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735" yWindow="975" windowWidth="20730" windowHeight="11760" tabRatio="500" activeTab="2"/>
  </bookViews>
  <sheets>
    <sheet name="Data" sheetId="1" r:id="rId1"/>
    <sheet name="Analysis" sheetId="2" r:id="rId2"/>
    <sheet name="Direction" sheetId="3" r:id="rId3"/>
  </sheets>
  <calcPr calcId="124519" concurrentCalc="0"/>
  <pivotCaches>
    <pivotCache cacheId="3" r:id="rId4"/>
    <pivotCache cacheId="11" r:id="rId5"/>
  </pivotCaches>
  <fileRecoveryPr repairLoad="1"/>
</workbook>
</file>

<file path=xl/calcChain.xml><?xml version="1.0" encoding="utf-8"?>
<calcChain xmlns="http://schemas.openxmlformats.org/spreadsheetml/2006/main">
  <c r="M14" i="3"/>
  <c r="M13"/>
  <c r="L13"/>
  <c r="I13"/>
  <c r="G11"/>
  <c r="G25"/>
  <c r="H25"/>
  <c r="I25"/>
  <c r="F25"/>
  <c r="G24"/>
  <c r="H24"/>
  <c r="I24"/>
  <c r="F24"/>
  <c r="L11" l="1"/>
  <c r="K11"/>
  <c r="K9"/>
  <c r="K7"/>
  <c r="H11"/>
  <c r="H10"/>
  <c r="H9"/>
  <c r="G10"/>
  <c r="F11"/>
  <c r="F10"/>
  <c r="G9"/>
  <c r="F9"/>
  <c r="V42" i="2" l="1"/>
  <c r="L3"/>
  <c r="V41"/>
</calcChain>
</file>

<file path=xl/comments1.xml><?xml version="1.0" encoding="utf-8"?>
<comments xmlns="http://schemas.openxmlformats.org/spreadsheetml/2006/main">
  <authors>
    <author>dell</author>
  </authors>
  <commentList>
    <comment ref="AA29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mean - 3.5*sigma</t>
        </r>
      </text>
    </comment>
    <comment ref="V4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higher value due to the co-variance.</t>
        </r>
      </text>
    </comment>
  </commentList>
</comments>
</file>

<file path=xl/sharedStrings.xml><?xml version="1.0" encoding="utf-8"?>
<sst xmlns="http://schemas.openxmlformats.org/spreadsheetml/2006/main" count="171" uniqueCount="65">
  <si>
    <t>Month</t>
  </si>
  <si>
    <t>Summary Stats</t>
  </si>
  <si>
    <t>Mean</t>
  </si>
  <si>
    <t>Median</t>
  </si>
  <si>
    <t>Std Dev</t>
  </si>
  <si>
    <t>Limit</t>
  </si>
  <si>
    <t>Frequency</t>
  </si>
  <si>
    <t>Probability</t>
  </si>
  <si>
    <t>Bin Value</t>
  </si>
  <si>
    <t>Deviation^2</t>
  </si>
  <si>
    <t>Below Mean - 3 Sigma</t>
  </si>
  <si>
    <t>Mean - 3 Sigma</t>
  </si>
  <si>
    <t>Mean - 2 Sigma</t>
  </si>
  <si>
    <t>Mean - Sigma</t>
  </si>
  <si>
    <t>Mean + Sigma</t>
  </si>
  <si>
    <t>Mean + 2 Sigma</t>
  </si>
  <si>
    <t>Mean + 3 Sigma</t>
  </si>
  <si>
    <t>Above Mean - 3 Sigma</t>
  </si>
  <si>
    <t>Total</t>
  </si>
  <si>
    <t>Minimum</t>
  </si>
  <si>
    <t>Maximum</t>
  </si>
  <si>
    <t>Expectation</t>
  </si>
  <si>
    <t>Variance</t>
  </si>
  <si>
    <t>Mapping</t>
  </si>
  <si>
    <t>SoftwareX</t>
  </si>
  <si>
    <t>SoftwareY</t>
  </si>
  <si>
    <t>MovementX</t>
  </si>
  <si>
    <t>MovementY</t>
  </si>
  <si>
    <t>Bins for SoftwareX</t>
  </si>
  <si>
    <t>Gone up</t>
  </si>
  <si>
    <t>Stayed put</t>
  </si>
  <si>
    <t>Gone down</t>
  </si>
  <si>
    <t>X</t>
  </si>
  <si>
    <t>Y</t>
  </si>
  <si>
    <t>Correlation</t>
  </si>
  <si>
    <t>CDF</t>
  </si>
  <si>
    <t>Mean + 2.5 Sigma</t>
  </si>
  <si>
    <t>Mean + 1.5 Sigma</t>
  </si>
  <si>
    <t>Mean + 0.5 Sigma</t>
  </si>
  <si>
    <t>Mean - 0.5 Sigma</t>
  </si>
  <si>
    <t>Mean - 1.5 Sigma</t>
  </si>
  <si>
    <t>Mean - 2.5 Sigma</t>
  </si>
  <si>
    <t>Std dev</t>
  </si>
  <si>
    <t>Average of (X+Y) movement</t>
  </si>
  <si>
    <t>X+Y(Mapping)</t>
  </si>
  <si>
    <t>Average of (X+Y) Mapping</t>
  </si>
  <si>
    <t>Movement X+Y (actual)</t>
  </si>
  <si>
    <t>Stay Put</t>
  </si>
  <si>
    <t>Upward movement</t>
  </si>
  <si>
    <t>Downward movement</t>
  </si>
  <si>
    <t>40X - 100Y</t>
  </si>
  <si>
    <t>Bins for SoftwareY</t>
  </si>
  <si>
    <t>Row Labels</t>
  </si>
  <si>
    <t>Grand Total</t>
  </si>
  <si>
    <t>Column Labels</t>
  </si>
  <si>
    <t>Count of X</t>
  </si>
  <si>
    <t>Joint Prob</t>
  </si>
  <si>
    <t>(x=-1, y=-1)</t>
  </si>
  <si>
    <t>Marginal prob - x moved up</t>
  </si>
  <si>
    <t>Marginal prob - y moved up</t>
  </si>
  <si>
    <t>Marginal prob - x moved down</t>
  </si>
  <si>
    <t>Marginal prob - y moved down</t>
  </si>
  <si>
    <t>Z</t>
  </si>
  <si>
    <t>(blank)</t>
  </si>
  <si>
    <t>Count of Z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</si>
</sst>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0" fontId="1" fillId="5" borderId="0" xfId="0" applyFon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164" fontId="0" fillId="0" borderId="0" xfId="0" applyNumberFormat="1"/>
    <xf numFmtId="1" fontId="0" fillId="0" borderId="0" xfId="0" applyNumberFormat="1"/>
    <xf numFmtId="2" fontId="0" fillId="6" borderId="0" xfId="0" applyNumberFormat="1" applyFill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Analysis!$B$1</c:f>
              <c:strCache>
                <c:ptCount val="1"/>
                <c:pt idx="0">
                  <c:v>SoftwareX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Analysis!$A$2:$A$241</c:f>
              <c:numCache>
                <c:formatCode>mmm\-yy</c:formatCode>
                <c:ptCount val="240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  <c:pt idx="12">
                  <c:v>35065</c:v>
                </c:pt>
                <c:pt idx="13">
                  <c:v>35096</c:v>
                </c:pt>
                <c:pt idx="14">
                  <c:v>35125</c:v>
                </c:pt>
                <c:pt idx="15">
                  <c:v>35156</c:v>
                </c:pt>
                <c:pt idx="16">
                  <c:v>35186</c:v>
                </c:pt>
                <c:pt idx="17">
                  <c:v>35217</c:v>
                </c:pt>
                <c:pt idx="18">
                  <c:v>35247</c:v>
                </c:pt>
                <c:pt idx="19">
                  <c:v>35278</c:v>
                </c:pt>
                <c:pt idx="20">
                  <c:v>35309</c:v>
                </c:pt>
                <c:pt idx="21">
                  <c:v>35339</c:v>
                </c:pt>
                <c:pt idx="22">
                  <c:v>35370</c:v>
                </c:pt>
                <c:pt idx="23">
                  <c:v>35400</c:v>
                </c:pt>
                <c:pt idx="24">
                  <c:v>35431</c:v>
                </c:pt>
                <c:pt idx="25">
                  <c:v>35462</c:v>
                </c:pt>
                <c:pt idx="26">
                  <c:v>35490</c:v>
                </c:pt>
                <c:pt idx="27">
                  <c:v>35521</c:v>
                </c:pt>
                <c:pt idx="28">
                  <c:v>35551</c:v>
                </c:pt>
                <c:pt idx="29">
                  <c:v>35582</c:v>
                </c:pt>
                <c:pt idx="30">
                  <c:v>35612</c:v>
                </c:pt>
                <c:pt idx="31">
                  <c:v>35643</c:v>
                </c:pt>
                <c:pt idx="32">
                  <c:v>35674</c:v>
                </c:pt>
                <c:pt idx="33">
                  <c:v>35704</c:v>
                </c:pt>
                <c:pt idx="34">
                  <c:v>35735</c:v>
                </c:pt>
                <c:pt idx="35">
                  <c:v>35765</c:v>
                </c:pt>
                <c:pt idx="36">
                  <c:v>35796</c:v>
                </c:pt>
                <c:pt idx="37">
                  <c:v>35827</c:v>
                </c:pt>
                <c:pt idx="38">
                  <c:v>35855</c:v>
                </c:pt>
                <c:pt idx="39">
                  <c:v>35886</c:v>
                </c:pt>
                <c:pt idx="40">
                  <c:v>35916</c:v>
                </c:pt>
                <c:pt idx="41">
                  <c:v>35947</c:v>
                </c:pt>
                <c:pt idx="42">
                  <c:v>35977</c:v>
                </c:pt>
                <c:pt idx="43">
                  <c:v>36008</c:v>
                </c:pt>
                <c:pt idx="44">
                  <c:v>36039</c:v>
                </c:pt>
                <c:pt idx="45">
                  <c:v>36069</c:v>
                </c:pt>
                <c:pt idx="46">
                  <c:v>36100</c:v>
                </c:pt>
                <c:pt idx="47">
                  <c:v>36130</c:v>
                </c:pt>
                <c:pt idx="48">
                  <c:v>36161</c:v>
                </c:pt>
                <c:pt idx="49">
                  <c:v>36192</c:v>
                </c:pt>
                <c:pt idx="50">
                  <c:v>36220</c:v>
                </c:pt>
                <c:pt idx="51">
                  <c:v>36251</c:v>
                </c:pt>
                <c:pt idx="52">
                  <c:v>36281</c:v>
                </c:pt>
                <c:pt idx="53">
                  <c:v>36312</c:v>
                </c:pt>
                <c:pt idx="54">
                  <c:v>36342</c:v>
                </c:pt>
                <c:pt idx="55">
                  <c:v>36373</c:v>
                </c:pt>
                <c:pt idx="56">
                  <c:v>36404</c:v>
                </c:pt>
                <c:pt idx="57">
                  <c:v>36434</c:v>
                </c:pt>
                <c:pt idx="58">
                  <c:v>36465</c:v>
                </c:pt>
                <c:pt idx="59">
                  <c:v>36495</c:v>
                </c:pt>
                <c:pt idx="60">
                  <c:v>36526</c:v>
                </c:pt>
                <c:pt idx="61">
                  <c:v>36557</c:v>
                </c:pt>
                <c:pt idx="62">
                  <c:v>36586</c:v>
                </c:pt>
                <c:pt idx="63">
                  <c:v>36617</c:v>
                </c:pt>
                <c:pt idx="64">
                  <c:v>36647</c:v>
                </c:pt>
                <c:pt idx="65">
                  <c:v>36678</c:v>
                </c:pt>
                <c:pt idx="66">
                  <c:v>36708</c:v>
                </c:pt>
                <c:pt idx="67">
                  <c:v>36739</c:v>
                </c:pt>
                <c:pt idx="68">
                  <c:v>36770</c:v>
                </c:pt>
                <c:pt idx="69">
                  <c:v>36800</c:v>
                </c:pt>
                <c:pt idx="70">
                  <c:v>36831</c:v>
                </c:pt>
                <c:pt idx="71">
                  <c:v>36861</c:v>
                </c:pt>
                <c:pt idx="72">
                  <c:v>36892</c:v>
                </c:pt>
                <c:pt idx="73">
                  <c:v>36923</c:v>
                </c:pt>
                <c:pt idx="74">
                  <c:v>36951</c:v>
                </c:pt>
                <c:pt idx="75">
                  <c:v>36982</c:v>
                </c:pt>
                <c:pt idx="76">
                  <c:v>37012</c:v>
                </c:pt>
                <c:pt idx="77">
                  <c:v>37043</c:v>
                </c:pt>
                <c:pt idx="78">
                  <c:v>37073</c:v>
                </c:pt>
                <c:pt idx="79">
                  <c:v>37104</c:v>
                </c:pt>
                <c:pt idx="80">
                  <c:v>37135</c:v>
                </c:pt>
                <c:pt idx="81">
                  <c:v>37165</c:v>
                </c:pt>
                <c:pt idx="82">
                  <c:v>37196</c:v>
                </c:pt>
                <c:pt idx="83">
                  <c:v>37226</c:v>
                </c:pt>
                <c:pt idx="84">
                  <c:v>37257</c:v>
                </c:pt>
                <c:pt idx="85">
                  <c:v>37288</c:v>
                </c:pt>
                <c:pt idx="86">
                  <c:v>37316</c:v>
                </c:pt>
                <c:pt idx="87">
                  <c:v>37347</c:v>
                </c:pt>
                <c:pt idx="88">
                  <c:v>37377</c:v>
                </c:pt>
                <c:pt idx="89">
                  <c:v>37408</c:v>
                </c:pt>
                <c:pt idx="90">
                  <c:v>37438</c:v>
                </c:pt>
                <c:pt idx="91">
                  <c:v>37469</c:v>
                </c:pt>
                <c:pt idx="92">
                  <c:v>37500</c:v>
                </c:pt>
                <c:pt idx="93">
                  <c:v>37530</c:v>
                </c:pt>
                <c:pt idx="94">
                  <c:v>37561</c:v>
                </c:pt>
                <c:pt idx="95">
                  <c:v>37591</c:v>
                </c:pt>
                <c:pt idx="96">
                  <c:v>37622</c:v>
                </c:pt>
                <c:pt idx="97">
                  <c:v>37653</c:v>
                </c:pt>
                <c:pt idx="98">
                  <c:v>37681</c:v>
                </c:pt>
                <c:pt idx="99">
                  <c:v>37712</c:v>
                </c:pt>
                <c:pt idx="100">
                  <c:v>37742</c:v>
                </c:pt>
                <c:pt idx="101">
                  <c:v>37773</c:v>
                </c:pt>
                <c:pt idx="102">
                  <c:v>37803</c:v>
                </c:pt>
                <c:pt idx="103">
                  <c:v>37834</c:v>
                </c:pt>
                <c:pt idx="104">
                  <c:v>37865</c:v>
                </c:pt>
                <c:pt idx="105">
                  <c:v>37895</c:v>
                </c:pt>
                <c:pt idx="106">
                  <c:v>37926</c:v>
                </c:pt>
                <c:pt idx="107">
                  <c:v>37956</c:v>
                </c:pt>
                <c:pt idx="108">
                  <c:v>37987</c:v>
                </c:pt>
                <c:pt idx="109">
                  <c:v>38018</c:v>
                </c:pt>
                <c:pt idx="110">
                  <c:v>38047</c:v>
                </c:pt>
                <c:pt idx="111">
                  <c:v>38078</c:v>
                </c:pt>
                <c:pt idx="112">
                  <c:v>38108</c:v>
                </c:pt>
                <c:pt idx="113">
                  <c:v>38139</c:v>
                </c:pt>
                <c:pt idx="114">
                  <c:v>38169</c:v>
                </c:pt>
                <c:pt idx="115">
                  <c:v>38200</c:v>
                </c:pt>
                <c:pt idx="116">
                  <c:v>38231</c:v>
                </c:pt>
                <c:pt idx="117">
                  <c:v>38261</c:v>
                </c:pt>
                <c:pt idx="118">
                  <c:v>38292</c:v>
                </c:pt>
                <c:pt idx="119">
                  <c:v>38322</c:v>
                </c:pt>
                <c:pt idx="120">
                  <c:v>38353</c:v>
                </c:pt>
                <c:pt idx="121">
                  <c:v>38384</c:v>
                </c:pt>
                <c:pt idx="122">
                  <c:v>38412</c:v>
                </c:pt>
                <c:pt idx="123">
                  <c:v>38443</c:v>
                </c:pt>
                <c:pt idx="124">
                  <c:v>38473</c:v>
                </c:pt>
                <c:pt idx="125">
                  <c:v>38504</c:v>
                </c:pt>
                <c:pt idx="126">
                  <c:v>38534</c:v>
                </c:pt>
                <c:pt idx="127">
                  <c:v>38565</c:v>
                </c:pt>
                <c:pt idx="128">
                  <c:v>38596</c:v>
                </c:pt>
                <c:pt idx="129">
                  <c:v>38626</c:v>
                </c:pt>
                <c:pt idx="130">
                  <c:v>38657</c:v>
                </c:pt>
                <c:pt idx="131">
                  <c:v>38687</c:v>
                </c:pt>
                <c:pt idx="132">
                  <c:v>38718</c:v>
                </c:pt>
                <c:pt idx="133">
                  <c:v>38749</c:v>
                </c:pt>
                <c:pt idx="134">
                  <c:v>38777</c:v>
                </c:pt>
                <c:pt idx="135">
                  <c:v>38808</c:v>
                </c:pt>
                <c:pt idx="136">
                  <c:v>38838</c:v>
                </c:pt>
                <c:pt idx="137">
                  <c:v>38869</c:v>
                </c:pt>
                <c:pt idx="138">
                  <c:v>38899</c:v>
                </c:pt>
                <c:pt idx="139">
                  <c:v>38930</c:v>
                </c:pt>
                <c:pt idx="140">
                  <c:v>38961</c:v>
                </c:pt>
                <c:pt idx="141">
                  <c:v>38991</c:v>
                </c:pt>
                <c:pt idx="142">
                  <c:v>39022</c:v>
                </c:pt>
                <c:pt idx="143">
                  <c:v>39052</c:v>
                </c:pt>
                <c:pt idx="144">
                  <c:v>39083</c:v>
                </c:pt>
                <c:pt idx="145">
                  <c:v>39114</c:v>
                </c:pt>
                <c:pt idx="146">
                  <c:v>39142</c:v>
                </c:pt>
                <c:pt idx="147">
                  <c:v>39173</c:v>
                </c:pt>
                <c:pt idx="148">
                  <c:v>39203</c:v>
                </c:pt>
                <c:pt idx="149">
                  <c:v>39234</c:v>
                </c:pt>
                <c:pt idx="150">
                  <c:v>39264</c:v>
                </c:pt>
                <c:pt idx="151">
                  <c:v>39295</c:v>
                </c:pt>
                <c:pt idx="152">
                  <c:v>39326</c:v>
                </c:pt>
                <c:pt idx="153">
                  <c:v>39356</c:v>
                </c:pt>
                <c:pt idx="154">
                  <c:v>39387</c:v>
                </c:pt>
                <c:pt idx="155">
                  <c:v>39417</c:v>
                </c:pt>
                <c:pt idx="156">
                  <c:v>39448</c:v>
                </c:pt>
                <c:pt idx="157">
                  <c:v>39479</c:v>
                </c:pt>
                <c:pt idx="158">
                  <c:v>39508</c:v>
                </c:pt>
                <c:pt idx="159">
                  <c:v>39539</c:v>
                </c:pt>
                <c:pt idx="160">
                  <c:v>39569</c:v>
                </c:pt>
                <c:pt idx="161">
                  <c:v>39600</c:v>
                </c:pt>
                <c:pt idx="162">
                  <c:v>39630</c:v>
                </c:pt>
                <c:pt idx="163">
                  <c:v>39661</c:v>
                </c:pt>
                <c:pt idx="164">
                  <c:v>39692</c:v>
                </c:pt>
                <c:pt idx="165">
                  <c:v>39722</c:v>
                </c:pt>
                <c:pt idx="166">
                  <c:v>39753</c:v>
                </c:pt>
                <c:pt idx="167">
                  <c:v>39783</c:v>
                </c:pt>
                <c:pt idx="168">
                  <c:v>39814</c:v>
                </c:pt>
                <c:pt idx="169">
                  <c:v>39845</c:v>
                </c:pt>
                <c:pt idx="170">
                  <c:v>39873</c:v>
                </c:pt>
                <c:pt idx="171">
                  <c:v>39904</c:v>
                </c:pt>
                <c:pt idx="172">
                  <c:v>39934</c:v>
                </c:pt>
                <c:pt idx="173">
                  <c:v>39965</c:v>
                </c:pt>
                <c:pt idx="174">
                  <c:v>39995</c:v>
                </c:pt>
                <c:pt idx="175">
                  <c:v>40026</c:v>
                </c:pt>
                <c:pt idx="176">
                  <c:v>40057</c:v>
                </c:pt>
                <c:pt idx="177">
                  <c:v>40087</c:v>
                </c:pt>
                <c:pt idx="178">
                  <c:v>40118</c:v>
                </c:pt>
                <c:pt idx="179">
                  <c:v>40148</c:v>
                </c:pt>
                <c:pt idx="180">
                  <c:v>40179</c:v>
                </c:pt>
                <c:pt idx="181">
                  <c:v>40210</c:v>
                </c:pt>
                <c:pt idx="182">
                  <c:v>40238</c:v>
                </c:pt>
                <c:pt idx="183">
                  <c:v>40269</c:v>
                </c:pt>
                <c:pt idx="184">
                  <c:v>40299</c:v>
                </c:pt>
                <c:pt idx="185">
                  <c:v>40330</c:v>
                </c:pt>
                <c:pt idx="186">
                  <c:v>40360</c:v>
                </c:pt>
                <c:pt idx="187">
                  <c:v>40391</c:v>
                </c:pt>
                <c:pt idx="188">
                  <c:v>40422</c:v>
                </c:pt>
                <c:pt idx="189">
                  <c:v>40452</c:v>
                </c:pt>
                <c:pt idx="190">
                  <c:v>40483</c:v>
                </c:pt>
                <c:pt idx="191">
                  <c:v>40513</c:v>
                </c:pt>
                <c:pt idx="192">
                  <c:v>40544</c:v>
                </c:pt>
                <c:pt idx="193">
                  <c:v>40575</c:v>
                </c:pt>
                <c:pt idx="194">
                  <c:v>40603</c:v>
                </c:pt>
                <c:pt idx="195">
                  <c:v>40634</c:v>
                </c:pt>
                <c:pt idx="196">
                  <c:v>40664</c:v>
                </c:pt>
                <c:pt idx="197">
                  <c:v>40695</c:v>
                </c:pt>
                <c:pt idx="198">
                  <c:v>40725</c:v>
                </c:pt>
                <c:pt idx="199">
                  <c:v>40756</c:v>
                </c:pt>
                <c:pt idx="200">
                  <c:v>40787</c:v>
                </c:pt>
                <c:pt idx="201">
                  <c:v>40817</c:v>
                </c:pt>
                <c:pt idx="202">
                  <c:v>40848</c:v>
                </c:pt>
                <c:pt idx="203">
                  <c:v>40878</c:v>
                </c:pt>
                <c:pt idx="204">
                  <c:v>40909</c:v>
                </c:pt>
                <c:pt idx="205">
                  <c:v>40940</c:v>
                </c:pt>
                <c:pt idx="206">
                  <c:v>40969</c:v>
                </c:pt>
                <c:pt idx="207">
                  <c:v>41000</c:v>
                </c:pt>
                <c:pt idx="208">
                  <c:v>41030</c:v>
                </c:pt>
                <c:pt idx="209">
                  <c:v>41061</c:v>
                </c:pt>
                <c:pt idx="210">
                  <c:v>41091</c:v>
                </c:pt>
                <c:pt idx="211">
                  <c:v>41122</c:v>
                </c:pt>
                <c:pt idx="212">
                  <c:v>41153</c:v>
                </c:pt>
                <c:pt idx="213">
                  <c:v>41183</c:v>
                </c:pt>
                <c:pt idx="214">
                  <c:v>41214</c:v>
                </c:pt>
                <c:pt idx="215">
                  <c:v>41244</c:v>
                </c:pt>
                <c:pt idx="216">
                  <c:v>41275</c:v>
                </c:pt>
                <c:pt idx="217">
                  <c:v>41306</c:v>
                </c:pt>
                <c:pt idx="218">
                  <c:v>41334</c:v>
                </c:pt>
                <c:pt idx="219">
                  <c:v>41365</c:v>
                </c:pt>
                <c:pt idx="220">
                  <c:v>41395</c:v>
                </c:pt>
                <c:pt idx="221">
                  <c:v>41426</c:v>
                </c:pt>
                <c:pt idx="222">
                  <c:v>41456</c:v>
                </c:pt>
                <c:pt idx="223">
                  <c:v>41487</c:v>
                </c:pt>
                <c:pt idx="224">
                  <c:v>41518</c:v>
                </c:pt>
                <c:pt idx="225">
                  <c:v>41548</c:v>
                </c:pt>
                <c:pt idx="226">
                  <c:v>41579</c:v>
                </c:pt>
                <c:pt idx="227">
                  <c:v>41609</c:v>
                </c:pt>
                <c:pt idx="228">
                  <c:v>41640</c:v>
                </c:pt>
                <c:pt idx="229">
                  <c:v>41671</c:v>
                </c:pt>
                <c:pt idx="230">
                  <c:v>41699</c:v>
                </c:pt>
                <c:pt idx="231">
                  <c:v>41730</c:v>
                </c:pt>
                <c:pt idx="232">
                  <c:v>41760</c:v>
                </c:pt>
                <c:pt idx="233">
                  <c:v>41791</c:v>
                </c:pt>
                <c:pt idx="234">
                  <c:v>41821</c:v>
                </c:pt>
                <c:pt idx="235">
                  <c:v>41852</c:v>
                </c:pt>
                <c:pt idx="236">
                  <c:v>41883</c:v>
                </c:pt>
                <c:pt idx="237">
                  <c:v>41913</c:v>
                </c:pt>
                <c:pt idx="238">
                  <c:v>41944</c:v>
                </c:pt>
                <c:pt idx="239">
                  <c:v>41974</c:v>
                </c:pt>
              </c:numCache>
            </c:numRef>
          </c:cat>
          <c:val>
            <c:numRef>
              <c:f>Analysis!$B$2:$B$241</c:f>
              <c:numCache>
                <c:formatCode>General</c:formatCode>
                <c:ptCount val="240"/>
                <c:pt idx="0">
                  <c:v>3.36</c:v>
                </c:pt>
                <c:pt idx="1">
                  <c:v>3.52</c:v>
                </c:pt>
                <c:pt idx="2">
                  <c:v>3.71</c:v>
                </c:pt>
                <c:pt idx="3">
                  <c:v>3.52</c:v>
                </c:pt>
                <c:pt idx="4">
                  <c:v>3.91</c:v>
                </c:pt>
                <c:pt idx="5">
                  <c:v>3.7</c:v>
                </c:pt>
                <c:pt idx="6">
                  <c:v>3.48</c:v>
                </c:pt>
                <c:pt idx="7">
                  <c:v>3.73</c:v>
                </c:pt>
                <c:pt idx="8">
                  <c:v>3.62</c:v>
                </c:pt>
                <c:pt idx="9">
                  <c:v>3.48</c:v>
                </c:pt>
                <c:pt idx="10">
                  <c:v>2.85</c:v>
                </c:pt>
                <c:pt idx="11">
                  <c:v>3.2</c:v>
                </c:pt>
                <c:pt idx="12">
                  <c:v>3.16</c:v>
                </c:pt>
                <c:pt idx="13">
                  <c:v>3.71</c:v>
                </c:pt>
                <c:pt idx="14">
                  <c:v>3.87</c:v>
                </c:pt>
                <c:pt idx="15">
                  <c:v>4.92</c:v>
                </c:pt>
                <c:pt idx="16">
                  <c:v>5.08</c:v>
                </c:pt>
                <c:pt idx="17">
                  <c:v>5.59</c:v>
                </c:pt>
                <c:pt idx="18">
                  <c:v>5.16</c:v>
                </c:pt>
                <c:pt idx="19">
                  <c:v>5.34</c:v>
                </c:pt>
                <c:pt idx="20">
                  <c:v>5.16</c:v>
                </c:pt>
                <c:pt idx="21">
                  <c:v>5.36</c:v>
                </c:pt>
                <c:pt idx="22">
                  <c:v>5.45</c:v>
                </c:pt>
                <c:pt idx="23">
                  <c:v>5.98</c:v>
                </c:pt>
                <c:pt idx="24">
                  <c:v>6.49</c:v>
                </c:pt>
                <c:pt idx="25">
                  <c:v>8.1999999999999993</c:v>
                </c:pt>
                <c:pt idx="26">
                  <c:v>7.87</c:v>
                </c:pt>
                <c:pt idx="27">
                  <c:v>11.27</c:v>
                </c:pt>
                <c:pt idx="28">
                  <c:v>11.43</c:v>
                </c:pt>
                <c:pt idx="29">
                  <c:v>14.53</c:v>
                </c:pt>
                <c:pt idx="30">
                  <c:v>17.23</c:v>
                </c:pt>
                <c:pt idx="31">
                  <c:v>19.850000000000001</c:v>
                </c:pt>
                <c:pt idx="32">
                  <c:v>24.89</c:v>
                </c:pt>
                <c:pt idx="33">
                  <c:v>21.56</c:v>
                </c:pt>
                <c:pt idx="34">
                  <c:v>21.7</c:v>
                </c:pt>
                <c:pt idx="35">
                  <c:v>19.260000000000002</c:v>
                </c:pt>
                <c:pt idx="36">
                  <c:v>16.89</c:v>
                </c:pt>
                <c:pt idx="37">
                  <c:v>21.89</c:v>
                </c:pt>
                <c:pt idx="38">
                  <c:v>28.56</c:v>
                </c:pt>
                <c:pt idx="39">
                  <c:v>33.659999999999997</c:v>
                </c:pt>
                <c:pt idx="40">
                  <c:v>38.06</c:v>
                </c:pt>
                <c:pt idx="41">
                  <c:v>34.729999999999997</c:v>
                </c:pt>
                <c:pt idx="42">
                  <c:v>41</c:v>
                </c:pt>
                <c:pt idx="43">
                  <c:v>40.03</c:v>
                </c:pt>
                <c:pt idx="44">
                  <c:v>39.21</c:v>
                </c:pt>
                <c:pt idx="45">
                  <c:v>37.86</c:v>
                </c:pt>
                <c:pt idx="46">
                  <c:v>36.479999999999997</c:v>
                </c:pt>
                <c:pt idx="47">
                  <c:v>46.23</c:v>
                </c:pt>
                <c:pt idx="48">
                  <c:v>73.44</c:v>
                </c:pt>
                <c:pt idx="49">
                  <c:v>91.39</c:v>
                </c:pt>
                <c:pt idx="50">
                  <c:v>91.41</c:v>
                </c:pt>
                <c:pt idx="51">
                  <c:v>82.04</c:v>
                </c:pt>
                <c:pt idx="52">
                  <c:v>101.72</c:v>
                </c:pt>
                <c:pt idx="53">
                  <c:v>113.32</c:v>
                </c:pt>
                <c:pt idx="54">
                  <c:v>150.94</c:v>
                </c:pt>
                <c:pt idx="55">
                  <c:v>175</c:v>
                </c:pt>
                <c:pt idx="56">
                  <c:v>223.09</c:v>
                </c:pt>
                <c:pt idx="57">
                  <c:v>217.13</c:v>
                </c:pt>
                <c:pt idx="58">
                  <c:v>289.06</c:v>
                </c:pt>
                <c:pt idx="59">
                  <c:v>453.63</c:v>
                </c:pt>
                <c:pt idx="60">
                  <c:v>450.31</c:v>
                </c:pt>
                <c:pt idx="61">
                  <c:v>544.04</c:v>
                </c:pt>
                <c:pt idx="62">
                  <c:v>556.37</c:v>
                </c:pt>
                <c:pt idx="63">
                  <c:v>506.25</c:v>
                </c:pt>
                <c:pt idx="64">
                  <c:v>436.88</c:v>
                </c:pt>
                <c:pt idx="65">
                  <c:v>519.92999999999995</c:v>
                </c:pt>
                <c:pt idx="66">
                  <c:v>425.06</c:v>
                </c:pt>
                <c:pt idx="67">
                  <c:v>523.32000000000005</c:v>
                </c:pt>
                <c:pt idx="68">
                  <c:v>458.98</c:v>
                </c:pt>
                <c:pt idx="69">
                  <c:v>448.09</c:v>
                </c:pt>
                <c:pt idx="70">
                  <c:v>447.42</c:v>
                </c:pt>
                <c:pt idx="71">
                  <c:v>356.6</c:v>
                </c:pt>
                <c:pt idx="72">
                  <c:v>424.17</c:v>
                </c:pt>
                <c:pt idx="73">
                  <c:v>391.15</c:v>
                </c:pt>
                <c:pt idx="74">
                  <c:v>255.18</c:v>
                </c:pt>
                <c:pt idx="75">
                  <c:v>232.99</c:v>
                </c:pt>
                <c:pt idx="76">
                  <c:v>235.89</c:v>
                </c:pt>
                <c:pt idx="77">
                  <c:v>235.08</c:v>
                </c:pt>
                <c:pt idx="78">
                  <c:v>235.08</c:v>
                </c:pt>
                <c:pt idx="79">
                  <c:v>220.77</c:v>
                </c:pt>
                <c:pt idx="80">
                  <c:v>148.65</c:v>
                </c:pt>
                <c:pt idx="81">
                  <c:v>182.14</c:v>
                </c:pt>
                <c:pt idx="82">
                  <c:v>243.5</c:v>
                </c:pt>
                <c:pt idx="83">
                  <c:v>254.6</c:v>
                </c:pt>
                <c:pt idx="84">
                  <c:v>243.08</c:v>
                </c:pt>
                <c:pt idx="85">
                  <c:v>220.64</c:v>
                </c:pt>
                <c:pt idx="86">
                  <c:v>233.47</c:v>
                </c:pt>
                <c:pt idx="87">
                  <c:v>230.59</c:v>
                </c:pt>
                <c:pt idx="88">
                  <c:v>211.38</c:v>
                </c:pt>
                <c:pt idx="89">
                  <c:v>205.31</c:v>
                </c:pt>
                <c:pt idx="90">
                  <c:v>190.15</c:v>
                </c:pt>
                <c:pt idx="91">
                  <c:v>226.19</c:v>
                </c:pt>
                <c:pt idx="92">
                  <c:v>212.52</c:v>
                </c:pt>
                <c:pt idx="93">
                  <c:v>236.74</c:v>
                </c:pt>
                <c:pt idx="94">
                  <c:v>284.83999999999997</c:v>
                </c:pt>
                <c:pt idx="95">
                  <c:v>298.2</c:v>
                </c:pt>
                <c:pt idx="96">
                  <c:v>268.82</c:v>
                </c:pt>
                <c:pt idx="97">
                  <c:v>267.76</c:v>
                </c:pt>
                <c:pt idx="98">
                  <c:v>252.52</c:v>
                </c:pt>
                <c:pt idx="99">
                  <c:v>174.42</c:v>
                </c:pt>
                <c:pt idx="100">
                  <c:v>167.03</c:v>
                </c:pt>
                <c:pt idx="101">
                  <c:v>204.05</c:v>
                </c:pt>
                <c:pt idx="102">
                  <c:v>224.58</c:v>
                </c:pt>
                <c:pt idx="103">
                  <c:v>244.4</c:v>
                </c:pt>
                <c:pt idx="104">
                  <c:v>282.76</c:v>
                </c:pt>
                <c:pt idx="105">
                  <c:v>296.33999999999997</c:v>
                </c:pt>
                <c:pt idx="106">
                  <c:v>307.77999999999997</c:v>
                </c:pt>
                <c:pt idx="107">
                  <c:v>347.73</c:v>
                </c:pt>
                <c:pt idx="108">
                  <c:v>324.7</c:v>
                </c:pt>
                <c:pt idx="109">
                  <c:v>316.99</c:v>
                </c:pt>
                <c:pt idx="110">
                  <c:v>308.63</c:v>
                </c:pt>
                <c:pt idx="111">
                  <c:v>321.68</c:v>
                </c:pt>
                <c:pt idx="112">
                  <c:v>325.56</c:v>
                </c:pt>
                <c:pt idx="113">
                  <c:v>345.18</c:v>
                </c:pt>
                <c:pt idx="114">
                  <c:v>388.44</c:v>
                </c:pt>
                <c:pt idx="115">
                  <c:v>393.73</c:v>
                </c:pt>
                <c:pt idx="116">
                  <c:v>423.8</c:v>
                </c:pt>
                <c:pt idx="117">
                  <c:v>476.6</c:v>
                </c:pt>
                <c:pt idx="118">
                  <c:v>537.09</c:v>
                </c:pt>
                <c:pt idx="119">
                  <c:v>522.25</c:v>
                </c:pt>
                <c:pt idx="120">
                  <c:v>516.80999999999995</c:v>
                </c:pt>
                <c:pt idx="121">
                  <c:v>559.29</c:v>
                </c:pt>
                <c:pt idx="122">
                  <c:v>563.14</c:v>
                </c:pt>
                <c:pt idx="123">
                  <c:v>471.84</c:v>
                </c:pt>
                <c:pt idx="124">
                  <c:v>562.66999999999996</c:v>
                </c:pt>
                <c:pt idx="125">
                  <c:v>589.41</c:v>
                </c:pt>
                <c:pt idx="126">
                  <c:v>567.29999999999995</c:v>
                </c:pt>
                <c:pt idx="127">
                  <c:v>594.05999999999995</c:v>
                </c:pt>
                <c:pt idx="128">
                  <c:v>629.25</c:v>
                </c:pt>
                <c:pt idx="129">
                  <c:v>630.98</c:v>
                </c:pt>
                <c:pt idx="130">
                  <c:v>671.02</c:v>
                </c:pt>
                <c:pt idx="131">
                  <c:v>749.19</c:v>
                </c:pt>
                <c:pt idx="132">
                  <c:v>719.92</c:v>
                </c:pt>
                <c:pt idx="133">
                  <c:v>707.15</c:v>
                </c:pt>
                <c:pt idx="134">
                  <c:v>745.21</c:v>
                </c:pt>
                <c:pt idx="135">
                  <c:v>794.38</c:v>
                </c:pt>
                <c:pt idx="136">
                  <c:v>727.01</c:v>
                </c:pt>
                <c:pt idx="137">
                  <c:v>769.39</c:v>
                </c:pt>
                <c:pt idx="138">
                  <c:v>826.95</c:v>
                </c:pt>
                <c:pt idx="139">
                  <c:v>904.4</c:v>
                </c:pt>
                <c:pt idx="140">
                  <c:v>923.95</c:v>
                </c:pt>
                <c:pt idx="141">
                  <c:v>1047.4000000000001</c:v>
                </c:pt>
                <c:pt idx="142">
                  <c:v>1090.22</c:v>
                </c:pt>
                <c:pt idx="143">
                  <c:v>1120.25</c:v>
                </c:pt>
                <c:pt idx="144">
                  <c:v>1122.22</c:v>
                </c:pt>
                <c:pt idx="145">
                  <c:v>1039.18</c:v>
                </c:pt>
                <c:pt idx="146">
                  <c:v>1006.3</c:v>
                </c:pt>
                <c:pt idx="147">
                  <c:v>1024.68</c:v>
                </c:pt>
                <c:pt idx="148">
                  <c:v>960.13</c:v>
                </c:pt>
                <c:pt idx="149">
                  <c:v>964.6</c:v>
                </c:pt>
                <c:pt idx="150">
                  <c:v>988.63</c:v>
                </c:pt>
                <c:pt idx="151">
                  <c:v>927.52</c:v>
                </c:pt>
                <c:pt idx="152">
                  <c:v>948.38</c:v>
                </c:pt>
                <c:pt idx="153">
                  <c:v>919.55</c:v>
                </c:pt>
                <c:pt idx="154">
                  <c:v>802.02</c:v>
                </c:pt>
                <c:pt idx="155">
                  <c:v>884.2</c:v>
                </c:pt>
                <c:pt idx="156">
                  <c:v>751.95</c:v>
                </c:pt>
                <c:pt idx="157">
                  <c:v>773.42</c:v>
                </c:pt>
                <c:pt idx="158">
                  <c:v>715.08</c:v>
                </c:pt>
                <c:pt idx="159">
                  <c:v>876.88</c:v>
                </c:pt>
                <c:pt idx="160">
                  <c:v>978.77</c:v>
                </c:pt>
                <c:pt idx="161">
                  <c:v>867.38</c:v>
                </c:pt>
                <c:pt idx="162">
                  <c:v>791.65</c:v>
                </c:pt>
                <c:pt idx="163">
                  <c:v>874.25</c:v>
                </c:pt>
                <c:pt idx="164">
                  <c:v>698.77</c:v>
                </c:pt>
                <c:pt idx="165">
                  <c:v>690.83</c:v>
                </c:pt>
                <c:pt idx="166">
                  <c:v>620.29999999999995</c:v>
                </c:pt>
                <c:pt idx="167">
                  <c:v>558.91999999999996</c:v>
                </c:pt>
                <c:pt idx="168">
                  <c:v>652.75</c:v>
                </c:pt>
                <c:pt idx="169">
                  <c:v>615.65</c:v>
                </c:pt>
                <c:pt idx="170">
                  <c:v>662.05</c:v>
                </c:pt>
                <c:pt idx="171">
                  <c:v>753.65</c:v>
                </c:pt>
                <c:pt idx="172">
                  <c:v>801</c:v>
                </c:pt>
                <c:pt idx="173">
                  <c:v>888.45</c:v>
                </c:pt>
                <c:pt idx="174">
                  <c:v>1031.95</c:v>
                </c:pt>
                <c:pt idx="175">
                  <c:v>1066.1500000000001</c:v>
                </c:pt>
                <c:pt idx="176">
                  <c:v>1154.2</c:v>
                </c:pt>
                <c:pt idx="177">
                  <c:v>1102.7</c:v>
                </c:pt>
                <c:pt idx="178">
                  <c:v>1191.97</c:v>
                </c:pt>
                <c:pt idx="179">
                  <c:v>1302.6300000000001</c:v>
                </c:pt>
                <c:pt idx="180">
                  <c:v>1238.3499999999999</c:v>
                </c:pt>
                <c:pt idx="181">
                  <c:v>1300.8</c:v>
                </c:pt>
                <c:pt idx="182">
                  <c:v>1307.55</c:v>
                </c:pt>
                <c:pt idx="183">
                  <c:v>1368.08</c:v>
                </c:pt>
                <c:pt idx="184">
                  <c:v>1328.83</c:v>
                </c:pt>
                <c:pt idx="185">
                  <c:v>1394.28</c:v>
                </c:pt>
                <c:pt idx="186">
                  <c:v>1394.43</c:v>
                </c:pt>
                <c:pt idx="187">
                  <c:v>1353.55</c:v>
                </c:pt>
                <c:pt idx="188">
                  <c:v>1520.5</c:v>
                </c:pt>
                <c:pt idx="189">
                  <c:v>1484.8</c:v>
                </c:pt>
                <c:pt idx="190">
                  <c:v>1524.72</c:v>
                </c:pt>
                <c:pt idx="191">
                  <c:v>1722.5</c:v>
                </c:pt>
                <c:pt idx="192">
                  <c:v>1558.15</c:v>
                </c:pt>
                <c:pt idx="193">
                  <c:v>1501.53</c:v>
                </c:pt>
                <c:pt idx="194">
                  <c:v>1618.38</c:v>
                </c:pt>
                <c:pt idx="195">
                  <c:v>1452.97</c:v>
                </c:pt>
                <c:pt idx="196">
                  <c:v>1395.93</c:v>
                </c:pt>
                <c:pt idx="197">
                  <c:v>1453.7</c:v>
                </c:pt>
                <c:pt idx="198">
                  <c:v>1383.4</c:v>
                </c:pt>
                <c:pt idx="199">
                  <c:v>1171.4000000000001</c:v>
                </c:pt>
                <c:pt idx="200">
                  <c:v>1266.9000000000001</c:v>
                </c:pt>
                <c:pt idx="201">
                  <c:v>1437.6</c:v>
                </c:pt>
                <c:pt idx="202">
                  <c:v>1303.78</c:v>
                </c:pt>
                <c:pt idx="203">
                  <c:v>1382.53</c:v>
                </c:pt>
                <c:pt idx="204">
                  <c:v>1371.68</c:v>
                </c:pt>
                <c:pt idx="205">
                  <c:v>1437.7</c:v>
                </c:pt>
                <c:pt idx="206">
                  <c:v>1432.47</c:v>
                </c:pt>
                <c:pt idx="207">
                  <c:v>1231.3</c:v>
                </c:pt>
                <c:pt idx="208">
                  <c:v>1219.93</c:v>
                </c:pt>
                <c:pt idx="209">
                  <c:v>1251.28</c:v>
                </c:pt>
                <c:pt idx="210">
                  <c:v>1113.7</c:v>
                </c:pt>
                <c:pt idx="211">
                  <c:v>1186.6300000000001</c:v>
                </c:pt>
                <c:pt idx="212">
                  <c:v>1267</c:v>
                </c:pt>
                <c:pt idx="213">
                  <c:v>1181.75</c:v>
                </c:pt>
                <c:pt idx="214">
                  <c:v>1218.3</c:v>
                </c:pt>
                <c:pt idx="215">
                  <c:v>1159.25</c:v>
                </c:pt>
                <c:pt idx="216">
                  <c:v>1394.38</c:v>
                </c:pt>
                <c:pt idx="217">
                  <c:v>1453</c:v>
                </c:pt>
                <c:pt idx="218">
                  <c:v>1444.95</c:v>
                </c:pt>
                <c:pt idx="219">
                  <c:v>1117.22</c:v>
                </c:pt>
                <c:pt idx="220">
                  <c:v>1203.8</c:v>
                </c:pt>
                <c:pt idx="221">
                  <c:v>1246.6300000000001</c:v>
                </c:pt>
                <c:pt idx="222">
                  <c:v>1483.58</c:v>
                </c:pt>
                <c:pt idx="223">
                  <c:v>1550.15</c:v>
                </c:pt>
                <c:pt idx="224">
                  <c:v>1507.72</c:v>
                </c:pt>
                <c:pt idx="225">
                  <c:v>1654.33</c:v>
                </c:pt>
                <c:pt idx="226">
                  <c:v>1676.75</c:v>
                </c:pt>
                <c:pt idx="227">
                  <c:v>1742.75</c:v>
                </c:pt>
                <c:pt idx="228">
                  <c:v>1849.72</c:v>
                </c:pt>
                <c:pt idx="229">
                  <c:v>1910.1</c:v>
                </c:pt>
                <c:pt idx="230">
                  <c:v>1639.43</c:v>
                </c:pt>
                <c:pt idx="231">
                  <c:v>1588.6</c:v>
                </c:pt>
                <c:pt idx="232">
                  <c:v>1470.75</c:v>
                </c:pt>
                <c:pt idx="233">
                  <c:v>1623.22</c:v>
                </c:pt>
                <c:pt idx="234">
                  <c:v>1682.85</c:v>
                </c:pt>
                <c:pt idx="235">
                  <c:v>1797</c:v>
                </c:pt>
                <c:pt idx="236">
                  <c:v>1873.83</c:v>
                </c:pt>
                <c:pt idx="237">
                  <c:v>2025.72</c:v>
                </c:pt>
                <c:pt idx="238">
                  <c:v>2179.63</c:v>
                </c:pt>
                <c:pt idx="239">
                  <c:v>1971.2</c:v>
                </c:pt>
              </c:numCache>
            </c:numRef>
          </c:val>
        </c:ser>
        <c:ser>
          <c:idx val="1"/>
          <c:order val="1"/>
          <c:tx>
            <c:strRef>
              <c:f>Analysis!$G$1</c:f>
              <c:strCache>
                <c:ptCount val="1"/>
                <c:pt idx="0">
                  <c:v>SoftwareY</c:v>
                </c:pt>
              </c:strCache>
            </c:strRef>
          </c:tx>
          <c:spPr>
            <a:ln w="31750"/>
          </c:spPr>
          <c:marker>
            <c:symbol val="none"/>
          </c:marker>
          <c:cat>
            <c:numRef>
              <c:f>Analysis!$A$2:$A$241</c:f>
              <c:numCache>
                <c:formatCode>mmm\-yy</c:formatCode>
                <c:ptCount val="240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  <c:pt idx="12">
                  <c:v>35065</c:v>
                </c:pt>
                <c:pt idx="13">
                  <c:v>35096</c:v>
                </c:pt>
                <c:pt idx="14">
                  <c:v>35125</c:v>
                </c:pt>
                <c:pt idx="15">
                  <c:v>35156</c:v>
                </c:pt>
                <c:pt idx="16">
                  <c:v>35186</c:v>
                </c:pt>
                <c:pt idx="17">
                  <c:v>35217</c:v>
                </c:pt>
                <c:pt idx="18">
                  <c:v>35247</c:v>
                </c:pt>
                <c:pt idx="19">
                  <c:v>35278</c:v>
                </c:pt>
                <c:pt idx="20">
                  <c:v>35309</c:v>
                </c:pt>
                <c:pt idx="21">
                  <c:v>35339</c:v>
                </c:pt>
                <c:pt idx="22">
                  <c:v>35370</c:v>
                </c:pt>
                <c:pt idx="23">
                  <c:v>35400</c:v>
                </c:pt>
                <c:pt idx="24">
                  <c:v>35431</c:v>
                </c:pt>
                <c:pt idx="25">
                  <c:v>35462</c:v>
                </c:pt>
                <c:pt idx="26">
                  <c:v>35490</c:v>
                </c:pt>
                <c:pt idx="27">
                  <c:v>35521</c:v>
                </c:pt>
                <c:pt idx="28">
                  <c:v>35551</c:v>
                </c:pt>
                <c:pt idx="29">
                  <c:v>35582</c:v>
                </c:pt>
                <c:pt idx="30">
                  <c:v>35612</c:v>
                </c:pt>
                <c:pt idx="31">
                  <c:v>35643</c:v>
                </c:pt>
                <c:pt idx="32">
                  <c:v>35674</c:v>
                </c:pt>
                <c:pt idx="33">
                  <c:v>35704</c:v>
                </c:pt>
                <c:pt idx="34">
                  <c:v>35735</c:v>
                </c:pt>
                <c:pt idx="35">
                  <c:v>35765</c:v>
                </c:pt>
                <c:pt idx="36">
                  <c:v>35796</c:v>
                </c:pt>
                <c:pt idx="37">
                  <c:v>35827</c:v>
                </c:pt>
                <c:pt idx="38">
                  <c:v>35855</c:v>
                </c:pt>
                <c:pt idx="39">
                  <c:v>35886</c:v>
                </c:pt>
                <c:pt idx="40">
                  <c:v>35916</c:v>
                </c:pt>
                <c:pt idx="41">
                  <c:v>35947</c:v>
                </c:pt>
                <c:pt idx="42">
                  <c:v>35977</c:v>
                </c:pt>
                <c:pt idx="43">
                  <c:v>36008</c:v>
                </c:pt>
                <c:pt idx="44">
                  <c:v>36039</c:v>
                </c:pt>
                <c:pt idx="45">
                  <c:v>36069</c:v>
                </c:pt>
                <c:pt idx="46">
                  <c:v>36100</c:v>
                </c:pt>
                <c:pt idx="47">
                  <c:v>36130</c:v>
                </c:pt>
                <c:pt idx="48">
                  <c:v>36161</c:v>
                </c:pt>
                <c:pt idx="49">
                  <c:v>36192</c:v>
                </c:pt>
                <c:pt idx="50">
                  <c:v>36220</c:v>
                </c:pt>
                <c:pt idx="51">
                  <c:v>36251</c:v>
                </c:pt>
                <c:pt idx="52">
                  <c:v>36281</c:v>
                </c:pt>
                <c:pt idx="53">
                  <c:v>36312</c:v>
                </c:pt>
                <c:pt idx="54">
                  <c:v>36342</c:v>
                </c:pt>
                <c:pt idx="55">
                  <c:v>36373</c:v>
                </c:pt>
                <c:pt idx="56">
                  <c:v>36404</c:v>
                </c:pt>
                <c:pt idx="57">
                  <c:v>36434</c:v>
                </c:pt>
                <c:pt idx="58">
                  <c:v>36465</c:v>
                </c:pt>
                <c:pt idx="59">
                  <c:v>36495</c:v>
                </c:pt>
                <c:pt idx="60">
                  <c:v>36526</c:v>
                </c:pt>
                <c:pt idx="61">
                  <c:v>36557</c:v>
                </c:pt>
                <c:pt idx="62">
                  <c:v>36586</c:v>
                </c:pt>
                <c:pt idx="63">
                  <c:v>36617</c:v>
                </c:pt>
                <c:pt idx="64">
                  <c:v>36647</c:v>
                </c:pt>
                <c:pt idx="65">
                  <c:v>36678</c:v>
                </c:pt>
                <c:pt idx="66">
                  <c:v>36708</c:v>
                </c:pt>
                <c:pt idx="67">
                  <c:v>36739</c:v>
                </c:pt>
                <c:pt idx="68">
                  <c:v>36770</c:v>
                </c:pt>
                <c:pt idx="69">
                  <c:v>36800</c:v>
                </c:pt>
                <c:pt idx="70">
                  <c:v>36831</c:v>
                </c:pt>
                <c:pt idx="71">
                  <c:v>36861</c:v>
                </c:pt>
                <c:pt idx="72">
                  <c:v>36892</c:v>
                </c:pt>
                <c:pt idx="73">
                  <c:v>36923</c:v>
                </c:pt>
                <c:pt idx="74">
                  <c:v>36951</c:v>
                </c:pt>
                <c:pt idx="75">
                  <c:v>36982</c:v>
                </c:pt>
                <c:pt idx="76">
                  <c:v>37012</c:v>
                </c:pt>
                <c:pt idx="77">
                  <c:v>37043</c:v>
                </c:pt>
                <c:pt idx="78">
                  <c:v>37073</c:v>
                </c:pt>
                <c:pt idx="79">
                  <c:v>37104</c:v>
                </c:pt>
                <c:pt idx="80">
                  <c:v>37135</c:v>
                </c:pt>
                <c:pt idx="81">
                  <c:v>37165</c:v>
                </c:pt>
                <c:pt idx="82">
                  <c:v>37196</c:v>
                </c:pt>
                <c:pt idx="83">
                  <c:v>37226</c:v>
                </c:pt>
                <c:pt idx="84">
                  <c:v>37257</c:v>
                </c:pt>
                <c:pt idx="85">
                  <c:v>37288</c:v>
                </c:pt>
                <c:pt idx="86">
                  <c:v>37316</c:v>
                </c:pt>
                <c:pt idx="87">
                  <c:v>37347</c:v>
                </c:pt>
                <c:pt idx="88">
                  <c:v>37377</c:v>
                </c:pt>
                <c:pt idx="89">
                  <c:v>37408</c:v>
                </c:pt>
                <c:pt idx="90">
                  <c:v>37438</c:v>
                </c:pt>
                <c:pt idx="91">
                  <c:v>37469</c:v>
                </c:pt>
                <c:pt idx="92">
                  <c:v>37500</c:v>
                </c:pt>
                <c:pt idx="93">
                  <c:v>37530</c:v>
                </c:pt>
                <c:pt idx="94">
                  <c:v>37561</c:v>
                </c:pt>
                <c:pt idx="95">
                  <c:v>37591</c:v>
                </c:pt>
                <c:pt idx="96">
                  <c:v>37622</c:v>
                </c:pt>
                <c:pt idx="97">
                  <c:v>37653</c:v>
                </c:pt>
                <c:pt idx="98">
                  <c:v>37681</c:v>
                </c:pt>
                <c:pt idx="99">
                  <c:v>37712</c:v>
                </c:pt>
                <c:pt idx="100">
                  <c:v>37742</c:v>
                </c:pt>
                <c:pt idx="101">
                  <c:v>37773</c:v>
                </c:pt>
                <c:pt idx="102">
                  <c:v>37803</c:v>
                </c:pt>
                <c:pt idx="103">
                  <c:v>37834</c:v>
                </c:pt>
                <c:pt idx="104">
                  <c:v>37865</c:v>
                </c:pt>
                <c:pt idx="105">
                  <c:v>37895</c:v>
                </c:pt>
                <c:pt idx="106">
                  <c:v>37926</c:v>
                </c:pt>
                <c:pt idx="107">
                  <c:v>37956</c:v>
                </c:pt>
                <c:pt idx="108">
                  <c:v>37987</c:v>
                </c:pt>
                <c:pt idx="109">
                  <c:v>38018</c:v>
                </c:pt>
                <c:pt idx="110">
                  <c:v>38047</c:v>
                </c:pt>
                <c:pt idx="111">
                  <c:v>38078</c:v>
                </c:pt>
                <c:pt idx="112">
                  <c:v>38108</c:v>
                </c:pt>
                <c:pt idx="113">
                  <c:v>38139</c:v>
                </c:pt>
                <c:pt idx="114">
                  <c:v>38169</c:v>
                </c:pt>
                <c:pt idx="115">
                  <c:v>38200</c:v>
                </c:pt>
                <c:pt idx="116">
                  <c:v>38231</c:v>
                </c:pt>
                <c:pt idx="117">
                  <c:v>38261</c:v>
                </c:pt>
                <c:pt idx="118">
                  <c:v>38292</c:v>
                </c:pt>
                <c:pt idx="119">
                  <c:v>38322</c:v>
                </c:pt>
                <c:pt idx="120">
                  <c:v>38353</c:v>
                </c:pt>
                <c:pt idx="121">
                  <c:v>38384</c:v>
                </c:pt>
                <c:pt idx="122">
                  <c:v>38412</c:v>
                </c:pt>
                <c:pt idx="123">
                  <c:v>38443</c:v>
                </c:pt>
                <c:pt idx="124">
                  <c:v>38473</c:v>
                </c:pt>
                <c:pt idx="125">
                  <c:v>38504</c:v>
                </c:pt>
                <c:pt idx="126">
                  <c:v>38534</c:v>
                </c:pt>
                <c:pt idx="127">
                  <c:v>38565</c:v>
                </c:pt>
                <c:pt idx="128">
                  <c:v>38596</c:v>
                </c:pt>
                <c:pt idx="129">
                  <c:v>38626</c:v>
                </c:pt>
                <c:pt idx="130">
                  <c:v>38657</c:v>
                </c:pt>
                <c:pt idx="131">
                  <c:v>38687</c:v>
                </c:pt>
                <c:pt idx="132">
                  <c:v>38718</c:v>
                </c:pt>
                <c:pt idx="133">
                  <c:v>38749</c:v>
                </c:pt>
                <c:pt idx="134">
                  <c:v>38777</c:v>
                </c:pt>
                <c:pt idx="135">
                  <c:v>38808</c:v>
                </c:pt>
                <c:pt idx="136">
                  <c:v>38838</c:v>
                </c:pt>
                <c:pt idx="137">
                  <c:v>38869</c:v>
                </c:pt>
                <c:pt idx="138">
                  <c:v>38899</c:v>
                </c:pt>
                <c:pt idx="139">
                  <c:v>38930</c:v>
                </c:pt>
                <c:pt idx="140">
                  <c:v>38961</c:v>
                </c:pt>
                <c:pt idx="141">
                  <c:v>38991</c:v>
                </c:pt>
                <c:pt idx="142">
                  <c:v>39022</c:v>
                </c:pt>
                <c:pt idx="143">
                  <c:v>39052</c:v>
                </c:pt>
                <c:pt idx="144">
                  <c:v>39083</c:v>
                </c:pt>
                <c:pt idx="145">
                  <c:v>39114</c:v>
                </c:pt>
                <c:pt idx="146">
                  <c:v>39142</c:v>
                </c:pt>
                <c:pt idx="147">
                  <c:v>39173</c:v>
                </c:pt>
                <c:pt idx="148">
                  <c:v>39203</c:v>
                </c:pt>
                <c:pt idx="149">
                  <c:v>39234</c:v>
                </c:pt>
                <c:pt idx="150">
                  <c:v>39264</c:v>
                </c:pt>
                <c:pt idx="151">
                  <c:v>39295</c:v>
                </c:pt>
                <c:pt idx="152">
                  <c:v>39326</c:v>
                </c:pt>
                <c:pt idx="153">
                  <c:v>39356</c:v>
                </c:pt>
                <c:pt idx="154">
                  <c:v>39387</c:v>
                </c:pt>
                <c:pt idx="155">
                  <c:v>39417</c:v>
                </c:pt>
                <c:pt idx="156">
                  <c:v>39448</c:v>
                </c:pt>
                <c:pt idx="157">
                  <c:v>39479</c:v>
                </c:pt>
                <c:pt idx="158">
                  <c:v>39508</c:v>
                </c:pt>
                <c:pt idx="159">
                  <c:v>39539</c:v>
                </c:pt>
                <c:pt idx="160">
                  <c:v>39569</c:v>
                </c:pt>
                <c:pt idx="161">
                  <c:v>39600</c:v>
                </c:pt>
                <c:pt idx="162">
                  <c:v>39630</c:v>
                </c:pt>
                <c:pt idx="163">
                  <c:v>39661</c:v>
                </c:pt>
                <c:pt idx="164">
                  <c:v>39692</c:v>
                </c:pt>
                <c:pt idx="165">
                  <c:v>39722</c:v>
                </c:pt>
                <c:pt idx="166">
                  <c:v>39753</c:v>
                </c:pt>
                <c:pt idx="167">
                  <c:v>39783</c:v>
                </c:pt>
                <c:pt idx="168">
                  <c:v>39814</c:v>
                </c:pt>
                <c:pt idx="169">
                  <c:v>39845</c:v>
                </c:pt>
                <c:pt idx="170">
                  <c:v>39873</c:v>
                </c:pt>
                <c:pt idx="171">
                  <c:v>39904</c:v>
                </c:pt>
                <c:pt idx="172">
                  <c:v>39934</c:v>
                </c:pt>
                <c:pt idx="173">
                  <c:v>39965</c:v>
                </c:pt>
                <c:pt idx="174">
                  <c:v>39995</c:v>
                </c:pt>
                <c:pt idx="175">
                  <c:v>40026</c:v>
                </c:pt>
                <c:pt idx="176">
                  <c:v>40057</c:v>
                </c:pt>
                <c:pt idx="177">
                  <c:v>40087</c:v>
                </c:pt>
                <c:pt idx="178">
                  <c:v>40118</c:v>
                </c:pt>
                <c:pt idx="179">
                  <c:v>40148</c:v>
                </c:pt>
                <c:pt idx="180">
                  <c:v>40179</c:v>
                </c:pt>
                <c:pt idx="181">
                  <c:v>40210</c:v>
                </c:pt>
                <c:pt idx="182">
                  <c:v>40238</c:v>
                </c:pt>
                <c:pt idx="183">
                  <c:v>40269</c:v>
                </c:pt>
                <c:pt idx="184">
                  <c:v>40299</c:v>
                </c:pt>
                <c:pt idx="185">
                  <c:v>40330</c:v>
                </c:pt>
                <c:pt idx="186">
                  <c:v>40360</c:v>
                </c:pt>
                <c:pt idx="187">
                  <c:v>40391</c:v>
                </c:pt>
                <c:pt idx="188">
                  <c:v>40422</c:v>
                </c:pt>
                <c:pt idx="189">
                  <c:v>40452</c:v>
                </c:pt>
                <c:pt idx="190">
                  <c:v>40483</c:v>
                </c:pt>
                <c:pt idx="191">
                  <c:v>40513</c:v>
                </c:pt>
                <c:pt idx="192">
                  <c:v>40544</c:v>
                </c:pt>
                <c:pt idx="193">
                  <c:v>40575</c:v>
                </c:pt>
                <c:pt idx="194">
                  <c:v>40603</c:v>
                </c:pt>
                <c:pt idx="195">
                  <c:v>40634</c:v>
                </c:pt>
                <c:pt idx="196">
                  <c:v>40664</c:v>
                </c:pt>
                <c:pt idx="197">
                  <c:v>40695</c:v>
                </c:pt>
                <c:pt idx="198">
                  <c:v>40725</c:v>
                </c:pt>
                <c:pt idx="199">
                  <c:v>40756</c:v>
                </c:pt>
                <c:pt idx="200">
                  <c:v>40787</c:v>
                </c:pt>
                <c:pt idx="201">
                  <c:v>40817</c:v>
                </c:pt>
                <c:pt idx="202">
                  <c:v>40848</c:v>
                </c:pt>
                <c:pt idx="203">
                  <c:v>40878</c:v>
                </c:pt>
                <c:pt idx="204">
                  <c:v>40909</c:v>
                </c:pt>
                <c:pt idx="205">
                  <c:v>40940</c:v>
                </c:pt>
                <c:pt idx="206">
                  <c:v>40969</c:v>
                </c:pt>
                <c:pt idx="207">
                  <c:v>41000</c:v>
                </c:pt>
                <c:pt idx="208">
                  <c:v>41030</c:v>
                </c:pt>
                <c:pt idx="209">
                  <c:v>41061</c:v>
                </c:pt>
                <c:pt idx="210">
                  <c:v>41091</c:v>
                </c:pt>
                <c:pt idx="211">
                  <c:v>41122</c:v>
                </c:pt>
                <c:pt idx="212">
                  <c:v>41153</c:v>
                </c:pt>
                <c:pt idx="213">
                  <c:v>41183</c:v>
                </c:pt>
                <c:pt idx="214">
                  <c:v>41214</c:v>
                </c:pt>
                <c:pt idx="215">
                  <c:v>41244</c:v>
                </c:pt>
                <c:pt idx="216">
                  <c:v>41275</c:v>
                </c:pt>
                <c:pt idx="217">
                  <c:v>41306</c:v>
                </c:pt>
                <c:pt idx="218">
                  <c:v>41334</c:v>
                </c:pt>
                <c:pt idx="219">
                  <c:v>41365</c:v>
                </c:pt>
                <c:pt idx="220">
                  <c:v>41395</c:v>
                </c:pt>
                <c:pt idx="221">
                  <c:v>41426</c:v>
                </c:pt>
                <c:pt idx="222">
                  <c:v>41456</c:v>
                </c:pt>
                <c:pt idx="223">
                  <c:v>41487</c:v>
                </c:pt>
                <c:pt idx="224">
                  <c:v>41518</c:v>
                </c:pt>
                <c:pt idx="225">
                  <c:v>41548</c:v>
                </c:pt>
                <c:pt idx="226">
                  <c:v>41579</c:v>
                </c:pt>
                <c:pt idx="227">
                  <c:v>41609</c:v>
                </c:pt>
                <c:pt idx="228">
                  <c:v>41640</c:v>
                </c:pt>
                <c:pt idx="229">
                  <c:v>41671</c:v>
                </c:pt>
                <c:pt idx="230">
                  <c:v>41699</c:v>
                </c:pt>
                <c:pt idx="231">
                  <c:v>41730</c:v>
                </c:pt>
                <c:pt idx="232">
                  <c:v>41760</c:v>
                </c:pt>
                <c:pt idx="233">
                  <c:v>41791</c:v>
                </c:pt>
                <c:pt idx="234">
                  <c:v>41821</c:v>
                </c:pt>
                <c:pt idx="235">
                  <c:v>41852</c:v>
                </c:pt>
                <c:pt idx="236">
                  <c:v>41883</c:v>
                </c:pt>
                <c:pt idx="237">
                  <c:v>41913</c:v>
                </c:pt>
                <c:pt idx="238">
                  <c:v>41944</c:v>
                </c:pt>
                <c:pt idx="239">
                  <c:v>41974</c:v>
                </c:pt>
              </c:numCache>
            </c:numRef>
          </c:cat>
          <c:val>
            <c:numRef>
              <c:f>Analysis!$G$2:$G$241</c:f>
              <c:numCache>
                <c:formatCode>General</c:formatCode>
                <c:ptCount val="240"/>
                <c:pt idx="0">
                  <c:v>2.58</c:v>
                </c:pt>
                <c:pt idx="1">
                  <c:v>2.5</c:v>
                </c:pt>
                <c:pt idx="2">
                  <c:v>2.4900000000000002</c:v>
                </c:pt>
                <c:pt idx="3">
                  <c:v>2.4700000000000002</c:v>
                </c:pt>
                <c:pt idx="4">
                  <c:v>2.7</c:v>
                </c:pt>
                <c:pt idx="5">
                  <c:v>2.67</c:v>
                </c:pt>
                <c:pt idx="6">
                  <c:v>3.12</c:v>
                </c:pt>
                <c:pt idx="7">
                  <c:v>2.9</c:v>
                </c:pt>
                <c:pt idx="8">
                  <c:v>3.07</c:v>
                </c:pt>
                <c:pt idx="9">
                  <c:v>2.88</c:v>
                </c:pt>
                <c:pt idx="10">
                  <c:v>2.8</c:v>
                </c:pt>
                <c:pt idx="11">
                  <c:v>2.87</c:v>
                </c:pt>
                <c:pt idx="12">
                  <c:v>2.93</c:v>
                </c:pt>
                <c:pt idx="13">
                  <c:v>3</c:v>
                </c:pt>
                <c:pt idx="14">
                  <c:v>2.93</c:v>
                </c:pt>
                <c:pt idx="15">
                  <c:v>3.67</c:v>
                </c:pt>
                <c:pt idx="16">
                  <c:v>3.13</c:v>
                </c:pt>
                <c:pt idx="17">
                  <c:v>3.6</c:v>
                </c:pt>
                <c:pt idx="18">
                  <c:v>3.42</c:v>
                </c:pt>
                <c:pt idx="19">
                  <c:v>3.33</c:v>
                </c:pt>
                <c:pt idx="20">
                  <c:v>3.2</c:v>
                </c:pt>
                <c:pt idx="21">
                  <c:v>2.97</c:v>
                </c:pt>
                <c:pt idx="22">
                  <c:v>2.37</c:v>
                </c:pt>
                <c:pt idx="23">
                  <c:v>2.27</c:v>
                </c:pt>
                <c:pt idx="24">
                  <c:v>2.4</c:v>
                </c:pt>
                <c:pt idx="25">
                  <c:v>2.33</c:v>
                </c:pt>
                <c:pt idx="26">
                  <c:v>2.5</c:v>
                </c:pt>
                <c:pt idx="27">
                  <c:v>2.85</c:v>
                </c:pt>
                <c:pt idx="28">
                  <c:v>2.97</c:v>
                </c:pt>
                <c:pt idx="29">
                  <c:v>3.74</c:v>
                </c:pt>
                <c:pt idx="30">
                  <c:v>6.47</c:v>
                </c:pt>
                <c:pt idx="31">
                  <c:v>7.35</c:v>
                </c:pt>
                <c:pt idx="32">
                  <c:v>10.220000000000001</c:v>
                </c:pt>
                <c:pt idx="33">
                  <c:v>11.75</c:v>
                </c:pt>
                <c:pt idx="34">
                  <c:v>10.210000000000001</c:v>
                </c:pt>
                <c:pt idx="35">
                  <c:v>9.48</c:v>
                </c:pt>
                <c:pt idx="36">
                  <c:v>9.91</c:v>
                </c:pt>
                <c:pt idx="37">
                  <c:v>11.97</c:v>
                </c:pt>
                <c:pt idx="38">
                  <c:v>15.03</c:v>
                </c:pt>
                <c:pt idx="39">
                  <c:v>27.48</c:v>
                </c:pt>
                <c:pt idx="40">
                  <c:v>36.799999999999997</c:v>
                </c:pt>
                <c:pt idx="41">
                  <c:v>37.380000000000003</c:v>
                </c:pt>
                <c:pt idx="42">
                  <c:v>39.67</c:v>
                </c:pt>
                <c:pt idx="43">
                  <c:v>36.549999999999997</c:v>
                </c:pt>
                <c:pt idx="44">
                  <c:v>36.799999999999997</c:v>
                </c:pt>
                <c:pt idx="45">
                  <c:v>38.840000000000003</c:v>
                </c:pt>
                <c:pt idx="46">
                  <c:v>33.6</c:v>
                </c:pt>
                <c:pt idx="47">
                  <c:v>36.770000000000003</c:v>
                </c:pt>
                <c:pt idx="48">
                  <c:v>73.02</c:v>
                </c:pt>
                <c:pt idx="49">
                  <c:v>72.78</c:v>
                </c:pt>
                <c:pt idx="50">
                  <c:v>80.47</c:v>
                </c:pt>
                <c:pt idx="51">
                  <c:v>67.599999999999994</c:v>
                </c:pt>
                <c:pt idx="52">
                  <c:v>81.84</c:v>
                </c:pt>
                <c:pt idx="53">
                  <c:v>82.34</c:v>
                </c:pt>
                <c:pt idx="54">
                  <c:v>102.44</c:v>
                </c:pt>
                <c:pt idx="55">
                  <c:v>109</c:v>
                </c:pt>
                <c:pt idx="56">
                  <c:v>135</c:v>
                </c:pt>
                <c:pt idx="57">
                  <c:v>108.49</c:v>
                </c:pt>
                <c:pt idx="58">
                  <c:v>127</c:v>
                </c:pt>
                <c:pt idx="59">
                  <c:v>260.08</c:v>
                </c:pt>
                <c:pt idx="60">
                  <c:v>397.5</c:v>
                </c:pt>
                <c:pt idx="61">
                  <c:v>660</c:v>
                </c:pt>
                <c:pt idx="62">
                  <c:v>549.30999999999995</c:v>
                </c:pt>
                <c:pt idx="63">
                  <c:v>333.07</c:v>
                </c:pt>
                <c:pt idx="64">
                  <c:v>185.3</c:v>
                </c:pt>
                <c:pt idx="65">
                  <c:v>290</c:v>
                </c:pt>
                <c:pt idx="66">
                  <c:v>243.24</c:v>
                </c:pt>
                <c:pt idx="67">
                  <c:v>328.83</c:v>
                </c:pt>
                <c:pt idx="68">
                  <c:v>265.68</c:v>
                </c:pt>
                <c:pt idx="69">
                  <c:v>238.18</c:v>
                </c:pt>
                <c:pt idx="70">
                  <c:v>256.83</c:v>
                </c:pt>
                <c:pt idx="71">
                  <c:v>240.64</c:v>
                </c:pt>
                <c:pt idx="72">
                  <c:v>278.83</c:v>
                </c:pt>
                <c:pt idx="73">
                  <c:v>254.48</c:v>
                </c:pt>
                <c:pt idx="74">
                  <c:v>133.43</c:v>
                </c:pt>
                <c:pt idx="75">
                  <c:v>143.63999999999999</c:v>
                </c:pt>
                <c:pt idx="76">
                  <c:v>167.88</c:v>
                </c:pt>
                <c:pt idx="77">
                  <c:v>139.97999999999999</c:v>
                </c:pt>
                <c:pt idx="78">
                  <c:v>144.47999999999999</c:v>
                </c:pt>
                <c:pt idx="79">
                  <c:v>148.54</c:v>
                </c:pt>
                <c:pt idx="80">
                  <c:v>105.51</c:v>
                </c:pt>
                <c:pt idx="81">
                  <c:v>107.4</c:v>
                </c:pt>
                <c:pt idx="82">
                  <c:v>144.78</c:v>
                </c:pt>
                <c:pt idx="83">
                  <c:v>160.25</c:v>
                </c:pt>
                <c:pt idx="84">
                  <c:v>164.66</c:v>
                </c:pt>
                <c:pt idx="85">
                  <c:v>158.22</c:v>
                </c:pt>
                <c:pt idx="86">
                  <c:v>170.16</c:v>
                </c:pt>
                <c:pt idx="87">
                  <c:v>154</c:v>
                </c:pt>
                <c:pt idx="88">
                  <c:v>152</c:v>
                </c:pt>
                <c:pt idx="89">
                  <c:v>148.22999999999999</c:v>
                </c:pt>
                <c:pt idx="90">
                  <c:v>114.33</c:v>
                </c:pt>
                <c:pt idx="91">
                  <c:v>126.97</c:v>
                </c:pt>
                <c:pt idx="92">
                  <c:v>132.36000000000001</c:v>
                </c:pt>
                <c:pt idx="93">
                  <c:v>137.09</c:v>
                </c:pt>
                <c:pt idx="94">
                  <c:v>168.62</c:v>
                </c:pt>
                <c:pt idx="95">
                  <c:v>163.07</c:v>
                </c:pt>
                <c:pt idx="96">
                  <c:v>140.32</c:v>
                </c:pt>
                <c:pt idx="97">
                  <c:v>146.82</c:v>
                </c:pt>
                <c:pt idx="98">
                  <c:v>122.83</c:v>
                </c:pt>
                <c:pt idx="99">
                  <c:v>86.7</c:v>
                </c:pt>
                <c:pt idx="100">
                  <c:v>80.56</c:v>
                </c:pt>
                <c:pt idx="101">
                  <c:v>94.69</c:v>
                </c:pt>
                <c:pt idx="102">
                  <c:v>94.3</c:v>
                </c:pt>
                <c:pt idx="103">
                  <c:v>106.56</c:v>
                </c:pt>
                <c:pt idx="104">
                  <c:v>125.35</c:v>
                </c:pt>
                <c:pt idx="105">
                  <c:v>134.34</c:v>
                </c:pt>
                <c:pt idx="106">
                  <c:v>153.88999999999999</c:v>
                </c:pt>
                <c:pt idx="107">
                  <c:v>173.76</c:v>
                </c:pt>
                <c:pt idx="108">
                  <c:v>155.77000000000001</c:v>
                </c:pt>
                <c:pt idx="109">
                  <c:v>145.75</c:v>
                </c:pt>
                <c:pt idx="110">
                  <c:v>135.94</c:v>
                </c:pt>
                <c:pt idx="111">
                  <c:v>154.44999999999999</c:v>
                </c:pt>
                <c:pt idx="112">
                  <c:v>152.72</c:v>
                </c:pt>
                <c:pt idx="113">
                  <c:v>159.61000000000001</c:v>
                </c:pt>
                <c:pt idx="114">
                  <c:v>164.03</c:v>
                </c:pt>
                <c:pt idx="115">
                  <c:v>173.55</c:v>
                </c:pt>
                <c:pt idx="116">
                  <c:v>178.98</c:v>
                </c:pt>
                <c:pt idx="117">
                  <c:v>197.25</c:v>
                </c:pt>
                <c:pt idx="118">
                  <c:v>229.85</c:v>
                </c:pt>
                <c:pt idx="119">
                  <c:v>224.4</c:v>
                </c:pt>
                <c:pt idx="120">
                  <c:v>211.36</c:v>
                </c:pt>
                <c:pt idx="121">
                  <c:v>209.74</c:v>
                </c:pt>
                <c:pt idx="122">
                  <c:v>201.33</c:v>
                </c:pt>
                <c:pt idx="123">
                  <c:v>189.48</c:v>
                </c:pt>
                <c:pt idx="124">
                  <c:v>214.77</c:v>
                </c:pt>
                <c:pt idx="125">
                  <c:v>229.66</c:v>
                </c:pt>
                <c:pt idx="126">
                  <c:v>220.68</c:v>
                </c:pt>
                <c:pt idx="127">
                  <c:v>218.79</c:v>
                </c:pt>
                <c:pt idx="128">
                  <c:v>223.08</c:v>
                </c:pt>
                <c:pt idx="129">
                  <c:v>218.82</c:v>
                </c:pt>
                <c:pt idx="130">
                  <c:v>253.41</c:v>
                </c:pt>
                <c:pt idx="131">
                  <c:v>278.07</c:v>
                </c:pt>
                <c:pt idx="132">
                  <c:v>317.94</c:v>
                </c:pt>
                <c:pt idx="133">
                  <c:v>312.14999999999998</c:v>
                </c:pt>
                <c:pt idx="134">
                  <c:v>335.13</c:v>
                </c:pt>
                <c:pt idx="135">
                  <c:v>323.39999999999998</c:v>
                </c:pt>
                <c:pt idx="136">
                  <c:v>269.91000000000003</c:v>
                </c:pt>
                <c:pt idx="137">
                  <c:v>308.25</c:v>
                </c:pt>
                <c:pt idx="138">
                  <c:v>294.77999999999997</c:v>
                </c:pt>
                <c:pt idx="139">
                  <c:v>310.74</c:v>
                </c:pt>
                <c:pt idx="140">
                  <c:v>315.06</c:v>
                </c:pt>
                <c:pt idx="141">
                  <c:v>322.89</c:v>
                </c:pt>
                <c:pt idx="142">
                  <c:v>359.37</c:v>
                </c:pt>
                <c:pt idx="143">
                  <c:v>362.73</c:v>
                </c:pt>
                <c:pt idx="144">
                  <c:v>367.74</c:v>
                </c:pt>
                <c:pt idx="145">
                  <c:v>336.51</c:v>
                </c:pt>
                <c:pt idx="146">
                  <c:v>335.01</c:v>
                </c:pt>
                <c:pt idx="147">
                  <c:v>342.75</c:v>
                </c:pt>
                <c:pt idx="148">
                  <c:v>326.73</c:v>
                </c:pt>
                <c:pt idx="149">
                  <c:v>311.10000000000002</c:v>
                </c:pt>
                <c:pt idx="150">
                  <c:v>297.39</c:v>
                </c:pt>
                <c:pt idx="151">
                  <c:v>289.35000000000002</c:v>
                </c:pt>
                <c:pt idx="152">
                  <c:v>275.91000000000003</c:v>
                </c:pt>
                <c:pt idx="153">
                  <c:v>302.88</c:v>
                </c:pt>
                <c:pt idx="154">
                  <c:v>276.18</c:v>
                </c:pt>
                <c:pt idx="155">
                  <c:v>315.36</c:v>
                </c:pt>
                <c:pt idx="156">
                  <c:v>248.01</c:v>
                </c:pt>
                <c:pt idx="157">
                  <c:v>260.79000000000002</c:v>
                </c:pt>
                <c:pt idx="158">
                  <c:v>255.18</c:v>
                </c:pt>
                <c:pt idx="159">
                  <c:v>293.16000000000003</c:v>
                </c:pt>
                <c:pt idx="160">
                  <c:v>304.8</c:v>
                </c:pt>
                <c:pt idx="161">
                  <c:v>262.77</c:v>
                </c:pt>
                <c:pt idx="162">
                  <c:v>249.6</c:v>
                </c:pt>
                <c:pt idx="163">
                  <c:v>259.38</c:v>
                </c:pt>
                <c:pt idx="164">
                  <c:v>203.79</c:v>
                </c:pt>
                <c:pt idx="165">
                  <c:v>163.29</c:v>
                </c:pt>
                <c:pt idx="166">
                  <c:v>145.97999999999999</c:v>
                </c:pt>
                <c:pt idx="167">
                  <c:v>140.13</c:v>
                </c:pt>
                <c:pt idx="168">
                  <c:v>138.66</c:v>
                </c:pt>
                <c:pt idx="169">
                  <c:v>124.41</c:v>
                </c:pt>
                <c:pt idx="170">
                  <c:v>147.24</c:v>
                </c:pt>
                <c:pt idx="171">
                  <c:v>198.3</c:v>
                </c:pt>
                <c:pt idx="172">
                  <c:v>228.93</c:v>
                </c:pt>
                <c:pt idx="173">
                  <c:v>226.59</c:v>
                </c:pt>
                <c:pt idx="174">
                  <c:v>294.39</c:v>
                </c:pt>
                <c:pt idx="175">
                  <c:v>330.45</c:v>
                </c:pt>
                <c:pt idx="176">
                  <c:v>361.05</c:v>
                </c:pt>
                <c:pt idx="177">
                  <c:v>364.59</c:v>
                </c:pt>
                <c:pt idx="178">
                  <c:v>377.34</c:v>
                </c:pt>
                <c:pt idx="179">
                  <c:v>407.64</c:v>
                </c:pt>
                <c:pt idx="180">
                  <c:v>388.44</c:v>
                </c:pt>
                <c:pt idx="181">
                  <c:v>406.02</c:v>
                </c:pt>
                <c:pt idx="182">
                  <c:v>424.08</c:v>
                </c:pt>
                <c:pt idx="183">
                  <c:v>404.1</c:v>
                </c:pt>
                <c:pt idx="184">
                  <c:v>401.01</c:v>
                </c:pt>
                <c:pt idx="185">
                  <c:v>384.75</c:v>
                </c:pt>
                <c:pt idx="186">
                  <c:v>411.35</c:v>
                </c:pt>
                <c:pt idx="187">
                  <c:v>399.8</c:v>
                </c:pt>
                <c:pt idx="188">
                  <c:v>448.35</c:v>
                </c:pt>
                <c:pt idx="189">
                  <c:v>419.6</c:v>
                </c:pt>
                <c:pt idx="190">
                  <c:v>420.2</c:v>
                </c:pt>
                <c:pt idx="191">
                  <c:v>490.25</c:v>
                </c:pt>
                <c:pt idx="192">
                  <c:v>438.45</c:v>
                </c:pt>
                <c:pt idx="193">
                  <c:v>438.4</c:v>
                </c:pt>
                <c:pt idx="194">
                  <c:v>478.3</c:v>
                </c:pt>
                <c:pt idx="195">
                  <c:v>450.25</c:v>
                </c:pt>
                <c:pt idx="196">
                  <c:v>446.65</c:v>
                </c:pt>
                <c:pt idx="197">
                  <c:v>417.6</c:v>
                </c:pt>
                <c:pt idx="198">
                  <c:v>389.95</c:v>
                </c:pt>
                <c:pt idx="199">
                  <c:v>335.05</c:v>
                </c:pt>
                <c:pt idx="200">
                  <c:v>340.7</c:v>
                </c:pt>
                <c:pt idx="201">
                  <c:v>366.45</c:v>
                </c:pt>
                <c:pt idx="202">
                  <c:v>378.15</c:v>
                </c:pt>
                <c:pt idx="203">
                  <c:v>398.8</c:v>
                </c:pt>
                <c:pt idx="204">
                  <c:v>413.25</c:v>
                </c:pt>
                <c:pt idx="205">
                  <c:v>431.75</c:v>
                </c:pt>
                <c:pt idx="206">
                  <c:v>439</c:v>
                </c:pt>
                <c:pt idx="207">
                  <c:v>405.1</c:v>
                </c:pt>
                <c:pt idx="208">
                  <c:v>409.55</c:v>
                </c:pt>
                <c:pt idx="209">
                  <c:v>399.3</c:v>
                </c:pt>
                <c:pt idx="210">
                  <c:v>339.9</c:v>
                </c:pt>
                <c:pt idx="211">
                  <c:v>367.6</c:v>
                </c:pt>
                <c:pt idx="212">
                  <c:v>381.3</c:v>
                </c:pt>
                <c:pt idx="213">
                  <c:v>350.8</c:v>
                </c:pt>
                <c:pt idx="214">
                  <c:v>392.95</c:v>
                </c:pt>
                <c:pt idx="215">
                  <c:v>394.35</c:v>
                </c:pt>
                <c:pt idx="216">
                  <c:v>411.2</c:v>
                </c:pt>
                <c:pt idx="217">
                  <c:v>416.5</c:v>
                </c:pt>
                <c:pt idx="218">
                  <c:v>437.15</c:v>
                </c:pt>
                <c:pt idx="219">
                  <c:v>347.9</c:v>
                </c:pt>
                <c:pt idx="220">
                  <c:v>326.55</c:v>
                </c:pt>
                <c:pt idx="221">
                  <c:v>349.8</c:v>
                </c:pt>
                <c:pt idx="222">
                  <c:v>437.3</c:v>
                </c:pt>
                <c:pt idx="223">
                  <c:v>483.9</c:v>
                </c:pt>
                <c:pt idx="224">
                  <c:v>474.05</c:v>
                </c:pt>
                <c:pt idx="225">
                  <c:v>476.95</c:v>
                </c:pt>
                <c:pt idx="226">
                  <c:v>470.95</c:v>
                </c:pt>
                <c:pt idx="227">
                  <c:v>559.04999999999995</c:v>
                </c:pt>
                <c:pt idx="228">
                  <c:v>574.95000000000005</c:v>
                </c:pt>
                <c:pt idx="229">
                  <c:v>596.75</c:v>
                </c:pt>
                <c:pt idx="230">
                  <c:v>542.6</c:v>
                </c:pt>
                <c:pt idx="231">
                  <c:v>522</c:v>
                </c:pt>
                <c:pt idx="232">
                  <c:v>505</c:v>
                </c:pt>
                <c:pt idx="233">
                  <c:v>544.95000000000005</c:v>
                </c:pt>
                <c:pt idx="234">
                  <c:v>543.65</c:v>
                </c:pt>
                <c:pt idx="235">
                  <c:v>565.4</c:v>
                </c:pt>
                <c:pt idx="236">
                  <c:v>596.35</c:v>
                </c:pt>
                <c:pt idx="237">
                  <c:v>563.45000000000005</c:v>
                </c:pt>
                <c:pt idx="238">
                  <c:v>585.5</c:v>
                </c:pt>
                <c:pt idx="239">
                  <c:v>553.79999999999995</c:v>
                </c:pt>
              </c:numCache>
            </c:numRef>
          </c:val>
        </c:ser>
        <c:marker val="1"/>
        <c:axId val="73656960"/>
        <c:axId val="73978240"/>
      </c:lineChart>
      <c:dateAx>
        <c:axId val="73656960"/>
        <c:scaling>
          <c:orientation val="minMax"/>
        </c:scaling>
        <c:axPos val="b"/>
        <c:numFmt formatCode="mmm\-yy" sourceLinked="1"/>
        <c:tickLblPos val="nextTo"/>
        <c:crossAx val="73978240"/>
        <c:crosses val="autoZero"/>
        <c:auto val="1"/>
        <c:lblOffset val="100"/>
        <c:baseTimeUnit val="months"/>
      </c:dateAx>
      <c:valAx>
        <c:axId val="73978240"/>
        <c:scaling>
          <c:orientation val="minMax"/>
        </c:scaling>
        <c:axPos val="l"/>
        <c:majorGridlines/>
        <c:numFmt formatCode="General" sourceLinked="1"/>
        <c:tickLblPos val="nextTo"/>
        <c:crossAx val="736569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44" r="0.75000000000000044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Analysis!$C$1</c:f>
              <c:strCache>
                <c:ptCount val="1"/>
                <c:pt idx="0">
                  <c:v>MovementX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Analysis!$A$3:$A$241</c:f>
              <c:numCache>
                <c:formatCode>mmm\-yy</c:formatCode>
                <c:ptCount val="239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  <c:pt idx="66">
                  <c:v>36739</c:v>
                </c:pt>
                <c:pt idx="67">
                  <c:v>36770</c:v>
                </c:pt>
                <c:pt idx="68">
                  <c:v>36800</c:v>
                </c:pt>
                <c:pt idx="69">
                  <c:v>36831</c:v>
                </c:pt>
                <c:pt idx="70">
                  <c:v>36861</c:v>
                </c:pt>
                <c:pt idx="71">
                  <c:v>36892</c:v>
                </c:pt>
                <c:pt idx="72">
                  <c:v>36923</c:v>
                </c:pt>
                <c:pt idx="73">
                  <c:v>36951</c:v>
                </c:pt>
                <c:pt idx="74">
                  <c:v>36982</c:v>
                </c:pt>
                <c:pt idx="75">
                  <c:v>37012</c:v>
                </c:pt>
                <c:pt idx="76">
                  <c:v>37043</c:v>
                </c:pt>
                <c:pt idx="77">
                  <c:v>37073</c:v>
                </c:pt>
                <c:pt idx="78">
                  <c:v>37104</c:v>
                </c:pt>
                <c:pt idx="79">
                  <c:v>37135</c:v>
                </c:pt>
                <c:pt idx="80">
                  <c:v>37165</c:v>
                </c:pt>
                <c:pt idx="81">
                  <c:v>37196</c:v>
                </c:pt>
                <c:pt idx="82">
                  <c:v>37226</c:v>
                </c:pt>
                <c:pt idx="83">
                  <c:v>37257</c:v>
                </c:pt>
                <c:pt idx="84">
                  <c:v>37288</c:v>
                </c:pt>
                <c:pt idx="85">
                  <c:v>37316</c:v>
                </c:pt>
                <c:pt idx="86">
                  <c:v>37347</c:v>
                </c:pt>
                <c:pt idx="87">
                  <c:v>37377</c:v>
                </c:pt>
                <c:pt idx="88">
                  <c:v>37408</c:v>
                </c:pt>
                <c:pt idx="89">
                  <c:v>37438</c:v>
                </c:pt>
                <c:pt idx="90">
                  <c:v>37469</c:v>
                </c:pt>
                <c:pt idx="91">
                  <c:v>37500</c:v>
                </c:pt>
                <c:pt idx="92">
                  <c:v>37530</c:v>
                </c:pt>
                <c:pt idx="93">
                  <c:v>37561</c:v>
                </c:pt>
                <c:pt idx="94">
                  <c:v>37591</c:v>
                </c:pt>
                <c:pt idx="95">
                  <c:v>37622</c:v>
                </c:pt>
                <c:pt idx="96">
                  <c:v>37653</c:v>
                </c:pt>
                <c:pt idx="97">
                  <c:v>37681</c:v>
                </c:pt>
                <c:pt idx="98">
                  <c:v>37712</c:v>
                </c:pt>
                <c:pt idx="99">
                  <c:v>37742</c:v>
                </c:pt>
                <c:pt idx="100">
                  <c:v>37773</c:v>
                </c:pt>
                <c:pt idx="101">
                  <c:v>37803</c:v>
                </c:pt>
                <c:pt idx="102">
                  <c:v>37834</c:v>
                </c:pt>
                <c:pt idx="103">
                  <c:v>37865</c:v>
                </c:pt>
                <c:pt idx="104">
                  <c:v>37895</c:v>
                </c:pt>
                <c:pt idx="105">
                  <c:v>37926</c:v>
                </c:pt>
                <c:pt idx="106">
                  <c:v>37956</c:v>
                </c:pt>
                <c:pt idx="107">
                  <c:v>37987</c:v>
                </c:pt>
                <c:pt idx="108">
                  <c:v>38018</c:v>
                </c:pt>
                <c:pt idx="109">
                  <c:v>38047</c:v>
                </c:pt>
                <c:pt idx="110">
                  <c:v>38078</c:v>
                </c:pt>
                <c:pt idx="111">
                  <c:v>38108</c:v>
                </c:pt>
                <c:pt idx="112">
                  <c:v>38139</c:v>
                </c:pt>
                <c:pt idx="113">
                  <c:v>38169</c:v>
                </c:pt>
                <c:pt idx="114">
                  <c:v>38200</c:v>
                </c:pt>
                <c:pt idx="115">
                  <c:v>38231</c:v>
                </c:pt>
                <c:pt idx="116">
                  <c:v>38261</c:v>
                </c:pt>
                <c:pt idx="117">
                  <c:v>38292</c:v>
                </c:pt>
                <c:pt idx="118">
                  <c:v>38322</c:v>
                </c:pt>
                <c:pt idx="119">
                  <c:v>38353</c:v>
                </c:pt>
                <c:pt idx="120">
                  <c:v>38384</c:v>
                </c:pt>
                <c:pt idx="121">
                  <c:v>38412</c:v>
                </c:pt>
                <c:pt idx="122">
                  <c:v>38443</c:v>
                </c:pt>
                <c:pt idx="123">
                  <c:v>38473</c:v>
                </c:pt>
                <c:pt idx="124">
                  <c:v>38504</c:v>
                </c:pt>
                <c:pt idx="125">
                  <c:v>38534</c:v>
                </c:pt>
                <c:pt idx="126">
                  <c:v>38565</c:v>
                </c:pt>
                <c:pt idx="127">
                  <c:v>38596</c:v>
                </c:pt>
                <c:pt idx="128">
                  <c:v>38626</c:v>
                </c:pt>
                <c:pt idx="129">
                  <c:v>38657</c:v>
                </c:pt>
                <c:pt idx="130">
                  <c:v>38687</c:v>
                </c:pt>
                <c:pt idx="131">
                  <c:v>38718</c:v>
                </c:pt>
                <c:pt idx="132">
                  <c:v>38749</c:v>
                </c:pt>
                <c:pt idx="133">
                  <c:v>38777</c:v>
                </c:pt>
                <c:pt idx="134">
                  <c:v>38808</c:v>
                </c:pt>
                <c:pt idx="135">
                  <c:v>38838</c:v>
                </c:pt>
                <c:pt idx="136">
                  <c:v>38869</c:v>
                </c:pt>
                <c:pt idx="137">
                  <c:v>38899</c:v>
                </c:pt>
                <c:pt idx="138">
                  <c:v>38930</c:v>
                </c:pt>
                <c:pt idx="139">
                  <c:v>38961</c:v>
                </c:pt>
                <c:pt idx="140">
                  <c:v>38991</c:v>
                </c:pt>
                <c:pt idx="141">
                  <c:v>39022</c:v>
                </c:pt>
                <c:pt idx="142">
                  <c:v>39052</c:v>
                </c:pt>
                <c:pt idx="143">
                  <c:v>39083</c:v>
                </c:pt>
                <c:pt idx="144">
                  <c:v>39114</c:v>
                </c:pt>
                <c:pt idx="145">
                  <c:v>39142</c:v>
                </c:pt>
                <c:pt idx="146">
                  <c:v>39173</c:v>
                </c:pt>
                <c:pt idx="147">
                  <c:v>39203</c:v>
                </c:pt>
                <c:pt idx="148">
                  <c:v>39234</c:v>
                </c:pt>
                <c:pt idx="149">
                  <c:v>39264</c:v>
                </c:pt>
                <c:pt idx="150">
                  <c:v>39295</c:v>
                </c:pt>
                <c:pt idx="151">
                  <c:v>39326</c:v>
                </c:pt>
                <c:pt idx="152">
                  <c:v>39356</c:v>
                </c:pt>
                <c:pt idx="153">
                  <c:v>39387</c:v>
                </c:pt>
                <c:pt idx="154">
                  <c:v>39417</c:v>
                </c:pt>
                <c:pt idx="155">
                  <c:v>39448</c:v>
                </c:pt>
                <c:pt idx="156">
                  <c:v>39479</c:v>
                </c:pt>
                <c:pt idx="157">
                  <c:v>39508</c:v>
                </c:pt>
                <c:pt idx="158">
                  <c:v>39539</c:v>
                </c:pt>
                <c:pt idx="159">
                  <c:v>39569</c:v>
                </c:pt>
                <c:pt idx="160">
                  <c:v>39600</c:v>
                </c:pt>
                <c:pt idx="161">
                  <c:v>39630</c:v>
                </c:pt>
                <c:pt idx="162">
                  <c:v>39661</c:v>
                </c:pt>
                <c:pt idx="163">
                  <c:v>39692</c:v>
                </c:pt>
                <c:pt idx="164">
                  <c:v>39722</c:v>
                </c:pt>
                <c:pt idx="165">
                  <c:v>39753</c:v>
                </c:pt>
                <c:pt idx="166">
                  <c:v>39783</c:v>
                </c:pt>
                <c:pt idx="167">
                  <c:v>39814</c:v>
                </c:pt>
                <c:pt idx="168">
                  <c:v>39845</c:v>
                </c:pt>
                <c:pt idx="169">
                  <c:v>39873</c:v>
                </c:pt>
                <c:pt idx="170">
                  <c:v>39904</c:v>
                </c:pt>
                <c:pt idx="171">
                  <c:v>39934</c:v>
                </c:pt>
                <c:pt idx="172">
                  <c:v>39965</c:v>
                </c:pt>
                <c:pt idx="173">
                  <c:v>39995</c:v>
                </c:pt>
                <c:pt idx="174">
                  <c:v>40026</c:v>
                </c:pt>
                <c:pt idx="175">
                  <c:v>40057</c:v>
                </c:pt>
                <c:pt idx="176">
                  <c:v>40087</c:v>
                </c:pt>
                <c:pt idx="177">
                  <c:v>40118</c:v>
                </c:pt>
                <c:pt idx="178">
                  <c:v>40148</c:v>
                </c:pt>
                <c:pt idx="179">
                  <c:v>40179</c:v>
                </c:pt>
                <c:pt idx="180">
                  <c:v>40210</c:v>
                </c:pt>
                <c:pt idx="181">
                  <c:v>40238</c:v>
                </c:pt>
                <c:pt idx="182">
                  <c:v>40269</c:v>
                </c:pt>
                <c:pt idx="183">
                  <c:v>40299</c:v>
                </c:pt>
                <c:pt idx="184">
                  <c:v>40330</c:v>
                </c:pt>
                <c:pt idx="185">
                  <c:v>40360</c:v>
                </c:pt>
                <c:pt idx="186">
                  <c:v>40391</c:v>
                </c:pt>
                <c:pt idx="187">
                  <c:v>40422</c:v>
                </c:pt>
                <c:pt idx="188">
                  <c:v>40452</c:v>
                </c:pt>
                <c:pt idx="189">
                  <c:v>40483</c:v>
                </c:pt>
                <c:pt idx="190">
                  <c:v>40513</c:v>
                </c:pt>
                <c:pt idx="191">
                  <c:v>40544</c:v>
                </c:pt>
                <c:pt idx="192">
                  <c:v>40575</c:v>
                </c:pt>
                <c:pt idx="193">
                  <c:v>40603</c:v>
                </c:pt>
                <c:pt idx="194">
                  <c:v>40634</c:v>
                </c:pt>
                <c:pt idx="195">
                  <c:v>40664</c:v>
                </c:pt>
                <c:pt idx="196">
                  <c:v>40695</c:v>
                </c:pt>
                <c:pt idx="197">
                  <c:v>40725</c:v>
                </c:pt>
                <c:pt idx="198">
                  <c:v>40756</c:v>
                </c:pt>
                <c:pt idx="199">
                  <c:v>40787</c:v>
                </c:pt>
                <c:pt idx="200">
                  <c:v>40817</c:v>
                </c:pt>
                <c:pt idx="201">
                  <c:v>40848</c:v>
                </c:pt>
                <c:pt idx="202">
                  <c:v>40878</c:v>
                </c:pt>
                <c:pt idx="203">
                  <c:v>40909</c:v>
                </c:pt>
                <c:pt idx="204">
                  <c:v>40940</c:v>
                </c:pt>
                <c:pt idx="205">
                  <c:v>40969</c:v>
                </c:pt>
                <c:pt idx="206">
                  <c:v>41000</c:v>
                </c:pt>
                <c:pt idx="207">
                  <c:v>41030</c:v>
                </c:pt>
                <c:pt idx="208">
                  <c:v>41061</c:v>
                </c:pt>
                <c:pt idx="209">
                  <c:v>41091</c:v>
                </c:pt>
                <c:pt idx="210">
                  <c:v>41122</c:v>
                </c:pt>
                <c:pt idx="211">
                  <c:v>41153</c:v>
                </c:pt>
                <c:pt idx="212">
                  <c:v>41183</c:v>
                </c:pt>
                <c:pt idx="213">
                  <c:v>41214</c:v>
                </c:pt>
                <c:pt idx="214">
                  <c:v>41244</c:v>
                </c:pt>
                <c:pt idx="215">
                  <c:v>41275</c:v>
                </c:pt>
                <c:pt idx="216">
                  <c:v>41306</c:v>
                </c:pt>
                <c:pt idx="217">
                  <c:v>41334</c:v>
                </c:pt>
                <c:pt idx="218">
                  <c:v>41365</c:v>
                </c:pt>
                <c:pt idx="219">
                  <c:v>41395</c:v>
                </c:pt>
                <c:pt idx="220">
                  <c:v>41426</c:v>
                </c:pt>
                <c:pt idx="221">
                  <c:v>41456</c:v>
                </c:pt>
                <c:pt idx="222">
                  <c:v>41487</c:v>
                </c:pt>
                <c:pt idx="223">
                  <c:v>41518</c:v>
                </c:pt>
                <c:pt idx="224">
                  <c:v>41548</c:v>
                </c:pt>
                <c:pt idx="225">
                  <c:v>41579</c:v>
                </c:pt>
                <c:pt idx="226">
                  <c:v>41609</c:v>
                </c:pt>
                <c:pt idx="227">
                  <c:v>41640</c:v>
                </c:pt>
                <c:pt idx="228">
                  <c:v>41671</c:v>
                </c:pt>
                <c:pt idx="229">
                  <c:v>41699</c:v>
                </c:pt>
                <c:pt idx="230">
                  <c:v>41730</c:v>
                </c:pt>
                <c:pt idx="231">
                  <c:v>41760</c:v>
                </c:pt>
                <c:pt idx="232">
                  <c:v>41791</c:v>
                </c:pt>
                <c:pt idx="233">
                  <c:v>41821</c:v>
                </c:pt>
                <c:pt idx="234">
                  <c:v>41852</c:v>
                </c:pt>
                <c:pt idx="235">
                  <c:v>41883</c:v>
                </c:pt>
                <c:pt idx="236">
                  <c:v>41913</c:v>
                </c:pt>
                <c:pt idx="237">
                  <c:v>41944</c:v>
                </c:pt>
                <c:pt idx="238">
                  <c:v>41974</c:v>
                </c:pt>
              </c:numCache>
            </c:numRef>
          </c:cat>
          <c:val>
            <c:numRef>
              <c:f>Analysis!$C$2:$C$241</c:f>
              <c:numCache>
                <c:formatCode>General</c:formatCode>
                <c:ptCount val="240"/>
                <c:pt idx="1">
                  <c:v>0.16000000000000014</c:v>
                </c:pt>
                <c:pt idx="2">
                  <c:v>0.18999999999999995</c:v>
                </c:pt>
                <c:pt idx="3">
                  <c:v>-0.18999999999999995</c:v>
                </c:pt>
                <c:pt idx="4">
                  <c:v>0.39000000000000012</c:v>
                </c:pt>
                <c:pt idx="5">
                  <c:v>-0.20999999999999996</c:v>
                </c:pt>
                <c:pt idx="6">
                  <c:v>-0.2200000000000002</c:v>
                </c:pt>
                <c:pt idx="7">
                  <c:v>0.25</c:v>
                </c:pt>
                <c:pt idx="8">
                  <c:v>-0.10999999999999988</c:v>
                </c:pt>
                <c:pt idx="9">
                  <c:v>-0.14000000000000012</c:v>
                </c:pt>
                <c:pt idx="10">
                  <c:v>-0.62999999999999989</c:v>
                </c:pt>
                <c:pt idx="11">
                  <c:v>0.35000000000000009</c:v>
                </c:pt>
                <c:pt idx="12">
                  <c:v>-4.0000000000000036E-2</c:v>
                </c:pt>
                <c:pt idx="13">
                  <c:v>0.54999999999999982</c:v>
                </c:pt>
                <c:pt idx="14">
                  <c:v>0.16000000000000014</c:v>
                </c:pt>
                <c:pt idx="15">
                  <c:v>1.0499999999999998</c:v>
                </c:pt>
                <c:pt idx="16">
                  <c:v>0.16000000000000014</c:v>
                </c:pt>
                <c:pt idx="17">
                  <c:v>0.50999999999999979</c:v>
                </c:pt>
                <c:pt idx="18">
                  <c:v>-0.42999999999999972</c:v>
                </c:pt>
                <c:pt idx="19">
                  <c:v>0.17999999999999972</c:v>
                </c:pt>
                <c:pt idx="20">
                  <c:v>-0.17999999999999972</c:v>
                </c:pt>
                <c:pt idx="21">
                  <c:v>0.20000000000000018</c:v>
                </c:pt>
                <c:pt idx="22">
                  <c:v>8.9999999999999858E-2</c:v>
                </c:pt>
                <c:pt idx="23">
                  <c:v>0.53000000000000025</c:v>
                </c:pt>
                <c:pt idx="24">
                  <c:v>0.50999999999999979</c:v>
                </c:pt>
                <c:pt idx="25">
                  <c:v>1.7099999999999991</c:v>
                </c:pt>
                <c:pt idx="26">
                  <c:v>-0.32999999999999918</c:v>
                </c:pt>
                <c:pt idx="27">
                  <c:v>3.3999999999999995</c:v>
                </c:pt>
                <c:pt idx="28">
                  <c:v>0.16000000000000014</c:v>
                </c:pt>
                <c:pt idx="29">
                  <c:v>3.0999999999999996</c:v>
                </c:pt>
                <c:pt idx="30">
                  <c:v>2.7000000000000011</c:v>
                </c:pt>
                <c:pt idx="31">
                  <c:v>2.620000000000001</c:v>
                </c:pt>
                <c:pt idx="32">
                  <c:v>5.0399999999999991</c:v>
                </c:pt>
                <c:pt idx="33">
                  <c:v>-3.3300000000000018</c:v>
                </c:pt>
                <c:pt idx="34">
                  <c:v>0.14000000000000057</c:v>
                </c:pt>
                <c:pt idx="35">
                  <c:v>-2.4399999999999977</c:v>
                </c:pt>
                <c:pt idx="36">
                  <c:v>-2.370000000000001</c:v>
                </c:pt>
                <c:pt idx="37">
                  <c:v>5</c:v>
                </c:pt>
                <c:pt idx="38">
                  <c:v>6.6699999999999982</c:v>
                </c:pt>
                <c:pt idx="39">
                  <c:v>5.0999999999999979</c:v>
                </c:pt>
                <c:pt idx="40">
                  <c:v>4.4000000000000057</c:v>
                </c:pt>
                <c:pt idx="41">
                  <c:v>-3.3300000000000054</c:v>
                </c:pt>
                <c:pt idx="42">
                  <c:v>6.2700000000000031</c:v>
                </c:pt>
                <c:pt idx="43">
                  <c:v>-0.96999999999999886</c:v>
                </c:pt>
                <c:pt idx="44">
                  <c:v>-0.82000000000000028</c:v>
                </c:pt>
                <c:pt idx="45">
                  <c:v>-1.3500000000000014</c:v>
                </c:pt>
                <c:pt idx="46">
                  <c:v>-1.3800000000000026</c:v>
                </c:pt>
                <c:pt idx="47">
                  <c:v>9.75</c:v>
                </c:pt>
                <c:pt idx="48">
                  <c:v>27.21</c:v>
                </c:pt>
                <c:pt idx="49">
                  <c:v>17.950000000000003</c:v>
                </c:pt>
                <c:pt idx="50">
                  <c:v>1.9999999999996021E-2</c:v>
                </c:pt>
                <c:pt idx="51">
                  <c:v>-9.3699999999999903</c:v>
                </c:pt>
                <c:pt idx="52">
                  <c:v>19.679999999999993</c:v>
                </c:pt>
                <c:pt idx="53">
                  <c:v>11.599999999999994</c:v>
                </c:pt>
                <c:pt idx="54">
                  <c:v>37.620000000000005</c:v>
                </c:pt>
                <c:pt idx="55">
                  <c:v>24.060000000000002</c:v>
                </c:pt>
                <c:pt idx="56">
                  <c:v>48.09</c:v>
                </c:pt>
                <c:pt idx="57">
                  <c:v>-5.960000000000008</c:v>
                </c:pt>
                <c:pt idx="58">
                  <c:v>71.930000000000007</c:v>
                </c:pt>
                <c:pt idx="59">
                  <c:v>164.57</c:v>
                </c:pt>
                <c:pt idx="60">
                  <c:v>-3.3199999999999932</c:v>
                </c:pt>
                <c:pt idx="61">
                  <c:v>93.729999999999961</c:v>
                </c:pt>
                <c:pt idx="62">
                  <c:v>12.330000000000041</c:v>
                </c:pt>
                <c:pt idx="63">
                  <c:v>-50.120000000000005</c:v>
                </c:pt>
                <c:pt idx="64">
                  <c:v>-69.37</c:v>
                </c:pt>
                <c:pt idx="65">
                  <c:v>83.049999999999955</c:v>
                </c:pt>
                <c:pt idx="66">
                  <c:v>-94.869999999999948</c:v>
                </c:pt>
                <c:pt idx="67">
                  <c:v>98.260000000000048</c:v>
                </c:pt>
                <c:pt idx="68">
                  <c:v>-64.340000000000032</c:v>
                </c:pt>
                <c:pt idx="69">
                  <c:v>-10.890000000000043</c:v>
                </c:pt>
                <c:pt idx="70">
                  <c:v>-0.66999999999995907</c:v>
                </c:pt>
                <c:pt idx="71">
                  <c:v>-90.82</c:v>
                </c:pt>
                <c:pt idx="72">
                  <c:v>67.569999999999993</c:v>
                </c:pt>
                <c:pt idx="73">
                  <c:v>-33.020000000000039</c:v>
                </c:pt>
                <c:pt idx="74">
                  <c:v>-135.96999999999997</c:v>
                </c:pt>
                <c:pt idx="75">
                  <c:v>-22.189999999999998</c:v>
                </c:pt>
                <c:pt idx="76">
                  <c:v>2.8999999999999773</c:v>
                </c:pt>
                <c:pt idx="77">
                  <c:v>-0.80999999999997385</c:v>
                </c:pt>
                <c:pt idx="78">
                  <c:v>0</c:v>
                </c:pt>
                <c:pt idx="79">
                  <c:v>-14.310000000000002</c:v>
                </c:pt>
                <c:pt idx="80">
                  <c:v>-72.12</c:v>
                </c:pt>
                <c:pt idx="81">
                  <c:v>33.489999999999981</c:v>
                </c:pt>
                <c:pt idx="82">
                  <c:v>61.360000000000014</c:v>
                </c:pt>
                <c:pt idx="83">
                  <c:v>11.099999999999994</c:v>
                </c:pt>
                <c:pt idx="84">
                  <c:v>-11.519999999999982</c:v>
                </c:pt>
                <c:pt idx="85">
                  <c:v>-22.440000000000026</c:v>
                </c:pt>
                <c:pt idx="86">
                  <c:v>12.830000000000013</c:v>
                </c:pt>
                <c:pt idx="87">
                  <c:v>-2.8799999999999955</c:v>
                </c:pt>
                <c:pt idx="88">
                  <c:v>-19.210000000000008</c:v>
                </c:pt>
                <c:pt idx="89">
                  <c:v>-6.0699999999999932</c:v>
                </c:pt>
                <c:pt idx="90">
                  <c:v>-15.159999999999997</c:v>
                </c:pt>
                <c:pt idx="91">
                  <c:v>36.039999999999992</c:v>
                </c:pt>
                <c:pt idx="92">
                  <c:v>-13.669999999999987</c:v>
                </c:pt>
                <c:pt idx="93">
                  <c:v>24.22</c:v>
                </c:pt>
                <c:pt idx="94">
                  <c:v>48.099999999999966</c:v>
                </c:pt>
                <c:pt idx="95">
                  <c:v>13.360000000000014</c:v>
                </c:pt>
                <c:pt idx="96">
                  <c:v>-29.379999999999995</c:v>
                </c:pt>
                <c:pt idx="97">
                  <c:v>-1.0600000000000023</c:v>
                </c:pt>
                <c:pt idx="98">
                  <c:v>-15.239999999999981</c:v>
                </c:pt>
                <c:pt idx="99">
                  <c:v>-78.100000000000023</c:v>
                </c:pt>
                <c:pt idx="100">
                  <c:v>-7.3899999999999864</c:v>
                </c:pt>
                <c:pt idx="101">
                  <c:v>37.02000000000001</c:v>
                </c:pt>
                <c:pt idx="102">
                  <c:v>20.53</c:v>
                </c:pt>
                <c:pt idx="103">
                  <c:v>19.819999999999993</c:v>
                </c:pt>
                <c:pt idx="104">
                  <c:v>38.359999999999985</c:v>
                </c:pt>
                <c:pt idx="105">
                  <c:v>13.579999999999984</c:v>
                </c:pt>
                <c:pt idx="106">
                  <c:v>11.439999999999998</c:v>
                </c:pt>
                <c:pt idx="107">
                  <c:v>39.950000000000045</c:v>
                </c:pt>
                <c:pt idx="108">
                  <c:v>-23.03000000000003</c:v>
                </c:pt>
                <c:pt idx="109">
                  <c:v>-7.7099999999999795</c:v>
                </c:pt>
                <c:pt idx="110">
                  <c:v>-8.3600000000000136</c:v>
                </c:pt>
                <c:pt idx="111">
                  <c:v>13.050000000000011</c:v>
                </c:pt>
                <c:pt idx="112">
                  <c:v>3.8799999999999955</c:v>
                </c:pt>
                <c:pt idx="113">
                  <c:v>19.620000000000005</c:v>
                </c:pt>
                <c:pt idx="114">
                  <c:v>43.259999999999991</c:v>
                </c:pt>
                <c:pt idx="115">
                  <c:v>5.2900000000000205</c:v>
                </c:pt>
                <c:pt idx="116">
                  <c:v>30.069999999999993</c:v>
                </c:pt>
                <c:pt idx="117">
                  <c:v>52.800000000000011</c:v>
                </c:pt>
                <c:pt idx="118">
                  <c:v>60.490000000000009</c:v>
                </c:pt>
                <c:pt idx="119">
                  <c:v>-14.840000000000032</c:v>
                </c:pt>
                <c:pt idx="120">
                  <c:v>-5.4400000000000546</c:v>
                </c:pt>
                <c:pt idx="121">
                  <c:v>42.480000000000018</c:v>
                </c:pt>
                <c:pt idx="122">
                  <c:v>3.8500000000000227</c:v>
                </c:pt>
                <c:pt idx="123">
                  <c:v>-91.300000000000011</c:v>
                </c:pt>
                <c:pt idx="124">
                  <c:v>90.829999999999984</c:v>
                </c:pt>
                <c:pt idx="125">
                  <c:v>26.740000000000009</c:v>
                </c:pt>
                <c:pt idx="126">
                  <c:v>-22.110000000000014</c:v>
                </c:pt>
                <c:pt idx="127">
                  <c:v>26.759999999999991</c:v>
                </c:pt>
                <c:pt idx="128">
                  <c:v>35.190000000000055</c:v>
                </c:pt>
                <c:pt idx="129">
                  <c:v>1.7300000000000182</c:v>
                </c:pt>
                <c:pt idx="130">
                  <c:v>40.039999999999964</c:v>
                </c:pt>
                <c:pt idx="131">
                  <c:v>78.170000000000073</c:v>
                </c:pt>
                <c:pt idx="132">
                  <c:v>-29.270000000000095</c:v>
                </c:pt>
                <c:pt idx="133">
                  <c:v>-12.769999999999982</c:v>
                </c:pt>
                <c:pt idx="134">
                  <c:v>38.060000000000059</c:v>
                </c:pt>
                <c:pt idx="135">
                  <c:v>49.169999999999959</c:v>
                </c:pt>
                <c:pt idx="136">
                  <c:v>-67.37</c:v>
                </c:pt>
                <c:pt idx="137">
                  <c:v>42.379999999999995</c:v>
                </c:pt>
                <c:pt idx="138">
                  <c:v>57.560000000000059</c:v>
                </c:pt>
                <c:pt idx="139">
                  <c:v>77.449999999999932</c:v>
                </c:pt>
                <c:pt idx="140">
                  <c:v>19.550000000000068</c:v>
                </c:pt>
                <c:pt idx="141">
                  <c:v>123.45000000000005</c:v>
                </c:pt>
                <c:pt idx="142">
                  <c:v>42.819999999999936</c:v>
                </c:pt>
                <c:pt idx="143">
                  <c:v>30.029999999999973</c:v>
                </c:pt>
                <c:pt idx="144">
                  <c:v>1.9700000000000273</c:v>
                </c:pt>
                <c:pt idx="145">
                  <c:v>-83.039999999999964</c:v>
                </c:pt>
                <c:pt idx="146">
                  <c:v>-32.880000000000109</c:v>
                </c:pt>
                <c:pt idx="147">
                  <c:v>18.380000000000109</c:v>
                </c:pt>
                <c:pt idx="148">
                  <c:v>-64.550000000000068</c:v>
                </c:pt>
                <c:pt idx="149">
                  <c:v>4.4700000000000273</c:v>
                </c:pt>
                <c:pt idx="150">
                  <c:v>24.029999999999973</c:v>
                </c:pt>
                <c:pt idx="151">
                  <c:v>-61.110000000000014</c:v>
                </c:pt>
                <c:pt idx="152">
                  <c:v>20.860000000000014</c:v>
                </c:pt>
                <c:pt idx="153">
                  <c:v>-28.830000000000041</c:v>
                </c:pt>
                <c:pt idx="154">
                  <c:v>-117.52999999999997</c:v>
                </c:pt>
                <c:pt idx="155">
                  <c:v>82.180000000000064</c:v>
                </c:pt>
                <c:pt idx="156">
                  <c:v>-132.25</c:v>
                </c:pt>
                <c:pt idx="157">
                  <c:v>21.469999999999914</c:v>
                </c:pt>
                <c:pt idx="158">
                  <c:v>-58.339999999999918</c:v>
                </c:pt>
                <c:pt idx="159">
                  <c:v>161.79999999999995</c:v>
                </c:pt>
                <c:pt idx="160">
                  <c:v>101.88999999999999</c:v>
                </c:pt>
                <c:pt idx="161">
                  <c:v>-111.38999999999999</c:v>
                </c:pt>
                <c:pt idx="162">
                  <c:v>-75.730000000000018</c:v>
                </c:pt>
                <c:pt idx="163">
                  <c:v>82.600000000000023</c:v>
                </c:pt>
                <c:pt idx="164">
                  <c:v>-175.48000000000002</c:v>
                </c:pt>
                <c:pt idx="165">
                  <c:v>-7.9399999999999409</c:v>
                </c:pt>
                <c:pt idx="166">
                  <c:v>-70.530000000000086</c:v>
                </c:pt>
                <c:pt idx="167">
                  <c:v>-61.379999999999995</c:v>
                </c:pt>
                <c:pt idx="168">
                  <c:v>93.830000000000041</c:v>
                </c:pt>
                <c:pt idx="169">
                  <c:v>-37.100000000000023</c:v>
                </c:pt>
                <c:pt idx="170">
                  <c:v>46.399999999999977</c:v>
                </c:pt>
                <c:pt idx="171">
                  <c:v>91.600000000000023</c:v>
                </c:pt>
                <c:pt idx="172">
                  <c:v>47.350000000000023</c:v>
                </c:pt>
                <c:pt idx="173">
                  <c:v>87.450000000000045</c:v>
                </c:pt>
                <c:pt idx="174">
                  <c:v>143.5</c:v>
                </c:pt>
                <c:pt idx="175">
                  <c:v>34.200000000000045</c:v>
                </c:pt>
                <c:pt idx="176">
                  <c:v>88.049999999999955</c:v>
                </c:pt>
                <c:pt idx="177">
                  <c:v>-51.5</c:v>
                </c:pt>
                <c:pt idx="178">
                  <c:v>89.269999999999982</c:v>
                </c:pt>
                <c:pt idx="179">
                  <c:v>110.66000000000008</c:v>
                </c:pt>
                <c:pt idx="180">
                  <c:v>-64.2800000000002</c:v>
                </c:pt>
                <c:pt idx="181">
                  <c:v>62.450000000000045</c:v>
                </c:pt>
                <c:pt idx="182">
                  <c:v>6.75</c:v>
                </c:pt>
                <c:pt idx="183">
                  <c:v>60.529999999999973</c:v>
                </c:pt>
                <c:pt idx="184">
                  <c:v>-39.25</c:v>
                </c:pt>
                <c:pt idx="185">
                  <c:v>65.450000000000045</c:v>
                </c:pt>
                <c:pt idx="186">
                  <c:v>0.15000000000009095</c:v>
                </c:pt>
                <c:pt idx="187">
                  <c:v>-40.880000000000109</c:v>
                </c:pt>
                <c:pt idx="188">
                  <c:v>166.95000000000005</c:v>
                </c:pt>
                <c:pt idx="189">
                  <c:v>-35.700000000000045</c:v>
                </c:pt>
                <c:pt idx="190">
                  <c:v>39.920000000000073</c:v>
                </c:pt>
                <c:pt idx="191">
                  <c:v>197.77999999999997</c:v>
                </c:pt>
                <c:pt idx="192">
                  <c:v>-164.34999999999991</c:v>
                </c:pt>
                <c:pt idx="193">
                  <c:v>-56.620000000000118</c:v>
                </c:pt>
                <c:pt idx="194">
                  <c:v>116.85000000000014</c:v>
                </c:pt>
                <c:pt idx="195">
                  <c:v>-165.41000000000008</c:v>
                </c:pt>
                <c:pt idx="196">
                  <c:v>-57.039999999999964</c:v>
                </c:pt>
                <c:pt idx="197">
                  <c:v>57.769999999999982</c:v>
                </c:pt>
                <c:pt idx="198">
                  <c:v>-70.299999999999955</c:v>
                </c:pt>
                <c:pt idx="199">
                  <c:v>-212</c:v>
                </c:pt>
                <c:pt idx="200">
                  <c:v>95.5</c:v>
                </c:pt>
                <c:pt idx="201">
                  <c:v>170.69999999999982</c:v>
                </c:pt>
                <c:pt idx="202">
                  <c:v>-133.81999999999994</c:v>
                </c:pt>
                <c:pt idx="203">
                  <c:v>78.75</c:v>
                </c:pt>
                <c:pt idx="204">
                  <c:v>-10.849999999999909</c:v>
                </c:pt>
                <c:pt idx="205">
                  <c:v>66.019999999999982</c:v>
                </c:pt>
                <c:pt idx="206">
                  <c:v>-5.2300000000000182</c:v>
                </c:pt>
                <c:pt idx="207">
                  <c:v>-201.17000000000007</c:v>
                </c:pt>
                <c:pt idx="208">
                  <c:v>-11.369999999999891</c:v>
                </c:pt>
                <c:pt idx="209">
                  <c:v>31.349999999999909</c:v>
                </c:pt>
                <c:pt idx="210">
                  <c:v>-137.57999999999993</c:v>
                </c:pt>
                <c:pt idx="211">
                  <c:v>72.930000000000064</c:v>
                </c:pt>
                <c:pt idx="212">
                  <c:v>80.369999999999891</c:v>
                </c:pt>
                <c:pt idx="213">
                  <c:v>-85.25</c:v>
                </c:pt>
                <c:pt idx="214">
                  <c:v>36.549999999999955</c:v>
                </c:pt>
                <c:pt idx="215">
                  <c:v>-59.049999999999955</c:v>
                </c:pt>
                <c:pt idx="216">
                  <c:v>235.13000000000011</c:v>
                </c:pt>
                <c:pt idx="217">
                  <c:v>58.619999999999891</c:v>
                </c:pt>
                <c:pt idx="218">
                  <c:v>-8.0499999999999545</c:v>
                </c:pt>
                <c:pt idx="219">
                  <c:v>-327.73</c:v>
                </c:pt>
                <c:pt idx="220">
                  <c:v>86.579999999999927</c:v>
                </c:pt>
                <c:pt idx="221">
                  <c:v>42.830000000000155</c:v>
                </c:pt>
                <c:pt idx="222">
                  <c:v>236.94999999999982</c:v>
                </c:pt>
                <c:pt idx="223">
                  <c:v>66.570000000000164</c:v>
                </c:pt>
                <c:pt idx="224">
                  <c:v>-42.430000000000064</c:v>
                </c:pt>
                <c:pt idx="225">
                  <c:v>146.6099999999999</c:v>
                </c:pt>
                <c:pt idx="226">
                  <c:v>22.420000000000073</c:v>
                </c:pt>
                <c:pt idx="227">
                  <c:v>66</c:v>
                </c:pt>
                <c:pt idx="228">
                  <c:v>106.97000000000003</c:v>
                </c:pt>
                <c:pt idx="229">
                  <c:v>60.379999999999882</c:v>
                </c:pt>
                <c:pt idx="230">
                  <c:v>-270.66999999999985</c:v>
                </c:pt>
                <c:pt idx="231">
                  <c:v>-50.830000000000155</c:v>
                </c:pt>
                <c:pt idx="232">
                  <c:v>-117.84999999999991</c:v>
                </c:pt>
                <c:pt idx="233">
                  <c:v>152.47000000000003</c:v>
                </c:pt>
                <c:pt idx="234">
                  <c:v>59.629999999999882</c:v>
                </c:pt>
                <c:pt idx="235">
                  <c:v>114.15000000000009</c:v>
                </c:pt>
                <c:pt idx="236">
                  <c:v>76.829999999999927</c:v>
                </c:pt>
                <c:pt idx="237">
                  <c:v>151.8900000000001</c:v>
                </c:pt>
                <c:pt idx="238">
                  <c:v>153.91000000000008</c:v>
                </c:pt>
                <c:pt idx="239">
                  <c:v>-208.43000000000006</c:v>
                </c:pt>
              </c:numCache>
            </c:numRef>
          </c:val>
        </c:ser>
        <c:ser>
          <c:idx val="1"/>
          <c:order val="1"/>
          <c:tx>
            <c:strRef>
              <c:f>Analysis!$H$1</c:f>
              <c:strCache>
                <c:ptCount val="1"/>
                <c:pt idx="0">
                  <c:v>MovementY</c:v>
                </c:pt>
              </c:strCache>
            </c:strRef>
          </c:tx>
          <c:spPr>
            <a:ln w="15875"/>
          </c:spPr>
          <c:marker>
            <c:symbol val="none"/>
          </c:marker>
          <c:cat>
            <c:numRef>
              <c:f>Analysis!$A$3:$A$241</c:f>
              <c:numCache>
                <c:formatCode>mmm\-yy</c:formatCode>
                <c:ptCount val="239"/>
                <c:pt idx="0">
                  <c:v>34731</c:v>
                </c:pt>
                <c:pt idx="1">
                  <c:v>34759</c:v>
                </c:pt>
                <c:pt idx="2">
                  <c:v>34790</c:v>
                </c:pt>
                <c:pt idx="3">
                  <c:v>34820</c:v>
                </c:pt>
                <c:pt idx="4">
                  <c:v>34851</c:v>
                </c:pt>
                <c:pt idx="5">
                  <c:v>34881</c:v>
                </c:pt>
                <c:pt idx="6">
                  <c:v>34912</c:v>
                </c:pt>
                <c:pt idx="7">
                  <c:v>34943</c:v>
                </c:pt>
                <c:pt idx="8">
                  <c:v>34973</c:v>
                </c:pt>
                <c:pt idx="9">
                  <c:v>35004</c:v>
                </c:pt>
                <c:pt idx="10">
                  <c:v>35034</c:v>
                </c:pt>
                <c:pt idx="11">
                  <c:v>35065</c:v>
                </c:pt>
                <c:pt idx="12">
                  <c:v>35096</c:v>
                </c:pt>
                <c:pt idx="13">
                  <c:v>35125</c:v>
                </c:pt>
                <c:pt idx="14">
                  <c:v>35156</c:v>
                </c:pt>
                <c:pt idx="15">
                  <c:v>35186</c:v>
                </c:pt>
                <c:pt idx="16">
                  <c:v>35217</c:v>
                </c:pt>
                <c:pt idx="17">
                  <c:v>35247</c:v>
                </c:pt>
                <c:pt idx="18">
                  <c:v>35278</c:v>
                </c:pt>
                <c:pt idx="19">
                  <c:v>35309</c:v>
                </c:pt>
                <c:pt idx="20">
                  <c:v>35339</c:v>
                </c:pt>
                <c:pt idx="21">
                  <c:v>35370</c:v>
                </c:pt>
                <c:pt idx="22">
                  <c:v>35400</c:v>
                </c:pt>
                <c:pt idx="23">
                  <c:v>35431</c:v>
                </c:pt>
                <c:pt idx="24">
                  <c:v>35462</c:v>
                </c:pt>
                <c:pt idx="25">
                  <c:v>35490</c:v>
                </c:pt>
                <c:pt idx="26">
                  <c:v>35521</c:v>
                </c:pt>
                <c:pt idx="27">
                  <c:v>35551</c:v>
                </c:pt>
                <c:pt idx="28">
                  <c:v>35582</c:v>
                </c:pt>
                <c:pt idx="29">
                  <c:v>35612</c:v>
                </c:pt>
                <c:pt idx="30">
                  <c:v>35643</c:v>
                </c:pt>
                <c:pt idx="31">
                  <c:v>35674</c:v>
                </c:pt>
                <c:pt idx="32">
                  <c:v>35704</c:v>
                </c:pt>
                <c:pt idx="33">
                  <c:v>35735</c:v>
                </c:pt>
                <c:pt idx="34">
                  <c:v>35765</c:v>
                </c:pt>
                <c:pt idx="35">
                  <c:v>35796</c:v>
                </c:pt>
                <c:pt idx="36">
                  <c:v>35827</c:v>
                </c:pt>
                <c:pt idx="37">
                  <c:v>35855</c:v>
                </c:pt>
                <c:pt idx="38">
                  <c:v>35886</c:v>
                </c:pt>
                <c:pt idx="39">
                  <c:v>35916</c:v>
                </c:pt>
                <c:pt idx="40">
                  <c:v>35947</c:v>
                </c:pt>
                <c:pt idx="41">
                  <c:v>35977</c:v>
                </c:pt>
                <c:pt idx="42">
                  <c:v>36008</c:v>
                </c:pt>
                <c:pt idx="43">
                  <c:v>36039</c:v>
                </c:pt>
                <c:pt idx="44">
                  <c:v>36069</c:v>
                </c:pt>
                <c:pt idx="45">
                  <c:v>36100</c:v>
                </c:pt>
                <c:pt idx="46">
                  <c:v>36130</c:v>
                </c:pt>
                <c:pt idx="47">
                  <c:v>36161</c:v>
                </c:pt>
                <c:pt idx="48">
                  <c:v>36192</c:v>
                </c:pt>
                <c:pt idx="49">
                  <c:v>36220</c:v>
                </c:pt>
                <c:pt idx="50">
                  <c:v>36251</c:v>
                </c:pt>
                <c:pt idx="51">
                  <c:v>36281</c:v>
                </c:pt>
                <c:pt idx="52">
                  <c:v>36312</c:v>
                </c:pt>
                <c:pt idx="53">
                  <c:v>36342</c:v>
                </c:pt>
                <c:pt idx="54">
                  <c:v>36373</c:v>
                </c:pt>
                <c:pt idx="55">
                  <c:v>36404</c:v>
                </c:pt>
                <c:pt idx="56">
                  <c:v>36434</c:v>
                </c:pt>
                <c:pt idx="57">
                  <c:v>36465</c:v>
                </c:pt>
                <c:pt idx="58">
                  <c:v>36495</c:v>
                </c:pt>
                <c:pt idx="59">
                  <c:v>36526</c:v>
                </c:pt>
                <c:pt idx="60">
                  <c:v>36557</c:v>
                </c:pt>
                <c:pt idx="61">
                  <c:v>36586</c:v>
                </c:pt>
                <c:pt idx="62">
                  <c:v>36617</c:v>
                </c:pt>
                <c:pt idx="63">
                  <c:v>36647</c:v>
                </c:pt>
                <c:pt idx="64">
                  <c:v>36678</c:v>
                </c:pt>
                <c:pt idx="65">
                  <c:v>36708</c:v>
                </c:pt>
                <c:pt idx="66">
                  <c:v>36739</c:v>
                </c:pt>
                <c:pt idx="67">
                  <c:v>36770</c:v>
                </c:pt>
                <c:pt idx="68">
                  <c:v>36800</c:v>
                </c:pt>
                <c:pt idx="69">
                  <c:v>36831</c:v>
                </c:pt>
                <c:pt idx="70">
                  <c:v>36861</c:v>
                </c:pt>
                <c:pt idx="71">
                  <c:v>36892</c:v>
                </c:pt>
                <c:pt idx="72">
                  <c:v>36923</c:v>
                </c:pt>
                <c:pt idx="73">
                  <c:v>36951</c:v>
                </c:pt>
                <c:pt idx="74">
                  <c:v>36982</c:v>
                </c:pt>
                <c:pt idx="75">
                  <c:v>37012</c:v>
                </c:pt>
                <c:pt idx="76">
                  <c:v>37043</c:v>
                </c:pt>
                <c:pt idx="77">
                  <c:v>37073</c:v>
                </c:pt>
                <c:pt idx="78">
                  <c:v>37104</c:v>
                </c:pt>
                <c:pt idx="79">
                  <c:v>37135</c:v>
                </c:pt>
                <c:pt idx="80">
                  <c:v>37165</c:v>
                </c:pt>
                <c:pt idx="81">
                  <c:v>37196</c:v>
                </c:pt>
                <c:pt idx="82">
                  <c:v>37226</c:v>
                </c:pt>
                <c:pt idx="83">
                  <c:v>37257</c:v>
                </c:pt>
                <c:pt idx="84">
                  <c:v>37288</c:v>
                </c:pt>
                <c:pt idx="85">
                  <c:v>37316</c:v>
                </c:pt>
                <c:pt idx="86">
                  <c:v>37347</c:v>
                </c:pt>
                <c:pt idx="87">
                  <c:v>37377</c:v>
                </c:pt>
                <c:pt idx="88">
                  <c:v>37408</c:v>
                </c:pt>
                <c:pt idx="89">
                  <c:v>37438</c:v>
                </c:pt>
                <c:pt idx="90">
                  <c:v>37469</c:v>
                </c:pt>
                <c:pt idx="91">
                  <c:v>37500</c:v>
                </c:pt>
                <c:pt idx="92">
                  <c:v>37530</c:v>
                </c:pt>
                <c:pt idx="93">
                  <c:v>37561</c:v>
                </c:pt>
                <c:pt idx="94">
                  <c:v>37591</c:v>
                </c:pt>
                <c:pt idx="95">
                  <c:v>37622</c:v>
                </c:pt>
                <c:pt idx="96">
                  <c:v>37653</c:v>
                </c:pt>
                <c:pt idx="97">
                  <c:v>37681</c:v>
                </c:pt>
                <c:pt idx="98">
                  <c:v>37712</c:v>
                </c:pt>
                <c:pt idx="99">
                  <c:v>37742</c:v>
                </c:pt>
                <c:pt idx="100">
                  <c:v>37773</c:v>
                </c:pt>
                <c:pt idx="101">
                  <c:v>37803</c:v>
                </c:pt>
                <c:pt idx="102">
                  <c:v>37834</c:v>
                </c:pt>
                <c:pt idx="103">
                  <c:v>37865</c:v>
                </c:pt>
                <c:pt idx="104">
                  <c:v>37895</c:v>
                </c:pt>
                <c:pt idx="105">
                  <c:v>37926</c:v>
                </c:pt>
                <c:pt idx="106">
                  <c:v>37956</c:v>
                </c:pt>
                <c:pt idx="107">
                  <c:v>37987</c:v>
                </c:pt>
                <c:pt idx="108">
                  <c:v>38018</c:v>
                </c:pt>
                <c:pt idx="109">
                  <c:v>38047</c:v>
                </c:pt>
                <c:pt idx="110">
                  <c:v>38078</c:v>
                </c:pt>
                <c:pt idx="111">
                  <c:v>38108</c:v>
                </c:pt>
                <c:pt idx="112">
                  <c:v>38139</c:v>
                </c:pt>
                <c:pt idx="113">
                  <c:v>38169</c:v>
                </c:pt>
                <c:pt idx="114">
                  <c:v>38200</c:v>
                </c:pt>
                <c:pt idx="115">
                  <c:v>38231</c:v>
                </c:pt>
                <c:pt idx="116">
                  <c:v>38261</c:v>
                </c:pt>
                <c:pt idx="117">
                  <c:v>38292</c:v>
                </c:pt>
                <c:pt idx="118">
                  <c:v>38322</c:v>
                </c:pt>
                <c:pt idx="119">
                  <c:v>38353</c:v>
                </c:pt>
                <c:pt idx="120">
                  <c:v>38384</c:v>
                </c:pt>
                <c:pt idx="121">
                  <c:v>38412</c:v>
                </c:pt>
                <c:pt idx="122">
                  <c:v>38443</c:v>
                </c:pt>
                <c:pt idx="123">
                  <c:v>38473</c:v>
                </c:pt>
                <c:pt idx="124">
                  <c:v>38504</c:v>
                </c:pt>
                <c:pt idx="125">
                  <c:v>38534</c:v>
                </c:pt>
                <c:pt idx="126">
                  <c:v>38565</c:v>
                </c:pt>
                <c:pt idx="127">
                  <c:v>38596</c:v>
                </c:pt>
                <c:pt idx="128">
                  <c:v>38626</c:v>
                </c:pt>
                <c:pt idx="129">
                  <c:v>38657</c:v>
                </c:pt>
                <c:pt idx="130">
                  <c:v>38687</c:v>
                </c:pt>
                <c:pt idx="131">
                  <c:v>38718</c:v>
                </c:pt>
                <c:pt idx="132">
                  <c:v>38749</c:v>
                </c:pt>
                <c:pt idx="133">
                  <c:v>38777</c:v>
                </c:pt>
                <c:pt idx="134">
                  <c:v>38808</c:v>
                </c:pt>
                <c:pt idx="135">
                  <c:v>38838</c:v>
                </c:pt>
                <c:pt idx="136">
                  <c:v>38869</c:v>
                </c:pt>
                <c:pt idx="137">
                  <c:v>38899</c:v>
                </c:pt>
                <c:pt idx="138">
                  <c:v>38930</c:v>
                </c:pt>
                <c:pt idx="139">
                  <c:v>38961</c:v>
                </c:pt>
                <c:pt idx="140">
                  <c:v>38991</c:v>
                </c:pt>
                <c:pt idx="141">
                  <c:v>39022</c:v>
                </c:pt>
                <c:pt idx="142">
                  <c:v>39052</c:v>
                </c:pt>
                <c:pt idx="143">
                  <c:v>39083</c:v>
                </c:pt>
                <c:pt idx="144">
                  <c:v>39114</c:v>
                </c:pt>
                <c:pt idx="145">
                  <c:v>39142</c:v>
                </c:pt>
                <c:pt idx="146">
                  <c:v>39173</c:v>
                </c:pt>
                <c:pt idx="147">
                  <c:v>39203</c:v>
                </c:pt>
                <c:pt idx="148">
                  <c:v>39234</c:v>
                </c:pt>
                <c:pt idx="149">
                  <c:v>39264</c:v>
                </c:pt>
                <c:pt idx="150">
                  <c:v>39295</c:v>
                </c:pt>
                <c:pt idx="151">
                  <c:v>39326</c:v>
                </c:pt>
                <c:pt idx="152">
                  <c:v>39356</c:v>
                </c:pt>
                <c:pt idx="153">
                  <c:v>39387</c:v>
                </c:pt>
                <c:pt idx="154">
                  <c:v>39417</c:v>
                </c:pt>
                <c:pt idx="155">
                  <c:v>39448</c:v>
                </c:pt>
                <c:pt idx="156">
                  <c:v>39479</c:v>
                </c:pt>
                <c:pt idx="157">
                  <c:v>39508</c:v>
                </c:pt>
                <c:pt idx="158">
                  <c:v>39539</c:v>
                </c:pt>
                <c:pt idx="159">
                  <c:v>39569</c:v>
                </c:pt>
                <c:pt idx="160">
                  <c:v>39600</c:v>
                </c:pt>
                <c:pt idx="161">
                  <c:v>39630</c:v>
                </c:pt>
                <c:pt idx="162">
                  <c:v>39661</c:v>
                </c:pt>
                <c:pt idx="163">
                  <c:v>39692</c:v>
                </c:pt>
                <c:pt idx="164">
                  <c:v>39722</c:v>
                </c:pt>
                <c:pt idx="165">
                  <c:v>39753</c:v>
                </c:pt>
                <c:pt idx="166">
                  <c:v>39783</c:v>
                </c:pt>
                <c:pt idx="167">
                  <c:v>39814</c:v>
                </c:pt>
                <c:pt idx="168">
                  <c:v>39845</c:v>
                </c:pt>
                <c:pt idx="169">
                  <c:v>39873</c:v>
                </c:pt>
                <c:pt idx="170">
                  <c:v>39904</c:v>
                </c:pt>
                <c:pt idx="171">
                  <c:v>39934</c:v>
                </c:pt>
                <c:pt idx="172">
                  <c:v>39965</c:v>
                </c:pt>
                <c:pt idx="173">
                  <c:v>39995</c:v>
                </c:pt>
                <c:pt idx="174">
                  <c:v>40026</c:v>
                </c:pt>
                <c:pt idx="175">
                  <c:v>40057</c:v>
                </c:pt>
                <c:pt idx="176">
                  <c:v>40087</c:v>
                </c:pt>
                <c:pt idx="177">
                  <c:v>40118</c:v>
                </c:pt>
                <c:pt idx="178">
                  <c:v>40148</c:v>
                </c:pt>
                <c:pt idx="179">
                  <c:v>40179</c:v>
                </c:pt>
                <c:pt idx="180">
                  <c:v>40210</c:v>
                </c:pt>
                <c:pt idx="181">
                  <c:v>40238</c:v>
                </c:pt>
                <c:pt idx="182">
                  <c:v>40269</c:v>
                </c:pt>
                <c:pt idx="183">
                  <c:v>40299</c:v>
                </c:pt>
                <c:pt idx="184">
                  <c:v>40330</c:v>
                </c:pt>
                <c:pt idx="185">
                  <c:v>40360</c:v>
                </c:pt>
                <c:pt idx="186">
                  <c:v>40391</c:v>
                </c:pt>
                <c:pt idx="187">
                  <c:v>40422</c:v>
                </c:pt>
                <c:pt idx="188">
                  <c:v>40452</c:v>
                </c:pt>
                <c:pt idx="189">
                  <c:v>40483</c:v>
                </c:pt>
                <c:pt idx="190">
                  <c:v>40513</c:v>
                </c:pt>
                <c:pt idx="191">
                  <c:v>40544</c:v>
                </c:pt>
                <c:pt idx="192">
                  <c:v>40575</c:v>
                </c:pt>
                <c:pt idx="193">
                  <c:v>40603</c:v>
                </c:pt>
                <c:pt idx="194">
                  <c:v>40634</c:v>
                </c:pt>
                <c:pt idx="195">
                  <c:v>40664</c:v>
                </c:pt>
                <c:pt idx="196">
                  <c:v>40695</c:v>
                </c:pt>
                <c:pt idx="197">
                  <c:v>40725</c:v>
                </c:pt>
                <c:pt idx="198">
                  <c:v>40756</c:v>
                </c:pt>
                <c:pt idx="199">
                  <c:v>40787</c:v>
                </c:pt>
                <c:pt idx="200">
                  <c:v>40817</c:v>
                </c:pt>
                <c:pt idx="201">
                  <c:v>40848</c:v>
                </c:pt>
                <c:pt idx="202">
                  <c:v>40878</c:v>
                </c:pt>
                <c:pt idx="203">
                  <c:v>40909</c:v>
                </c:pt>
                <c:pt idx="204">
                  <c:v>40940</c:v>
                </c:pt>
                <c:pt idx="205">
                  <c:v>40969</c:v>
                </c:pt>
                <c:pt idx="206">
                  <c:v>41000</c:v>
                </c:pt>
                <c:pt idx="207">
                  <c:v>41030</c:v>
                </c:pt>
                <c:pt idx="208">
                  <c:v>41061</c:v>
                </c:pt>
                <c:pt idx="209">
                  <c:v>41091</c:v>
                </c:pt>
                <c:pt idx="210">
                  <c:v>41122</c:v>
                </c:pt>
                <c:pt idx="211">
                  <c:v>41153</c:v>
                </c:pt>
                <c:pt idx="212">
                  <c:v>41183</c:v>
                </c:pt>
                <c:pt idx="213">
                  <c:v>41214</c:v>
                </c:pt>
                <c:pt idx="214">
                  <c:v>41244</c:v>
                </c:pt>
                <c:pt idx="215">
                  <c:v>41275</c:v>
                </c:pt>
                <c:pt idx="216">
                  <c:v>41306</c:v>
                </c:pt>
                <c:pt idx="217">
                  <c:v>41334</c:v>
                </c:pt>
                <c:pt idx="218">
                  <c:v>41365</c:v>
                </c:pt>
                <c:pt idx="219">
                  <c:v>41395</c:v>
                </c:pt>
                <c:pt idx="220">
                  <c:v>41426</c:v>
                </c:pt>
                <c:pt idx="221">
                  <c:v>41456</c:v>
                </c:pt>
                <c:pt idx="222">
                  <c:v>41487</c:v>
                </c:pt>
                <c:pt idx="223">
                  <c:v>41518</c:v>
                </c:pt>
                <c:pt idx="224">
                  <c:v>41548</c:v>
                </c:pt>
                <c:pt idx="225">
                  <c:v>41579</c:v>
                </c:pt>
                <c:pt idx="226">
                  <c:v>41609</c:v>
                </c:pt>
                <c:pt idx="227">
                  <c:v>41640</c:v>
                </c:pt>
                <c:pt idx="228">
                  <c:v>41671</c:v>
                </c:pt>
                <c:pt idx="229">
                  <c:v>41699</c:v>
                </c:pt>
                <c:pt idx="230">
                  <c:v>41730</c:v>
                </c:pt>
                <c:pt idx="231">
                  <c:v>41760</c:v>
                </c:pt>
                <c:pt idx="232">
                  <c:v>41791</c:v>
                </c:pt>
                <c:pt idx="233">
                  <c:v>41821</c:v>
                </c:pt>
                <c:pt idx="234">
                  <c:v>41852</c:v>
                </c:pt>
                <c:pt idx="235">
                  <c:v>41883</c:v>
                </c:pt>
                <c:pt idx="236">
                  <c:v>41913</c:v>
                </c:pt>
                <c:pt idx="237">
                  <c:v>41944</c:v>
                </c:pt>
                <c:pt idx="238">
                  <c:v>41974</c:v>
                </c:pt>
              </c:numCache>
            </c:numRef>
          </c:cat>
          <c:val>
            <c:numRef>
              <c:f>Analysis!$H$2:$H$241</c:f>
              <c:numCache>
                <c:formatCode>General</c:formatCode>
                <c:ptCount val="240"/>
                <c:pt idx="1">
                  <c:v>-8.0000000000000071E-2</c:v>
                </c:pt>
                <c:pt idx="2">
                  <c:v>-9.9999999999997868E-3</c:v>
                </c:pt>
                <c:pt idx="3">
                  <c:v>-2.0000000000000018E-2</c:v>
                </c:pt>
                <c:pt idx="4">
                  <c:v>0.22999999999999998</c:v>
                </c:pt>
                <c:pt idx="5">
                  <c:v>-3.0000000000000249E-2</c:v>
                </c:pt>
                <c:pt idx="6">
                  <c:v>0.45000000000000018</c:v>
                </c:pt>
                <c:pt idx="7">
                  <c:v>-0.2200000000000002</c:v>
                </c:pt>
                <c:pt idx="8">
                  <c:v>0.16999999999999993</c:v>
                </c:pt>
                <c:pt idx="9">
                  <c:v>-0.18999999999999995</c:v>
                </c:pt>
                <c:pt idx="10">
                  <c:v>-8.0000000000000071E-2</c:v>
                </c:pt>
                <c:pt idx="11">
                  <c:v>7.0000000000000284E-2</c:v>
                </c:pt>
                <c:pt idx="12">
                  <c:v>6.0000000000000053E-2</c:v>
                </c:pt>
                <c:pt idx="13">
                  <c:v>6.999999999999984E-2</c:v>
                </c:pt>
                <c:pt idx="14">
                  <c:v>-6.999999999999984E-2</c:v>
                </c:pt>
                <c:pt idx="15">
                  <c:v>0.73999999999999977</c:v>
                </c:pt>
                <c:pt idx="16">
                  <c:v>-0.54</c:v>
                </c:pt>
                <c:pt idx="17">
                  <c:v>0.4700000000000002</c:v>
                </c:pt>
                <c:pt idx="18">
                  <c:v>-0.18000000000000016</c:v>
                </c:pt>
                <c:pt idx="19">
                  <c:v>-8.9999999999999858E-2</c:v>
                </c:pt>
                <c:pt idx="20">
                  <c:v>-0.12999999999999989</c:v>
                </c:pt>
                <c:pt idx="21">
                  <c:v>-0.22999999999999998</c:v>
                </c:pt>
                <c:pt idx="22">
                  <c:v>-0.60000000000000009</c:v>
                </c:pt>
                <c:pt idx="23">
                  <c:v>-0.10000000000000009</c:v>
                </c:pt>
                <c:pt idx="24">
                  <c:v>0.12999999999999989</c:v>
                </c:pt>
                <c:pt idx="25">
                  <c:v>-6.999999999999984E-2</c:v>
                </c:pt>
                <c:pt idx="26">
                  <c:v>0.16999999999999993</c:v>
                </c:pt>
                <c:pt idx="27">
                  <c:v>0.35000000000000009</c:v>
                </c:pt>
                <c:pt idx="28">
                  <c:v>0.12000000000000011</c:v>
                </c:pt>
                <c:pt idx="29">
                  <c:v>0.77</c:v>
                </c:pt>
                <c:pt idx="30">
                  <c:v>2.7299999999999995</c:v>
                </c:pt>
                <c:pt idx="31">
                  <c:v>0.87999999999999989</c:v>
                </c:pt>
                <c:pt idx="32">
                  <c:v>2.870000000000001</c:v>
                </c:pt>
                <c:pt idx="33">
                  <c:v>1.5299999999999994</c:v>
                </c:pt>
                <c:pt idx="34">
                  <c:v>-1.5399999999999991</c:v>
                </c:pt>
                <c:pt idx="35">
                  <c:v>-0.73000000000000043</c:v>
                </c:pt>
                <c:pt idx="36">
                  <c:v>0.42999999999999972</c:v>
                </c:pt>
                <c:pt idx="37">
                  <c:v>2.0600000000000005</c:v>
                </c:pt>
                <c:pt idx="38">
                  <c:v>3.0599999999999987</c:v>
                </c:pt>
                <c:pt idx="39">
                  <c:v>12.450000000000001</c:v>
                </c:pt>
                <c:pt idx="40">
                  <c:v>9.3199999999999967</c:v>
                </c:pt>
                <c:pt idx="41">
                  <c:v>0.5800000000000054</c:v>
                </c:pt>
                <c:pt idx="42">
                  <c:v>2.2899999999999991</c:v>
                </c:pt>
                <c:pt idx="43">
                  <c:v>-3.1200000000000045</c:v>
                </c:pt>
                <c:pt idx="44">
                  <c:v>0.25</c:v>
                </c:pt>
                <c:pt idx="45">
                  <c:v>2.0400000000000063</c:v>
                </c:pt>
                <c:pt idx="46">
                  <c:v>-5.240000000000002</c:v>
                </c:pt>
                <c:pt idx="47">
                  <c:v>3.1700000000000017</c:v>
                </c:pt>
                <c:pt idx="48">
                  <c:v>36.249999999999993</c:v>
                </c:pt>
                <c:pt idx="49">
                  <c:v>-0.23999999999999488</c:v>
                </c:pt>
                <c:pt idx="50">
                  <c:v>7.6899999999999977</c:v>
                </c:pt>
                <c:pt idx="51">
                  <c:v>-12.870000000000005</c:v>
                </c:pt>
                <c:pt idx="52">
                  <c:v>14.240000000000009</c:v>
                </c:pt>
                <c:pt idx="53">
                  <c:v>0.5</c:v>
                </c:pt>
                <c:pt idx="54">
                  <c:v>20.099999999999994</c:v>
                </c:pt>
                <c:pt idx="55">
                  <c:v>6.5600000000000023</c:v>
                </c:pt>
                <c:pt idx="56">
                  <c:v>26</c:v>
                </c:pt>
                <c:pt idx="57">
                  <c:v>-26.510000000000005</c:v>
                </c:pt>
                <c:pt idx="58">
                  <c:v>18.510000000000005</c:v>
                </c:pt>
                <c:pt idx="59">
                  <c:v>133.07999999999998</c:v>
                </c:pt>
                <c:pt idx="60">
                  <c:v>137.42000000000002</c:v>
                </c:pt>
                <c:pt idx="61">
                  <c:v>262.5</c:v>
                </c:pt>
                <c:pt idx="62">
                  <c:v>-110.69000000000005</c:v>
                </c:pt>
                <c:pt idx="63">
                  <c:v>-216.23999999999995</c:v>
                </c:pt>
                <c:pt idx="64">
                  <c:v>-147.76999999999998</c:v>
                </c:pt>
                <c:pt idx="65">
                  <c:v>104.69999999999999</c:v>
                </c:pt>
                <c:pt idx="66">
                  <c:v>-46.759999999999991</c:v>
                </c:pt>
                <c:pt idx="67">
                  <c:v>85.589999999999975</c:v>
                </c:pt>
                <c:pt idx="68">
                  <c:v>-63.149999999999977</c:v>
                </c:pt>
                <c:pt idx="69">
                  <c:v>-27.5</c:v>
                </c:pt>
                <c:pt idx="70">
                  <c:v>18.649999999999977</c:v>
                </c:pt>
                <c:pt idx="71">
                  <c:v>-16.189999999999998</c:v>
                </c:pt>
                <c:pt idx="72">
                  <c:v>38.19</c:v>
                </c:pt>
                <c:pt idx="73">
                  <c:v>-24.349999999999994</c:v>
                </c:pt>
                <c:pt idx="74">
                  <c:v>-121.04999999999998</c:v>
                </c:pt>
                <c:pt idx="75">
                  <c:v>10.20999999999998</c:v>
                </c:pt>
                <c:pt idx="76">
                  <c:v>24.240000000000009</c:v>
                </c:pt>
                <c:pt idx="77">
                  <c:v>-27.900000000000006</c:v>
                </c:pt>
                <c:pt idx="78">
                  <c:v>4.5</c:v>
                </c:pt>
                <c:pt idx="79">
                  <c:v>4.0600000000000023</c:v>
                </c:pt>
                <c:pt idx="80">
                  <c:v>-43.029999999999987</c:v>
                </c:pt>
                <c:pt idx="81">
                  <c:v>1.8900000000000006</c:v>
                </c:pt>
                <c:pt idx="82">
                  <c:v>37.379999999999995</c:v>
                </c:pt>
                <c:pt idx="83">
                  <c:v>15.469999999999999</c:v>
                </c:pt>
                <c:pt idx="84">
                  <c:v>4.4099999999999966</c:v>
                </c:pt>
                <c:pt idx="85">
                  <c:v>-6.4399999999999977</c:v>
                </c:pt>
                <c:pt idx="86">
                  <c:v>11.939999999999998</c:v>
                </c:pt>
                <c:pt idx="87">
                  <c:v>-16.159999999999997</c:v>
                </c:pt>
                <c:pt idx="88">
                  <c:v>-2</c:v>
                </c:pt>
                <c:pt idx="89">
                  <c:v>-3.7700000000000102</c:v>
                </c:pt>
                <c:pt idx="90">
                  <c:v>-33.899999999999991</c:v>
                </c:pt>
                <c:pt idx="91">
                  <c:v>12.64</c:v>
                </c:pt>
                <c:pt idx="92">
                  <c:v>5.3900000000000148</c:v>
                </c:pt>
                <c:pt idx="93">
                  <c:v>4.7299999999999898</c:v>
                </c:pt>
                <c:pt idx="94">
                  <c:v>31.53</c:v>
                </c:pt>
                <c:pt idx="95">
                  <c:v>-5.5500000000000114</c:v>
                </c:pt>
                <c:pt idx="96">
                  <c:v>-22.75</c:v>
                </c:pt>
                <c:pt idx="97">
                  <c:v>6.5</c:v>
                </c:pt>
                <c:pt idx="98">
                  <c:v>-23.989999999999995</c:v>
                </c:pt>
                <c:pt idx="99">
                  <c:v>-36.129999999999995</c:v>
                </c:pt>
                <c:pt idx="100">
                  <c:v>-6.1400000000000006</c:v>
                </c:pt>
                <c:pt idx="101">
                  <c:v>14.129999999999995</c:v>
                </c:pt>
                <c:pt idx="102">
                  <c:v>-0.39000000000000057</c:v>
                </c:pt>
                <c:pt idx="103">
                  <c:v>12.260000000000005</c:v>
                </c:pt>
                <c:pt idx="104">
                  <c:v>18.789999999999992</c:v>
                </c:pt>
                <c:pt idx="105">
                  <c:v>8.9900000000000091</c:v>
                </c:pt>
                <c:pt idx="106">
                  <c:v>19.549999999999983</c:v>
                </c:pt>
                <c:pt idx="107">
                  <c:v>19.870000000000005</c:v>
                </c:pt>
                <c:pt idx="108">
                  <c:v>-17.989999999999981</c:v>
                </c:pt>
                <c:pt idx="109">
                  <c:v>-10.02000000000001</c:v>
                </c:pt>
                <c:pt idx="110">
                  <c:v>-9.8100000000000023</c:v>
                </c:pt>
                <c:pt idx="111">
                  <c:v>18.509999999999991</c:v>
                </c:pt>
                <c:pt idx="112">
                  <c:v>-1.7299999999999898</c:v>
                </c:pt>
                <c:pt idx="113">
                  <c:v>6.8900000000000148</c:v>
                </c:pt>
                <c:pt idx="114">
                  <c:v>4.4199999999999875</c:v>
                </c:pt>
                <c:pt idx="115">
                  <c:v>9.5200000000000102</c:v>
                </c:pt>
                <c:pt idx="116">
                  <c:v>5.4299999999999784</c:v>
                </c:pt>
                <c:pt idx="117">
                  <c:v>18.27000000000001</c:v>
                </c:pt>
                <c:pt idx="118">
                  <c:v>32.599999999999994</c:v>
                </c:pt>
                <c:pt idx="119">
                  <c:v>-5.4499999999999886</c:v>
                </c:pt>
                <c:pt idx="120">
                  <c:v>-13.039999999999992</c:v>
                </c:pt>
                <c:pt idx="121">
                  <c:v>-1.6200000000000045</c:v>
                </c:pt>
                <c:pt idx="122">
                  <c:v>-8.4099999999999966</c:v>
                </c:pt>
                <c:pt idx="123">
                  <c:v>-11.850000000000023</c:v>
                </c:pt>
                <c:pt idx="124">
                  <c:v>25.29000000000002</c:v>
                </c:pt>
                <c:pt idx="125">
                  <c:v>14.889999999999986</c:v>
                </c:pt>
                <c:pt idx="126">
                  <c:v>-8.9799999999999898</c:v>
                </c:pt>
                <c:pt idx="127">
                  <c:v>-1.8900000000000148</c:v>
                </c:pt>
                <c:pt idx="128">
                  <c:v>4.2900000000000205</c:v>
                </c:pt>
                <c:pt idx="129">
                  <c:v>-4.2600000000000193</c:v>
                </c:pt>
                <c:pt idx="130">
                  <c:v>34.590000000000003</c:v>
                </c:pt>
                <c:pt idx="131">
                  <c:v>24.659999999999997</c:v>
                </c:pt>
                <c:pt idx="132">
                  <c:v>39.870000000000005</c:v>
                </c:pt>
                <c:pt idx="133">
                  <c:v>-5.7900000000000205</c:v>
                </c:pt>
                <c:pt idx="134">
                  <c:v>22.980000000000018</c:v>
                </c:pt>
                <c:pt idx="135">
                  <c:v>-11.730000000000018</c:v>
                </c:pt>
                <c:pt idx="136">
                  <c:v>-53.489999999999952</c:v>
                </c:pt>
                <c:pt idx="137">
                  <c:v>38.339999999999975</c:v>
                </c:pt>
                <c:pt idx="138">
                  <c:v>-13.470000000000027</c:v>
                </c:pt>
                <c:pt idx="139">
                  <c:v>15.960000000000036</c:v>
                </c:pt>
                <c:pt idx="140">
                  <c:v>4.3199999999999932</c:v>
                </c:pt>
                <c:pt idx="141">
                  <c:v>7.8299999999999841</c:v>
                </c:pt>
                <c:pt idx="142">
                  <c:v>36.480000000000018</c:v>
                </c:pt>
                <c:pt idx="143">
                  <c:v>3.3600000000000136</c:v>
                </c:pt>
                <c:pt idx="144">
                  <c:v>5.0099999999999909</c:v>
                </c:pt>
                <c:pt idx="145">
                  <c:v>-31.230000000000018</c:v>
                </c:pt>
                <c:pt idx="146">
                  <c:v>-1.5</c:v>
                </c:pt>
                <c:pt idx="147">
                  <c:v>7.7400000000000091</c:v>
                </c:pt>
                <c:pt idx="148">
                  <c:v>-16.019999999999982</c:v>
                </c:pt>
                <c:pt idx="149">
                  <c:v>-15.629999999999995</c:v>
                </c:pt>
                <c:pt idx="150">
                  <c:v>-13.710000000000036</c:v>
                </c:pt>
                <c:pt idx="151">
                  <c:v>-8.0399999999999636</c:v>
                </c:pt>
                <c:pt idx="152">
                  <c:v>-13.439999999999998</c:v>
                </c:pt>
                <c:pt idx="153">
                  <c:v>26.96999999999997</c:v>
                </c:pt>
                <c:pt idx="154">
                  <c:v>-26.699999999999989</c:v>
                </c:pt>
                <c:pt idx="155">
                  <c:v>39.180000000000007</c:v>
                </c:pt>
                <c:pt idx="156">
                  <c:v>-67.350000000000023</c:v>
                </c:pt>
                <c:pt idx="157">
                  <c:v>12.78000000000003</c:v>
                </c:pt>
                <c:pt idx="158">
                  <c:v>-5.6100000000000136</c:v>
                </c:pt>
                <c:pt idx="159">
                  <c:v>37.980000000000018</c:v>
                </c:pt>
                <c:pt idx="160">
                  <c:v>11.639999999999986</c:v>
                </c:pt>
                <c:pt idx="161">
                  <c:v>-42.03000000000003</c:v>
                </c:pt>
                <c:pt idx="162">
                  <c:v>-13.169999999999987</c:v>
                </c:pt>
                <c:pt idx="163">
                  <c:v>9.7800000000000011</c:v>
                </c:pt>
                <c:pt idx="164">
                  <c:v>-55.59</c:v>
                </c:pt>
                <c:pt idx="165">
                  <c:v>-40.5</c:v>
                </c:pt>
                <c:pt idx="166">
                  <c:v>-17.310000000000002</c:v>
                </c:pt>
                <c:pt idx="167">
                  <c:v>-5.8499999999999943</c:v>
                </c:pt>
                <c:pt idx="168">
                  <c:v>-1.4699999999999989</c:v>
                </c:pt>
                <c:pt idx="169">
                  <c:v>-14.25</c:v>
                </c:pt>
                <c:pt idx="170">
                  <c:v>22.830000000000013</c:v>
                </c:pt>
                <c:pt idx="171">
                  <c:v>51.06</c:v>
                </c:pt>
                <c:pt idx="172">
                  <c:v>30.629999999999995</c:v>
                </c:pt>
                <c:pt idx="173">
                  <c:v>-2.3400000000000034</c:v>
                </c:pt>
                <c:pt idx="174">
                  <c:v>67.799999999999983</c:v>
                </c:pt>
                <c:pt idx="175">
                  <c:v>36.06</c:v>
                </c:pt>
                <c:pt idx="176">
                  <c:v>30.600000000000023</c:v>
                </c:pt>
                <c:pt idx="177">
                  <c:v>3.5399999999999636</c:v>
                </c:pt>
                <c:pt idx="178">
                  <c:v>12.75</c:v>
                </c:pt>
                <c:pt idx="179">
                  <c:v>30.300000000000011</c:v>
                </c:pt>
                <c:pt idx="180">
                  <c:v>-19.199999999999989</c:v>
                </c:pt>
                <c:pt idx="181">
                  <c:v>17.579999999999984</c:v>
                </c:pt>
                <c:pt idx="182">
                  <c:v>18.060000000000002</c:v>
                </c:pt>
                <c:pt idx="183">
                  <c:v>-19.979999999999961</c:v>
                </c:pt>
                <c:pt idx="184">
                  <c:v>-3.0900000000000318</c:v>
                </c:pt>
                <c:pt idx="185">
                  <c:v>-16.259999999999991</c:v>
                </c:pt>
                <c:pt idx="186">
                  <c:v>26.600000000000023</c:v>
                </c:pt>
                <c:pt idx="187">
                  <c:v>-11.550000000000011</c:v>
                </c:pt>
                <c:pt idx="188">
                  <c:v>48.550000000000011</c:v>
                </c:pt>
                <c:pt idx="189">
                  <c:v>-28.75</c:v>
                </c:pt>
                <c:pt idx="190">
                  <c:v>0.59999999999996589</c:v>
                </c:pt>
                <c:pt idx="191">
                  <c:v>70.050000000000011</c:v>
                </c:pt>
                <c:pt idx="192">
                  <c:v>-51.800000000000011</c:v>
                </c:pt>
                <c:pt idx="193">
                  <c:v>-5.0000000000011369E-2</c:v>
                </c:pt>
                <c:pt idx="194">
                  <c:v>39.900000000000034</c:v>
                </c:pt>
                <c:pt idx="195">
                  <c:v>-28.050000000000011</c:v>
                </c:pt>
                <c:pt idx="196">
                  <c:v>-3.6000000000000227</c:v>
                </c:pt>
                <c:pt idx="197">
                  <c:v>-29.049999999999955</c:v>
                </c:pt>
                <c:pt idx="198">
                  <c:v>-27.650000000000034</c:v>
                </c:pt>
                <c:pt idx="199">
                  <c:v>-54.899999999999977</c:v>
                </c:pt>
                <c:pt idx="200">
                  <c:v>5.6499999999999773</c:v>
                </c:pt>
                <c:pt idx="201">
                  <c:v>25.75</c:v>
                </c:pt>
                <c:pt idx="202">
                  <c:v>11.699999999999989</c:v>
                </c:pt>
                <c:pt idx="203">
                  <c:v>20.650000000000034</c:v>
                </c:pt>
                <c:pt idx="204">
                  <c:v>14.449999999999989</c:v>
                </c:pt>
                <c:pt idx="205">
                  <c:v>18.5</c:v>
                </c:pt>
                <c:pt idx="206">
                  <c:v>7.25</c:v>
                </c:pt>
                <c:pt idx="207">
                  <c:v>-33.899999999999977</c:v>
                </c:pt>
                <c:pt idx="208">
                  <c:v>4.4499999999999886</c:v>
                </c:pt>
                <c:pt idx="209">
                  <c:v>-10.25</c:v>
                </c:pt>
                <c:pt idx="210">
                  <c:v>-59.400000000000034</c:v>
                </c:pt>
                <c:pt idx="211">
                  <c:v>27.700000000000045</c:v>
                </c:pt>
                <c:pt idx="212">
                  <c:v>13.699999999999989</c:v>
                </c:pt>
                <c:pt idx="213">
                  <c:v>-30.5</c:v>
                </c:pt>
                <c:pt idx="214">
                  <c:v>42.149999999999977</c:v>
                </c:pt>
                <c:pt idx="215">
                  <c:v>1.4000000000000341</c:v>
                </c:pt>
                <c:pt idx="216">
                  <c:v>16.849999999999966</c:v>
                </c:pt>
                <c:pt idx="217">
                  <c:v>5.3000000000000114</c:v>
                </c:pt>
                <c:pt idx="218">
                  <c:v>20.649999999999977</c:v>
                </c:pt>
                <c:pt idx="219">
                  <c:v>-89.25</c:v>
                </c:pt>
                <c:pt idx="220">
                  <c:v>-21.349999999999966</c:v>
                </c:pt>
                <c:pt idx="221">
                  <c:v>23.25</c:v>
                </c:pt>
                <c:pt idx="222">
                  <c:v>87.5</c:v>
                </c:pt>
                <c:pt idx="223">
                  <c:v>46.599999999999966</c:v>
                </c:pt>
                <c:pt idx="224">
                  <c:v>-9.8499999999999659</c:v>
                </c:pt>
                <c:pt idx="225">
                  <c:v>2.8999999999999773</c:v>
                </c:pt>
                <c:pt idx="226">
                  <c:v>-6</c:v>
                </c:pt>
                <c:pt idx="227">
                  <c:v>88.099999999999966</c:v>
                </c:pt>
                <c:pt idx="228">
                  <c:v>15.900000000000091</c:v>
                </c:pt>
                <c:pt idx="229">
                  <c:v>21.799999999999955</c:v>
                </c:pt>
                <c:pt idx="230">
                  <c:v>-54.149999999999977</c:v>
                </c:pt>
                <c:pt idx="231">
                  <c:v>-20.600000000000023</c:v>
                </c:pt>
                <c:pt idx="232">
                  <c:v>-17</c:v>
                </c:pt>
                <c:pt idx="233">
                  <c:v>39.950000000000045</c:v>
                </c:pt>
                <c:pt idx="234">
                  <c:v>-1.3000000000000682</c:v>
                </c:pt>
                <c:pt idx="235">
                  <c:v>21.75</c:v>
                </c:pt>
                <c:pt idx="236">
                  <c:v>30.950000000000045</c:v>
                </c:pt>
                <c:pt idx="237">
                  <c:v>-32.899999999999977</c:v>
                </c:pt>
                <c:pt idx="238">
                  <c:v>22.049999999999955</c:v>
                </c:pt>
                <c:pt idx="239">
                  <c:v>-31.700000000000045</c:v>
                </c:pt>
              </c:numCache>
            </c:numRef>
          </c:val>
        </c:ser>
        <c:marker val="1"/>
        <c:axId val="81191296"/>
        <c:axId val="81192832"/>
      </c:lineChart>
      <c:dateAx>
        <c:axId val="81191296"/>
        <c:scaling>
          <c:orientation val="minMax"/>
        </c:scaling>
        <c:axPos val="b"/>
        <c:numFmt formatCode="mmm\-yy" sourceLinked="1"/>
        <c:tickLblPos val="nextTo"/>
        <c:crossAx val="81192832"/>
        <c:crosses val="autoZero"/>
        <c:auto val="1"/>
        <c:lblOffset val="100"/>
        <c:baseTimeUnit val="months"/>
      </c:dateAx>
      <c:valAx>
        <c:axId val="81192832"/>
        <c:scaling>
          <c:orientation val="minMax"/>
        </c:scaling>
        <c:axPos val="l"/>
        <c:majorGridlines/>
        <c:numFmt formatCode="General" sourceLinked="1"/>
        <c:tickLblPos val="nextTo"/>
        <c:crossAx val="811912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plotArea>
      <c:layout/>
      <c:lineChart>
        <c:grouping val="standard"/>
        <c:ser>
          <c:idx val="0"/>
          <c:order val="0"/>
          <c:tx>
            <c:strRef>
              <c:f>Analysis!$C$1</c:f>
              <c:strCache>
                <c:ptCount val="1"/>
                <c:pt idx="0">
                  <c:v>MovementX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strLit>
              <c:ptCount val="1"/>
              <c:pt idx="0">
                <c:v>_x0003_A:A</c:v>
              </c:pt>
            </c:strLit>
          </c:cat>
          <c:val>
            <c:numRef>
              <c:f>Analysis!$C$2:$C$241</c:f>
              <c:numCache>
                <c:formatCode>General</c:formatCode>
                <c:ptCount val="240"/>
                <c:pt idx="1">
                  <c:v>0.16000000000000014</c:v>
                </c:pt>
                <c:pt idx="2">
                  <c:v>0.18999999999999995</c:v>
                </c:pt>
                <c:pt idx="3">
                  <c:v>-0.18999999999999995</c:v>
                </c:pt>
                <c:pt idx="4">
                  <c:v>0.39000000000000012</c:v>
                </c:pt>
                <c:pt idx="5">
                  <c:v>-0.20999999999999996</c:v>
                </c:pt>
                <c:pt idx="6">
                  <c:v>-0.2200000000000002</c:v>
                </c:pt>
                <c:pt idx="7">
                  <c:v>0.25</c:v>
                </c:pt>
                <c:pt idx="8">
                  <c:v>-0.10999999999999988</c:v>
                </c:pt>
                <c:pt idx="9">
                  <c:v>-0.14000000000000012</c:v>
                </c:pt>
                <c:pt idx="10">
                  <c:v>-0.62999999999999989</c:v>
                </c:pt>
                <c:pt idx="11">
                  <c:v>0.35000000000000009</c:v>
                </c:pt>
                <c:pt idx="12">
                  <c:v>-4.0000000000000036E-2</c:v>
                </c:pt>
                <c:pt idx="13">
                  <c:v>0.54999999999999982</c:v>
                </c:pt>
                <c:pt idx="14">
                  <c:v>0.16000000000000014</c:v>
                </c:pt>
                <c:pt idx="15">
                  <c:v>1.0499999999999998</c:v>
                </c:pt>
                <c:pt idx="16">
                  <c:v>0.16000000000000014</c:v>
                </c:pt>
                <c:pt idx="17">
                  <c:v>0.50999999999999979</c:v>
                </c:pt>
                <c:pt idx="18">
                  <c:v>-0.42999999999999972</c:v>
                </c:pt>
                <c:pt idx="19">
                  <c:v>0.17999999999999972</c:v>
                </c:pt>
                <c:pt idx="20">
                  <c:v>-0.17999999999999972</c:v>
                </c:pt>
                <c:pt idx="21">
                  <c:v>0.20000000000000018</c:v>
                </c:pt>
                <c:pt idx="22">
                  <c:v>8.9999999999999858E-2</c:v>
                </c:pt>
                <c:pt idx="23">
                  <c:v>0.53000000000000025</c:v>
                </c:pt>
                <c:pt idx="24">
                  <c:v>0.50999999999999979</c:v>
                </c:pt>
                <c:pt idx="25">
                  <c:v>1.7099999999999991</c:v>
                </c:pt>
                <c:pt idx="26">
                  <c:v>-0.32999999999999918</c:v>
                </c:pt>
                <c:pt idx="27">
                  <c:v>3.3999999999999995</c:v>
                </c:pt>
                <c:pt idx="28">
                  <c:v>0.16000000000000014</c:v>
                </c:pt>
                <c:pt idx="29">
                  <c:v>3.0999999999999996</c:v>
                </c:pt>
                <c:pt idx="30">
                  <c:v>2.7000000000000011</c:v>
                </c:pt>
                <c:pt idx="31">
                  <c:v>2.620000000000001</c:v>
                </c:pt>
                <c:pt idx="32">
                  <c:v>5.0399999999999991</c:v>
                </c:pt>
                <c:pt idx="33">
                  <c:v>-3.3300000000000018</c:v>
                </c:pt>
                <c:pt idx="34">
                  <c:v>0.14000000000000057</c:v>
                </c:pt>
                <c:pt idx="35">
                  <c:v>-2.4399999999999977</c:v>
                </c:pt>
                <c:pt idx="36">
                  <c:v>-2.370000000000001</c:v>
                </c:pt>
                <c:pt idx="37">
                  <c:v>5</c:v>
                </c:pt>
                <c:pt idx="38">
                  <c:v>6.6699999999999982</c:v>
                </c:pt>
                <c:pt idx="39">
                  <c:v>5.0999999999999979</c:v>
                </c:pt>
                <c:pt idx="40">
                  <c:v>4.4000000000000057</c:v>
                </c:pt>
                <c:pt idx="41">
                  <c:v>-3.3300000000000054</c:v>
                </c:pt>
                <c:pt idx="42">
                  <c:v>6.2700000000000031</c:v>
                </c:pt>
                <c:pt idx="43">
                  <c:v>-0.96999999999999886</c:v>
                </c:pt>
                <c:pt idx="44">
                  <c:v>-0.82000000000000028</c:v>
                </c:pt>
                <c:pt idx="45">
                  <c:v>-1.3500000000000014</c:v>
                </c:pt>
                <c:pt idx="46">
                  <c:v>-1.3800000000000026</c:v>
                </c:pt>
                <c:pt idx="47">
                  <c:v>9.75</c:v>
                </c:pt>
                <c:pt idx="48">
                  <c:v>27.21</c:v>
                </c:pt>
                <c:pt idx="49">
                  <c:v>17.950000000000003</c:v>
                </c:pt>
                <c:pt idx="50">
                  <c:v>1.9999999999996021E-2</c:v>
                </c:pt>
                <c:pt idx="51">
                  <c:v>-9.3699999999999903</c:v>
                </c:pt>
                <c:pt idx="52">
                  <c:v>19.679999999999993</c:v>
                </c:pt>
                <c:pt idx="53">
                  <c:v>11.599999999999994</c:v>
                </c:pt>
                <c:pt idx="54">
                  <c:v>37.620000000000005</c:v>
                </c:pt>
                <c:pt idx="55">
                  <c:v>24.060000000000002</c:v>
                </c:pt>
                <c:pt idx="56">
                  <c:v>48.09</c:v>
                </c:pt>
                <c:pt idx="57">
                  <c:v>-5.960000000000008</c:v>
                </c:pt>
                <c:pt idx="58">
                  <c:v>71.930000000000007</c:v>
                </c:pt>
                <c:pt idx="59">
                  <c:v>164.57</c:v>
                </c:pt>
                <c:pt idx="60">
                  <c:v>-3.3199999999999932</c:v>
                </c:pt>
                <c:pt idx="61">
                  <c:v>93.729999999999961</c:v>
                </c:pt>
                <c:pt idx="62">
                  <c:v>12.330000000000041</c:v>
                </c:pt>
                <c:pt idx="63">
                  <c:v>-50.120000000000005</c:v>
                </c:pt>
                <c:pt idx="64">
                  <c:v>-69.37</c:v>
                </c:pt>
                <c:pt idx="65">
                  <c:v>83.049999999999955</c:v>
                </c:pt>
                <c:pt idx="66">
                  <c:v>-94.869999999999948</c:v>
                </c:pt>
                <c:pt idx="67">
                  <c:v>98.260000000000048</c:v>
                </c:pt>
                <c:pt idx="68">
                  <c:v>-64.340000000000032</c:v>
                </c:pt>
                <c:pt idx="69">
                  <c:v>-10.890000000000043</c:v>
                </c:pt>
                <c:pt idx="70">
                  <c:v>-0.66999999999995907</c:v>
                </c:pt>
                <c:pt idx="71">
                  <c:v>-90.82</c:v>
                </c:pt>
                <c:pt idx="72">
                  <c:v>67.569999999999993</c:v>
                </c:pt>
                <c:pt idx="73">
                  <c:v>-33.020000000000039</c:v>
                </c:pt>
                <c:pt idx="74">
                  <c:v>-135.96999999999997</c:v>
                </c:pt>
                <c:pt idx="75">
                  <c:v>-22.189999999999998</c:v>
                </c:pt>
                <c:pt idx="76">
                  <c:v>2.8999999999999773</c:v>
                </c:pt>
                <c:pt idx="77">
                  <c:v>-0.80999999999997385</c:v>
                </c:pt>
                <c:pt idx="78">
                  <c:v>0</c:v>
                </c:pt>
                <c:pt idx="79">
                  <c:v>-14.310000000000002</c:v>
                </c:pt>
                <c:pt idx="80">
                  <c:v>-72.12</c:v>
                </c:pt>
                <c:pt idx="81">
                  <c:v>33.489999999999981</c:v>
                </c:pt>
                <c:pt idx="82">
                  <c:v>61.360000000000014</c:v>
                </c:pt>
                <c:pt idx="83">
                  <c:v>11.099999999999994</c:v>
                </c:pt>
                <c:pt idx="84">
                  <c:v>-11.519999999999982</c:v>
                </c:pt>
                <c:pt idx="85">
                  <c:v>-22.440000000000026</c:v>
                </c:pt>
                <c:pt idx="86">
                  <c:v>12.830000000000013</c:v>
                </c:pt>
                <c:pt idx="87">
                  <c:v>-2.8799999999999955</c:v>
                </c:pt>
                <c:pt idx="88">
                  <c:v>-19.210000000000008</c:v>
                </c:pt>
                <c:pt idx="89">
                  <c:v>-6.0699999999999932</c:v>
                </c:pt>
                <c:pt idx="90">
                  <c:v>-15.159999999999997</c:v>
                </c:pt>
                <c:pt idx="91">
                  <c:v>36.039999999999992</c:v>
                </c:pt>
                <c:pt idx="92">
                  <c:v>-13.669999999999987</c:v>
                </c:pt>
                <c:pt idx="93">
                  <c:v>24.22</c:v>
                </c:pt>
                <c:pt idx="94">
                  <c:v>48.099999999999966</c:v>
                </c:pt>
                <c:pt idx="95">
                  <c:v>13.360000000000014</c:v>
                </c:pt>
                <c:pt idx="96">
                  <c:v>-29.379999999999995</c:v>
                </c:pt>
                <c:pt idx="97">
                  <c:v>-1.0600000000000023</c:v>
                </c:pt>
                <c:pt idx="98">
                  <c:v>-15.239999999999981</c:v>
                </c:pt>
                <c:pt idx="99">
                  <c:v>-78.100000000000023</c:v>
                </c:pt>
                <c:pt idx="100">
                  <c:v>-7.3899999999999864</c:v>
                </c:pt>
                <c:pt idx="101">
                  <c:v>37.02000000000001</c:v>
                </c:pt>
                <c:pt idx="102">
                  <c:v>20.53</c:v>
                </c:pt>
                <c:pt idx="103">
                  <c:v>19.819999999999993</c:v>
                </c:pt>
                <c:pt idx="104">
                  <c:v>38.359999999999985</c:v>
                </c:pt>
                <c:pt idx="105">
                  <c:v>13.579999999999984</c:v>
                </c:pt>
                <c:pt idx="106">
                  <c:v>11.439999999999998</c:v>
                </c:pt>
                <c:pt idx="107">
                  <c:v>39.950000000000045</c:v>
                </c:pt>
                <c:pt idx="108">
                  <c:v>-23.03000000000003</c:v>
                </c:pt>
                <c:pt idx="109">
                  <c:v>-7.7099999999999795</c:v>
                </c:pt>
                <c:pt idx="110">
                  <c:v>-8.3600000000000136</c:v>
                </c:pt>
                <c:pt idx="111">
                  <c:v>13.050000000000011</c:v>
                </c:pt>
                <c:pt idx="112">
                  <c:v>3.8799999999999955</c:v>
                </c:pt>
                <c:pt idx="113">
                  <c:v>19.620000000000005</c:v>
                </c:pt>
                <c:pt idx="114">
                  <c:v>43.259999999999991</c:v>
                </c:pt>
                <c:pt idx="115">
                  <c:v>5.2900000000000205</c:v>
                </c:pt>
                <c:pt idx="116">
                  <c:v>30.069999999999993</c:v>
                </c:pt>
                <c:pt idx="117">
                  <c:v>52.800000000000011</c:v>
                </c:pt>
                <c:pt idx="118">
                  <c:v>60.490000000000009</c:v>
                </c:pt>
                <c:pt idx="119">
                  <c:v>-14.840000000000032</c:v>
                </c:pt>
                <c:pt idx="120">
                  <c:v>-5.4400000000000546</c:v>
                </c:pt>
                <c:pt idx="121">
                  <c:v>42.480000000000018</c:v>
                </c:pt>
                <c:pt idx="122">
                  <c:v>3.8500000000000227</c:v>
                </c:pt>
                <c:pt idx="123">
                  <c:v>-91.300000000000011</c:v>
                </c:pt>
                <c:pt idx="124">
                  <c:v>90.829999999999984</c:v>
                </c:pt>
                <c:pt idx="125">
                  <c:v>26.740000000000009</c:v>
                </c:pt>
                <c:pt idx="126">
                  <c:v>-22.110000000000014</c:v>
                </c:pt>
                <c:pt idx="127">
                  <c:v>26.759999999999991</c:v>
                </c:pt>
                <c:pt idx="128">
                  <c:v>35.190000000000055</c:v>
                </c:pt>
                <c:pt idx="129">
                  <c:v>1.7300000000000182</c:v>
                </c:pt>
                <c:pt idx="130">
                  <c:v>40.039999999999964</c:v>
                </c:pt>
                <c:pt idx="131">
                  <c:v>78.170000000000073</c:v>
                </c:pt>
                <c:pt idx="132">
                  <c:v>-29.270000000000095</c:v>
                </c:pt>
                <c:pt idx="133">
                  <c:v>-12.769999999999982</c:v>
                </c:pt>
                <c:pt idx="134">
                  <c:v>38.060000000000059</c:v>
                </c:pt>
                <c:pt idx="135">
                  <c:v>49.169999999999959</c:v>
                </c:pt>
                <c:pt idx="136">
                  <c:v>-67.37</c:v>
                </c:pt>
                <c:pt idx="137">
                  <c:v>42.379999999999995</c:v>
                </c:pt>
                <c:pt idx="138">
                  <c:v>57.560000000000059</c:v>
                </c:pt>
                <c:pt idx="139">
                  <c:v>77.449999999999932</c:v>
                </c:pt>
                <c:pt idx="140">
                  <c:v>19.550000000000068</c:v>
                </c:pt>
                <c:pt idx="141">
                  <c:v>123.45000000000005</c:v>
                </c:pt>
                <c:pt idx="142">
                  <c:v>42.819999999999936</c:v>
                </c:pt>
                <c:pt idx="143">
                  <c:v>30.029999999999973</c:v>
                </c:pt>
                <c:pt idx="144">
                  <c:v>1.9700000000000273</c:v>
                </c:pt>
                <c:pt idx="145">
                  <c:v>-83.039999999999964</c:v>
                </c:pt>
                <c:pt idx="146">
                  <c:v>-32.880000000000109</c:v>
                </c:pt>
                <c:pt idx="147">
                  <c:v>18.380000000000109</c:v>
                </c:pt>
                <c:pt idx="148">
                  <c:v>-64.550000000000068</c:v>
                </c:pt>
                <c:pt idx="149">
                  <c:v>4.4700000000000273</c:v>
                </c:pt>
                <c:pt idx="150">
                  <c:v>24.029999999999973</c:v>
                </c:pt>
                <c:pt idx="151">
                  <c:v>-61.110000000000014</c:v>
                </c:pt>
                <c:pt idx="152">
                  <c:v>20.860000000000014</c:v>
                </c:pt>
                <c:pt idx="153">
                  <c:v>-28.830000000000041</c:v>
                </c:pt>
                <c:pt idx="154">
                  <c:v>-117.52999999999997</c:v>
                </c:pt>
                <c:pt idx="155">
                  <c:v>82.180000000000064</c:v>
                </c:pt>
                <c:pt idx="156">
                  <c:v>-132.25</c:v>
                </c:pt>
                <c:pt idx="157">
                  <c:v>21.469999999999914</c:v>
                </c:pt>
                <c:pt idx="158">
                  <c:v>-58.339999999999918</c:v>
                </c:pt>
                <c:pt idx="159">
                  <c:v>161.79999999999995</c:v>
                </c:pt>
                <c:pt idx="160">
                  <c:v>101.88999999999999</c:v>
                </c:pt>
                <c:pt idx="161">
                  <c:v>-111.38999999999999</c:v>
                </c:pt>
                <c:pt idx="162">
                  <c:v>-75.730000000000018</c:v>
                </c:pt>
                <c:pt idx="163">
                  <c:v>82.600000000000023</c:v>
                </c:pt>
                <c:pt idx="164">
                  <c:v>-175.48000000000002</c:v>
                </c:pt>
                <c:pt idx="165">
                  <c:v>-7.9399999999999409</c:v>
                </c:pt>
                <c:pt idx="166">
                  <c:v>-70.530000000000086</c:v>
                </c:pt>
                <c:pt idx="167">
                  <c:v>-61.379999999999995</c:v>
                </c:pt>
                <c:pt idx="168">
                  <c:v>93.830000000000041</c:v>
                </c:pt>
                <c:pt idx="169">
                  <c:v>-37.100000000000023</c:v>
                </c:pt>
                <c:pt idx="170">
                  <c:v>46.399999999999977</c:v>
                </c:pt>
                <c:pt idx="171">
                  <c:v>91.600000000000023</c:v>
                </c:pt>
                <c:pt idx="172">
                  <c:v>47.350000000000023</c:v>
                </c:pt>
                <c:pt idx="173">
                  <c:v>87.450000000000045</c:v>
                </c:pt>
                <c:pt idx="174">
                  <c:v>143.5</c:v>
                </c:pt>
                <c:pt idx="175">
                  <c:v>34.200000000000045</c:v>
                </c:pt>
                <c:pt idx="176">
                  <c:v>88.049999999999955</c:v>
                </c:pt>
                <c:pt idx="177">
                  <c:v>-51.5</c:v>
                </c:pt>
                <c:pt idx="178">
                  <c:v>89.269999999999982</c:v>
                </c:pt>
                <c:pt idx="179">
                  <c:v>110.66000000000008</c:v>
                </c:pt>
                <c:pt idx="180">
                  <c:v>-64.2800000000002</c:v>
                </c:pt>
                <c:pt idx="181">
                  <c:v>62.450000000000045</c:v>
                </c:pt>
                <c:pt idx="182">
                  <c:v>6.75</c:v>
                </c:pt>
                <c:pt idx="183">
                  <c:v>60.529999999999973</c:v>
                </c:pt>
                <c:pt idx="184">
                  <c:v>-39.25</c:v>
                </c:pt>
                <c:pt idx="185">
                  <c:v>65.450000000000045</c:v>
                </c:pt>
                <c:pt idx="186">
                  <c:v>0.15000000000009095</c:v>
                </c:pt>
                <c:pt idx="187">
                  <c:v>-40.880000000000109</c:v>
                </c:pt>
                <c:pt idx="188">
                  <c:v>166.95000000000005</c:v>
                </c:pt>
                <c:pt idx="189">
                  <c:v>-35.700000000000045</c:v>
                </c:pt>
                <c:pt idx="190">
                  <c:v>39.920000000000073</c:v>
                </c:pt>
                <c:pt idx="191">
                  <c:v>197.77999999999997</c:v>
                </c:pt>
                <c:pt idx="192">
                  <c:v>-164.34999999999991</c:v>
                </c:pt>
                <c:pt idx="193">
                  <c:v>-56.620000000000118</c:v>
                </c:pt>
                <c:pt idx="194">
                  <c:v>116.85000000000014</c:v>
                </c:pt>
                <c:pt idx="195">
                  <c:v>-165.41000000000008</c:v>
                </c:pt>
                <c:pt idx="196">
                  <c:v>-57.039999999999964</c:v>
                </c:pt>
                <c:pt idx="197">
                  <c:v>57.769999999999982</c:v>
                </c:pt>
                <c:pt idx="198">
                  <c:v>-70.299999999999955</c:v>
                </c:pt>
                <c:pt idx="199">
                  <c:v>-212</c:v>
                </c:pt>
                <c:pt idx="200">
                  <c:v>95.5</c:v>
                </c:pt>
                <c:pt idx="201">
                  <c:v>170.69999999999982</c:v>
                </c:pt>
                <c:pt idx="202">
                  <c:v>-133.81999999999994</c:v>
                </c:pt>
                <c:pt idx="203">
                  <c:v>78.75</c:v>
                </c:pt>
                <c:pt idx="204">
                  <c:v>-10.849999999999909</c:v>
                </c:pt>
                <c:pt idx="205">
                  <c:v>66.019999999999982</c:v>
                </c:pt>
                <c:pt idx="206">
                  <c:v>-5.2300000000000182</c:v>
                </c:pt>
                <c:pt idx="207">
                  <c:v>-201.17000000000007</c:v>
                </c:pt>
                <c:pt idx="208">
                  <c:v>-11.369999999999891</c:v>
                </c:pt>
                <c:pt idx="209">
                  <c:v>31.349999999999909</c:v>
                </c:pt>
                <c:pt idx="210">
                  <c:v>-137.57999999999993</c:v>
                </c:pt>
                <c:pt idx="211">
                  <c:v>72.930000000000064</c:v>
                </c:pt>
                <c:pt idx="212">
                  <c:v>80.369999999999891</c:v>
                </c:pt>
                <c:pt idx="213">
                  <c:v>-85.25</c:v>
                </c:pt>
                <c:pt idx="214">
                  <c:v>36.549999999999955</c:v>
                </c:pt>
                <c:pt idx="215">
                  <c:v>-59.049999999999955</c:v>
                </c:pt>
                <c:pt idx="216">
                  <c:v>235.13000000000011</c:v>
                </c:pt>
                <c:pt idx="217">
                  <c:v>58.619999999999891</c:v>
                </c:pt>
                <c:pt idx="218">
                  <c:v>-8.0499999999999545</c:v>
                </c:pt>
                <c:pt idx="219">
                  <c:v>-327.73</c:v>
                </c:pt>
                <c:pt idx="220">
                  <c:v>86.579999999999927</c:v>
                </c:pt>
                <c:pt idx="221">
                  <c:v>42.830000000000155</c:v>
                </c:pt>
                <c:pt idx="222">
                  <c:v>236.94999999999982</c:v>
                </c:pt>
                <c:pt idx="223">
                  <c:v>66.570000000000164</c:v>
                </c:pt>
                <c:pt idx="224">
                  <c:v>-42.430000000000064</c:v>
                </c:pt>
                <c:pt idx="225">
                  <c:v>146.6099999999999</c:v>
                </c:pt>
                <c:pt idx="226">
                  <c:v>22.420000000000073</c:v>
                </c:pt>
                <c:pt idx="227">
                  <c:v>66</c:v>
                </c:pt>
                <c:pt idx="228">
                  <c:v>106.97000000000003</c:v>
                </c:pt>
                <c:pt idx="229">
                  <c:v>60.379999999999882</c:v>
                </c:pt>
                <c:pt idx="230">
                  <c:v>-270.66999999999985</c:v>
                </c:pt>
                <c:pt idx="231">
                  <c:v>-50.830000000000155</c:v>
                </c:pt>
                <c:pt idx="232">
                  <c:v>-117.84999999999991</c:v>
                </c:pt>
                <c:pt idx="233">
                  <c:v>152.47000000000003</c:v>
                </c:pt>
                <c:pt idx="234">
                  <c:v>59.629999999999882</c:v>
                </c:pt>
                <c:pt idx="235">
                  <c:v>114.15000000000009</c:v>
                </c:pt>
                <c:pt idx="236">
                  <c:v>76.829999999999927</c:v>
                </c:pt>
                <c:pt idx="237">
                  <c:v>151.8900000000001</c:v>
                </c:pt>
                <c:pt idx="238">
                  <c:v>153.91000000000008</c:v>
                </c:pt>
                <c:pt idx="239">
                  <c:v>-208.43000000000006</c:v>
                </c:pt>
              </c:numCache>
            </c:numRef>
          </c:val>
        </c:ser>
        <c:ser>
          <c:idx val="1"/>
          <c:order val="1"/>
          <c:tx>
            <c:strRef>
              <c:f>Analysis!$H$1</c:f>
              <c:strCache>
                <c:ptCount val="1"/>
                <c:pt idx="0">
                  <c:v>MovementY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strLit>
              <c:ptCount val="1"/>
              <c:pt idx="0">
                <c:v>_x0003_A:A</c:v>
              </c:pt>
            </c:strLit>
          </c:cat>
          <c:val>
            <c:numRef>
              <c:f>Analysis!$H$2:$H$241</c:f>
              <c:numCache>
                <c:formatCode>General</c:formatCode>
                <c:ptCount val="240"/>
                <c:pt idx="1">
                  <c:v>-8.0000000000000071E-2</c:v>
                </c:pt>
                <c:pt idx="2">
                  <c:v>-9.9999999999997868E-3</c:v>
                </c:pt>
                <c:pt idx="3">
                  <c:v>-2.0000000000000018E-2</c:v>
                </c:pt>
                <c:pt idx="4">
                  <c:v>0.22999999999999998</c:v>
                </c:pt>
                <c:pt idx="5">
                  <c:v>-3.0000000000000249E-2</c:v>
                </c:pt>
                <c:pt idx="6">
                  <c:v>0.45000000000000018</c:v>
                </c:pt>
                <c:pt idx="7">
                  <c:v>-0.2200000000000002</c:v>
                </c:pt>
                <c:pt idx="8">
                  <c:v>0.16999999999999993</c:v>
                </c:pt>
                <c:pt idx="9">
                  <c:v>-0.18999999999999995</c:v>
                </c:pt>
                <c:pt idx="10">
                  <c:v>-8.0000000000000071E-2</c:v>
                </c:pt>
                <c:pt idx="11">
                  <c:v>7.0000000000000284E-2</c:v>
                </c:pt>
                <c:pt idx="12">
                  <c:v>6.0000000000000053E-2</c:v>
                </c:pt>
                <c:pt idx="13">
                  <c:v>6.999999999999984E-2</c:v>
                </c:pt>
                <c:pt idx="14">
                  <c:v>-6.999999999999984E-2</c:v>
                </c:pt>
                <c:pt idx="15">
                  <c:v>0.73999999999999977</c:v>
                </c:pt>
                <c:pt idx="16">
                  <c:v>-0.54</c:v>
                </c:pt>
                <c:pt idx="17">
                  <c:v>0.4700000000000002</c:v>
                </c:pt>
                <c:pt idx="18">
                  <c:v>-0.18000000000000016</c:v>
                </c:pt>
                <c:pt idx="19">
                  <c:v>-8.9999999999999858E-2</c:v>
                </c:pt>
                <c:pt idx="20">
                  <c:v>-0.12999999999999989</c:v>
                </c:pt>
                <c:pt idx="21">
                  <c:v>-0.22999999999999998</c:v>
                </c:pt>
                <c:pt idx="22">
                  <c:v>-0.60000000000000009</c:v>
                </c:pt>
                <c:pt idx="23">
                  <c:v>-0.10000000000000009</c:v>
                </c:pt>
                <c:pt idx="24">
                  <c:v>0.12999999999999989</c:v>
                </c:pt>
                <c:pt idx="25">
                  <c:v>-6.999999999999984E-2</c:v>
                </c:pt>
                <c:pt idx="26">
                  <c:v>0.16999999999999993</c:v>
                </c:pt>
                <c:pt idx="27">
                  <c:v>0.35000000000000009</c:v>
                </c:pt>
                <c:pt idx="28">
                  <c:v>0.12000000000000011</c:v>
                </c:pt>
                <c:pt idx="29">
                  <c:v>0.77</c:v>
                </c:pt>
                <c:pt idx="30">
                  <c:v>2.7299999999999995</c:v>
                </c:pt>
                <c:pt idx="31">
                  <c:v>0.87999999999999989</c:v>
                </c:pt>
                <c:pt idx="32">
                  <c:v>2.870000000000001</c:v>
                </c:pt>
                <c:pt idx="33">
                  <c:v>1.5299999999999994</c:v>
                </c:pt>
                <c:pt idx="34">
                  <c:v>-1.5399999999999991</c:v>
                </c:pt>
                <c:pt idx="35">
                  <c:v>-0.73000000000000043</c:v>
                </c:pt>
                <c:pt idx="36">
                  <c:v>0.42999999999999972</c:v>
                </c:pt>
                <c:pt idx="37">
                  <c:v>2.0600000000000005</c:v>
                </c:pt>
                <c:pt idx="38">
                  <c:v>3.0599999999999987</c:v>
                </c:pt>
                <c:pt idx="39">
                  <c:v>12.450000000000001</c:v>
                </c:pt>
                <c:pt idx="40">
                  <c:v>9.3199999999999967</c:v>
                </c:pt>
                <c:pt idx="41">
                  <c:v>0.5800000000000054</c:v>
                </c:pt>
                <c:pt idx="42">
                  <c:v>2.2899999999999991</c:v>
                </c:pt>
                <c:pt idx="43">
                  <c:v>-3.1200000000000045</c:v>
                </c:pt>
                <c:pt idx="44">
                  <c:v>0.25</c:v>
                </c:pt>
                <c:pt idx="45">
                  <c:v>2.0400000000000063</c:v>
                </c:pt>
                <c:pt idx="46">
                  <c:v>-5.240000000000002</c:v>
                </c:pt>
                <c:pt idx="47">
                  <c:v>3.1700000000000017</c:v>
                </c:pt>
                <c:pt idx="48">
                  <c:v>36.249999999999993</c:v>
                </c:pt>
                <c:pt idx="49">
                  <c:v>-0.23999999999999488</c:v>
                </c:pt>
                <c:pt idx="50">
                  <c:v>7.6899999999999977</c:v>
                </c:pt>
                <c:pt idx="51">
                  <c:v>-12.870000000000005</c:v>
                </c:pt>
                <c:pt idx="52">
                  <c:v>14.240000000000009</c:v>
                </c:pt>
                <c:pt idx="53">
                  <c:v>0.5</c:v>
                </c:pt>
                <c:pt idx="54">
                  <c:v>20.099999999999994</c:v>
                </c:pt>
                <c:pt idx="55">
                  <c:v>6.5600000000000023</c:v>
                </c:pt>
                <c:pt idx="56">
                  <c:v>26</c:v>
                </c:pt>
                <c:pt idx="57">
                  <c:v>-26.510000000000005</c:v>
                </c:pt>
                <c:pt idx="58">
                  <c:v>18.510000000000005</c:v>
                </c:pt>
                <c:pt idx="59">
                  <c:v>133.07999999999998</c:v>
                </c:pt>
                <c:pt idx="60">
                  <c:v>137.42000000000002</c:v>
                </c:pt>
                <c:pt idx="61">
                  <c:v>262.5</c:v>
                </c:pt>
                <c:pt idx="62">
                  <c:v>-110.69000000000005</c:v>
                </c:pt>
                <c:pt idx="63">
                  <c:v>-216.23999999999995</c:v>
                </c:pt>
                <c:pt idx="64">
                  <c:v>-147.76999999999998</c:v>
                </c:pt>
                <c:pt idx="65">
                  <c:v>104.69999999999999</c:v>
                </c:pt>
                <c:pt idx="66">
                  <c:v>-46.759999999999991</c:v>
                </c:pt>
                <c:pt idx="67">
                  <c:v>85.589999999999975</c:v>
                </c:pt>
                <c:pt idx="68">
                  <c:v>-63.149999999999977</c:v>
                </c:pt>
                <c:pt idx="69">
                  <c:v>-27.5</c:v>
                </c:pt>
                <c:pt idx="70">
                  <c:v>18.649999999999977</c:v>
                </c:pt>
                <c:pt idx="71">
                  <c:v>-16.189999999999998</c:v>
                </c:pt>
                <c:pt idx="72">
                  <c:v>38.19</c:v>
                </c:pt>
                <c:pt idx="73">
                  <c:v>-24.349999999999994</c:v>
                </c:pt>
                <c:pt idx="74">
                  <c:v>-121.04999999999998</c:v>
                </c:pt>
                <c:pt idx="75">
                  <c:v>10.20999999999998</c:v>
                </c:pt>
                <c:pt idx="76">
                  <c:v>24.240000000000009</c:v>
                </c:pt>
                <c:pt idx="77">
                  <c:v>-27.900000000000006</c:v>
                </c:pt>
                <c:pt idx="78">
                  <c:v>4.5</c:v>
                </c:pt>
                <c:pt idx="79">
                  <c:v>4.0600000000000023</c:v>
                </c:pt>
                <c:pt idx="80">
                  <c:v>-43.029999999999987</c:v>
                </c:pt>
                <c:pt idx="81">
                  <c:v>1.8900000000000006</c:v>
                </c:pt>
                <c:pt idx="82">
                  <c:v>37.379999999999995</c:v>
                </c:pt>
                <c:pt idx="83">
                  <c:v>15.469999999999999</c:v>
                </c:pt>
                <c:pt idx="84">
                  <c:v>4.4099999999999966</c:v>
                </c:pt>
                <c:pt idx="85">
                  <c:v>-6.4399999999999977</c:v>
                </c:pt>
                <c:pt idx="86">
                  <c:v>11.939999999999998</c:v>
                </c:pt>
                <c:pt idx="87">
                  <c:v>-16.159999999999997</c:v>
                </c:pt>
                <c:pt idx="88">
                  <c:v>-2</c:v>
                </c:pt>
                <c:pt idx="89">
                  <c:v>-3.7700000000000102</c:v>
                </c:pt>
                <c:pt idx="90">
                  <c:v>-33.899999999999991</c:v>
                </c:pt>
                <c:pt idx="91">
                  <c:v>12.64</c:v>
                </c:pt>
                <c:pt idx="92">
                  <c:v>5.3900000000000148</c:v>
                </c:pt>
                <c:pt idx="93">
                  <c:v>4.7299999999999898</c:v>
                </c:pt>
                <c:pt idx="94">
                  <c:v>31.53</c:v>
                </c:pt>
                <c:pt idx="95">
                  <c:v>-5.5500000000000114</c:v>
                </c:pt>
                <c:pt idx="96">
                  <c:v>-22.75</c:v>
                </c:pt>
                <c:pt idx="97">
                  <c:v>6.5</c:v>
                </c:pt>
                <c:pt idx="98">
                  <c:v>-23.989999999999995</c:v>
                </c:pt>
                <c:pt idx="99">
                  <c:v>-36.129999999999995</c:v>
                </c:pt>
                <c:pt idx="100">
                  <c:v>-6.1400000000000006</c:v>
                </c:pt>
                <c:pt idx="101">
                  <c:v>14.129999999999995</c:v>
                </c:pt>
                <c:pt idx="102">
                  <c:v>-0.39000000000000057</c:v>
                </c:pt>
                <c:pt idx="103">
                  <c:v>12.260000000000005</c:v>
                </c:pt>
                <c:pt idx="104">
                  <c:v>18.789999999999992</c:v>
                </c:pt>
                <c:pt idx="105">
                  <c:v>8.9900000000000091</c:v>
                </c:pt>
                <c:pt idx="106">
                  <c:v>19.549999999999983</c:v>
                </c:pt>
                <c:pt idx="107">
                  <c:v>19.870000000000005</c:v>
                </c:pt>
                <c:pt idx="108">
                  <c:v>-17.989999999999981</c:v>
                </c:pt>
                <c:pt idx="109">
                  <c:v>-10.02000000000001</c:v>
                </c:pt>
                <c:pt idx="110">
                  <c:v>-9.8100000000000023</c:v>
                </c:pt>
                <c:pt idx="111">
                  <c:v>18.509999999999991</c:v>
                </c:pt>
                <c:pt idx="112">
                  <c:v>-1.7299999999999898</c:v>
                </c:pt>
                <c:pt idx="113">
                  <c:v>6.8900000000000148</c:v>
                </c:pt>
                <c:pt idx="114">
                  <c:v>4.4199999999999875</c:v>
                </c:pt>
                <c:pt idx="115">
                  <c:v>9.5200000000000102</c:v>
                </c:pt>
                <c:pt idx="116">
                  <c:v>5.4299999999999784</c:v>
                </c:pt>
                <c:pt idx="117">
                  <c:v>18.27000000000001</c:v>
                </c:pt>
                <c:pt idx="118">
                  <c:v>32.599999999999994</c:v>
                </c:pt>
                <c:pt idx="119">
                  <c:v>-5.4499999999999886</c:v>
                </c:pt>
                <c:pt idx="120">
                  <c:v>-13.039999999999992</c:v>
                </c:pt>
                <c:pt idx="121">
                  <c:v>-1.6200000000000045</c:v>
                </c:pt>
                <c:pt idx="122">
                  <c:v>-8.4099999999999966</c:v>
                </c:pt>
                <c:pt idx="123">
                  <c:v>-11.850000000000023</c:v>
                </c:pt>
                <c:pt idx="124">
                  <c:v>25.29000000000002</c:v>
                </c:pt>
                <c:pt idx="125">
                  <c:v>14.889999999999986</c:v>
                </c:pt>
                <c:pt idx="126">
                  <c:v>-8.9799999999999898</c:v>
                </c:pt>
                <c:pt idx="127">
                  <c:v>-1.8900000000000148</c:v>
                </c:pt>
                <c:pt idx="128">
                  <c:v>4.2900000000000205</c:v>
                </c:pt>
                <c:pt idx="129">
                  <c:v>-4.2600000000000193</c:v>
                </c:pt>
                <c:pt idx="130">
                  <c:v>34.590000000000003</c:v>
                </c:pt>
                <c:pt idx="131">
                  <c:v>24.659999999999997</c:v>
                </c:pt>
                <c:pt idx="132">
                  <c:v>39.870000000000005</c:v>
                </c:pt>
                <c:pt idx="133">
                  <c:v>-5.7900000000000205</c:v>
                </c:pt>
                <c:pt idx="134">
                  <c:v>22.980000000000018</c:v>
                </c:pt>
                <c:pt idx="135">
                  <c:v>-11.730000000000018</c:v>
                </c:pt>
                <c:pt idx="136">
                  <c:v>-53.489999999999952</c:v>
                </c:pt>
                <c:pt idx="137">
                  <c:v>38.339999999999975</c:v>
                </c:pt>
                <c:pt idx="138">
                  <c:v>-13.470000000000027</c:v>
                </c:pt>
                <c:pt idx="139">
                  <c:v>15.960000000000036</c:v>
                </c:pt>
                <c:pt idx="140">
                  <c:v>4.3199999999999932</c:v>
                </c:pt>
                <c:pt idx="141">
                  <c:v>7.8299999999999841</c:v>
                </c:pt>
                <c:pt idx="142">
                  <c:v>36.480000000000018</c:v>
                </c:pt>
                <c:pt idx="143">
                  <c:v>3.3600000000000136</c:v>
                </c:pt>
                <c:pt idx="144">
                  <c:v>5.0099999999999909</c:v>
                </c:pt>
                <c:pt idx="145">
                  <c:v>-31.230000000000018</c:v>
                </c:pt>
                <c:pt idx="146">
                  <c:v>-1.5</c:v>
                </c:pt>
                <c:pt idx="147">
                  <c:v>7.7400000000000091</c:v>
                </c:pt>
                <c:pt idx="148">
                  <c:v>-16.019999999999982</c:v>
                </c:pt>
                <c:pt idx="149">
                  <c:v>-15.629999999999995</c:v>
                </c:pt>
                <c:pt idx="150">
                  <c:v>-13.710000000000036</c:v>
                </c:pt>
                <c:pt idx="151">
                  <c:v>-8.0399999999999636</c:v>
                </c:pt>
                <c:pt idx="152">
                  <c:v>-13.439999999999998</c:v>
                </c:pt>
                <c:pt idx="153">
                  <c:v>26.96999999999997</c:v>
                </c:pt>
                <c:pt idx="154">
                  <c:v>-26.699999999999989</c:v>
                </c:pt>
                <c:pt idx="155">
                  <c:v>39.180000000000007</c:v>
                </c:pt>
                <c:pt idx="156">
                  <c:v>-67.350000000000023</c:v>
                </c:pt>
                <c:pt idx="157">
                  <c:v>12.78000000000003</c:v>
                </c:pt>
                <c:pt idx="158">
                  <c:v>-5.6100000000000136</c:v>
                </c:pt>
                <c:pt idx="159">
                  <c:v>37.980000000000018</c:v>
                </c:pt>
                <c:pt idx="160">
                  <c:v>11.639999999999986</c:v>
                </c:pt>
                <c:pt idx="161">
                  <c:v>-42.03000000000003</c:v>
                </c:pt>
                <c:pt idx="162">
                  <c:v>-13.169999999999987</c:v>
                </c:pt>
                <c:pt idx="163">
                  <c:v>9.7800000000000011</c:v>
                </c:pt>
                <c:pt idx="164">
                  <c:v>-55.59</c:v>
                </c:pt>
                <c:pt idx="165">
                  <c:v>-40.5</c:v>
                </c:pt>
                <c:pt idx="166">
                  <c:v>-17.310000000000002</c:v>
                </c:pt>
                <c:pt idx="167">
                  <c:v>-5.8499999999999943</c:v>
                </c:pt>
                <c:pt idx="168">
                  <c:v>-1.4699999999999989</c:v>
                </c:pt>
                <c:pt idx="169">
                  <c:v>-14.25</c:v>
                </c:pt>
                <c:pt idx="170">
                  <c:v>22.830000000000013</c:v>
                </c:pt>
                <c:pt idx="171">
                  <c:v>51.06</c:v>
                </c:pt>
                <c:pt idx="172">
                  <c:v>30.629999999999995</c:v>
                </c:pt>
                <c:pt idx="173">
                  <c:v>-2.3400000000000034</c:v>
                </c:pt>
                <c:pt idx="174">
                  <c:v>67.799999999999983</c:v>
                </c:pt>
                <c:pt idx="175">
                  <c:v>36.06</c:v>
                </c:pt>
                <c:pt idx="176">
                  <c:v>30.600000000000023</c:v>
                </c:pt>
                <c:pt idx="177">
                  <c:v>3.5399999999999636</c:v>
                </c:pt>
                <c:pt idx="178">
                  <c:v>12.75</c:v>
                </c:pt>
                <c:pt idx="179">
                  <c:v>30.300000000000011</c:v>
                </c:pt>
                <c:pt idx="180">
                  <c:v>-19.199999999999989</c:v>
                </c:pt>
                <c:pt idx="181">
                  <c:v>17.579999999999984</c:v>
                </c:pt>
                <c:pt idx="182">
                  <c:v>18.060000000000002</c:v>
                </c:pt>
                <c:pt idx="183">
                  <c:v>-19.979999999999961</c:v>
                </c:pt>
                <c:pt idx="184">
                  <c:v>-3.0900000000000318</c:v>
                </c:pt>
                <c:pt idx="185">
                  <c:v>-16.259999999999991</c:v>
                </c:pt>
                <c:pt idx="186">
                  <c:v>26.600000000000023</c:v>
                </c:pt>
                <c:pt idx="187">
                  <c:v>-11.550000000000011</c:v>
                </c:pt>
                <c:pt idx="188">
                  <c:v>48.550000000000011</c:v>
                </c:pt>
                <c:pt idx="189">
                  <c:v>-28.75</c:v>
                </c:pt>
                <c:pt idx="190">
                  <c:v>0.59999999999996589</c:v>
                </c:pt>
                <c:pt idx="191">
                  <c:v>70.050000000000011</c:v>
                </c:pt>
                <c:pt idx="192">
                  <c:v>-51.800000000000011</c:v>
                </c:pt>
                <c:pt idx="193">
                  <c:v>-5.0000000000011369E-2</c:v>
                </c:pt>
                <c:pt idx="194">
                  <c:v>39.900000000000034</c:v>
                </c:pt>
                <c:pt idx="195">
                  <c:v>-28.050000000000011</c:v>
                </c:pt>
                <c:pt idx="196">
                  <c:v>-3.6000000000000227</c:v>
                </c:pt>
                <c:pt idx="197">
                  <c:v>-29.049999999999955</c:v>
                </c:pt>
                <c:pt idx="198">
                  <c:v>-27.650000000000034</c:v>
                </c:pt>
                <c:pt idx="199">
                  <c:v>-54.899999999999977</c:v>
                </c:pt>
                <c:pt idx="200">
                  <c:v>5.6499999999999773</c:v>
                </c:pt>
                <c:pt idx="201">
                  <c:v>25.75</c:v>
                </c:pt>
                <c:pt idx="202">
                  <c:v>11.699999999999989</c:v>
                </c:pt>
                <c:pt idx="203">
                  <c:v>20.650000000000034</c:v>
                </c:pt>
                <c:pt idx="204">
                  <c:v>14.449999999999989</c:v>
                </c:pt>
                <c:pt idx="205">
                  <c:v>18.5</c:v>
                </c:pt>
                <c:pt idx="206">
                  <c:v>7.25</c:v>
                </c:pt>
                <c:pt idx="207">
                  <c:v>-33.899999999999977</c:v>
                </c:pt>
                <c:pt idx="208">
                  <c:v>4.4499999999999886</c:v>
                </c:pt>
                <c:pt idx="209">
                  <c:v>-10.25</c:v>
                </c:pt>
                <c:pt idx="210">
                  <c:v>-59.400000000000034</c:v>
                </c:pt>
                <c:pt idx="211">
                  <c:v>27.700000000000045</c:v>
                </c:pt>
                <c:pt idx="212">
                  <c:v>13.699999999999989</c:v>
                </c:pt>
                <c:pt idx="213">
                  <c:v>-30.5</c:v>
                </c:pt>
                <c:pt idx="214">
                  <c:v>42.149999999999977</c:v>
                </c:pt>
                <c:pt idx="215">
                  <c:v>1.4000000000000341</c:v>
                </c:pt>
                <c:pt idx="216">
                  <c:v>16.849999999999966</c:v>
                </c:pt>
                <c:pt idx="217">
                  <c:v>5.3000000000000114</c:v>
                </c:pt>
                <c:pt idx="218">
                  <c:v>20.649999999999977</c:v>
                </c:pt>
                <c:pt idx="219">
                  <c:v>-89.25</c:v>
                </c:pt>
                <c:pt idx="220">
                  <c:v>-21.349999999999966</c:v>
                </c:pt>
                <c:pt idx="221">
                  <c:v>23.25</c:v>
                </c:pt>
                <c:pt idx="222">
                  <c:v>87.5</c:v>
                </c:pt>
                <c:pt idx="223">
                  <c:v>46.599999999999966</c:v>
                </c:pt>
                <c:pt idx="224">
                  <c:v>-9.8499999999999659</c:v>
                </c:pt>
                <c:pt idx="225">
                  <c:v>2.8999999999999773</c:v>
                </c:pt>
                <c:pt idx="226">
                  <c:v>-6</c:v>
                </c:pt>
                <c:pt idx="227">
                  <c:v>88.099999999999966</c:v>
                </c:pt>
                <c:pt idx="228">
                  <c:v>15.900000000000091</c:v>
                </c:pt>
                <c:pt idx="229">
                  <c:v>21.799999999999955</c:v>
                </c:pt>
                <c:pt idx="230">
                  <c:v>-54.149999999999977</c:v>
                </c:pt>
                <c:pt idx="231">
                  <c:v>-20.600000000000023</c:v>
                </c:pt>
                <c:pt idx="232">
                  <c:v>-17</c:v>
                </c:pt>
                <c:pt idx="233">
                  <c:v>39.950000000000045</c:v>
                </c:pt>
                <c:pt idx="234">
                  <c:v>-1.3000000000000682</c:v>
                </c:pt>
                <c:pt idx="235">
                  <c:v>21.75</c:v>
                </c:pt>
                <c:pt idx="236">
                  <c:v>30.950000000000045</c:v>
                </c:pt>
                <c:pt idx="237">
                  <c:v>-32.899999999999977</c:v>
                </c:pt>
                <c:pt idx="238">
                  <c:v>22.049999999999955</c:v>
                </c:pt>
                <c:pt idx="239">
                  <c:v>-31.700000000000045</c:v>
                </c:pt>
              </c:numCache>
            </c:numRef>
          </c:val>
        </c:ser>
        <c:marker val="1"/>
        <c:axId val="81278848"/>
        <c:axId val="81280384"/>
      </c:lineChart>
      <c:catAx>
        <c:axId val="81278848"/>
        <c:scaling>
          <c:orientation val="minMax"/>
        </c:scaling>
        <c:axPos val="b"/>
        <c:tickLblPos val="nextTo"/>
        <c:crossAx val="81280384"/>
        <c:crosses val="autoZero"/>
        <c:auto val="1"/>
        <c:lblAlgn val="ctr"/>
        <c:lblOffset val="100"/>
      </c:catAx>
      <c:valAx>
        <c:axId val="81280384"/>
        <c:scaling>
          <c:orientation val="minMax"/>
        </c:scaling>
        <c:axPos val="l"/>
        <c:majorGridlines/>
        <c:numFmt formatCode="General" sourceLinked="1"/>
        <c:tickLblPos val="nextTo"/>
        <c:crossAx val="812788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44" r="0.75000000000000044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6827503578038526E-2"/>
          <c:y val="2.2840083678757929E-2"/>
          <c:w val="0.78594928742255388"/>
          <c:h val="0.93740651340358394"/>
        </c:manualLayout>
      </c:layout>
      <c:lineChart>
        <c:grouping val="standard"/>
        <c:ser>
          <c:idx val="0"/>
          <c:order val="0"/>
          <c:tx>
            <c:strRef>
              <c:f>Analysis!$C$1</c:f>
              <c:strCache>
                <c:ptCount val="1"/>
                <c:pt idx="0">
                  <c:v>MovementX</c:v>
                </c:pt>
              </c:strCache>
            </c:strRef>
          </c:tx>
          <c:marker>
            <c:symbol val="none"/>
          </c:marker>
          <c:val>
            <c:numRef>
              <c:f>Analysis!$C$2:$C$243</c:f>
              <c:numCache>
                <c:formatCode>General</c:formatCode>
                <c:ptCount val="242"/>
                <c:pt idx="1">
                  <c:v>0.16000000000000014</c:v>
                </c:pt>
                <c:pt idx="2">
                  <c:v>0.18999999999999995</c:v>
                </c:pt>
                <c:pt idx="3">
                  <c:v>-0.18999999999999995</c:v>
                </c:pt>
                <c:pt idx="4">
                  <c:v>0.39000000000000012</c:v>
                </c:pt>
                <c:pt idx="5">
                  <c:v>-0.20999999999999996</c:v>
                </c:pt>
                <c:pt idx="6">
                  <c:v>-0.2200000000000002</c:v>
                </c:pt>
                <c:pt idx="7">
                  <c:v>0.25</c:v>
                </c:pt>
                <c:pt idx="8">
                  <c:v>-0.10999999999999988</c:v>
                </c:pt>
                <c:pt idx="9">
                  <c:v>-0.14000000000000012</c:v>
                </c:pt>
                <c:pt idx="10">
                  <c:v>-0.62999999999999989</c:v>
                </c:pt>
                <c:pt idx="11">
                  <c:v>0.35000000000000009</c:v>
                </c:pt>
                <c:pt idx="12">
                  <c:v>-4.0000000000000036E-2</c:v>
                </c:pt>
                <c:pt idx="13">
                  <c:v>0.54999999999999982</c:v>
                </c:pt>
                <c:pt idx="14">
                  <c:v>0.16000000000000014</c:v>
                </c:pt>
                <c:pt idx="15">
                  <c:v>1.0499999999999998</c:v>
                </c:pt>
                <c:pt idx="16">
                  <c:v>0.16000000000000014</c:v>
                </c:pt>
                <c:pt idx="17">
                  <c:v>0.50999999999999979</c:v>
                </c:pt>
                <c:pt idx="18">
                  <c:v>-0.42999999999999972</c:v>
                </c:pt>
                <c:pt idx="19">
                  <c:v>0.17999999999999972</c:v>
                </c:pt>
                <c:pt idx="20">
                  <c:v>-0.17999999999999972</c:v>
                </c:pt>
                <c:pt idx="21">
                  <c:v>0.20000000000000018</c:v>
                </c:pt>
                <c:pt idx="22">
                  <c:v>8.9999999999999858E-2</c:v>
                </c:pt>
                <c:pt idx="23">
                  <c:v>0.53000000000000025</c:v>
                </c:pt>
                <c:pt idx="24">
                  <c:v>0.50999999999999979</c:v>
                </c:pt>
                <c:pt idx="25">
                  <c:v>1.7099999999999991</c:v>
                </c:pt>
                <c:pt idx="26">
                  <c:v>-0.32999999999999918</c:v>
                </c:pt>
                <c:pt idx="27">
                  <c:v>3.3999999999999995</c:v>
                </c:pt>
                <c:pt idx="28">
                  <c:v>0.16000000000000014</c:v>
                </c:pt>
                <c:pt idx="29">
                  <c:v>3.0999999999999996</c:v>
                </c:pt>
                <c:pt idx="30">
                  <c:v>2.7000000000000011</c:v>
                </c:pt>
                <c:pt idx="31">
                  <c:v>2.620000000000001</c:v>
                </c:pt>
                <c:pt idx="32">
                  <c:v>5.0399999999999991</c:v>
                </c:pt>
                <c:pt idx="33">
                  <c:v>-3.3300000000000018</c:v>
                </c:pt>
                <c:pt idx="34">
                  <c:v>0.14000000000000057</c:v>
                </c:pt>
                <c:pt idx="35">
                  <c:v>-2.4399999999999977</c:v>
                </c:pt>
                <c:pt idx="36">
                  <c:v>-2.370000000000001</c:v>
                </c:pt>
                <c:pt idx="37">
                  <c:v>5</c:v>
                </c:pt>
                <c:pt idx="38">
                  <c:v>6.6699999999999982</c:v>
                </c:pt>
                <c:pt idx="39">
                  <c:v>5.0999999999999979</c:v>
                </c:pt>
                <c:pt idx="40">
                  <c:v>4.4000000000000057</c:v>
                </c:pt>
                <c:pt idx="41">
                  <c:v>-3.3300000000000054</c:v>
                </c:pt>
                <c:pt idx="42">
                  <c:v>6.2700000000000031</c:v>
                </c:pt>
                <c:pt idx="43">
                  <c:v>-0.96999999999999886</c:v>
                </c:pt>
                <c:pt idx="44">
                  <c:v>-0.82000000000000028</c:v>
                </c:pt>
                <c:pt idx="45">
                  <c:v>-1.3500000000000014</c:v>
                </c:pt>
                <c:pt idx="46">
                  <c:v>-1.3800000000000026</c:v>
                </c:pt>
                <c:pt idx="47">
                  <c:v>9.75</c:v>
                </c:pt>
                <c:pt idx="48">
                  <c:v>27.21</c:v>
                </c:pt>
                <c:pt idx="49">
                  <c:v>17.950000000000003</c:v>
                </c:pt>
                <c:pt idx="50">
                  <c:v>1.9999999999996021E-2</c:v>
                </c:pt>
                <c:pt idx="51">
                  <c:v>-9.3699999999999903</c:v>
                </c:pt>
                <c:pt idx="52">
                  <c:v>19.679999999999993</c:v>
                </c:pt>
                <c:pt idx="53">
                  <c:v>11.599999999999994</c:v>
                </c:pt>
                <c:pt idx="54">
                  <c:v>37.620000000000005</c:v>
                </c:pt>
                <c:pt idx="55">
                  <c:v>24.060000000000002</c:v>
                </c:pt>
                <c:pt idx="56">
                  <c:v>48.09</c:v>
                </c:pt>
                <c:pt idx="57">
                  <c:v>-5.960000000000008</c:v>
                </c:pt>
                <c:pt idx="58">
                  <c:v>71.930000000000007</c:v>
                </c:pt>
                <c:pt idx="59">
                  <c:v>164.57</c:v>
                </c:pt>
                <c:pt idx="60">
                  <c:v>-3.3199999999999932</c:v>
                </c:pt>
                <c:pt idx="61">
                  <c:v>93.729999999999961</c:v>
                </c:pt>
                <c:pt idx="62">
                  <c:v>12.330000000000041</c:v>
                </c:pt>
                <c:pt idx="63">
                  <c:v>-50.120000000000005</c:v>
                </c:pt>
                <c:pt idx="64">
                  <c:v>-69.37</c:v>
                </c:pt>
                <c:pt idx="65">
                  <c:v>83.049999999999955</c:v>
                </c:pt>
                <c:pt idx="66">
                  <c:v>-94.869999999999948</c:v>
                </c:pt>
                <c:pt idx="67">
                  <c:v>98.260000000000048</c:v>
                </c:pt>
                <c:pt idx="68">
                  <c:v>-64.340000000000032</c:v>
                </c:pt>
                <c:pt idx="69">
                  <c:v>-10.890000000000043</c:v>
                </c:pt>
                <c:pt idx="70">
                  <c:v>-0.66999999999995907</c:v>
                </c:pt>
                <c:pt idx="71">
                  <c:v>-90.82</c:v>
                </c:pt>
                <c:pt idx="72">
                  <c:v>67.569999999999993</c:v>
                </c:pt>
                <c:pt idx="73">
                  <c:v>-33.020000000000039</c:v>
                </c:pt>
                <c:pt idx="74">
                  <c:v>-135.96999999999997</c:v>
                </c:pt>
                <c:pt idx="75">
                  <c:v>-22.189999999999998</c:v>
                </c:pt>
                <c:pt idx="76">
                  <c:v>2.8999999999999773</c:v>
                </c:pt>
                <c:pt idx="77">
                  <c:v>-0.80999999999997385</c:v>
                </c:pt>
                <c:pt idx="78">
                  <c:v>0</c:v>
                </c:pt>
                <c:pt idx="79">
                  <c:v>-14.310000000000002</c:v>
                </c:pt>
                <c:pt idx="80">
                  <c:v>-72.12</c:v>
                </c:pt>
                <c:pt idx="81">
                  <c:v>33.489999999999981</c:v>
                </c:pt>
                <c:pt idx="82">
                  <c:v>61.360000000000014</c:v>
                </c:pt>
                <c:pt idx="83">
                  <c:v>11.099999999999994</c:v>
                </c:pt>
                <c:pt idx="84">
                  <c:v>-11.519999999999982</c:v>
                </c:pt>
                <c:pt idx="85">
                  <c:v>-22.440000000000026</c:v>
                </c:pt>
                <c:pt idx="86">
                  <c:v>12.830000000000013</c:v>
                </c:pt>
                <c:pt idx="87">
                  <c:v>-2.8799999999999955</c:v>
                </c:pt>
                <c:pt idx="88">
                  <c:v>-19.210000000000008</c:v>
                </c:pt>
                <c:pt idx="89">
                  <c:v>-6.0699999999999932</c:v>
                </c:pt>
                <c:pt idx="90">
                  <c:v>-15.159999999999997</c:v>
                </c:pt>
                <c:pt idx="91">
                  <c:v>36.039999999999992</c:v>
                </c:pt>
                <c:pt idx="92">
                  <c:v>-13.669999999999987</c:v>
                </c:pt>
                <c:pt idx="93">
                  <c:v>24.22</c:v>
                </c:pt>
                <c:pt idx="94">
                  <c:v>48.099999999999966</c:v>
                </c:pt>
                <c:pt idx="95">
                  <c:v>13.360000000000014</c:v>
                </c:pt>
                <c:pt idx="96">
                  <c:v>-29.379999999999995</c:v>
                </c:pt>
                <c:pt idx="97">
                  <c:v>-1.0600000000000023</c:v>
                </c:pt>
                <c:pt idx="98">
                  <c:v>-15.239999999999981</c:v>
                </c:pt>
                <c:pt idx="99">
                  <c:v>-78.100000000000023</c:v>
                </c:pt>
                <c:pt idx="100">
                  <c:v>-7.3899999999999864</c:v>
                </c:pt>
                <c:pt idx="101">
                  <c:v>37.02000000000001</c:v>
                </c:pt>
                <c:pt idx="102">
                  <c:v>20.53</c:v>
                </c:pt>
                <c:pt idx="103">
                  <c:v>19.819999999999993</c:v>
                </c:pt>
                <c:pt idx="104">
                  <c:v>38.359999999999985</c:v>
                </c:pt>
                <c:pt idx="105">
                  <c:v>13.579999999999984</c:v>
                </c:pt>
                <c:pt idx="106">
                  <c:v>11.439999999999998</c:v>
                </c:pt>
                <c:pt idx="107">
                  <c:v>39.950000000000045</c:v>
                </c:pt>
                <c:pt idx="108">
                  <c:v>-23.03000000000003</c:v>
                </c:pt>
                <c:pt idx="109">
                  <c:v>-7.7099999999999795</c:v>
                </c:pt>
                <c:pt idx="110">
                  <c:v>-8.3600000000000136</c:v>
                </c:pt>
                <c:pt idx="111">
                  <c:v>13.050000000000011</c:v>
                </c:pt>
                <c:pt idx="112">
                  <c:v>3.8799999999999955</c:v>
                </c:pt>
                <c:pt idx="113">
                  <c:v>19.620000000000005</c:v>
                </c:pt>
                <c:pt idx="114">
                  <c:v>43.259999999999991</c:v>
                </c:pt>
                <c:pt idx="115">
                  <c:v>5.2900000000000205</c:v>
                </c:pt>
                <c:pt idx="116">
                  <c:v>30.069999999999993</c:v>
                </c:pt>
                <c:pt idx="117">
                  <c:v>52.800000000000011</c:v>
                </c:pt>
                <c:pt idx="118">
                  <c:v>60.490000000000009</c:v>
                </c:pt>
                <c:pt idx="119">
                  <c:v>-14.840000000000032</c:v>
                </c:pt>
                <c:pt idx="120">
                  <c:v>-5.4400000000000546</c:v>
                </c:pt>
                <c:pt idx="121">
                  <c:v>42.480000000000018</c:v>
                </c:pt>
                <c:pt idx="122">
                  <c:v>3.8500000000000227</c:v>
                </c:pt>
                <c:pt idx="123">
                  <c:v>-91.300000000000011</c:v>
                </c:pt>
                <c:pt idx="124">
                  <c:v>90.829999999999984</c:v>
                </c:pt>
                <c:pt idx="125">
                  <c:v>26.740000000000009</c:v>
                </c:pt>
                <c:pt idx="126">
                  <c:v>-22.110000000000014</c:v>
                </c:pt>
                <c:pt idx="127">
                  <c:v>26.759999999999991</c:v>
                </c:pt>
                <c:pt idx="128">
                  <c:v>35.190000000000055</c:v>
                </c:pt>
                <c:pt idx="129">
                  <c:v>1.7300000000000182</c:v>
                </c:pt>
                <c:pt idx="130">
                  <c:v>40.039999999999964</c:v>
                </c:pt>
                <c:pt idx="131">
                  <c:v>78.170000000000073</c:v>
                </c:pt>
                <c:pt idx="132">
                  <c:v>-29.270000000000095</c:v>
                </c:pt>
                <c:pt idx="133">
                  <c:v>-12.769999999999982</c:v>
                </c:pt>
                <c:pt idx="134">
                  <c:v>38.060000000000059</c:v>
                </c:pt>
                <c:pt idx="135">
                  <c:v>49.169999999999959</c:v>
                </c:pt>
                <c:pt idx="136">
                  <c:v>-67.37</c:v>
                </c:pt>
                <c:pt idx="137">
                  <c:v>42.379999999999995</c:v>
                </c:pt>
                <c:pt idx="138">
                  <c:v>57.560000000000059</c:v>
                </c:pt>
                <c:pt idx="139">
                  <c:v>77.449999999999932</c:v>
                </c:pt>
                <c:pt idx="140">
                  <c:v>19.550000000000068</c:v>
                </c:pt>
                <c:pt idx="141">
                  <c:v>123.45000000000005</c:v>
                </c:pt>
                <c:pt idx="142">
                  <c:v>42.819999999999936</c:v>
                </c:pt>
                <c:pt idx="143">
                  <c:v>30.029999999999973</c:v>
                </c:pt>
                <c:pt idx="144">
                  <c:v>1.9700000000000273</c:v>
                </c:pt>
                <c:pt idx="145">
                  <c:v>-83.039999999999964</c:v>
                </c:pt>
                <c:pt idx="146">
                  <c:v>-32.880000000000109</c:v>
                </c:pt>
                <c:pt idx="147">
                  <c:v>18.380000000000109</c:v>
                </c:pt>
                <c:pt idx="148">
                  <c:v>-64.550000000000068</c:v>
                </c:pt>
                <c:pt idx="149">
                  <c:v>4.4700000000000273</c:v>
                </c:pt>
                <c:pt idx="150">
                  <c:v>24.029999999999973</c:v>
                </c:pt>
                <c:pt idx="151">
                  <c:v>-61.110000000000014</c:v>
                </c:pt>
                <c:pt idx="152">
                  <c:v>20.860000000000014</c:v>
                </c:pt>
                <c:pt idx="153">
                  <c:v>-28.830000000000041</c:v>
                </c:pt>
                <c:pt idx="154">
                  <c:v>-117.52999999999997</c:v>
                </c:pt>
                <c:pt idx="155">
                  <c:v>82.180000000000064</c:v>
                </c:pt>
                <c:pt idx="156">
                  <c:v>-132.25</c:v>
                </c:pt>
                <c:pt idx="157">
                  <c:v>21.469999999999914</c:v>
                </c:pt>
                <c:pt idx="158">
                  <c:v>-58.339999999999918</c:v>
                </c:pt>
                <c:pt idx="159">
                  <c:v>161.79999999999995</c:v>
                </c:pt>
                <c:pt idx="160">
                  <c:v>101.88999999999999</c:v>
                </c:pt>
                <c:pt idx="161">
                  <c:v>-111.38999999999999</c:v>
                </c:pt>
                <c:pt idx="162">
                  <c:v>-75.730000000000018</c:v>
                </c:pt>
                <c:pt idx="163">
                  <c:v>82.600000000000023</c:v>
                </c:pt>
                <c:pt idx="164">
                  <c:v>-175.48000000000002</c:v>
                </c:pt>
                <c:pt idx="165">
                  <c:v>-7.9399999999999409</c:v>
                </c:pt>
                <c:pt idx="166">
                  <c:v>-70.530000000000086</c:v>
                </c:pt>
                <c:pt idx="167">
                  <c:v>-61.379999999999995</c:v>
                </c:pt>
                <c:pt idx="168">
                  <c:v>93.830000000000041</c:v>
                </c:pt>
                <c:pt idx="169">
                  <c:v>-37.100000000000023</c:v>
                </c:pt>
                <c:pt idx="170">
                  <c:v>46.399999999999977</c:v>
                </c:pt>
                <c:pt idx="171">
                  <c:v>91.600000000000023</c:v>
                </c:pt>
                <c:pt idx="172">
                  <c:v>47.350000000000023</c:v>
                </c:pt>
                <c:pt idx="173">
                  <c:v>87.450000000000045</c:v>
                </c:pt>
                <c:pt idx="174">
                  <c:v>143.5</c:v>
                </c:pt>
                <c:pt idx="175">
                  <c:v>34.200000000000045</c:v>
                </c:pt>
                <c:pt idx="176">
                  <c:v>88.049999999999955</c:v>
                </c:pt>
                <c:pt idx="177">
                  <c:v>-51.5</c:v>
                </c:pt>
                <c:pt idx="178">
                  <c:v>89.269999999999982</c:v>
                </c:pt>
                <c:pt idx="179">
                  <c:v>110.66000000000008</c:v>
                </c:pt>
                <c:pt idx="180">
                  <c:v>-64.2800000000002</c:v>
                </c:pt>
                <c:pt idx="181">
                  <c:v>62.450000000000045</c:v>
                </c:pt>
                <c:pt idx="182">
                  <c:v>6.75</c:v>
                </c:pt>
                <c:pt idx="183">
                  <c:v>60.529999999999973</c:v>
                </c:pt>
                <c:pt idx="184">
                  <c:v>-39.25</c:v>
                </c:pt>
                <c:pt idx="185">
                  <c:v>65.450000000000045</c:v>
                </c:pt>
                <c:pt idx="186">
                  <c:v>0.15000000000009095</c:v>
                </c:pt>
                <c:pt idx="187">
                  <c:v>-40.880000000000109</c:v>
                </c:pt>
                <c:pt idx="188">
                  <c:v>166.95000000000005</c:v>
                </c:pt>
                <c:pt idx="189">
                  <c:v>-35.700000000000045</c:v>
                </c:pt>
                <c:pt idx="190">
                  <c:v>39.920000000000073</c:v>
                </c:pt>
                <c:pt idx="191">
                  <c:v>197.77999999999997</c:v>
                </c:pt>
                <c:pt idx="192">
                  <c:v>-164.34999999999991</c:v>
                </c:pt>
                <c:pt idx="193">
                  <c:v>-56.620000000000118</c:v>
                </c:pt>
                <c:pt idx="194">
                  <c:v>116.85000000000014</c:v>
                </c:pt>
                <c:pt idx="195">
                  <c:v>-165.41000000000008</c:v>
                </c:pt>
                <c:pt idx="196">
                  <c:v>-57.039999999999964</c:v>
                </c:pt>
                <c:pt idx="197">
                  <c:v>57.769999999999982</c:v>
                </c:pt>
                <c:pt idx="198">
                  <c:v>-70.299999999999955</c:v>
                </c:pt>
                <c:pt idx="199">
                  <c:v>-212</c:v>
                </c:pt>
                <c:pt idx="200">
                  <c:v>95.5</c:v>
                </c:pt>
                <c:pt idx="201">
                  <c:v>170.69999999999982</c:v>
                </c:pt>
                <c:pt idx="202">
                  <c:v>-133.81999999999994</c:v>
                </c:pt>
                <c:pt idx="203">
                  <c:v>78.75</c:v>
                </c:pt>
                <c:pt idx="204">
                  <c:v>-10.849999999999909</c:v>
                </c:pt>
                <c:pt idx="205">
                  <c:v>66.019999999999982</c:v>
                </c:pt>
                <c:pt idx="206">
                  <c:v>-5.2300000000000182</c:v>
                </c:pt>
                <c:pt idx="207">
                  <c:v>-201.17000000000007</c:v>
                </c:pt>
                <c:pt idx="208">
                  <c:v>-11.369999999999891</c:v>
                </c:pt>
                <c:pt idx="209">
                  <c:v>31.349999999999909</c:v>
                </c:pt>
                <c:pt idx="210">
                  <c:v>-137.57999999999993</c:v>
                </c:pt>
                <c:pt idx="211">
                  <c:v>72.930000000000064</c:v>
                </c:pt>
                <c:pt idx="212">
                  <c:v>80.369999999999891</c:v>
                </c:pt>
                <c:pt idx="213">
                  <c:v>-85.25</c:v>
                </c:pt>
                <c:pt idx="214">
                  <c:v>36.549999999999955</c:v>
                </c:pt>
                <c:pt idx="215">
                  <c:v>-59.049999999999955</c:v>
                </c:pt>
                <c:pt idx="216">
                  <c:v>235.13000000000011</c:v>
                </c:pt>
                <c:pt idx="217">
                  <c:v>58.619999999999891</c:v>
                </c:pt>
                <c:pt idx="218">
                  <c:v>-8.0499999999999545</c:v>
                </c:pt>
                <c:pt idx="219">
                  <c:v>-327.73</c:v>
                </c:pt>
                <c:pt idx="220">
                  <c:v>86.579999999999927</c:v>
                </c:pt>
                <c:pt idx="221">
                  <c:v>42.830000000000155</c:v>
                </c:pt>
                <c:pt idx="222">
                  <c:v>236.94999999999982</c:v>
                </c:pt>
                <c:pt idx="223">
                  <c:v>66.570000000000164</c:v>
                </c:pt>
                <c:pt idx="224">
                  <c:v>-42.430000000000064</c:v>
                </c:pt>
                <c:pt idx="225">
                  <c:v>146.6099999999999</c:v>
                </c:pt>
                <c:pt idx="226">
                  <c:v>22.420000000000073</c:v>
                </c:pt>
                <c:pt idx="227">
                  <c:v>66</c:v>
                </c:pt>
                <c:pt idx="228">
                  <c:v>106.97000000000003</c:v>
                </c:pt>
                <c:pt idx="229">
                  <c:v>60.379999999999882</c:v>
                </c:pt>
                <c:pt idx="230">
                  <c:v>-270.66999999999985</c:v>
                </c:pt>
                <c:pt idx="231">
                  <c:v>-50.830000000000155</c:v>
                </c:pt>
                <c:pt idx="232">
                  <c:v>-117.84999999999991</c:v>
                </c:pt>
                <c:pt idx="233">
                  <c:v>152.47000000000003</c:v>
                </c:pt>
                <c:pt idx="234">
                  <c:v>59.629999999999882</c:v>
                </c:pt>
                <c:pt idx="235">
                  <c:v>114.15000000000009</c:v>
                </c:pt>
                <c:pt idx="236">
                  <c:v>76.829999999999927</c:v>
                </c:pt>
                <c:pt idx="237">
                  <c:v>151.8900000000001</c:v>
                </c:pt>
                <c:pt idx="238">
                  <c:v>153.91000000000008</c:v>
                </c:pt>
                <c:pt idx="239">
                  <c:v>-208.43000000000006</c:v>
                </c:pt>
              </c:numCache>
            </c:numRef>
          </c:val>
        </c:ser>
        <c:ser>
          <c:idx val="1"/>
          <c:order val="1"/>
          <c:tx>
            <c:strRef>
              <c:f>Analysis!$H$1</c:f>
              <c:strCache>
                <c:ptCount val="1"/>
                <c:pt idx="0">
                  <c:v>MovementY</c:v>
                </c:pt>
              </c:strCache>
            </c:strRef>
          </c:tx>
          <c:marker>
            <c:symbol val="none"/>
          </c:marker>
          <c:val>
            <c:numRef>
              <c:f>Analysis!$H$2:$H$243</c:f>
              <c:numCache>
                <c:formatCode>General</c:formatCode>
                <c:ptCount val="242"/>
                <c:pt idx="1">
                  <c:v>-8.0000000000000071E-2</c:v>
                </c:pt>
                <c:pt idx="2">
                  <c:v>-9.9999999999997868E-3</c:v>
                </c:pt>
                <c:pt idx="3">
                  <c:v>-2.0000000000000018E-2</c:v>
                </c:pt>
                <c:pt idx="4">
                  <c:v>0.22999999999999998</c:v>
                </c:pt>
                <c:pt idx="5">
                  <c:v>-3.0000000000000249E-2</c:v>
                </c:pt>
                <c:pt idx="6">
                  <c:v>0.45000000000000018</c:v>
                </c:pt>
                <c:pt idx="7">
                  <c:v>-0.2200000000000002</c:v>
                </c:pt>
                <c:pt idx="8">
                  <c:v>0.16999999999999993</c:v>
                </c:pt>
                <c:pt idx="9">
                  <c:v>-0.18999999999999995</c:v>
                </c:pt>
                <c:pt idx="10">
                  <c:v>-8.0000000000000071E-2</c:v>
                </c:pt>
                <c:pt idx="11">
                  <c:v>7.0000000000000284E-2</c:v>
                </c:pt>
                <c:pt idx="12">
                  <c:v>6.0000000000000053E-2</c:v>
                </c:pt>
                <c:pt idx="13">
                  <c:v>6.999999999999984E-2</c:v>
                </c:pt>
                <c:pt idx="14">
                  <c:v>-6.999999999999984E-2</c:v>
                </c:pt>
                <c:pt idx="15">
                  <c:v>0.73999999999999977</c:v>
                </c:pt>
                <c:pt idx="16">
                  <c:v>-0.54</c:v>
                </c:pt>
                <c:pt idx="17">
                  <c:v>0.4700000000000002</c:v>
                </c:pt>
                <c:pt idx="18">
                  <c:v>-0.18000000000000016</c:v>
                </c:pt>
                <c:pt idx="19">
                  <c:v>-8.9999999999999858E-2</c:v>
                </c:pt>
                <c:pt idx="20">
                  <c:v>-0.12999999999999989</c:v>
                </c:pt>
                <c:pt idx="21">
                  <c:v>-0.22999999999999998</c:v>
                </c:pt>
                <c:pt idx="22">
                  <c:v>-0.60000000000000009</c:v>
                </c:pt>
                <c:pt idx="23">
                  <c:v>-0.10000000000000009</c:v>
                </c:pt>
                <c:pt idx="24">
                  <c:v>0.12999999999999989</c:v>
                </c:pt>
                <c:pt idx="25">
                  <c:v>-6.999999999999984E-2</c:v>
                </c:pt>
                <c:pt idx="26">
                  <c:v>0.16999999999999993</c:v>
                </c:pt>
                <c:pt idx="27">
                  <c:v>0.35000000000000009</c:v>
                </c:pt>
                <c:pt idx="28">
                  <c:v>0.12000000000000011</c:v>
                </c:pt>
                <c:pt idx="29">
                  <c:v>0.77</c:v>
                </c:pt>
                <c:pt idx="30">
                  <c:v>2.7299999999999995</c:v>
                </c:pt>
                <c:pt idx="31">
                  <c:v>0.87999999999999989</c:v>
                </c:pt>
                <c:pt idx="32">
                  <c:v>2.870000000000001</c:v>
                </c:pt>
                <c:pt idx="33">
                  <c:v>1.5299999999999994</c:v>
                </c:pt>
                <c:pt idx="34">
                  <c:v>-1.5399999999999991</c:v>
                </c:pt>
                <c:pt idx="35">
                  <c:v>-0.73000000000000043</c:v>
                </c:pt>
                <c:pt idx="36">
                  <c:v>0.42999999999999972</c:v>
                </c:pt>
                <c:pt idx="37">
                  <c:v>2.0600000000000005</c:v>
                </c:pt>
                <c:pt idx="38">
                  <c:v>3.0599999999999987</c:v>
                </c:pt>
                <c:pt idx="39">
                  <c:v>12.450000000000001</c:v>
                </c:pt>
                <c:pt idx="40">
                  <c:v>9.3199999999999967</c:v>
                </c:pt>
                <c:pt idx="41">
                  <c:v>0.5800000000000054</c:v>
                </c:pt>
                <c:pt idx="42">
                  <c:v>2.2899999999999991</c:v>
                </c:pt>
                <c:pt idx="43">
                  <c:v>-3.1200000000000045</c:v>
                </c:pt>
                <c:pt idx="44">
                  <c:v>0.25</c:v>
                </c:pt>
                <c:pt idx="45">
                  <c:v>2.0400000000000063</c:v>
                </c:pt>
                <c:pt idx="46">
                  <c:v>-5.240000000000002</c:v>
                </c:pt>
                <c:pt idx="47">
                  <c:v>3.1700000000000017</c:v>
                </c:pt>
                <c:pt idx="48">
                  <c:v>36.249999999999993</c:v>
                </c:pt>
                <c:pt idx="49">
                  <c:v>-0.23999999999999488</c:v>
                </c:pt>
                <c:pt idx="50">
                  <c:v>7.6899999999999977</c:v>
                </c:pt>
                <c:pt idx="51">
                  <c:v>-12.870000000000005</c:v>
                </c:pt>
                <c:pt idx="52">
                  <c:v>14.240000000000009</c:v>
                </c:pt>
                <c:pt idx="53">
                  <c:v>0.5</c:v>
                </c:pt>
                <c:pt idx="54">
                  <c:v>20.099999999999994</c:v>
                </c:pt>
                <c:pt idx="55">
                  <c:v>6.5600000000000023</c:v>
                </c:pt>
                <c:pt idx="56">
                  <c:v>26</c:v>
                </c:pt>
                <c:pt idx="57">
                  <c:v>-26.510000000000005</c:v>
                </c:pt>
                <c:pt idx="58">
                  <c:v>18.510000000000005</c:v>
                </c:pt>
                <c:pt idx="59">
                  <c:v>133.07999999999998</c:v>
                </c:pt>
                <c:pt idx="60">
                  <c:v>137.42000000000002</c:v>
                </c:pt>
                <c:pt idx="61">
                  <c:v>262.5</c:v>
                </c:pt>
                <c:pt idx="62">
                  <c:v>-110.69000000000005</c:v>
                </c:pt>
                <c:pt idx="63">
                  <c:v>-216.23999999999995</c:v>
                </c:pt>
                <c:pt idx="64">
                  <c:v>-147.76999999999998</c:v>
                </c:pt>
                <c:pt idx="65">
                  <c:v>104.69999999999999</c:v>
                </c:pt>
                <c:pt idx="66">
                  <c:v>-46.759999999999991</c:v>
                </c:pt>
                <c:pt idx="67">
                  <c:v>85.589999999999975</c:v>
                </c:pt>
                <c:pt idx="68">
                  <c:v>-63.149999999999977</c:v>
                </c:pt>
                <c:pt idx="69">
                  <c:v>-27.5</c:v>
                </c:pt>
                <c:pt idx="70">
                  <c:v>18.649999999999977</c:v>
                </c:pt>
                <c:pt idx="71">
                  <c:v>-16.189999999999998</c:v>
                </c:pt>
                <c:pt idx="72">
                  <c:v>38.19</c:v>
                </c:pt>
                <c:pt idx="73">
                  <c:v>-24.349999999999994</c:v>
                </c:pt>
                <c:pt idx="74">
                  <c:v>-121.04999999999998</c:v>
                </c:pt>
                <c:pt idx="75">
                  <c:v>10.20999999999998</c:v>
                </c:pt>
                <c:pt idx="76">
                  <c:v>24.240000000000009</c:v>
                </c:pt>
                <c:pt idx="77">
                  <c:v>-27.900000000000006</c:v>
                </c:pt>
                <c:pt idx="78">
                  <c:v>4.5</c:v>
                </c:pt>
                <c:pt idx="79">
                  <c:v>4.0600000000000023</c:v>
                </c:pt>
                <c:pt idx="80">
                  <c:v>-43.029999999999987</c:v>
                </c:pt>
                <c:pt idx="81">
                  <c:v>1.8900000000000006</c:v>
                </c:pt>
                <c:pt idx="82">
                  <c:v>37.379999999999995</c:v>
                </c:pt>
                <c:pt idx="83">
                  <c:v>15.469999999999999</c:v>
                </c:pt>
                <c:pt idx="84">
                  <c:v>4.4099999999999966</c:v>
                </c:pt>
                <c:pt idx="85">
                  <c:v>-6.4399999999999977</c:v>
                </c:pt>
                <c:pt idx="86">
                  <c:v>11.939999999999998</c:v>
                </c:pt>
                <c:pt idx="87">
                  <c:v>-16.159999999999997</c:v>
                </c:pt>
                <c:pt idx="88">
                  <c:v>-2</c:v>
                </c:pt>
                <c:pt idx="89">
                  <c:v>-3.7700000000000102</c:v>
                </c:pt>
                <c:pt idx="90">
                  <c:v>-33.899999999999991</c:v>
                </c:pt>
                <c:pt idx="91">
                  <c:v>12.64</c:v>
                </c:pt>
                <c:pt idx="92">
                  <c:v>5.3900000000000148</c:v>
                </c:pt>
                <c:pt idx="93">
                  <c:v>4.7299999999999898</c:v>
                </c:pt>
                <c:pt idx="94">
                  <c:v>31.53</c:v>
                </c:pt>
                <c:pt idx="95">
                  <c:v>-5.5500000000000114</c:v>
                </c:pt>
                <c:pt idx="96">
                  <c:v>-22.75</c:v>
                </c:pt>
                <c:pt idx="97">
                  <c:v>6.5</c:v>
                </c:pt>
                <c:pt idx="98">
                  <c:v>-23.989999999999995</c:v>
                </c:pt>
                <c:pt idx="99">
                  <c:v>-36.129999999999995</c:v>
                </c:pt>
                <c:pt idx="100">
                  <c:v>-6.1400000000000006</c:v>
                </c:pt>
                <c:pt idx="101">
                  <c:v>14.129999999999995</c:v>
                </c:pt>
                <c:pt idx="102">
                  <c:v>-0.39000000000000057</c:v>
                </c:pt>
                <c:pt idx="103">
                  <c:v>12.260000000000005</c:v>
                </c:pt>
                <c:pt idx="104">
                  <c:v>18.789999999999992</c:v>
                </c:pt>
                <c:pt idx="105">
                  <c:v>8.9900000000000091</c:v>
                </c:pt>
                <c:pt idx="106">
                  <c:v>19.549999999999983</c:v>
                </c:pt>
                <c:pt idx="107">
                  <c:v>19.870000000000005</c:v>
                </c:pt>
                <c:pt idx="108">
                  <c:v>-17.989999999999981</c:v>
                </c:pt>
                <c:pt idx="109">
                  <c:v>-10.02000000000001</c:v>
                </c:pt>
                <c:pt idx="110">
                  <c:v>-9.8100000000000023</c:v>
                </c:pt>
                <c:pt idx="111">
                  <c:v>18.509999999999991</c:v>
                </c:pt>
                <c:pt idx="112">
                  <c:v>-1.7299999999999898</c:v>
                </c:pt>
                <c:pt idx="113">
                  <c:v>6.8900000000000148</c:v>
                </c:pt>
                <c:pt idx="114">
                  <c:v>4.4199999999999875</c:v>
                </c:pt>
                <c:pt idx="115">
                  <c:v>9.5200000000000102</c:v>
                </c:pt>
                <c:pt idx="116">
                  <c:v>5.4299999999999784</c:v>
                </c:pt>
                <c:pt idx="117">
                  <c:v>18.27000000000001</c:v>
                </c:pt>
                <c:pt idx="118">
                  <c:v>32.599999999999994</c:v>
                </c:pt>
                <c:pt idx="119">
                  <c:v>-5.4499999999999886</c:v>
                </c:pt>
                <c:pt idx="120">
                  <c:v>-13.039999999999992</c:v>
                </c:pt>
                <c:pt idx="121">
                  <c:v>-1.6200000000000045</c:v>
                </c:pt>
                <c:pt idx="122">
                  <c:v>-8.4099999999999966</c:v>
                </c:pt>
                <c:pt idx="123">
                  <c:v>-11.850000000000023</c:v>
                </c:pt>
                <c:pt idx="124">
                  <c:v>25.29000000000002</c:v>
                </c:pt>
                <c:pt idx="125">
                  <c:v>14.889999999999986</c:v>
                </c:pt>
                <c:pt idx="126">
                  <c:v>-8.9799999999999898</c:v>
                </c:pt>
                <c:pt idx="127">
                  <c:v>-1.8900000000000148</c:v>
                </c:pt>
                <c:pt idx="128">
                  <c:v>4.2900000000000205</c:v>
                </c:pt>
                <c:pt idx="129">
                  <c:v>-4.2600000000000193</c:v>
                </c:pt>
                <c:pt idx="130">
                  <c:v>34.590000000000003</c:v>
                </c:pt>
                <c:pt idx="131">
                  <c:v>24.659999999999997</c:v>
                </c:pt>
                <c:pt idx="132">
                  <c:v>39.870000000000005</c:v>
                </c:pt>
                <c:pt idx="133">
                  <c:v>-5.7900000000000205</c:v>
                </c:pt>
                <c:pt idx="134">
                  <c:v>22.980000000000018</c:v>
                </c:pt>
                <c:pt idx="135">
                  <c:v>-11.730000000000018</c:v>
                </c:pt>
                <c:pt idx="136">
                  <c:v>-53.489999999999952</c:v>
                </c:pt>
                <c:pt idx="137">
                  <c:v>38.339999999999975</c:v>
                </c:pt>
                <c:pt idx="138">
                  <c:v>-13.470000000000027</c:v>
                </c:pt>
                <c:pt idx="139">
                  <c:v>15.960000000000036</c:v>
                </c:pt>
                <c:pt idx="140">
                  <c:v>4.3199999999999932</c:v>
                </c:pt>
                <c:pt idx="141">
                  <c:v>7.8299999999999841</c:v>
                </c:pt>
                <c:pt idx="142">
                  <c:v>36.480000000000018</c:v>
                </c:pt>
                <c:pt idx="143">
                  <c:v>3.3600000000000136</c:v>
                </c:pt>
                <c:pt idx="144">
                  <c:v>5.0099999999999909</c:v>
                </c:pt>
                <c:pt idx="145">
                  <c:v>-31.230000000000018</c:v>
                </c:pt>
                <c:pt idx="146">
                  <c:v>-1.5</c:v>
                </c:pt>
                <c:pt idx="147">
                  <c:v>7.7400000000000091</c:v>
                </c:pt>
                <c:pt idx="148">
                  <c:v>-16.019999999999982</c:v>
                </c:pt>
                <c:pt idx="149">
                  <c:v>-15.629999999999995</c:v>
                </c:pt>
                <c:pt idx="150">
                  <c:v>-13.710000000000036</c:v>
                </c:pt>
                <c:pt idx="151">
                  <c:v>-8.0399999999999636</c:v>
                </c:pt>
                <c:pt idx="152">
                  <c:v>-13.439999999999998</c:v>
                </c:pt>
                <c:pt idx="153">
                  <c:v>26.96999999999997</c:v>
                </c:pt>
                <c:pt idx="154">
                  <c:v>-26.699999999999989</c:v>
                </c:pt>
                <c:pt idx="155">
                  <c:v>39.180000000000007</c:v>
                </c:pt>
                <c:pt idx="156">
                  <c:v>-67.350000000000023</c:v>
                </c:pt>
                <c:pt idx="157">
                  <c:v>12.78000000000003</c:v>
                </c:pt>
                <c:pt idx="158">
                  <c:v>-5.6100000000000136</c:v>
                </c:pt>
                <c:pt idx="159">
                  <c:v>37.980000000000018</c:v>
                </c:pt>
                <c:pt idx="160">
                  <c:v>11.639999999999986</c:v>
                </c:pt>
                <c:pt idx="161">
                  <c:v>-42.03000000000003</c:v>
                </c:pt>
                <c:pt idx="162">
                  <c:v>-13.169999999999987</c:v>
                </c:pt>
                <c:pt idx="163">
                  <c:v>9.7800000000000011</c:v>
                </c:pt>
                <c:pt idx="164">
                  <c:v>-55.59</c:v>
                </c:pt>
                <c:pt idx="165">
                  <c:v>-40.5</c:v>
                </c:pt>
                <c:pt idx="166">
                  <c:v>-17.310000000000002</c:v>
                </c:pt>
                <c:pt idx="167">
                  <c:v>-5.8499999999999943</c:v>
                </c:pt>
                <c:pt idx="168">
                  <c:v>-1.4699999999999989</c:v>
                </c:pt>
                <c:pt idx="169">
                  <c:v>-14.25</c:v>
                </c:pt>
                <c:pt idx="170">
                  <c:v>22.830000000000013</c:v>
                </c:pt>
                <c:pt idx="171">
                  <c:v>51.06</c:v>
                </c:pt>
                <c:pt idx="172">
                  <c:v>30.629999999999995</c:v>
                </c:pt>
                <c:pt idx="173">
                  <c:v>-2.3400000000000034</c:v>
                </c:pt>
                <c:pt idx="174">
                  <c:v>67.799999999999983</c:v>
                </c:pt>
                <c:pt idx="175">
                  <c:v>36.06</c:v>
                </c:pt>
                <c:pt idx="176">
                  <c:v>30.600000000000023</c:v>
                </c:pt>
                <c:pt idx="177">
                  <c:v>3.5399999999999636</c:v>
                </c:pt>
                <c:pt idx="178">
                  <c:v>12.75</c:v>
                </c:pt>
                <c:pt idx="179">
                  <c:v>30.300000000000011</c:v>
                </c:pt>
                <c:pt idx="180">
                  <c:v>-19.199999999999989</c:v>
                </c:pt>
                <c:pt idx="181">
                  <c:v>17.579999999999984</c:v>
                </c:pt>
                <c:pt idx="182">
                  <c:v>18.060000000000002</c:v>
                </c:pt>
                <c:pt idx="183">
                  <c:v>-19.979999999999961</c:v>
                </c:pt>
                <c:pt idx="184">
                  <c:v>-3.0900000000000318</c:v>
                </c:pt>
                <c:pt idx="185">
                  <c:v>-16.259999999999991</c:v>
                </c:pt>
                <c:pt idx="186">
                  <c:v>26.600000000000023</c:v>
                </c:pt>
                <c:pt idx="187">
                  <c:v>-11.550000000000011</c:v>
                </c:pt>
                <c:pt idx="188">
                  <c:v>48.550000000000011</c:v>
                </c:pt>
                <c:pt idx="189">
                  <c:v>-28.75</c:v>
                </c:pt>
                <c:pt idx="190">
                  <c:v>0.59999999999996589</c:v>
                </c:pt>
                <c:pt idx="191">
                  <c:v>70.050000000000011</c:v>
                </c:pt>
                <c:pt idx="192">
                  <c:v>-51.800000000000011</c:v>
                </c:pt>
                <c:pt idx="193">
                  <c:v>-5.0000000000011369E-2</c:v>
                </c:pt>
                <c:pt idx="194">
                  <c:v>39.900000000000034</c:v>
                </c:pt>
                <c:pt idx="195">
                  <c:v>-28.050000000000011</c:v>
                </c:pt>
                <c:pt idx="196">
                  <c:v>-3.6000000000000227</c:v>
                </c:pt>
                <c:pt idx="197">
                  <c:v>-29.049999999999955</c:v>
                </c:pt>
                <c:pt idx="198">
                  <c:v>-27.650000000000034</c:v>
                </c:pt>
                <c:pt idx="199">
                  <c:v>-54.899999999999977</c:v>
                </c:pt>
                <c:pt idx="200">
                  <c:v>5.6499999999999773</c:v>
                </c:pt>
                <c:pt idx="201">
                  <c:v>25.75</c:v>
                </c:pt>
                <c:pt idx="202">
                  <c:v>11.699999999999989</c:v>
                </c:pt>
                <c:pt idx="203">
                  <c:v>20.650000000000034</c:v>
                </c:pt>
                <c:pt idx="204">
                  <c:v>14.449999999999989</c:v>
                </c:pt>
                <c:pt idx="205">
                  <c:v>18.5</c:v>
                </c:pt>
                <c:pt idx="206">
                  <c:v>7.25</c:v>
                </c:pt>
                <c:pt idx="207">
                  <c:v>-33.899999999999977</c:v>
                </c:pt>
                <c:pt idx="208">
                  <c:v>4.4499999999999886</c:v>
                </c:pt>
                <c:pt idx="209">
                  <c:v>-10.25</c:v>
                </c:pt>
                <c:pt idx="210">
                  <c:v>-59.400000000000034</c:v>
                </c:pt>
                <c:pt idx="211">
                  <c:v>27.700000000000045</c:v>
                </c:pt>
                <c:pt idx="212">
                  <c:v>13.699999999999989</c:v>
                </c:pt>
                <c:pt idx="213">
                  <c:v>-30.5</c:v>
                </c:pt>
                <c:pt idx="214">
                  <c:v>42.149999999999977</c:v>
                </c:pt>
                <c:pt idx="215">
                  <c:v>1.4000000000000341</c:v>
                </c:pt>
                <c:pt idx="216">
                  <c:v>16.849999999999966</c:v>
                </c:pt>
                <c:pt idx="217">
                  <c:v>5.3000000000000114</c:v>
                </c:pt>
                <c:pt idx="218">
                  <c:v>20.649999999999977</c:v>
                </c:pt>
                <c:pt idx="219">
                  <c:v>-89.25</c:v>
                </c:pt>
                <c:pt idx="220">
                  <c:v>-21.349999999999966</c:v>
                </c:pt>
                <c:pt idx="221">
                  <c:v>23.25</c:v>
                </c:pt>
                <c:pt idx="222">
                  <c:v>87.5</c:v>
                </c:pt>
                <c:pt idx="223">
                  <c:v>46.599999999999966</c:v>
                </c:pt>
                <c:pt idx="224">
                  <c:v>-9.8499999999999659</c:v>
                </c:pt>
                <c:pt idx="225">
                  <c:v>2.8999999999999773</c:v>
                </c:pt>
                <c:pt idx="226">
                  <c:v>-6</c:v>
                </c:pt>
                <c:pt idx="227">
                  <c:v>88.099999999999966</c:v>
                </c:pt>
                <c:pt idx="228">
                  <c:v>15.900000000000091</c:v>
                </c:pt>
                <c:pt idx="229">
                  <c:v>21.799999999999955</c:v>
                </c:pt>
                <c:pt idx="230">
                  <c:v>-54.149999999999977</c:v>
                </c:pt>
                <c:pt idx="231">
                  <c:v>-20.600000000000023</c:v>
                </c:pt>
                <c:pt idx="232">
                  <c:v>-17</c:v>
                </c:pt>
                <c:pt idx="233">
                  <c:v>39.950000000000045</c:v>
                </c:pt>
                <c:pt idx="234">
                  <c:v>-1.3000000000000682</c:v>
                </c:pt>
                <c:pt idx="235">
                  <c:v>21.75</c:v>
                </c:pt>
                <c:pt idx="236">
                  <c:v>30.950000000000045</c:v>
                </c:pt>
                <c:pt idx="237">
                  <c:v>-32.899999999999977</c:v>
                </c:pt>
                <c:pt idx="238">
                  <c:v>22.049999999999955</c:v>
                </c:pt>
                <c:pt idx="239">
                  <c:v>-31.700000000000045</c:v>
                </c:pt>
              </c:numCache>
            </c:numRef>
          </c:val>
        </c:ser>
        <c:ser>
          <c:idx val="2"/>
          <c:order val="2"/>
          <c:tx>
            <c:strRef>
              <c:f>Analysis!$K$1</c:f>
              <c:strCache>
                <c:ptCount val="1"/>
                <c:pt idx="0">
                  <c:v>Movement X+Y (actual)</c:v>
                </c:pt>
              </c:strCache>
            </c:strRef>
          </c:tx>
          <c:marker>
            <c:symbol val="none"/>
          </c:marker>
          <c:val>
            <c:numRef>
              <c:f>Analysis!$K$2:$K$243</c:f>
              <c:numCache>
                <c:formatCode>General</c:formatCode>
                <c:ptCount val="242"/>
                <c:pt idx="1">
                  <c:v>8.0000000000000071E-2</c:v>
                </c:pt>
                <c:pt idx="2">
                  <c:v>0.18000000000000016</c:v>
                </c:pt>
                <c:pt idx="3">
                  <c:v>-0.20999999999999996</c:v>
                </c:pt>
                <c:pt idx="4">
                  <c:v>0.62000000000000011</c:v>
                </c:pt>
                <c:pt idx="5">
                  <c:v>-0.24000000000000021</c:v>
                </c:pt>
                <c:pt idx="6">
                  <c:v>0.22999999999999998</c:v>
                </c:pt>
                <c:pt idx="7">
                  <c:v>2.9999999999999805E-2</c:v>
                </c:pt>
                <c:pt idx="8">
                  <c:v>6.0000000000000053E-2</c:v>
                </c:pt>
                <c:pt idx="9">
                  <c:v>-0.33000000000000007</c:v>
                </c:pt>
                <c:pt idx="10">
                  <c:v>-0.71</c:v>
                </c:pt>
                <c:pt idx="11">
                  <c:v>0.42000000000000037</c:v>
                </c:pt>
                <c:pt idx="12">
                  <c:v>2.0000000000000018E-2</c:v>
                </c:pt>
                <c:pt idx="13">
                  <c:v>0.61999999999999966</c:v>
                </c:pt>
                <c:pt idx="14">
                  <c:v>9.0000000000000302E-2</c:v>
                </c:pt>
                <c:pt idx="15">
                  <c:v>1.7899999999999996</c:v>
                </c:pt>
                <c:pt idx="16">
                  <c:v>-0.37999999999999989</c:v>
                </c:pt>
                <c:pt idx="17">
                  <c:v>0.98</c:v>
                </c:pt>
                <c:pt idx="18">
                  <c:v>-0.60999999999999988</c:v>
                </c:pt>
                <c:pt idx="19">
                  <c:v>8.9999999999999858E-2</c:v>
                </c:pt>
                <c:pt idx="20">
                  <c:v>-0.30999999999999961</c:v>
                </c:pt>
                <c:pt idx="21">
                  <c:v>-2.9999999999999805E-2</c:v>
                </c:pt>
                <c:pt idx="22">
                  <c:v>-0.51000000000000023</c:v>
                </c:pt>
                <c:pt idx="23">
                  <c:v>0.43000000000000016</c:v>
                </c:pt>
                <c:pt idx="24">
                  <c:v>0.63999999999999968</c:v>
                </c:pt>
                <c:pt idx="25">
                  <c:v>1.6399999999999992</c:v>
                </c:pt>
                <c:pt idx="26">
                  <c:v>-0.15999999999999925</c:v>
                </c:pt>
                <c:pt idx="27">
                  <c:v>3.7499999999999996</c:v>
                </c:pt>
                <c:pt idx="28">
                  <c:v>0.28000000000000025</c:v>
                </c:pt>
                <c:pt idx="29">
                  <c:v>3.8699999999999997</c:v>
                </c:pt>
                <c:pt idx="30">
                  <c:v>5.4300000000000006</c:v>
                </c:pt>
                <c:pt idx="31">
                  <c:v>3.5000000000000009</c:v>
                </c:pt>
                <c:pt idx="32">
                  <c:v>7.91</c:v>
                </c:pt>
                <c:pt idx="33">
                  <c:v>-1.8000000000000025</c:v>
                </c:pt>
                <c:pt idx="34">
                  <c:v>-1.3999999999999986</c:v>
                </c:pt>
                <c:pt idx="35">
                  <c:v>-3.1699999999999982</c:v>
                </c:pt>
                <c:pt idx="36">
                  <c:v>-1.9400000000000013</c:v>
                </c:pt>
                <c:pt idx="37">
                  <c:v>7.0600000000000005</c:v>
                </c:pt>
                <c:pt idx="38">
                  <c:v>9.7299999999999969</c:v>
                </c:pt>
                <c:pt idx="39">
                  <c:v>17.549999999999997</c:v>
                </c:pt>
                <c:pt idx="40">
                  <c:v>13.720000000000002</c:v>
                </c:pt>
                <c:pt idx="41">
                  <c:v>-2.75</c:v>
                </c:pt>
                <c:pt idx="42">
                  <c:v>8.5600000000000023</c:v>
                </c:pt>
                <c:pt idx="43">
                  <c:v>-4.0900000000000034</c:v>
                </c:pt>
                <c:pt idx="44">
                  <c:v>-0.57000000000000028</c:v>
                </c:pt>
                <c:pt idx="45">
                  <c:v>0.69000000000000483</c:v>
                </c:pt>
                <c:pt idx="46">
                  <c:v>-6.6200000000000045</c:v>
                </c:pt>
                <c:pt idx="47">
                  <c:v>12.920000000000002</c:v>
                </c:pt>
                <c:pt idx="48">
                  <c:v>63.459999999999994</c:v>
                </c:pt>
                <c:pt idx="49">
                  <c:v>17.710000000000008</c:v>
                </c:pt>
                <c:pt idx="50">
                  <c:v>7.7099999999999937</c:v>
                </c:pt>
                <c:pt idx="51">
                  <c:v>-22.239999999999995</c:v>
                </c:pt>
                <c:pt idx="52">
                  <c:v>33.92</c:v>
                </c:pt>
                <c:pt idx="53">
                  <c:v>12.099999999999994</c:v>
                </c:pt>
                <c:pt idx="54">
                  <c:v>57.72</c:v>
                </c:pt>
                <c:pt idx="55">
                  <c:v>30.620000000000005</c:v>
                </c:pt>
                <c:pt idx="56">
                  <c:v>74.09</c:v>
                </c:pt>
                <c:pt idx="57">
                  <c:v>-32.470000000000013</c:v>
                </c:pt>
                <c:pt idx="58">
                  <c:v>90.440000000000012</c:v>
                </c:pt>
                <c:pt idx="59">
                  <c:v>297.64999999999998</c:v>
                </c:pt>
                <c:pt idx="60">
                  <c:v>134.10000000000002</c:v>
                </c:pt>
                <c:pt idx="61">
                  <c:v>356.22999999999996</c:v>
                </c:pt>
                <c:pt idx="62">
                  <c:v>-98.360000000000014</c:v>
                </c:pt>
                <c:pt idx="63">
                  <c:v>-266.35999999999996</c:v>
                </c:pt>
                <c:pt idx="64">
                  <c:v>-217.14</c:v>
                </c:pt>
                <c:pt idx="65">
                  <c:v>187.74999999999994</c:v>
                </c:pt>
                <c:pt idx="66">
                  <c:v>-141.62999999999994</c:v>
                </c:pt>
                <c:pt idx="67">
                  <c:v>183.85000000000002</c:v>
                </c:pt>
                <c:pt idx="68">
                  <c:v>-127.49000000000001</c:v>
                </c:pt>
                <c:pt idx="69">
                  <c:v>-38.390000000000043</c:v>
                </c:pt>
                <c:pt idx="70">
                  <c:v>17.980000000000018</c:v>
                </c:pt>
                <c:pt idx="71">
                  <c:v>-107.00999999999999</c:v>
                </c:pt>
                <c:pt idx="72">
                  <c:v>105.75999999999999</c:v>
                </c:pt>
                <c:pt idx="73">
                  <c:v>-57.370000000000033</c:v>
                </c:pt>
                <c:pt idx="74">
                  <c:v>-257.02</c:v>
                </c:pt>
                <c:pt idx="75">
                  <c:v>-11.980000000000018</c:v>
                </c:pt>
                <c:pt idx="76">
                  <c:v>27.139999999999986</c:v>
                </c:pt>
                <c:pt idx="77">
                  <c:v>-28.70999999999998</c:v>
                </c:pt>
                <c:pt idx="78">
                  <c:v>4.5</c:v>
                </c:pt>
                <c:pt idx="79">
                  <c:v>-10.25</c:v>
                </c:pt>
                <c:pt idx="80">
                  <c:v>-115.14999999999999</c:v>
                </c:pt>
                <c:pt idx="81">
                  <c:v>35.379999999999981</c:v>
                </c:pt>
                <c:pt idx="82">
                  <c:v>98.740000000000009</c:v>
                </c:pt>
                <c:pt idx="83">
                  <c:v>26.569999999999993</c:v>
                </c:pt>
                <c:pt idx="84">
                  <c:v>-7.1099999999999852</c:v>
                </c:pt>
                <c:pt idx="85">
                  <c:v>-28.880000000000024</c:v>
                </c:pt>
                <c:pt idx="86">
                  <c:v>24.77000000000001</c:v>
                </c:pt>
                <c:pt idx="87">
                  <c:v>-19.039999999999992</c:v>
                </c:pt>
                <c:pt idx="88">
                  <c:v>-21.210000000000008</c:v>
                </c:pt>
                <c:pt idx="89">
                  <c:v>-9.8400000000000034</c:v>
                </c:pt>
                <c:pt idx="90">
                  <c:v>-49.059999999999988</c:v>
                </c:pt>
                <c:pt idx="91">
                  <c:v>48.679999999999993</c:v>
                </c:pt>
                <c:pt idx="92">
                  <c:v>-8.2799999999999727</c:v>
                </c:pt>
                <c:pt idx="93">
                  <c:v>28.949999999999989</c:v>
                </c:pt>
                <c:pt idx="94">
                  <c:v>79.629999999999967</c:v>
                </c:pt>
                <c:pt idx="95">
                  <c:v>7.8100000000000023</c:v>
                </c:pt>
                <c:pt idx="96">
                  <c:v>-52.129999999999995</c:v>
                </c:pt>
                <c:pt idx="97">
                  <c:v>5.4399999999999977</c:v>
                </c:pt>
                <c:pt idx="98">
                  <c:v>-39.229999999999976</c:v>
                </c:pt>
                <c:pt idx="99">
                  <c:v>-114.23000000000002</c:v>
                </c:pt>
                <c:pt idx="100">
                  <c:v>-13.529999999999987</c:v>
                </c:pt>
                <c:pt idx="101">
                  <c:v>51.150000000000006</c:v>
                </c:pt>
                <c:pt idx="102">
                  <c:v>20.14</c:v>
                </c:pt>
                <c:pt idx="103">
                  <c:v>32.08</c:v>
                </c:pt>
                <c:pt idx="104">
                  <c:v>57.149999999999977</c:v>
                </c:pt>
                <c:pt idx="105">
                  <c:v>22.569999999999993</c:v>
                </c:pt>
                <c:pt idx="106">
                  <c:v>30.989999999999981</c:v>
                </c:pt>
                <c:pt idx="107">
                  <c:v>59.82000000000005</c:v>
                </c:pt>
                <c:pt idx="108">
                  <c:v>-41.02000000000001</c:v>
                </c:pt>
                <c:pt idx="109">
                  <c:v>-17.72999999999999</c:v>
                </c:pt>
                <c:pt idx="110">
                  <c:v>-18.170000000000016</c:v>
                </c:pt>
                <c:pt idx="111">
                  <c:v>31.560000000000002</c:v>
                </c:pt>
                <c:pt idx="112">
                  <c:v>2.1500000000000057</c:v>
                </c:pt>
                <c:pt idx="113">
                  <c:v>26.510000000000019</c:v>
                </c:pt>
                <c:pt idx="114">
                  <c:v>47.679999999999978</c:v>
                </c:pt>
                <c:pt idx="115">
                  <c:v>14.810000000000031</c:v>
                </c:pt>
                <c:pt idx="116">
                  <c:v>35.499999999999972</c:v>
                </c:pt>
                <c:pt idx="117">
                  <c:v>71.070000000000022</c:v>
                </c:pt>
                <c:pt idx="118">
                  <c:v>93.09</c:v>
                </c:pt>
                <c:pt idx="119">
                  <c:v>-20.29000000000002</c:v>
                </c:pt>
                <c:pt idx="120">
                  <c:v>-18.480000000000047</c:v>
                </c:pt>
                <c:pt idx="121">
                  <c:v>40.860000000000014</c:v>
                </c:pt>
                <c:pt idx="122">
                  <c:v>-4.5599999999999739</c:v>
                </c:pt>
                <c:pt idx="123">
                  <c:v>-103.15000000000003</c:v>
                </c:pt>
                <c:pt idx="124">
                  <c:v>116.12</c:v>
                </c:pt>
                <c:pt idx="125">
                  <c:v>41.629999999999995</c:v>
                </c:pt>
                <c:pt idx="126">
                  <c:v>-31.090000000000003</c:v>
                </c:pt>
                <c:pt idx="127">
                  <c:v>24.869999999999976</c:v>
                </c:pt>
                <c:pt idx="128">
                  <c:v>39.480000000000075</c:v>
                </c:pt>
                <c:pt idx="129">
                  <c:v>-2.5300000000000011</c:v>
                </c:pt>
                <c:pt idx="130">
                  <c:v>74.629999999999967</c:v>
                </c:pt>
                <c:pt idx="131">
                  <c:v>102.83000000000007</c:v>
                </c:pt>
                <c:pt idx="132">
                  <c:v>10.599999999999909</c:v>
                </c:pt>
                <c:pt idx="133">
                  <c:v>-18.560000000000002</c:v>
                </c:pt>
                <c:pt idx="134">
                  <c:v>61.040000000000077</c:v>
                </c:pt>
                <c:pt idx="135">
                  <c:v>37.439999999999941</c:v>
                </c:pt>
                <c:pt idx="136">
                  <c:v>-120.85999999999996</c:v>
                </c:pt>
                <c:pt idx="137">
                  <c:v>80.71999999999997</c:v>
                </c:pt>
                <c:pt idx="138">
                  <c:v>44.090000000000032</c:v>
                </c:pt>
                <c:pt idx="139">
                  <c:v>93.409999999999968</c:v>
                </c:pt>
                <c:pt idx="140">
                  <c:v>23.870000000000061</c:v>
                </c:pt>
                <c:pt idx="141">
                  <c:v>131.28000000000003</c:v>
                </c:pt>
                <c:pt idx="142">
                  <c:v>79.299999999999955</c:v>
                </c:pt>
                <c:pt idx="143">
                  <c:v>33.389999999999986</c:v>
                </c:pt>
                <c:pt idx="144">
                  <c:v>6.9800000000000182</c:v>
                </c:pt>
                <c:pt idx="145">
                  <c:v>-114.26999999999998</c:v>
                </c:pt>
                <c:pt idx="146">
                  <c:v>-34.380000000000109</c:v>
                </c:pt>
                <c:pt idx="147">
                  <c:v>26.120000000000118</c:v>
                </c:pt>
                <c:pt idx="148">
                  <c:v>-80.57000000000005</c:v>
                </c:pt>
                <c:pt idx="149">
                  <c:v>-11.159999999999968</c:v>
                </c:pt>
                <c:pt idx="150">
                  <c:v>10.319999999999936</c:v>
                </c:pt>
                <c:pt idx="151">
                  <c:v>-69.149999999999977</c:v>
                </c:pt>
                <c:pt idx="152">
                  <c:v>7.4200000000000159</c:v>
                </c:pt>
                <c:pt idx="153">
                  <c:v>-1.8600000000000705</c:v>
                </c:pt>
                <c:pt idx="154">
                  <c:v>-144.22999999999996</c:v>
                </c:pt>
                <c:pt idx="155">
                  <c:v>121.36000000000007</c:v>
                </c:pt>
                <c:pt idx="156">
                  <c:v>-199.60000000000002</c:v>
                </c:pt>
                <c:pt idx="157">
                  <c:v>34.249999999999943</c:v>
                </c:pt>
                <c:pt idx="158">
                  <c:v>-63.949999999999932</c:v>
                </c:pt>
                <c:pt idx="159">
                  <c:v>199.77999999999997</c:v>
                </c:pt>
                <c:pt idx="160">
                  <c:v>113.52999999999997</c:v>
                </c:pt>
                <c:pt idx="161">
                  <c:v>-153.42000000000002</c:v>
                </c:pt>
                <c:pt idx="162">
                  <c:v>-88.9</c:v>
                </c:pt>
                <c:pt idx="163">
                  <c:v>92.380000000000024</c:v>
                </c:pt>
                <c:pt idx="164">
                  <c:v>-231.07000000000002</c:v>
                </c:pt>
                <c:pt idx="165">
                  <c:v>-48.439999999999941</c:v>
                </c:pt>
                <c:pt idx="166">
                  <c:v>-87.840000000000089</c:v>
                </c:pt>
                <c:pt idx="167">
                  <c:v>-67.22999999999999</c:v>
                </c:pt>
                <c:pt idx="168">
                  <c:v>92.360000000000042</c:v>
                </c:pt>
                <c:pt idx="169">
                  <c:v>-51.350000000000023</c:v>
                </c:pt>
                <c:pt idx="170">
                  <c:v>69.22999999999999</c:v>
                </c:pt>
                <c:pt idx="171">
                  <c:v>142.66000000000003</c:v>
                </c:pt>
                <c:pt idx="172">
                  <c:v>77.980000000000018</c:v>
                </c:pt>
                <c:pt idx="173">
                  <c:v>85.110000000000042</c:v>
                </c:pt>
                <c:pt idx="174">
                  <c:v>211.29999999999998</c:v>
                </c:pt>
                <c:pt idx="175">
                  <c:v>70.260000000000048</c:v>
                </c:pt>
                <c:pt idx="176">
                  <c:v>118.64999999999998</c:v>
                </c:pt>
                <c:pt idx="177">
                  <c:v>-47.960000000000036</c:v>
                </c:pt>
                <c:pt idx="178">
                  <c:v>102.01999999999998</c:v>
                </c:pt>
                <c:pt idx="179">
                  <c:v>140.96000000000009</c:v>
                </c:pt>
                <c:pt idx="180">
                  <c:v>-83.480000000000189</c:v>
                </c:pt>
                <c:pt idx="181">
                  <c:v>80.03000000000003</c:v>
                </c:pt>
                <c:pt idx="182">
                  <c:v>24.810000000000002</c:v>
                </c:pt>
                <c:pt idx="183">
                  <c:v>40.550000000000011</c:v>
                </c:pt>
                <c:pt idx="184">
                  <c:v>-42.340000000000032</c:v>
                </c:pt>
                <c:pt idx="185">
                  <c:v>49.190000000000055</c:v>
                </c:pt>
                <c:pt idx="186">
                  <c:v>26.750000000000114</c:v>
                </c:pt>
                <c:pt idx="187">
                  <c:v>-52.430000000000121</c:v>
                </c:pt>
                <c:pt idx="188">
                  <c:v>215.50000000000006</c:v>
                </c:pt>
                <c:pt idx="189">
                  <c:v>-64.450000000000045</c:v>
                </c:pt>
                <c:pt idx="190">
                  <c:v>40.520000000000039</c:v>
                </c:pt>
                <c:pt idx="191">
                  <c:v>267.83</c:v>
                </c:pt>
                <c:pt idx="192">
                  <c:v>-216.14999999999992</c:v>
                </c:pt>
                <c:pt idx="193">
                  <c:v>-56.67000000000013</c:v>
                </c:pt>
                <c:pt idx="194">
                  <c:v>156.75000000000017</c:v>
                </c:pt>
                <c:pt idx="195">
                  <c:v>-193.46000000000009</c:v>
                </c:pt>
                <c:pt idx="196">
                  <c:v>-60.639999999999986</c:v>
                </c:pt>
                <c:pt idx="197">
                  <c:v>28.720000000000027</c:v>
                </c:pt>
                <c:pt idx="198">
                  <c:v>-97.949999999999989</c:v>
                </c:pt>
                <c:pt idx="199">
                  <c:v>-266.89999999999998</c:v>
                </c:pt>
                <c:pt idx="200">
                  <c:v>101.14999999999998</c:v>
                </c:pt>
                <c:pt idx="201">
                  <c:v>196.44999999999982</c:v>
                </c:pt>
                <c:pt idx="202">
                  <c:v>-122.11999999999995</c:v>
                </c:pt>
                <c:pt idx="203">
                  <c:v>99.400000000000034</c:v>
                </c:pt>
                <c:pt idx="204">
                  <c:v>3.6000000000000796</c:v>
                </c:pt>
                <c:pt idx="205">
                  <c:v>84.519999999999982</c:v>
                </c:pt>
                <c:pt idx="206">
                  <c:v>2.0199999999999818</c:v>
                </c:pt>
                <c:pt idx="207">
                  <c:v>-235.07000000000005</c:v>
                </c:pt>
                <c:pt idx="208">
                  <c:v>-6.9199999999999022</c:v>
                </c:pt>
                <c:pt idx="209">
                  <c:v>21.099999999999909</c:v>
                </c:pt>
                <c:pt idx="210">
                  <c:v>-196.97999999999996</c:v>
                </c:pt>
                <c:pt idx="211">
                  <c:v>100.63000000000011</c:v>
                </c:pt>
                <c:pt idx="212">
                  <c:v>94.069999999999879</c:v>
                </c:pt>
                <c:pt idx="213">
                  <c:v>-115.75</c:v>
                </c:pt>
                <c:pt idx="214">
                  <c:v>78.699999999999932</c:v>
                </c:pt>
                <c:pt idx="215">
                  <c:v>-57.64999999999992</c:v>
                </c:pt>
                <c:pt idx="216">
                  <c:v>251.98000000000008</c:v>
                </c:pt>
                <c:pt idx="217">
                  <c:v>63.919999999999902</c:v>
                </c:pt>
                <c:pt idx="218">
                  <c:v>12.600000000000023</c:v>
                </c:pt>
                <c:pt idx="219">
                  <c:v>-416.98</c:v>
                </c:pt>
                <c:pt idx="220">
                  <c:v>65.229999999999961</c:v>
                </c:pt>
                <c:pt idx="221">
                  <c:v>66.080000000000155</c:v>
                </c:pt>
                <c:pt idx="222">
                  <c:v>324.44999999999982</c:v>
                </c:pt>
                <c:pt idx="223">
                  <c:v>113.17000000000013</c:v>
                </c:pt>
                <c:pt idx="224">
                  <c:v>-52.28000000000003</c:v>
                </c:pt>
                <c:pt idx="225">
                  <c:v>149.50999999999988</c:v>
                </c:pt>
                <c:pt idx="226">
                  <c:v>16.420000000000073</c:v>
                </c:pt>
                <c:pt idx="227">
                  <c:v>154.09999999999997</c:v>
                </c:pt>
                <c:pt idx="228">
                  <c:v>122.87000000000012</c:v>
                </c:pt>
                <c:pt idx="229">
                  <c:v>82.179999999999836</c:v>
                </c:pt>
                <c:pt idx="230">
                  <c:v>-324.81999999999982</c:v>
                </c:pt>
                <c:pt idx="231">
                  <c:v>-71.430000000000177</c:v>
                </c:pt>
                <c:pt idx="232">
                  <c:v>-134.84999999999991</c:v>
                </c:pt>
                <c:pt idx="233">
                  <c:v>192.42000000000007</c:v>
                </c:pt>
                <c:pt idx="234">
                  <c:v>58.329999999999814</c:v>
                </c:pt>
                <c:pt idx="235">
                  <c:v>135.90000000000009</c:v>
                </c:pt>
                <c:pt idx="236">
                  <c:v>107.77999999999997</c:v>
                </c:pt>
                <c:pt idx="237">
                  <c:v>118.99000000000012</c:v>
                </c:pt>
                <c:pt idx="238">
                  <c:v>175.96000000000004</c:v>
                </c:pt>
                <c:pt idx="239">
                  <c:v>-240.13000000000011</c:v>
                </c:pt>
              </c:numCache>
            </c:numRef>
          </c:val>
        </c:ser>
        <c:marker val="1"/>
        <c:axId val="81367424"/>
        <c:axId val="81368960"/>
      </c:lineChart>
      <c:catAx>
        <c:axId val="81367424"/>
        <c:scaling>
          <c:orientation val="minMax"/>
        </c:scaling>
        <c:axPos val="b"/>
        <c:tickLblPos val="nextTo"/>
        <c:crossAx val="81368960"/>
        <c:crosses val="autoZero"/>
        <c:auto val="1"/>
        <c:lblAlgn val="ctr"/>
        <c:lblOffset val="100"/>
      </c:catAx>
      <c:valAx>
        <c:axId val="81368960"/>
        <c:scaling>
          <c:orientation val="minMax"/>
        </c:scaling>
        <c:axPos val="l"/>
        <c:majorGridlines/>
        <c:numFmt formatCode="General" sourceLinked="1"/>
        <c:tickLblPos val="nextTo"/>
        <c:crossAx val="81367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800100</xdr:colOff>
      <xdr:row>1</xdr:row>
      <xdr:rowOff>184152</xdr:rowOff>
    </xdr:from>
    <xdr:to>
      <xdr:col>20</xdr:col>
      <xdr:colOff>590550</xdr:colOff>
      <xdr:row>16</xdr:row>
      <xdr:rowOff>82549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755650</xdr:colOff>
      <xdr:row>2</xdr:row>
      <xdr:rowOff>12703</xdr:rowOff>
    </xdr:from>
    <xdr:to>
      <xdr:col>26</xdr:col>
      <xdr:colOff>374650</xdr:colOff>
      <xdr:row>16</xdr:row>
      <xdr:rowOff>88903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873125</xdr:colOff>
      <xdr:row>49</xdr:row>
      <xdr:rowOff>50802</xdr:rowOff>
    </xdr:from>
    <xdr:to>
      <xdr:col>20</xdr:col>
      <xdr:colOff>654050</xdr:colOff>
      <xdr:row>64</xdr:row>
      <xdr:rowOff>50799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238126</xdr:colOff>
      <xdr:row>10</xdr:row>
      <xdr:rowOff>47624</xdr:rowOff>
    </xdr:from>
    <xdr:to>
      <xdr:col>42</xdr:col>
      <xdr:colOff>66676</xdr:colOff>
      <xdr:row>32</xdr:row>
      <xdr:rowOff>152399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261.70927835648" createdVersion="3" refreshedVersion="3" minRefreshableVersion="3" recordCount="239">
  <cacheSource type="worksheet">
    <worksheetSource ref="A1:B240" sheet="Direction"/>
  </cacheSource>
  <cacheFields count="2">
    <cacheField name="X" numFmtId="1">
      <sharedItems containsSemiMixedTypes="0" containsString="0" containsNumber="1" containsInteger="1" minValue="-1" maxValue="1" count="2">
        <n v="1"/>
        <n v="-1"/>
      </sharedItems>
    </cacheField>
    <cacheField name="Y" numFmtId="0">
      <sharedItems containsSemiMixedTypes="0" containsString="0" containsNumber="1" containsInteger="1" minValue="-1" maxValue="1" count="2">
        <n v="-1"/>
        <n v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3261.754354629629" createdVersion="3" refreshedVersion="3" minRefreshableVersion="3" recordCount="240">
  <cacheSource type="worksheet">
    <worksheetSource ref="B1:C1048576" sheet="Direction"/>
  </cacheSource>
  <cacheFields count="2">
    <cacheField name="Y" numFmtId="0">
      <sharedItems containsString="0" containsBlank="1" containsNumber="1" containsInteger="1" minValue="-1" maxValue="1" count="3">
        <n v="-1"/>
        <n v="1"/>
        <m/>
      </sharedItems>
    </cacheField>
    <cacheField name="Z" numFmtId="0">
      <sharedItems containsString="0" containsBlank="1" containsNumber="1" containsInteger="1" minValue="-1" maxValue="1" count="3">
        <n v="-1"/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9">
  <r>
    <x v="0"/>
    <x v="0"/>
  </r>
  <r>
    <x v="0"/>
    <x v="0"/>
  </r>
  <r>
    <x v="1"/>
    <x v="0"/>
  </r>
  <r>
    <x v="0"/>
    <x v="1"/>
  </r>
  <r>
    <x v="1"/>
    <x v="0"/>
  </r>
  <r>
    <x v="1"/>
    <x v="1"/>
  </r>
  <r>
    <x v="0"/>
    <x v="0"/>
  </r>
  <r>
    <x v="1"/>
    <x v="1"/>
  </r>
  <r>
    <x v="1"/>
    <x v="0"/>
  </r>
  <r>
    <x v="1"/>
    <x v="0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1"/>
    <x v="0"/>
  </r>
  <r>
    <x v="0"/>
    <x v="1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1"/>
    <x v="1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0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0"/>
    <x v="1"/>
  </r>
  <r>
    <x v="1"/>
    <x v="1"/>
  </r>
  <r>
    <x v="0"/>
    <x v="1"/>
  </r>
  <r>
    <x v="0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0"/>
  </r>
  <r>
    <x v="1"/>
    <x v="1"/>
  </r>
  <r>
    <x v="0"/>
    <x v="0"/>
  </r>
  <r>
    <x v="1"/>
    <x v="0"/>
  </r>
  <r>
    <x v="0"/>
    <x v="1"/>
  </r>
  <r>
    <x v="0"/>
    <x v="1"/>
  </r>
  <r>
    <x v="1"/>
    <x v="0"/>
  </r>
  <r>
    <x v="0"/>
    <x v="1"/>
  </r>
  <r>
    <x v="1"/>
    <x v="1"/>
  </r>
  <r>
    <x v="0"/>
    <x v="1"/>
  </r>
  <r>
    <x v="0"/>
    <x v="1"/>
  </r>
  <r>
    <x v="1"/>
    <x v="1"/>
  </r>
  <r>
    <x v="1"/>
    <x v="0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0">
  <r>
    <x v="0"/>
    <x v="0"/>
  </r>
  <r>
    <x v="0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0"/>
    <x v="1"/>
  </r>
  <r>
    <x v="1"/>
    <x v="0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0"/>
    <x v="0"/>
  </r>
  <r>
    <x v="1"/>
    <x v="0"/>
  </r>
  <r>
    <x v="0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0"/>
    <x v="1"/>
  </r>
  <r>
    <x v="1"/>
    <x v="0"/>
  </r>
  <r>
    <x v="1"/>
    <x v="1"/>
  </r>
  <r>
    <x v="1"/>
    <x v="1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1"/>
    <x v="0"/>
  </r>
  <r>
    <x v="1"/>
    <x v="1"/>
  </r>
  <r>
    <x v="1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1"/>
    <x v="0"/>
  </r>
  <r>
    <x v="0"/>
    <x v="0"/>
  </r>
  <r>
    <x v="0"/>
    <x v="0"/>
  </r>
  <r>
    <x v="1"/>
    <x v="0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0"/>
    <x v="1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0"/>
    <x v="0"/>
  </r>
  <r>
    <x v="0"/>
    <x v="1"/>
  </r>
  <r>
    <x v="1"/>
    <x v="1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1"/>
    <x v="1"/>
  </r>
  <r>
    <x v="0"/>
    <x v="1"/>
  </r>
  <r>
    <x v="1"/>
    <x v="1"/>
  </r>
  <r>
    <x v="1"/>
    <x v="0"/>
  </r>
  <r>
    <x v="1"/>
    <x v="0"/>
  </r>
  <r>
    <x v="0"/>
    <x v="1"/>
  </r>
  <r>
    <x v="0"/>
    <x v="1"/>
  </r>
  <r>
    <x v="0"/>
    <x v="1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0"/>
    <x v="1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17:I22" firstHeaderRow="1" firstDataRow="2" firstDataCol="1"/>
  <pivotFields count="2">
    <pivotField axis="axisRow"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Z" fld="1" subtotal="count" baseField="0" baseItem="0"/>
  </dataFields>
  <pivotTableStyleInfo name="PivotStyleMedium4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3:H7" firstHeaderRow="1" firstDataRow="2" firstDataCol="1"/>
  <pivotFields count="2">
    <pivotField axis="axisCol" dataField="1" numFmtId="1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X" fld="0" subtotal="count" baseField="0" baseItem="0"/>
  </dataField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zoomScale="110" zoomScaleNormal="110" zoomScalePageLayoutView="200" workbookViewId="0">
      <selection activeCell="D2" sqref="D2"/>
    </sheetView>
  </sheetViews>
  <sheetFormatPr defaultColWidth="11" defaultRowHeight="15.75"/>
  <cols>
    <col min="1" max="3" width="10.875" style="5"/>
    <col min="6" max="6" width="20.625" bestFit="1" customWidth="1"/>
  </cols>
  <sheetData>
    <row r="1" spans="1:12">
      <c r="A1" s="9" t="s">
        <v>0</v>
      </c>
      <c r="B1" s="9" t="s">
        <v>24</v>
      </c>
      <c r="C1" s="9" t="s">
        <v>25</v>
      </c>
      <c r="F1" s="2" t="s">
        <v>1</v>
      </c>
      <c r="G1" s="3" t="s">
        <v>24</v>
      </c>
      <c r="H1" s="3" t="s">
        <v>25</v>
      </c>
    </row>
    <row r="2" spans="1:12">
      <c r="A2" s="14">
        <v>34700</v>
      </c>
      <c r="B2" s="5">
        <v>3.36</v>
      </c>
      <c r="C2" s="5">
        <v>2.58</v>
      </c>
      <c r="F2" t="s">
        <v>19</v>
      </c>
      <c r="G2">
        <f>MIN(B:B)</f>
        <v>2.85</v>
      </c>
      <c r="H2">
        <f>MIN(C:C)</f>
        <v>2.27</v>
      </c>
    </row>
    <row r="3" spans="1:12">
      <c r="A3" s="14">
        <v>34731</v>
      </c>
      <c r="B3" s="5">
        <v>3.52</v>
      </c>
      <c r="C3" s="5">
        <v>2.5</v>
      </c>
      <c r="F3" t="s">
        <v>20</v>
      </c>
      <c r="G3" s="22">
        <f>MAX(B:B)</f>
        <v>2179.63</v>
      </c>
      <c r="H3" s="22">
        <f>MAX(C:C)</f>
        <v>660</v>
      </c>
    </row>
    <row r="4" spans="1:12">
      <c r="A4" s="14">
        <v>34759</v>
      </c>
      <c r="B4" s="5">
        <v>3.71</v>
      </c>
      <c r="C4" s="5">
        <v>2.4900000000000002</v>
      </c>
      <c r="F4" t="s">
        <v>2</v>
      </c>
      <c r="G4" s="22">
        <f>AVERAGE(B:B)</f>
        <v>664.68008333333319</v>
      </c>
      <c r="H4" s="22">
        <f>AVERAGE(C:C)</f>
        <v>232.4795</v>
      </c>
      <c r="J4">
        <f>G4*H4</f>
        <v>154524.49343329165</v>
      </c>
      <c r="L4">
        <f>242839/822.019</f>
        <v>295.41774581852729</v>
      </c>
    </row>
    <row r="5" spans="1:12">
      <c r="A5" s="14">
        <v>34790</v>
      </c>
      <c r="B5" s="5">
        <v>3.52</v>
      </c>
      <c r="C5" s="5">
        <v>2.4700000000000002</v>
      </c>
      <c r="F5" t="s">
        <v>3</v>
      </c>
      <c r="G5" s="22">
        <f>MEDIAN(B:B)</f>
        <v>540.56500000000005</v>
      </c>
      <c r="H5" s="22">
        <f>MEDIAN(C:C)</f>
        <v>221.88</v>
      </c>
      <c r="L5">
        <f>242839/738.544</f>
        <v>328.80776229987652</v>
      </c>
    </row>
    <row r="6" spans="1:12">
      <c r="A6" s="14">
        <v>34820</v>
      </c>
      <c r="B6" s="5">
        <v>3.91</v>
      </c>
      <c r="C6" s="5">
        <v>2.7</v>
      </c>
      <c r="F6" t="s">
        <v>4</v>
      </c>
      <c r="G6" s="22">
        <f>STDEV(B:B)</f>
        <v>567.3029581357888</v>
      </c>
      <c r="H6" s="22">
        <f>STDEV(C:C)</f>
        <v>166.25090706821479</v>
      </c>
    </row>
    <row r="7" spans="1:12">
      <c r="A7" s="14">
        <v>34851</v>
      </c>
      <c r="B7" s="5">
        <v>3.7</v>
      </c>
      <c r="C7" s="5">
        <v>2.67</v>
      </c>
    </row>
    <row r="8" spans="1:12">
      <c r="A8" s="14">
        <v>34881</v>
      </c>
      <c r="B8" s="5">
        <v>3.48</v>
      </c>
      <c r="C8" s="5">
        <v>3.12</v>
      </c>
    </row>
    <row r="9" spans="1:12">
      <c r="A9" s="14">
        <v>34912</v>
      </c>
      <c r="B9" s="5">
        <v>3.73</v>
      </c>
      <c r="C9" s="5">
        <v>2.9</v>
      </c>
      <c r="F9" s="2" t="s">
        <v>28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</row>
    <row r="10" spans="1:12">
      <c r="A10" s="14">
        <v>34943</v>
      </c>
      <c r="B10" s="5">
        <v>3.62</v>
      </c>
      <c r="C10" s="5">
        <v>3.07</v>
      </c>
      <c r="F10" s="1" t="s">
        <v>10</v>
      </c>
      <c r="G10" s="4">
        <v>-3</v>
      </c>
      <c r="H10" s="5">
        <f t="array" ref="H10:H18">FREQUENCY(B:B,G10:G18)</f>
        <v>0</v>
      </c>
      <c r="I10" s="7">
        <f>H10/$H$20</f>
        <v>0</v>
      </c>
      <c r="J10" s="5"/>
      <c r="K10" s="5"/>
    </row>
    <row r="11" spans="1:12">
      <c r="A11" s="14">
        <v>34973</v>
      </c>
      <c r="B11" s="5">
        <v>3.48</v>
      </c>
      <c r="C11" s="5">
        <v>2.88</v>
      </c>
      <c r="F11" s="1" t="s">
        <v>11</v>
      </c>
      <c r="G11" s="4">
        <f>G4-3*G6</f>
        <v>-1037.2287910740333</v>
      </c>
      <c r="H11" s="5">
        <v>0</v>
      </c>
      <c r="I11" s="7">
        <f t="shared" ref="I11:I18" si="0">H11/$H$20</f>
        <v>0</v>
      </c>
      <c r="J11" s="7">
        <f>G11-G6/2</f>
        <v>-1320.8802701419277</v>
      </c>
      <c r="K11" s="7">
        <f>(J11-I$40)^2</f>
        <v>2414464.7133858562</v>
      </c>
    </row>
    <row r="12" spans="1:12">
      <c r="A12" s="14">
        <v>35004</v>
      </c>
      <c r="B12" s="5">
        <v>2.85</v>
      </c>
      <c r="C12" s="5">
        <v>2.8</v>
      </c>
      <c r="F12" s="1" t="s">
        <v>12</v>
      </c>
      <c r="G12" s="4">
        <f>G4-2*G6</f>
        <v>-469.92583293824441</v>
      </c>
      <c r="H12" s="5">
        <v>0</v>
      </c>
      <c r="I12" s="7">
        <f t="shared" si="0"/>
        <v>0</v>
      </c>
      <c r="J12" s="7">
        <f>(G11+G12)/2</f>
        <v>-753.57731200613887</v>
      </c>
      <c r="K12" s="7">
        <f t="shared" ref="K12:K18" si="1">(J12-I$40)^2</f>
        <v>973284.52011640719</v>
      </c>
    </row>
    <row r="13" spans="1:12">
      <c r="A13" s="14">
        <v>35034</v>
      </c>
      <c r="B13" s="5">
        <v>3.2</v>
      </c>
      <c r="C13" s="5">
        <v>2.87</v>
      </c>
      <c r="F13" s="1" t="s">
        <v>13</v>
      </c>
      <c r="G13" s="4">
        <f>G4-G6</f>
        <v>97.377125197544387</v>
      </c>
      <c r="H13" s="5">
        <v>52</v>
      </c>
      <c r="I13" s="7">
        <f t="shared" si="0"/>
        <v>0.21666666666666667</v>
      </c>
      <c r="J13" s="7">
        <f t="shared" ref="J13:J18" si="2">(G12+G13)/2</f>
        <v>-186.27435387035001</v>
      </c>
      <c r="K13" s="7">
        <f t="shared" si="1"/>
        <v>175769.61946619133</v>
      </c>
    </row>
    <row r="14" spans="1:12">
      <c r="A14" s="14">
        <v>35065</v>
      </c>
      <c r="B14" s="5">
        <v>3.16</v>
      </c>
      <c r="C14" s="5">
        <v>2.93</v>
      </c>
      <c r="F14" s="1" t="s">
        <v>2</v>
      </c>
      <c r="G14" s="4">
        <f>G4</f>
        <v>664.68008333333319</v>
      </c>
      <c r="H14" s="5">
        <v>83</v>
      </c>
      <c r="I14" s="7">
        <f t="shared" si="0"/>
        <v>0.34583333333333333</v>
      </c>
      <c r="J14" s="7">
        <f t="shared" si="2"/>
        <v>381.02860426543879</v>
      </c>
      <c r="K14" s="7">
        <f t="shared" si="1"/>
        <v>21920.011435208598</v>
      </c>
    </row>
    <row r="15" spans="1:12">
      <c r="A15" s="14">
        <v>35096</v>
      </c>
      <c r="B15" s="5">
        <v>3.71</v>
      </c>
      <c r="C15" s="5">
        <v>3</v>
      </c>
      <c r="F15" s="1" t="s">
        <v>14</v>
      </c>
      <c r="G15" s="4">
        <f>G4+G6</f>
        <v>1231.9830414691219</v>
      </c>
      <c r="H15" s="5">
        <v>54</v>
      </c>
      <c r="I15" s="7">
        <f t="shared" si="0"/>
        <v>0.22500000000000001</v>
      </c>
      <c r="J15" s="7">
        <f t="shared" si="2"/>
        <v>948.33156240122753</v>
      </c>
      <c r="K15" s="7">
        <f t="shared" si="1"/>
        <v>511735.69602345891</v>
      </c>
    </row>
    <row r="16" spans="1:12">
      <c r="A16" s="14">
        <v>35125</v>
      </c>
      <c r="B16" s="5">
        <v>3.87</v>
      </c>
      <c r="C16" s="5">
        <v>2.93</v>
      </c>
      <c r="F16" s="1" t="s">
        <v>15</v>
      </c>
      <c r="G16" s="4">
        <f>G4+2*G6</f>
        <v>1799.2859996049108</v>
      </c>
      <c r="H16" s="5">
        <v>45</v>
      </c>
      <c r="I16" s="7">
        <f t="shared" si="0"/>
        <v>0.1875</v>
      </c>
      <c r="J16" s="7">
        <f t="shared" si="2"/>
        <v>1515.6345205370162</v>
      </c>
      <c r="K16" s="7">
        <f t="shared" si="1"/>
        <v>1645216.6732309416</v>
      </c>
    </row>
    <row r="17" spans="1:12">
      <c r="A17" s="14">
        <v>35156</v>
      </c>
      <c r="B17" s="5">
        <v>4.92</v>
      </c>
      <c r="C17" s="5">
        <v>3.67</v>
      </c>
      <c r="F17" s="1" t="s">
        <v>16</v>
      </c>
      <c r="G17" s="4">
        <f>G4+3*G6</f>
        <v>2366.5889577406997</v>
      </c>
      <c r="H17" s="5">
        <v>0</v>
      </c>
      <c r="I17" s="7">
        <f t="shared" si="0"/>
        <v>0</v>
      </c>
      <c r="J17" s="7">
        <f t="shared" si="2"/>
        <v>2082.9374786728054</v>
      </c>
      <c r="K17" s="7">
        <f t="shared" si="1"/>
        <v>3422362.9430576591</v>
      </c>
    </row>
    <row r="18" spans="1:12">
      <c r="A18" s="14">
        <v>35186</v>
      </c>
      <c r="B18" s="5">
        <v>5.08</v>
      </c>
      <c r="C18" s="5">
        <v>3.13</v>
      </c>
      <c r="F18" s="1" t="s">
        <v>17</v>
      </c>
      <c r="G18" s="5">
        <v>2180</v>
      </c>
      <c r="H18" s="5">
        <v>6</v>
      </c>
      <c r="I18" s="7">
        <f t="shared" si="0"/>
        <v>2.5000000000000001E-2</v>
      </c>
      <c r="J18" s="7">
        <f t="shared" si="2"/>
        <v>2273.2944788703498</v>
      </c>
      <c r="K18" s="7">
        <f t="shared" si="1"/>
        <v>4162905.5286048888</v>
      </c>
    </row>
    <row r="19" spans="1:12">
      <c r="A19" s="14">
        <v>35217</v>
      </c>
      <c r="B19" s="5">
        <v>5.59</v>
      </c>
      <c r="C19" s="5">
        <v>3.6</v>
      </c>
      <c r="G19" s="5"/>
      <c r="H19" s="5"/>
      <c r="I19" s="5"/>
      <c r="J19" s="5"/>
      <c r="K19" s="5"/>
    </row>
    <row r="20" spans="1:12">
      <c r="A20" s="14">
        <v>35247</v>
      </c>
      <c r="B20" s="5">
        <v>5.16</v>
      </c>
      <c r="C20" s="5">
        <v>3.42</v>
      </c>
      <c r="G20" t="s">
        <v>18</v>
      </c>
      <c r="H20" s="8">
        <f>SUM(H10:H18)</f>
        <v>240</v>
      </c>
      <c r="I20" s="8">
        <f>SUM(I10:I18)</f>
        <v>1</v>
      </c>
    </row>
    <row r="21" spans="1:12">
      <c r="A21" s="14">
        <v>35278</v>
      </c>
      <c r="B21" s="5">
        <v>5.34</v>
      </c>
      <c r="C21" s="5">
        <v>3.33</v>
      </c>
      <c r="H21" s="5"/>
    </row>
    <row r="22" spans="1:12">
      <c r="A22" s="14">
        <v>35309</v>
      </c>
      <c r="B22" s="5">
        <v>5.16</v>
      </c>
      <c r="C22" s="5">
        <v>3.2</v>
      </c>
      <c r="H22" s="5" t="s">
        <v>21</v>
      </c>
      <c r="I22" s="6">
        <f>SUMPRODUCT(I11:I18,J11:J18)</f>
        <v>645.80138508261382</v>
      </c>
    </row>
    <row r="23" spans="1:12">
      <c r="A23" s="14">
        <v>35339</v>
      </c>
      <c r="B23" s="5">
        <v>5.36</v>
      </c>
      <c r="C23" s="5">
        <v>2.97</v>
      </c>
      <c r="H23" s="5" t="s">
        <v>22</v>
      </c>
      <c r="I23" s="7">
        <f>SUMPRODUCT(I11:I18,K11:K18)</f>
        <v>573355.38422355312</v>
      </c>
    </row>
    <row r="24" spans="1:12">
      <c r="A24" s="14">
        <v>35370</v>
      </c>
      <c r="B24" s="5">
        <v>5.45</v>
      </c>
      <c r="C24" s="5">
        <v>2.37</v>
      </c>
      <c r="H24" s="5" t="s">
        <v>4</v>
      </c>
      <c r="I24" s="7">
        <f>SQRT(I23)</f>
        <v>757.20234034474106</v>
      </c>
      <c r="L24">
        <f>40*I22-100*I40</f>
        <v>2534.603257253515</v>
      </c>
    </row>
    <row r="25" spans="1:12">
      <c r="A25" s="14">
        <v>35400</v>
      </c>
      <c r="B25" s="5">
        <v>5.98</v>
      </c>
      <c r="C25" s="5">
        <v>2.27</v>
      </c>
    </row>
    <row r="26" spans="1:12">
      <c r="A26" s="14">
        <v>35431</v>
      </c>
      <c r="B26" s="5">
        <v>6.49</v>
      </c>
      <c r="C26" s="5">
        <v>2.4</v>
      </c>
      <c r="L26">
        <f>I22*I40</f>
        <v>150455.26864815675</v>
      </c>
    </row>
    <row r="27" spans="1:12">
      <c r="A27" s="14">
        <v>35462</v>
      </c>
      <c r="B27" s="5">
        <v>8.1999999999999993</v>
      </c>
      <c r="C27" s="5">
        <v>2.33</v>
      </c>
      <c r="F27" s="2" t="s">
        <v>51</v>
      </c>
      <c r="G27" s="3" t="s">
        <v>5</v>
      </c>
      <c r="H27" s="3" t="s">
        <v>6</v>
      </c>
      <c r="I27" s="3" t="s">
        <v>7</v>
      </c>
      <c r="J27" s="3" t="s">
        <v>8</v>
      </c>
      <c r="K27" s="3" t="s">
        <v>9</v>
      </c>
    </row>
    <row r="28" spans="1:12">
      <c r="A28" s="14">
        <v>35490</v>
      </c>
      <c r="B28" s="5">
        <v>7.87</v>
      </c>
      <c r="C28" s="5">
        <v>2.5</v>
      </c>
      <c r="F28" s="1" t="s">
        <v>10</v>
      </c>
      <c r="G28" s="4">
        <v>-3</v>
      </c>
      <c r="H28" s="5">
        <f t="array" ref="H28:H36">FREQUENCY(C:C,G28:G36)</f>
        <v>0</v>
      </c>
      <c r="I28" s="7">
        <f>H28/$H$38</f>
        <v>0</v>
      </c>
      <c r="J28" s="5"/>
      <c r="K28" s="5"/>
    </row>
    <row r="29" spans="1:12">
      <c r="A29" s="14">
        <v>35521</v>
      </c>
      <c r="B29" s="5">
        <v>11.27</v>
      </c>
      <c r="C29" s="5">
        <v>2.85</v>
      </c>
      <c r="F29" s="1" t="s">
        <v>11</v>
      </c>
      <c r="G29" s="4">
        <f>H4-3*H6</f>
        <v>-266.2732212046443</v>
      </c>
      <c r="H29" s="5">
        <v>0</v>
      </c>
      <c r="I29" s="7">
        <f t="shared" ref="I29:I36" si="3">H29/$H$38</f>
        <v>0</v>
      </c>
      <c r="J29" s="7">
        <f>G29-H6/2</f>
        <v>-349.39867473875171</v>
      </c>
      <c r="K29" s="7">
        <f>(J29-I$40)^2</f>
        <v>339158.53965134424</v>
      </c>
    </row>
    <row r="30" spans="1:12">
      <c r="A30" s="14">
        <v>35551</v>
      </c>
      <c r="B30" s="5">
        <v>11.43</v>
      </c>
      <c r="C30" s="5">
        <v>2.97</v>
      </c>
      <c r="F30" s="1" t="s">
        <v>12</v>
      </c>
      <c r="G30" s="4">
        <f>H4-2*H6</f>
        <v>-100.02231413642957</v>
      </c>
      <c r="H30" s="5">
        <v>0</v>
      </c>
      <c r="I30" s="7">
        <f t="shared" si="3"/>
        <v>0</v>
      </c>
      <c r="J30" s="7">
        <f>(G29+G30)/2</f>
        <v>-183.14776767053695</v>
      </c>
      <c r="K30" s="7">
        <f t="shared" ref="K30:K36" si="4">(J30-I$40)^2</f>
        <v>173157.75951166291</v>
      </c>
    </row>
    <row r="31" spans="1:12">
      <c r="A31" s="14">
        <v>35582</v>
      </c>
      <c r="B31" s="5">
        <v>14.53</v>
      </c>
      <c r="C31" s="5">
        <v>3.74</v>
      </c>
      <c r="F31" s="1" t="s">
        <v>13</v>
      </c>
      <c r="G31" s="4">
        <f>H4-H6</f>
        <v>66.228592931785215</v>
      </c>
      <c r="H31" s="5">
        <v>48</v>
      </c>
      <c r="I31" s="7">
        <f t="shared" si="3"/>
        <v>0.2</v>
      </c>
      <c r="J31" s="7">
        <f t="shared" ref="J31:J36" si="5">(G30+G31)/2</f>
        <v>-16.896860602322178</v>
      </c>
      <c r="K31" s="7">
        <f t="shared" si="4"/>
        <v>62435.707573990032</v>
      </c>
    </row>
    <row r="32" spans="1:12">
      <c r="A32" s="14">
        <v>35612</v>
      </c>
      <c r="B32" s="5">
        <v>17.23</v>
      </c>
      <c r="C32" s="5">
        <v>6.47</v>
      </c>
      <c r="F32" s="1" t="s">
        <v>2</v>
      </c>
      <c r="G32" s="4">
        <f>H4</f>
        <v>232.4795</v>
      </c>
      <c r="H32" s="5">
        <v>78</v>
      </c>
      <c r="I32" s="7">
        <f t="shared" si="3"/>
        <v>0.32500000000000001</v>
      </c>
      <c r="J32" s="7">
        <f t="shared" si="5"/>
        <v>149.35404646589262</v>
      </c>
      <c r="K32" s="7">
        <f t="shared" si="4"/>
        <v>6992.3838383254924</v>
      </c>
    </row>
    <row r="33" spans="1:11">
      <c r="A33" s="14">
        <v>35643</v>
      </c>
      <c r="B33" s="5">
        <v>19.850000000000001</v>
      </c>
      <c r="C33" s="5">
        <v>7.35</v>
      </c>
      <c r="F33" s="1" t="s">
        <v>14</v>
      </c>
      <c r="G33" s="4">
        <f>H4+H6</f>
        <v>398.73040706821479</v>
      </c>
      <c r="H33" s="5">
        <v>67</v>
      </c>
      <c r="I33" s="7">
        <f t="shared" si="3"/>
        <v>0.27916666666666667</v>
      </c>
      <c r="J33" s="7">
        <f t="shared" si="5"/>
        <v>315.60495353410738</v>
      </c>
      <c r="K33" s="7">
        <f t="shared" si="4"/>
        <v>6827.7883046693287</v>
      </c>
    </row>
    <row r="34" spans="1:11">
      <c r="A34" s="14">
        <v>35674</v>
      </c>
      <c r="B34" s="5">
        <v>24.89</v>
      </c>
      <c r="C34" s="5">
        <v>10.220000000000001</v>
      </c>
      <c r="F34" s="1" t="s">
        <v>15</v>
      </c>
      <c r="G34" s="4">
        <f>H4+2*H6</f>
        <v>564.98131413642955</v>
      </c>
      <c r="H34" s="5">
        <v>41</v>
      </c>
      <c r="I34" s="7">
        <f t="shared" si="3"/>
        <v>0.17083333333333334</v>
      </c>
      <c r="J34" s="7">
        <f t="shared" si="5"/>
        <v>481.8558606023222</v>
      </c>
      <c r="K34" s="7">
        <f t="shared" si="4"/>
        <v>61941.920973021552</v>
      </c>
    </row>
    <row r="35" spans="1:11">
      <c r="A35" s="14">
        <v>35704</v>
      </c>
      <c r="B35" s="5">
        <v>21.56</v>
      </c>
      <c r="C35" s="5">
        <v>11.75</v>
      </c>
      <c r="F35" s="1" t="s">
        <v>16</v>
      </c>
      <c r="G35" s="4">
        <f>H4+3*H6</f>
        <v>731.23222120464436</v>
      </c>
      <c r="H35" s="5">
        <v>0</v>
      </c>
      <c r="I35" s="7">
        <f t="shared" si="3"/>
        <v>0</v>
      </c>
      <c r="J35" s="7">
        <f t="shared" si="5"/>
        <v>648.10676767053701</v>
      </c>
      <c r="K35" s="7">
        <f t="shared" si="4"/>
        <v>172334.7818433822</v>
      </c>
    </row>
    <row r="36" spans="1:11">
      <c r="A36" s="14">
        <v>35735</v>
      </c>
      <c r="B36" s="5">
        <v>21.7</v>
      </c>
      <c r="C36" s="5">
        <v>10.210000000000001</v>
      </c>
      <c r="F36" s="1" t="s">
        <v>17</v>
      </c>
      <c r="G36" s="5">
        <v>660</v>
      </c>
      <c r="H36" s="5">
        <v>6</v>
      </c>
      <c r="I36" s="7">
        <f t="shared" si="3"/>
        <v>2.5000000000000001E-2</v>
      </c>
      <c r="J36" s="7">
        <f t="shared" si="5"/>
        <v>695.61611060232212</v>
      </c>
      <c r="K36" s="7">
        <f t="shared" si="4"/>
        <v>214037.24000366096</v>
      </c>
    </row>
    <row r="37" spans="1:11">
      <c r="A37" s="14">
        <v>35765</v>
      </c>
      <c r="B37" s="5">
        <v>19.260000000000002</v>
      </c>
      <c r="C37" s="5">
        <v>9.48</v>
      </c>
      <c r="G37" s="5"/>
      <c r="H37" s="5"/>
      <c r="I37" s="5"/>
      <c r="J37" s="5"/>
      <c r="K37" s="5"/>
    </row>
    <row r="38" spans="1:11">
      <c r="A38" s="14">
        <v>35796</v>
      </c>
      <c r="B38" s="5">
        <v>16.89</v>
      </c>
      <c r="C38" s="5">
        <v>9.91</v>
      </c>
      <c r="G38" t="s">
        <v>18</v>
      </c>
      <c r="H38" s="8">
        <f>SUM(H28:H36)</f>
        <v>240</v>
      </c>
      <c r="I38" s="8">
        <f>SUM(I28:I36)</f>
        <v>1</v>
      </c>
    </row>
    <row r="39" spans="1:11">
      <c r="A39" s="14">
        <v>35827</v>
      </c>
      <c r="B39" s="5">
        <v>21.89</v>
      </c>
      <c r="C39" s="5">
        <v>11.97</v>
      </c>
      <c r="H39" s="5"/>
    </row>
    <row r="40" spans="1:11">
      <c r="A40" s="14">
        <v>35855</v>
      </c>
      <c r="B40" s="5">
        <v>28.56</v>
      </c>
      <c r="C40" s="5">
        <v>15.03</v>
      </c>
      <c r="H40" s="5" t="s">
        <v>21</v>
      </c>
      <c r="I40" s="6">
        <f>SUMPRODUCT(I29:I36,J29:J36)</f>
        <v>232.97452146051037</v>
      </c>
    </row>
    <row r="41" spans="1:11">
      <c r="A41" s="14">
        <v>35886</v>
      </c>
      <c r="B41" s="5">
        <v>33.659999999999997</v>
      </c>
      <c r="C41" s="5">
        <v>27.48</v>
      </c>
      <c r="H41" s="5" t="s">
        <v>22</v>
      </c>
      <c r="I41" s="7">
        <f>SUMPRODUCT(I29:I36,K29:K36)</f>
        <v>32598.432996956686</v>
      </c>
    </row>
    <row r="42" spans="1:11">
      <c r="A42" s="14">
        <v>35916</v>
      </c>
      <c r="B42" s="5">
        <v>38.06</v>
      </c>
      <c r="C42" s="5">
        <v>36.799999999999997</v>
      </c>
      <c r="H42" s="5" t="s">
        <v>4</v>
      </c>
      <c r="I42" s="7">
        <f>SQRT(I41)</f>
        <v>180.5503613869457</v>
      </c>
    </row>
    <row r="43" spans="1:11">
      <c r="A43" s="14">
        <v>35947</v>
      </c>
      <c r="B43" s="5">
        <v>34.729999999999997</v>
      </c>
      <c r="C43" s="5">
        <v>37.380000000000003</v>
      </c>
    </row>
    <row r="44" spans="1:11">
      <c r="A44" s="14">
        <v>35977</v>
      </c>
      <c r="B44" s="5">
        <v>41</v>
      </c>
      <c r="C44" s="5">
        <v>39.67</v>
      </c>
    </row>
    <row r="45" spans="1:11">
      <c r="A45" s="14">
        <v>36008</v>
      </c>
      <c r="B45" s="5">
        <v>40.03</v>
      </c>
      <c r="C45" s="5">
        <v>36.549999999999997</v>
      </c>
    </row>
    <row r="46" spans="1:11">
      <c r="A46" s="14">
        <v>36039</v>
      </c>
      <c r="B46" s="5">
        <v>39.21</v>
      </c>
      <c r="C46" s="5">
        <v>36.799999999999997</v>
      </c>
    </row>
    <row r="47" spans="1:11">
      <c r="A47" s="14">
        <v>36069</v>
      </c>
      <c r="B47" s="5">
        <v>37.86</v>
      </c>
      <c r="C47" s="5">
        <v>38.840000000000003</v>
      </c>
    </row>
    <row r="48" spans="1:11">
      <c r="A48" s="14">
        <v>36100</v>
      </c>
      <c r="B48" s="5">
        <v>36.479999999999997</v>
      </c>
      <c r="C48" s="5">
        <v>33.6</v>
      </c>
    </row>
    <row r="49" spans="1:3">
      <c r="A49" s="14">
        <v>36130</v>
      </c>
      <c r="B49" s="5">
        <v>46.23</v>
      </c>
      <c r="C49" s="5">
        <v>36.770000000000003</v>
      </c>
    </row>
    <row r="50" spans="1:3">
      <c r="A50" s="14">
        <v>36161</v>
      </c>
      <c r="B50" s="5">
        <v>73.44</v>
      </c>
      <c r="C50" s="5">
        <v>73.02</v>
      </c>
    </row>
    <row r="51" spans="1:3">
      <c r="A51" s="14">
        <v>36192</v>
      </c>
      <c r="B51" s="5">
        <v>91.39</v>
      </c>
      <c r="C51" s="5">
        <v>72.78</v>
      </c>
    </row>
    <row r="52" spans="1:3">
      <c r="A52" s="14">
        <v>36220</v>
      </c>
      <c r="B52" s="5">
        <v>91.41</v>
      </c>
      <c r="C52" s="5">
        <v>80.47</v>
      </c>
    </row>
    <row r="53" spans="1:3">
      <c r="A53" s="14">
        <v>36251</v>
      </c>
      <c r="B53" s="5">
        <v>82.04</v>
      </c>
      <c r="C53" s="5">
        <v>67.599999999999994</v>
      </c>
    </row>
    <row r="54" spans="1:3">
      <c r="A54" s="14">
        <v>36281</v>
      </c>
      <c r="B54" s="5">
        <v>101.72</v>
      </c>
      <c r="C54" s="5">
        <v>81.84</v>
      </c>
    </row>
    <row r="55" spans="1:3">
      <c r="A55" s="14">
        <v>36312</v>
      </c>
      <c r="B55" s="5">
        <v>113.32</v>
      </c>
      <c r="C55" s="5">
        <v>82.34</v>
      </c>
    </row>
    <row r="56" spans="1:3">
      <c r="A56" s="14">
        <v>36342</v>
      </c>
      <c r="B56" s="5">
        <v>150.94</v>
      </c>
      <c r="C56" s="5">
        <v>102.44</v>
      </c>
    </row>
    <row r="57" spans="1:3">
      <c r="A57" s="14">
        <v>36373</v>
      </c>
      <c r="B57" s="5">
        <v>175</v>
      </c>
      <c r="C57" s="5">
        <v>109</v>
      </c>
    </row>
    <row r="58" spans="1:3">
      <c r="A58" s="14">
        <v>36404</v>
      </c>
      <c r="B58" s="5">
        <v>223.09</v>
      </c>
      <c r="C58" s="5">
        <v>135</v>
      </c>
    </row>
    <row r="59" spans="1:3">
      <c r="A59" s="14">
        <v>36434</v>
      </c>
      <c r="B59" s="5">
        <v>217.13</v>
      </c>
      <c r="C59" s="5">
        <v>108.49</v>
      </c>
    </row>
    <row r="60" spans="1:3">
      <c r="A60" s="14">
        <v>36465</v>
      </c>
      <c r="B60" s="5">
        <v>289.06</v>
      </c>
      <c r="C60" s="5">
        <v>127</v>
      </c>
    </row>
    <row r="61" spans="1:3">
      <c r="A61" s="14">
        <v>36495</v>
      </c>
      <c r="B61" s="5">
        <v>453.63</v>
      </c>
      <c r="C61" s="5">
        <v>260.08</v>
      </c>
    </row>
    <row r="62" spans="1:3">
      <c r="A62" s="14">
        <v>36526</v>
      </c>
      <c r="B62" s="5">
        <v>450.31</v>
      </c>
      <c r="C62" s="5">
        <v>397.5</v>
      </c>
    </row>
    <row r="63" spans="1:3">
      <c r="A63" s="14">
        <v>36557</v>
      </c>
      <c r="B63" s="5">
        <v>544.04</v>
      </c>
      <c r="C63" s="5">
        <v>660</v>
      </c>
    </row>
    <row r="64" spans="1:3">
      <c r="A64" s="14">
        <v>36586</v>
      </c>
      <c r="B64" s="5">
        <v>556.37</v>
      </c>
      <c r="C64" s="5">
        <v>549.30999999999995</v>
      </c>
    </row>
    <row r="65" spans="1:3">
      <c r="A65" s="14">
        <v>36617</v>
      </c>
      <c r="B65" s="5">
        <v>506.25</v>
      </c>
      <c r="C65" s="5">
        <v>333.07</v>
      </c>
    </row>
    <row r="66" spans="1:3">
      <c r="A66" s="14">
        <v>36647</v>
      </c>
      <c r="B66" s="5">
        <v>436.88</v>
      </c>
      <c r="C66" s="5">
        <v>185.3</v>
      </c>
    </row>
    <row r="67" spans="1:3">
      <c r="A67" s="14">
        <v>36678</v>
      </c>
      <c r="B67" s="5">
        <v>519.92999999999995</v>
      </c>
      <c r="C67" s="5">
        <v>290</v>
      </c>
    </row>
    <row r="68" spans="1:3">
      <c r="A68" s="14">
        <v>36708</v>
      </c>
      <c r="B68" s="5">
        <v>425.06</v>
      </c>
      <c r="C68" s="5">
        <v>243.24</v>
      </c>
    </row>
    <row r="69" spans="1:3">
      <c r="A69" s="14">
        <v>36739</v>
      </c>
      <c r="B69" s="5">
        <v>523.32000000000005</v>
      </c>
      <c r="C69" s="5">
        <v>328.83</v>
      </c>
    </row>
    <row r="70" spans="1:3">
      <c r="A70" s="14">
        <v>36770</v>
      </c>
      <c r="B70" s="5">
        <v>458.98</v>
      </c>
      <c r="C70" s="5">
        <v>265.68</v>
      </c>
    </row>
    <row r="71" spans="1:3">
      <c r="A71" s="14">
        <v>36800</v>
      </c>
      <c r="B71" s="5">
        <v>448.09</v>
      </c>
      <c r="C71" s="5">
        <v>238.18</v>
      </c>
    </row>
    <row r="72" spans="1:3">
      <c r="A72" s="14">
        <v>36831</v>
      </c>
      <c r="B72" s="5">
        <v>447.42</v>
      </c>
      <c r="C72" s="5">
        <v>256.83</v>
      </c>
    </row>
    <row r="73" spans="1:3">
      <c r="A73" s="14">
        <v>36861</v>
      </c>
      <c r="B73" s="5">
        <v>356.6</v>
      </c>
      <c r="C73" s="5">
        <v>240.64</v>
      </c>
    </row>
    <row r="74" spans="1:3">
      <c r="A74" s="14">
        <v>36892</v>
      </c>
      <c r="B74" s="5">
        <v>424.17</v>
      </c>
      <c r="C74" s="5">
        <v>278.83</v>
      </c>
    </row>
    <row r="75" spans="1:3">
      <c r="A75" s="14">
        <v>36923</v>
      </c>
      <c r="B75" s="5">
        <v>391.15</v>
      </c>
      <c r="C75" s="5">
        <v>254.48</v>
      </c>
    </row>
    <row r="76" spans="1:3">
      <c r="A76" s="14">
        <v>36951</v>
      </c>
      <c r="B76" s="5">
        <v>255.18</v>
      </c>
      <c r="C76" s="5">
        <v>133.43</v>
      </c>
    </row>
    <row r="77" spans="1:3">
      <c r="A77" s="14">
        <v>36982</v>
      </c>
      <c r="B77" s="5">
        <v>232.99</v>
      </c>
      <c r="C77" s="5">
        <v>143.63999999999999</v>
      </c>
    </row>
    <row r="78" spans="1:3">
      <c r="A78" s="14">
        <v>37012</v>
      </c>
      <c r="B78" s="5">
        <v>235.89</v>
      </c>
      <c r="C78" s="5">
        <v>167.88</v>
      </c>
    </row>
    <row r="79" spans="1:3">
      <c r="A79" s="14">
        <v>37043</v>
      </c>
      <c r="B79" s="5">
        <v>235.08</v>
      </c>
      <c r="C79" s="5">
        <v>139.97999999999999</v>
      </c>
    </row>
    <row r="80" spans="1:3">
      <c r="A80" s="14">
        <v>37073</v>
      </c>
      <c r="B80" s="5">
        <v>235.08</v>
      </c>
      <c r="C80" s="5">
        <v>144.47999999999999</v>
      </c>
    </row>
    <row r="81" spans="1:3">
      <c r="A81" s="14">
        <v>37104</v>
      </c>
      <c r="B81" s="5">
        <v>220.77</v>
      </c>
      <c r="C81" s="5">
        <v>148.54</v>
      </c>
    </row>
    <row r="82" spans="1:3">
      <c r="A82" s="14">
        <v>37135</v>
      </c>
      <c r="B82" s="5">
        <v>148.65</v>
      </c>
      <c r="C82" s="5">
        <v>105.51</v>
      </c>
    </row>
    <row r="83" spans="1:3">
      <c r="A83" s="14">
        <v>37165</v>
      </c>
      <c r="B83" s="5">
        <v>182.14</v>
      </c>
      <c r="C83" s="5">
        <v>107.4</v>
      </c>
    </row>
    <row r="84" spans="1:3">
      <c r="A84" s="14">
        <v>37196</v>
      </c>
      <c r="B84" s="5">
        <v>243.5</v>
      </c>
      <c r="C84" s="5">
        <v>144.78</v>
      </c>
    </row>
    <row r="85" spans="1:3">
      <c r="A85" s="14">
        <v>37226</v>
      </c>
      <c r="B85" s="5">
        <v>254.6</v>
      </c>
      <c r="C85" s="5">
        <v>160.25</v>
      </c>
    </row>
    <row r="86" spans="1:3">
      <c r="A86" s="14">
        <v>37257</v>
      </c>
      <c r="B86" s="5">
        <v>243.08</v>
      </c>
      <c r="C86" s="5">
        <v>164.66</v>
      </c>
    </row>
    <row r="87" spans="1:3">
      <c r="A87" s="14">
        <v>37288</v>
      </c>
      <c r="B87" s="5">
        <v>220.64</v>
      </c>
      <c r="C87" s="5">
        <v>158.22</v>
      </c>
    </row>
    <row r="88" spans="1:3">
      <c r="A88" s="14">
        <v>37316</v>
      </c>
      <c r="B88" s="5">
        <v>233.47</v>
      </c>
      <c r="C88" s="5">
        <v>170.16</v>
      </c>
    </row>
    <row r="89" spans="1:3">
      <c r="A89" s="14">
        <v>37347</v>
      </c>
      <c r="B89" s="5">
        <v>230.59</v>
      </c>
      <c r="C89" s="5">
        <v>154</v>
      </c>
    </row>
    <row r="90" spans="1:3">
      <c r="A90" s="14">
        <v>37377</v>
      </c>
      <c r="B90" s="5">
        <v>211.38</v>
      </c>
      <c r="C90" s="5">
        <v>152</v>
      </c>
    </row>
    <row r="91" spans="1:3">
      <c r="A91" s="14">
        <v>37408</v>
      </c>
      <c r="B91" s="5">
        <v>205.31</v>
      </c>
      <c r="C91" s="5">
        <v>148.22999999999999</v>
      </c>
    </row>
    <row r="92" spans="1:3">
      <c r="A92" s="14">
        <v>37438</v>
      </c>
      <c r="B92" s="5">
        <v>190.15</v>
      </c>
      <c r="C92" s="5">
        <v>114.33</v>
      </c>
    </row>
    <row r="93" spans="1:3">
      <c r="A93" s="14">
        <v>37469</v>
      </c>
      <c r="B93" s="5">
        <v>226.19</v>
      </c>
      <c r="C93" s="5">
        <v>126.97</v>
      </c>
    </row>
    <row r="94" spans="1:3">
      <c r="A94" s="14">
        <v>37500</v>
      </c>
      <c r="B94" s="5">
        <v>212.52</v>
      </c>
      <c r="C94" s="5">
        <v>132.36000000000001</v>
      </c>
    </row>
    <row r="95" spans="1:3">
      <c r="A95" s="14">
        <v>37530</v>
      </c>
      <c r="B95" s="5">
        <v>236.74</v>
      </c>
      <c r="C95" s="5">
        <v>137.09</v>
      </c>
    </row>
    <row r="96" spans="1:3">
      <c r="A96" s="14">
        <v>37561</v>
      </c>
      <c r="B96" s="5">
        <v>284.83999999999997</v>
      </c>
      <c r="C96" s="5">
        <v>168.62</v>
      </c>
    </row>
    <row r="97" spans="1:3">
      <c r="A97" s="14">
        <v>37591</v>
      </c>
      <c r="B97" s="5">
        <v>298.2</v>
      </c>
      <c r="C97" s="5">
        <v>163.07</v>
      </c>
    </row>
    <row r="98" spans="1:3">
      <c r="A98" s="14">
        <v>37622</v>
      </c>
      <c r="B98" s="5">
        <v>268.82</v>
      </c>
      <c r="C98" s="5">
        <v>140.32</v>
      </c>
    </row>
    <row r="99" spans="1:3">
      <c r="A99" s="14">
        <v>37653</v>
      </c>
      <c r="B99" s="5">
        <v>267.76</v>
      </c>
      <c r="C99" s="5">
        <v>146.82</v>
      </c>
    </row>
    <row r="100" spans="1:3">
      <c r="A100" s="14">
        <v>37681</v>
      </c>
      <c r="B100" s="5">
        <v>252.52</v>
      </c>
      <c r="C100" s="5">
        <v>122.83</v>
      </c>
    </row>
    <row r="101" spans="1:3">
      <c r="A101" s="14">
        <v>37712</v>
      </c>
      <c r="B101" s="5">
        <v>174.42</v>
      </c>
      <c r="C101" s="5">
        <v>86.7</v>
      </c>
    </row>
    <row r="102" spans="1:3">
      <c r="A102" s="14">
        <v>37742</v>
      </c>
      <c r="B102" s="5">
        <v>167.03</v>
      </c>
      <c r="C102" s="5">
        <v>80.56</v>
      </c>
    </row>
    <row r="103" spans="1:3">
      <c r="A103" s="14">
        <v>37773</v>
      </c>
      <c r="B103" s="5">
        <v>204.05</v>
      </c>
      <c r="C103" s="5">
        <v>94.69</v>
      </c>
    </row>
    <row r="104" spans="1:3">
      <c r="A104" s="14">
        <v>37803</v>
      </c>
      <c r="B104" s="5">
        <v>224.58</v>
      </c>
      <c r="C104" s="5">
        <v>94.3</v>
      </c>
    </row>
    <row r="105" spans="1:3">
      <c r="A105" s="14">
        <v>37834</v>
      </c>
      <c r="B105" s="5">
        <v>244.4</v>
      </c>
      <c r="C105" s="5">
        <v>106.56</v>
      </c>
    </row>
    <row r="106" spans="1:3">
      <c r="A106" s="14">
        <v>37865</v>
      </c>
      <c r="B106" s="5">
        <v>282.76</v>
      </c>
      <c r="C106" s="5">
        <v>125.35</v>
      </c>
    </row>
    <row r="107" spans="1:3">
      <c r="A107" s="14">
        <v>37895</v>
      </c>
      <c r="B107" s="5">
        <v>296.33999999999997</v>
      </c>
      <c r="C107" s="5">
        <v>134.34</v>
      </c>
    </row>
    <row r="108" spans="1:3">
      <c r="A108" s="14">
        <v>37926</v>
      </c>
      <c r="B108" s="5">
        <v>307.77999999999997</v>
      </c>
      <c r="C108" s="5">
        <v>153.88999999999999</v>
      </c>
    </row>
    <row r="109" spans="1:3">
      <c r="A109" s="14">
        <v>37956</v>
      </c>
      <c r="B109" s="5">
        <v>347.73</v>
      </c>
      <c r="C109" s="5">
        <v>173.76</v>
      </c>
    </row>
    <row r="110" spans="1:3">
      <c r="A110" s="14">
        <v>37987</v>
      </c>
      <c r="B110" s="5">
        <v>324.7</v>
      </c>
      <c r="C110" s="5">
        <v>155.77000000000001</v>
      </c>
    </row>
    <row r="111" spans="1:3">
      <c r="A111" s="14">
        <v>38018</v>
      </c>
      <c r="B111" s="5">
        <v>316.99</v>
      </c>
      <c r="C111" s="5">
        <v>145.75</v>
      </c>
    </row>
    <row r="112" spans="1:3">
      <c r="A112" s="14">
        <v>38047</v>
      </c>
      <c r="B112" s="5">
        <v>308.63</v>
      </c>
      <c r="C112" s="5">
        <v>135.94</v>
      </c>
    </row>
    <row r="113" spans="1:3">
      <c r="A113" s="14">
        <v>38078</v>
      </c>
      <c r="B113" s="5">
        <v>321.68</v>
      </c>
      <c r="C113" s="5">
        <v>154.44999999999999</v>
      </c>
    </row>
    <row r="114" spans="1:3">
      <c r="A114" s="14">
        <v>38108</v>
      </c>
      <c r="B114" s="5">
        <v>325.56</v>
      </c>
      <c r="C114" s="5">
        <v>152.72</v>
      </c>
    </row>
    <row r="115" spans="1:3">
      <c r="A115" s="14">
        <v>38139</v>
      </c>
      <c r="B115" s="5">
        <v>345.18</v>
      </c>
      <c r="C115" s="5">
        <v>159.61000000000001</v>
      </c>
    </row>
    <row r="116" spans="1:3">
      <c r="A116" s="14">
        <v>38169</v>
      </c>
      <c r="B116" s="5">
        <v>388.44</v>
      </c>
      <c r="C116" s="5">
        <v>164.03</v>
      </c>
    </row>
    <row r="117" spans="1:3">
      <c r="A117" s="14">
        <v>38200</v>
      </c>
      <c r="B117" s="5">
        <v>393.73</v>
      </c>
      <c r="C117" s="5">
        <v>173.55</v>
      </c>
    </row>
    <row r="118" spans="1:3">
      <c r="A118" s="14">
        <v>38231</v>
      </c>
      <c r="B118" s="5">
        <v>423.8</v>
      </c>
      <c r="C118" s="5">
        <v>178.98</v>
      </c>
    </row>
    <row r="119" spans="1:3">
      <c r="A119" s="14">
        <v>38261</v>
      </c>
      <c r="B119" s="5">
        <v>476.6</v>
      </c>
      <c r="C119" s="5">
        <v>197.25</v>
      </c>
    </row>
    <row r="120" spans="1:3">
      <c r="A120" s="14">
        <v>38292</v>
      </c>
      <c r="B120" s="5">
        <v>537.09</v>
      </c>
      <c r="C120" s="5">
        <v>229.85</v>
      </c>
    </row>
    <row r="121" spans="1:3">
      <c r="A121" s="14">
        <v>38322</v>
      </c>
      <c r="B121" s="5">
        <v>522.25</v>
      </c>
      <c r="C121" s="5">
        <v>224.4</v>
      </c>
    </row>
    <row r="122" spans="1:3">
      <c r="A122" s="14">
        <v>38353</v>
      </c>
      <c r="B122" s="5">
        <v>516.80999999999995</v>
      </c>
      <c r="C122" s="5">
        <v>211.36</v>
      </c>
    </row>
    <row r="123" spans="1:3">
      <c r="A123" s="14">
        <v>38384</v>
      </c>
      <c r="B123" s="5">
        <v>559.29</v>
      </c>
      <c r="C123" s="5">
        <v>209.74</v>
      </c>
    </row>
    <row r="124" spans="1:3">
      <c r="A124" s="14">
        <v>38412</v>
      </c>
      <c r="B124" s="5">
        <v>563.14</v>
      </c>
      <c r="C124" s="5">
        <v>201.33</v>
      </c>
    </row>
    <row r="125" spans="1:3">
      <c r="A125" s="14">
        <v>38443</v>
      </c>
      <c r="B125" s="5">
        <v>471.84</v>
      </c>
      <c r="C125" s="5">
        <v>189.48</v>
      </c>
    </row>
    <row r="126" spans="1:3">
      <c r="A126" s="14">
        <v>38473</v>
      </c>
      <c r="B126" s="5">
        <v>562.66999999999996</v>
      </c>
      <c r="C126" s="5">
        <v>214.77</v>
      </c>
    </row>
    <row r="127" spans="1:3">
      <c r="A127" s="14">
        <v>38504</v>
      </c>
      <c r="B127" s="5">
        <v>589.41</v>
      </c>
      <c r="C127" s="5">
        <v>229.66</v>
      </c>
    </row>
    <row r="128" spans="1:3">
      <c r="A128" s="14">
        <v>38534</v>
      </c>
      <c r="B128" s="5">
        <v>567.29999999999995</v>
      </c>
      <c r="C128" s="5">
        <v>220.68</v>
      </c>
    </row>
    <row r="129" spans="1:3">
      <c r="A129" s="14">
        <v>38565</v>
      </c>
      <c r="B129" s="5">
        <v>594.05999999999995</v>
      </c>
      <c r="C129" s="5">
        <v>218.79</v>
      </c>
    </row>
    <row r="130" spans="1:3">
      <c r="A130" s="14">
        <v>38596</v>
      </c>
      <c r="B130" s="5">
        <v>629.25</v>
      </c>
      <c r="C130" s="5">
        <v>223.08</v>
      </c>
    </row>
    <row r="131" spans="1:3">
      <c r="A131" s="14">
        <v>38626</v>
      </c>
      <c r="B131" s="5">
        <v>630.98</v>
      </c>
      <c r="C131" s="5">
        <v>218.82</v>
      </c>
    </row>
    <row r="132" spans="1:3">
      <c r="A132" s="14">
        <v>38657</v>
      </c>
      <c r="B132" s="5">
        <v>671.02</v>
      </c>
      <c r="C132" s="5">
        <v>253.41</v>
      </c>
    </row>
    <row r="133" spans="1:3">
      <c r="A133" s="14">
        <v>38687</v>
      </c>
      <c r="B133" s="5">
        <v>749.19</v>
      </c>
      <c r="C133" s="5">
        <v>278.07</v>
      </c>
    </row>
    <row r="134" spans="1:3">
      <c r="A134" s="14">
        <v>38718</v>
      </c>
      <c r="B134" s="5">
        <v>719.92</v>
      </c>
      <c r="C134" s="5">
        <v>317.94</v>
      </c>
    </row>
    <row r="135" spans="1:3">
      <c r="A135" s="14">
        <v>38749</v>
      </c>
      <c r="B135" s="5">
        <v>707.15</v>
      </c>
      <c r="C135" s="5">
        <v>312.14999999999998</v>
      </c>
    </row>
    <row r="136" spans="1:3">
      <c r="A136" s="14">
        <v>38777</v>
      </c>
      <c r="B136" s="5">
        <v>745.21</v>
      </c>
      <c r="C136" s="5">
        <v>335.13</v>
      </c>
    </row>
    <row r="137" spans="1:3">
      <c r="A137" s="14">
        <v>38808</v>
      </c>
      <c r="B137" s="5">
        <v>794.38</v>
      </c>
      <c r="C137" s="5">
        <v>323.39999999999998</v>
      </c>
    </row>
    <row r="138" spans="1:3">
      <c r="A138" s="14">
        <v>38838</v>
      </c>
      <c r="B138" s="5">
        <v>727.01</v>
      </c>
      <c r="C138" s="5">
        <v>269.91000000000003</v>
      </c>
    </row>
    <row r="139" spans="1:3">
      <c r="A139" s="14">
        <v>38869</v>
      </c>
      <c r="B139" s="5">
        <v>769.39</v>
      </c>
      <c r="C139" s="5">
        <v>308.25</v>
      </c>
    </row>
    <row r="140" spans="1:3">
      <c r="A140" s="14">
        <v>38899</v>
      </c>
      <c r="B140" s="5">
        <v>826.95</v>
      </c>
      <c r="C140" s="5">
        <v>294.77999999999997</v>
      </c>
    </row>
    <row r="141" spans="1:3">
      <c r="A141" s="14">
        <v>38930</v>
      </c>
      <c r="B141" s="5">
        <v>904.4</v>
      </c>
      <c r="C141" s="5">
        <v>310.74</v>
      </c>
    </row>
    <row r="142" spans="1:3">
      <c r="A142" s="14">
        <v>38961</v>
      </c>
      <c r="B142" s="5">
        <v>923.95</v>
      </c>
      <c r="C142" s="5">
        <v>315.06</v>
      </c>
    </row>
    <row r="143" spans="1:3">
      <c r="A143" s="14">
        <v>38991</v>
      </c>
      <c r="B143" s="5">
        <v>1047.4000000000001</v>
      </c>
      <c r="C143" s="5">
        <v>322.89</v>
      </c>
    </row>
    <row r="144" spans="1:3">
      <c r="A144" s="14">
        <v>39022</v>
      </c>
      <c r="B144" s="5">
        <v>1090.22</v>
      </c>
      <c r="C144" s="5">
        <v>359.37</v>
      </c>
    </row>
    <row r="145" spans="1:3">
      <c r="A145" s="14">
        <v>39052</v>
      </c>
      <c r="B145" s="5">
        <v>1120.25</v>
      </c>
      <c r="C145" s="5">
        <v>362.73</v>
      </c>
    </row>
    <row r="146" spans="1:3">
      <c r="A146" s="14">
        <v>39083</v>
      </c>
      <c r="B146" s="5">
        <v>1122.22</v>
      </c>
      <c r="C146" s="5">
        <v>367.74</v>
      </c>
    </row>
    <row r="147" spans="1:3">
      <c r="A147" s="14">
        <v>39114</v>
      </c>
      <c r="B147" s="5">
        <v>1039.18</v>
      </c>
      <c r="C147" s="5">
        <v>336.51</v>
      </c>
    </row>
    <row r="148" spans="1:3">
      <c r="A148" s="14">
        <v>39142</v>
      </c>
      <c r="B148" s="5">
        <v>1006.3</v>
      </c>
      <c r="C148" s="5">
        <v>335.01</v>
      </c>
    </row>
    <row r="149" spans="1:3">
      <c r="A149" s="14">
        <v>39173</v>
      </c>
      <c r="B149" s="5">
        <v>1024.68</v>
      </c>
      <c r="C149" s="5">
        <v>342.75</v>
      </c>
    </row>
    <row r="150" spans="1:3">
      <c r="A150" s="14">
        <v>39203</v>
      </c>
      <c r="B150" s="5">
        <v>960.13</v>
      </c>
      <c r="C150" s="5">
        <v>326.73</v>
      </c>
    </row>
    <row r="151" spans="1:3">
      <c r="A151" s="14">
        <v>39234</v>
      </c>
      <c r="B151" s="5">
        <v>964.6</v>
      </c>
      <c r="C151" s="5">
        <v>311.10000000000002</v>
      </c>
    </row>
    <row r="152" spans="1:3">
      <c r="A152" s="14">
        <v>39264</v>
      </c>
      <c r="B152" s="5">
        <v>988.63</v>
      </c>
      <c r="C152" s="5">
        <v>297.39</v>
      </c>
    </row>
    <row r="153" spans="1:3">
      <c r="A153" s="14">
        <v>39295</v>
      </c>
      <c r="B153" s="5">
        <v>927.52</v>
      </c>
      <c r="C153" s="5">
        <v>289.35000000000002</v>
      </c>
    </row>
    <row r="154" spans="1:3">
      <c r="A154" s="14">
        <v>39326</v>
      </c>
      <c r="B154" s="5">
        <v>948.38</v>
      </c>
      <c r="C154" s="5">
        <v>275.91000000000003</v>
      </c>
    </row>
    <row r="155" spans="1:3">
      <c r="A155" s="14">
        <v>39356</v>
      </c>
      <c r="B155" s="5">
        <v>919.55</v>
      </c>
      <c r="C155" s="5">
        <v>302.88</v>
      </c>
    </row>
    <row r="156" spans="1:3">
      <c r="A156" s="14">
        <v>39387</v>
      </c>
      <c r="B156" s="5">
        <v>802.02</v>
      </c>
      <c r="C156" s="5">
        <v>276.18</v>
      </c>
    </row>
    <row r="157" spans="1:3">
      <c r="A157" s="14">
        <v>39417</v>
      </c>
      <c r="B157" s="5">
        <v>884.2</v>
      </c>
      <c r="C157" s="5">
        <v>315.36</v>
      </c>
    </row>
    <row r="158" spans="1:3">
      <c r="A158" s="14">
        <v>39448</v>
      </c>
      <c r="B158" s="5">
        <v>751.95</v>
      </c>
      <c r="C158" s="5">
        <v>248.01</v>
      </c>
    </row>
    <row r="159" spans="1:3">
      <c r="A159" s="14">
        <v>39479</v>
      </c>
      <c r="B159" s="5">
        <v>773.42</v>
      </c>
      <c r="C159" s="5">
        <v>260.79000000000002</v>
      </c>
    </row>
    <row r="160" spans="1:3">
      <c r="A160" s="14">
        <v>39508</v>
      </c>
      <c r="B160" s="5">
        <v>715.08</v>
      </c>
      <c r="C160" s="5">
        <v>255.18</v>
      </c>
    </row>
    <row r="161" spans="1:3">
      <c r="A161" s="14">
        <v>39539</v>
      </c>
      <c r="B161" s="5">
        <v>876.88</v>
      </c>
      <c r="C161" s="5">
        <v>293.16000000000003</v>
      </c>
    </row>
    <row r="162" spans="1:3">
      <c r="A162" s="14">
        <v>39569</v>
      </c>
      <c r="B162" s="5">
        <v>978.77</v>
      </c>
      <c r="C162" s="5">
        <v>304.8</v>
      </c>
    </row>
    <row r="163" spans="1:3">
      <c r="A163" s="14">
        <v>39600</v>
      </c>
      <c r="B163" s="5">
        <v>867.38</v>
      </c>
      <c r="C163" s="5">
        <v>262.77</v>
      </c>
    </row>
    <row r="164" spans="1:3">
      <c r="A164" s="14">
        <v>39630</v>
      </c>
      <c r="B164" s="5">
        <v>791.65</v>
      </c>
      <c r="C164" s="5">
        <v>249.6</v>
      </c>
    </row>
    <row r="165" spans="1:3">
      <c r="A165" s="14">
        <v>39661</v>
      </c>
      <c r="B165" s="5">
        <v>874.25</v>
      </c>
      <c r="C165" s="5">
        <v>259.38</v>
      </c>
    </row>
    <row r="166" spans="1:3">
      <c r="A166" s="14">
        <v>39692</v>
      </c>
      <c r="B166" s="5">
        <v>698.77</v>
      </c>
      <c r="C166" s="5">
        <v>203.79</v>
      </c>
    </row>
    <row r="167" spans="1:3">
      <c r="A167" s="14">
        <v>39722</v>
      </c>
      <c r="B167" s="5">
        <v>690.83</v>
      </c>
      <c r="C167" s="5">
        <v>163.29</v>
      </c>
    </row>
    <row r="168" spans="1:3">
      <c r="A168" s="14">
        <v>39753</v>
      </c>
      <c r="B168" s="5">
        <v>620.29999999999995</v>
      </c>
      <c r="C168" s="5">
        <v>145.97999999999999</v>
      </c>
    </row>
    <row r="169" spans="1:3">
      <c r="A169" s="14">
        <v>39783</v>
      </c>
      <c r="B169" s="5">
        <v>558.91999999999996</v>
      </c>
      <c r="C169" s="5">
        <v>140.13</v>
      </c>
    </row>
    <row r="170" spans="1:3">
      <c r="A170" s="14">
        <v>39814</v>
      </c>
      <c r="B170" s="5">
        <v>652.75</v>
      </c>
      <c r="C170" s="5">
        <v>138.66</v>
      </c>
    </row>
    <row r="171" spans="1:3">
      <c r="A171" s="14">
        <v>39845</v>
      </c>
      <c r="B171" s="5">
        <v>615.65</v>
      </c>
      <c r="C171" s="5">
        <v>124.41</v>
      </c>
    </row>
    <row r="172" spans="1:3">
      <c r="A172" s="14">
        <v>39873</v>
      </c>
      <c r="B172" s="5">
        <v>662.05</v>
      </c>
      <c r="C172" s="5">
        <v>147.24</v>
      </c>
    </row>
    <row r="173" spans="1:3">
      <c r="A173" s="14">
        <v>39904</v>
      </c>
      <c r="B173" s="5">
        <v>753.65</v>
      </c>
      <c r="C173" s="5">
        <v>198.3</v>
      </c>
    </row>
    <row r="174" spans="1:3">
      <c r="A174" s="14">
        <v>39934</v>
      </c>
      <c r="B174" s="5">
        <v>801</v>
      </c>
      <c r="C174" s="5">
        <v>228.93</v>
      </c>
    </row>
    <row r="175" spans="1:3">
      <c r="A175" s="14">
        <v>39965</v>
      </c>
      <c r="B175" s="5">
        <v>888.45</v>
      </c>
      <c r="C175" s="5">
        <v>226.59</v>
      </c>
    </row>
    <row r="176" spans="1:3">
      <c r="A176" s="14">
        <v>39995</v>
      </c>
      <c r="B176" s="5">
        <v>1031.95</v>
      </c>
      <c r="C176" s="5">
        <v>294.39</v>
      </c>
    </row>
    <row r="177" spans="1:3">
      <c r="A177" s="14">
        <v>40026</v>
      </c>
      <c r="B177" s="5">
        <v>1066.1500000000001</v>
      </c>
      <c r="C177" s="5">
        <v>330.45</v>
      </c>
    </row>
    <row r="178" spans="1:3">
      <c r="A178" s="14">
        <v>40057</v>
      </c>
      <c r="B178" s="5">
        <v>1154.2</v>
      </c>
      <c r="C178" s="5">
        <v>361.05</v>
      </c>
    </row>
    <row r="179" spans="1:3">
      <c r="A179" s="14">
        <v>40087</v>
      </c>
      <c r="B179" s="5">
        <v>1102.7</v>
      </c>
      <c r="C179" s="5">
        <v>364.59</v>
      </c>
    </row>
    <row r="180" spans="1:3">
      <c r="A180" s="14">
        <v>40118</v>
      </c>
      <c r="B180" s="5">
        <v>1191.97</v>
      </c>
      <c r="C180" s="5">
        <v>377.34</v>
      </c>
    </row>
    <row r="181" spans="1:3">
      <c r="A181" s="14">
        <v>40148</v>
      </c>
      <c r="B181" s="5">
        <v>1302.6300000000001</v>
      </c>
      <c r="C181" s="5">
        <v>407.64</v>
      </c>
    </row>
    <row r="182" spans="1:3">
      <c r="A182" s="14">
        <v>40179</v>
      </c>
      <c r="B182" s="5">
        <v>1238.3499999999999</v>
      </c>
      <c r="C182" s="5">
        <v>388.44</v>
      </c>
    </row>
    <row r="183" spans="1:3">
      <c r="A183" s="14">
        <v>40210</v>
      </c>
      <c r="B183" s="5">
        <v>1300.8</v>
      </c>
      <c r="C183" s="5">
        <v>406.02</v>
      </c>
    </row>
    <row r="184" spans="1:3">
      <c r="A184" s="14">
        <v>40238</v>
      </c>
      <c r="B184" s="5">
        <v>1307.55</v>
      </c>
      <c r="C184" s="5">
        <v>424.08</v>
      </c>
    </row>
    <row r="185" spans="1:3">
      <c r="A185" s="14">
        <v>40269</v>
      </c>
      <c r="B185" s="5">
        <v>1368.08</v>
      </c>
      <c r="C185" s="5">
        <v>404.1</v>
      </c>
    </row>
    <row r="186" spans="1:3">
      <c r="A186" s="14">
        <v>40299</v>
      </c>
      <c r="B186" s="5">
        <v>1328.83</v>
      </c>
      <c r="C186" s="5">
        <v>401.01</v>
      </c>
    </row>
    <row r="187" spans="1:3">
      <c r="A187" s="14">
        <v>40330</v>
      </c>
      <c r="B187" s="5">
        <v>1394.28</v>
      </c>
      <c r="C187" s="5">
        <v>384.75</v>
      </c>
    </row>
    <row r="188" spans="1:3">
      <c r="A188" s="14">
        <v>40360</v>
      </c>
      <c r="B188" s="5">
        <v>1394.43</v>
      </c>
      <c r="C188" s="5">
        <v>411.35</v>
      </c>
    </row>
    <row r="189" spans="1:3">
      <c r="A189" s="14">
        <v>40391</v>
      </c>
      <c r="B189" s="5">
        <v>1353.55</v>
      </c>
      <c r="C189" s="5">
        <v>399.8</v>
      </c>
    </row>
    <row r="190" spans="1:3">
      <c r="A190" s="14">
        <v>40422</v>
      </c>
      <c r="B190" s="5">
        <v>1520.5</v>
      </c>
      <c r="C190" s="5">
        <v>448.35</v>
      </c>
    </row>
    <row r="191" spans="1:3">
      <c r="A191" s="14">
        <v>40452</v>
      </c>
      <c r="B191" s="5">
        <v>1484.8</v>
      </c>
      <c r="C191" s="5">
        <v>419.6</v>
      </c>
    </row>
    <row r="192" spans="1:3">
      <c r="A192" s="14">
        <v>40483</v>
      </c>
      <c r="B192" s="5">
        <v>1524.72</v>
      </c>
      <c r="C192" s="5">
        <v>420.2</v>
      </c>
    </row>
    <row r="193" spans="1:3">
      <c r="A193" s="14">
        <v>40513</v>
      </c>
      <c r="B193" s="5">
        <v>1722.5</v>
      </c>
      <c r="C193" s="5">
        <v>490.25</v>
      </c>
    </row>
    <row r="194" spans="1:3">
      <c r="A194" s="14">
        <v>40544</v>
      </c>
      <c r="B194" s="5">
        <v>1558.15</v>
      </c>
      <c r="C194" s="5">
        <v>438.45</v>
      </c>
    </row>
    <row r="195" spans="1:3">
      <c r="A195" s="14">
        <v>40575</v>
      </c>
      <c r="B195" s="5">
        <v>1501.53</v>
      </c>
      <c r="C195" s="5">
        <v>438.4</v>
      </c>
    </row>
    <row r="196" spans="1:3">
      <c r="A196" s="14">
        <v>40603</v>
      </c>
      <c r="B196" s="5">
        <v>1618.38</v>
      </c>
      <c r="C196" s="5">
        <v>478.3</v>
      </c>
    </row>
    <row r="197" spans="1:3">
      <c r="A197" s="14">
        <v>40634</v>
      </c>
      <c r="B197" s="5">
        <v>1452.97</v>
      </c>
      <c r="C197" s="5">
        <v>450.25</v>
      </c>
    </row>
    <row r="198" spans="1:3">
      <c r="A198" s="14">
        <v>40664</v>
      </c>
      <c r="B198" s="5">
        <v>1395.93</v>
      </c>
      <c r="C198" s="5">
        <v>446.65</v>
      </c>
    </row>
    <row r="199" spans="1:3">
      <c r="A199" s="14">
        <v>40695</v>
      </c>
      <c r="B199" s="5">
        <v>1453.7</v>
      </c>
      <c r="C199" s="5">
        <v>417.6</v>
      </c>
    </row>
    <row r="200" spans="1:3">
      <c r="A200" s="14">
        <v>40725</v>
      </c>
      <c r="B200" s="5">
        <v>1383.4</v>
      </c>
      <c r="C200" s="5">
        <v>389.95</v>
      </c>
    </row>
    <row r="201" spans="1:3">
      <c r="A201" s="14">
        <v>40756</v>
      </c>
      <c r="B201" s="5">
        <v>1171.4000000000001</v>
      </c>
      <c r="C201" s="5">
        <v>335.05</v>
      </c>
    </row>
    <row r="202" spans="1:3">
      <c r="A202" s="14">
        <v>40787</v>
      </c>
      <c r="B202" s="5">
        <v>1266.9000000000001</v>
      </c>
      <c r="C202" s="5">
        <v>340.7</v>
      </c>
    </row>
    <row r="203" spans="1:3">
      <c r="A203" s="14">
        <v>40817</v>
      </c>
      <c r="B203" s="5">
        <v>1437.6</v>
      </c>
      <c r="C203" s="5">
        <v>366.45</v>
      </c>
    </row>
    <row r="204" spans="1:3">
      <c r="A204" s="14">
        <v>40848</v>
      </c>
      <c r="B204" s="5">
        <v>1303.78</v>
      </c>
      <c r="C204" s="5">
        <v>378.15</v>
      </c>
    </row>
    <row r="205" spans="1:3">
      <c r="A205" s="14">
        <v>40878</v>
      </c>
      <c r="B205" s="5">
        <v>1382.53</v>
      </c>
      <c r="C205" s="5">
        <v>398.8</v>
      </c>
    </row>
    <row r="206" spans="1:3">
      <c r="A206" s="14">
        <v>40909</v>
      </c>
      <c r="B206" s="5">
        <v>1371.68</v>
      </c>
      <c r="C206" s="5">
        <v>413.25</v>
      </c>
    </row>
    <row r="207" spans="1:3">
      <c r="A207" s="14">
        <v>40940</v>
      </c>
      <c r="B207" s="5">
        <v>1437.7</v>
      </c>
      <c r="C207" s="5">
        <v>431.75</v>
      </c>
    </row>
    <row r="208" spans="1:3">
      <c r="A208" s="14">
        <v>40969</v>
      </c>
      <c r="B208" s="5">
        <v>1432.47</v>
      </c>
      <c r="C208" s="5">
        <v>439</v>
      </c>
    </row>
    <row r="209" spans="1:3">
      <c r="A209" s="14">
        <v>41000</v>
      </c>
      <c r="B209" s="5">
        <v>1231.3</v>
      </c>
      <c r="C209" s="5">
        <v>405.1</v>
      </c>
    </row>
    <row r="210" spans="1:3">
      <c r="A210" s="14">
        <v>41030</v>
      </c>
      <c r="B210" s="5">
        <v>1219.93</v>
      </c>
      <c r="C210" s="5">
        <v>409.55</v>
      </c>
    </row>
    <row r="211" spans="1:3">
      <c r="A211" s="14">
        <v>41061</v>
      </c>
      <c r="B211" s="5">
        <v>1251.28</v>
      </c>
      <c r="C211" s="5">
        <v>399.3</v>
      </c>
    </row>
    <row r="212" spans="1:3">
      <c r="A212" s="14">
        <v>41091</v>
      </c>
      <c r="B212" s="5">
        <v>1113.7</v>
      </c>
      <c r="C212" s="5">
        <v>339.9</v>
      </c>
    </row>
    <row r="213" spans="1:3">
      <c r="A213" s="14">
        <v>41122</v>
      </c>
      <c r="B213" s="5">
        <v>1186.6300000000001</v>
      </c>
      <c r="C213" s="5">
        <v>367.6</v>
      </c>
    </row>
    <row r="214" spans="1:3">
      <c r="A214" s="14">
        <v>41153</v>
      </c>
      <c r="B214" s="5">
        <v>1267</v>
      </c>
      <c r="C214" s="5">
        <v>381.3</v>
      </c>
    </row>
    <row r="215" spans="1:3">
      <c r="A215" s="14">
        <v>41183</v>
      </c>
      <c r="B215" s="5">
        <v>1181.75</v>
      </c>
      <c r="C215" s="5">
        <v>350.8</v>
      </c>
    </row>
    <row r="216" spans="1:3">
      <c r="A216" s="14">
        <v>41214</v>
      </c>
      <c r="B216" s="5">
        <v>1218.3</v>
      </c>
      <c r="C216" s="5">
        <v>392.95</v>
      </c>
    </row>
    <row r="217" spans="1:3">
      <c r="A217" s="14">
        <v>41244</v>
      </c>
      <c r="B217" s="5">
        <v>1159.25</v>
      </c>
      <c r="C217" s="5">
        <v>394.35</v>
      </c>
    </row>
    <row r="218" spans="1:3">
      <c r="A218" s="14">
        <v>41275</v>
      </c>
      <c r="B218" s="5">
        <v>1394.38</v>
      </c>
      <c r="C218" s="5">
        <v>411.2</v>
      </c>
    </row>
    <row r="219" spans="1:3">
      <c r="A219" s="14">
        <v>41306</v>
      </c>
      <c r="B219" s="5">
        <v>1453</v>
      </c>
      <c r="C219" s="5">
        <v>416.5</v>
      </c>
    </row>
    <row r="220" spans="1:3">
      <c r="A220" s="14">
        <v>41334</v>
      </c>
      <c r="B220" s="5">
        <v>1444.95</v>
      </c>
      <c r="C220" s="5">
        <v>437.15</v>
      </c>
    </row>
    <row r="221" spans="1:3">
      <c r="A221" s="14">
        <v>41365</v>
      </c>
      <c r="B221" s="5">
        <v>1117.22</v>
      </c>
      <c r="C221" s="5">
        <v>347.9</v>
      </c>
    </row>
    <row r="222" spans="1:3">
      <c r="A222" s="14">
        <v>41395</v>
      </c>
      <c r="B222" s="5">
        <v>1203.8</v>
      </c>
      <c r="C222" s="5">
        <v>326.55</v>
      </c>
    </row>
    <row r="223" spans="1:3">
      <c r="A223" s="14">
        <v>41426</v>
      </c>
      <c r="B223" s="5">
        <v>1246.6300000000001</v>
      </c>
      <c r="C223" s="5">
        <v>349.8</v>
      </c>
    </row>
    <row r="224" spans="1:3">
      <c r="A224" s="14">
        <v>41456</v>
      </c>
      <c r="B224" s="5">
        <v>1483.58</v>
      </c>
      <c r="C224" s="5">
        <v>437.3</v>
      </c>
    </row>
    <row r="225" spans="1:3">
      <c r="A225" s="14">
        <v>41487</v>
      </c>
      <c r="B225" s="5">
        <v>1550.15</v>
      </c>
      <c r="C225" s="5">
        <v>483.9</v>
      </c>
    </row>
    <row r="226" spans="1:3">
      <c r="A226" s="14">
        <v>41518</v>
      </c>
      <c r="B226" s="5">
        <v>1507.72</v>
      </c>
      <c r="C226" s="5">
        <v>474.05</v>
      </c>
    </row>
    <row r="227" spans="1:3">
      <c r="A227" s="14">
        <v>41548</v>
      </c>
      <c r="B227" s="5">
        <v>1654.33</v>
      </c>
      <c r="C227" s="5">
        <v>476.95</v>
      </c>
    </row>
    <row r="228" spans="1:3">
      <c r="A228" s="14">
        <v>41579</v>
      </c>
      <c r="B228" s="5">
        <v>1676.75</v>
      </c>
      <c r="C228" s="5">
        <v>470.95</v>
      </c>
    </row>
    <row r="229" spans="1:3">
      <c r="A229" s="14">
        <v>41609</v>
      </c>
      <c r="B229" s="5">
        <v>1742.75</v>
      </c>
      <c r="C229" s="5">
        <v>559.04999999999995</v>
      </c>
    </row>
    <row r="230" spans="1:3">
      <c r="A230" s="14">
        <v>41640</v>
      </c>
      <c r="B230" s="5">
        <v>1849.72</v>
      </c>
      <c r="C230" s="5">
        <v>574.95000000000005</v>
      </c>
    </row>
    <row r="231" spans="1:3">
      <c r="A231" s="14">
        <v>41671</v>
      </c>
      <c r="B231" s="5">
        <v>1910.1</v>
      </c>
      <c r="C231" s="5">
        <v>596.75</v>
      </c>
    </row>
    <row r="232" spans="1:3">
      <c r="A232" s="14">
        <v>41699</v>
      </c>
      <c r="B232" s="5">
        <v>1639.43</v>
      </c>
      <c r="C232" s="5">
        <v>542.6</v>
      </c>
    </row>
    <row r="233" spans="1:3">
      <c r="A233" s="14">
        <v>41730</v>
      </c>
      <c r="B233" s="5">
        <v>1588.6</v>
      </c>
      <c r="C233" s="5">
        <v>522</v>
      </c>
    </row>
    <row r="234" spans="1:3">
      <c r="A234" s="14">
        <v>41760</v>
      </c>
      <c r="B234" s="5">
        <v>1470.75</v>
      </c>
      <c r="C234" s="5">
        <v>505</v>
      </c>
    </row>
    <row r="235" spans="1:3">
      <c r="A235" s="14">
        <v>41791</v>
      </c>
      <c r="B235" s="5">
        <v>1623.22</v>
      </c>
      <c r="C235" s="5">
        <v>544.95000000000005</v>
      </c>
    </row>
    <row r="236" spans="1:3">
      <c r="A236" s="14">
        <v>41821</v>
      </c>
      <c r="B236" s="5">
        <v>1682.85</v>
      </c>
      <c r="C236" s="5">
        <v>543.65</v>
      </c>
    </row>
    <row r="237" spans="1:3">
      <c r="A237" s="14">
        <v>41852</v>
      </c>
      <c r="B237" s="5">
        <v>1797</v>
      </c>
      <c r="C237" s="5">
        <v>565.4</v>
      </c>
    </row>
    <row r="238" spans="1:3">
      <c r="A238" s="14">
        <v>41883</v>
      </c>
      <c r="B238" s="5">
        <v>1873.83</v>
      </c>
      <c r="C238" s="5">
        <v>596.35</v>
      </c>
    </row>
    <row r="239" spans="1:3">
      <c r="A239" s="14">
        <v>41913</v>
      </c>
      <c r="B239" s="5">
        <v>2025.72</v>
      </c>
      <c r="C239" s="5">
        <v>563.45000000000005</v>
      </c>
    </row>
    <row r="240" spans="1:3">
      <c r="A240" s="14">
        <v>41944</v>
      </c>
      <c r="B240" s="5">
        <v>2179.63</v>
      </c>
      <c r="C240" s="5">
        <v>585.5</v>
      </c>
    </row>
    <row r="241" spans="1:3">
      <c r="A241" s="14">
        <v>41974</v>
      </c>
      <c r="B241" s="5">
        <v>1971.2</v>
      </c>
      <c r="C241" s="5">
        <v>553.79999999999995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3"/>
  <sheetViews>
    <sheetView zoomScalePageLayoutView="200" workbookViewId="0">
      <pane ySplit="1" topLeftCell="A14" activePane="bottomLeft" state="frozen"/>
      <selection pane="bottomLeft" activeCell="J1" activeCellId="1" sqref="E1:E1048576 J1:J1048576"/>
    </sheetView>
  </sheetViews>
  <sheetFormatPr defaultColWidth="11" defaultRowHeight="15.75"/>
  <cols>
    <col min="1" max="2" width="10.875" style="5"/>
    <col min="3" max="3" width="12.625" style="5" customWidth="1"/>
    <col min="4" max="4" width="10.875" style="5"/>
    <col min="5" max="5" width="10.875" style="5" customWidth="1"/>
    <col min="6" max="6" width="3.125" style="12" customWidth="1"/>
    <col min="7" max="8" width="10.875" style="5"/>
    <col min="9" max="9" width="11" style="5"/>
    <col min="10" max="13" width="10.875" style="5" customWidth="1"/>
    <col min="14" max="14" width="11.625" style="5" customWidth="1"/>
    <col min="15" max="15" width="16.625" customWidth="1"/>
    <col min="16" max="16" width="20.125" customWidth="1"/>
    <col min="18" max="18" width="10.875" style="5"/>
    <col min="23" max="23" width="20.375" bestFit="1" customWidth="1"/>
  </cols>
  <sheetData>
    <row r="1" spans="1:17" ht="47.25">
      <c r="A1" s="9" t="s">
        <v>0</v>
      </c>
      <c r="B1" s="9" t="s">
        <v>24</v>
      </c>
      <c r="C1" s="9" t="s">
        <v>26</v>
      </c>
      <c r="D1" s="9" t="s">
        <v>23</v>
      </c>
      <c r="E1" s="9" t="s">
        <v>32</v>
      </c>
      <c r="F1" s="11"/>
      <c r="G1" s="9" t="s">
        <v>25</v>
      </c>
      <c r="H1" s="9" t="s">
        <v>27</v>
      </c>
      <c r="I1" s="9" t="s">
        <v>23</v>
      </c>
      <c r="J1" s="9" t="s">
        <v>33</v>
      </c>
      <c r="K1" s="19" t="s">
        <v>46</v>
      </c>
      <c r="L1" s="20" t="s">
        <v>43</v>
      </c>
      <c r="M1" s="19" t="s">
        <v>44</v>
      </c>
      <c r="N1" s="20" t="s">
        <v>45</v>
      </c>
      <c r="P1" s="9" t="s">
        <v>34</v>
      </c>
      <c r="Q1">
        <f>CORREL(C:C,H:H)</f>
        <v>0.57916359863763567</v>
      </c>
    </row>
    <row r="2" spans="1:17">
      <c r="A2" s="14">
        <v>34700</v>
      </c>
      <c r="B2" s="5">
        <v>3.36</v>
      </c>
      <c r="C2" s="10"/>
      <c r="D2" s="10"/>
      <c r="E2" s="10"/>
      <c r="G2" s="5">
        <v>2.58</v>
      </c>
      <c r="H2" s="10"/>
      <c r="I2" s="10"/>
      <c r="J2" s="10"/>
      <c r="K2" s="10"/>
      <c r="L2">
        <f>AVERAGE(K:K)</f>
        <v>10.540000000000003</v>
      </c>
      <c r="M2" s="10"/>
      <c r="N2" s="10"/>
    </row>
    <row r="3" spans="1:17">
      <c r="A3" s="14">
        <v>34731</v>
      </c>
      <c r="B3" s="5">
        <v>3.52</v>
      </c>
      <c r="C3" s="5">
        <f>B3-B2</f>
        <v>0.16000000000000014</v>
      </c>
      <c r="D3" s="7">
        <f t="shared" ref="D3:D66" si="0">IF(C3&lt;Q$29,T$29,IF(C3&lt;Q$30,T$30,IF(C3&lt;Q$31,T$31,IF(C3&lt;Q$32,T$32,IF(C3&lt;Q$33,T$33,IF(C3&lt;Q$34,T$34,IF(C3&lt;Q$35,T$35,T$36)))))))</f>
        <v>-29.097761614022289</v>
      </c>
      <c r="E3" s="4">
        <f>IF(C3&gt;0,1,-1)</f>
        <v>1</v>
      </c>
      <c r="F3" s="13"/>
      <c r="G3" s="5">
        <v>2.5</v>
      </c>
      <c r="H3" s="5">
        <f>G3-G2</f>
        <v>-8.0000000000000071E-2</v>
      </c>
      <c r="I3" s="7">
        <f>IF(H3&lt;X$29,AA$29,IF(H3&lt;X$30,AA$30,IF(H3&lt;X$31,AA$31,IF(H3&lt;X$32,AA$32,IF(H3&lt;X$33,AA$33,IF(H3&lt;X$34,AA$34,IF(H3&lt;X$35,AA$35,AA$36)))))))</f>
        <v>-17.045492035544445</v>
      </c>
      <c r="J3" s="5">
        <f>IF(H3&gt;0,1,-1)</f>
        <v>-1</v>
      </c>
      <c r="K3" s="5">
        <f>C3+H3</f>
        <v>8.0000000000000071E-2</v>
      </c>
      <c r="L3" s="5">
        <f>VAR(K:K)</f>
        <v>10419.760329411763</v>
      </c>
      <c r="M3" s="7">
        <f>D3+I3</f>
        <v>-46.143253649566731</v>
      </c>
      <c r="N3" s="7">
        <f>AVERAGE(M:M)</f>
        <v>3.7469298075908588</v>
      </c>
    </row>
    <row r="4" spans="1:17">
      <c r="A4" s="14">
        <v>34759</v>
      </c>
      <c r="B4" s="5">
        <v>3.71</v>
      </c>
      <c r="C4" s="5">
        <f t="shared" ref="C4:C67" si="1">B4-B3</f>
        <v>0.18999999999999995</v>
      </c>
      <c r="D4" s="7">
        <f t="shared" si="0"/>
        <v>-29.097761614022289</v>
      </c>
      <c r="E4" s="4">
        <f t="shared" ref="E4:E67" si="2">IF(C4&gt;0,1,-1)</f>
        <v>1</v>
      </c>
      <c r="F4" s="13"/>
      <c r="G4" s="5">
        <v>2.4900000000000002</v>
      </c>
      <c r="H4" s="5">
        <f t="shared" ref="H4:H67" si="3">G4-G3</f>
        <v>-9.9999999999997868E-3</v>
      </c>
      <c r="I4" s="7">
        <f t="shared" ref="I4:I67" si="4">IF(H4&lt;X$29,AA$29,IF(H4&lt;X$30,AA$30,IF(H4&lt;X$31,AA$31,IF(H4&lt;X$32,AA$32,IF(H4&lt;X$33,AA$33,IF(H4&lt;X$34,AA$34,IF(H4&lt;X$35,AA$35,AA$36)))))))</f>
        <v>-17.045492035544445</v>
      </c>
      <c r="J4" s="5">
        <f t="shared" ref="J4:J67" si="5">IF(H4&gt;0,1,-1)</f>
        <v>-1</v>
      </c>
      <c r="K4" s="5">
        <f t="shared" ref="K4:K67" si="6">C4+H4</f>
        <v>0.18000000000000016</v>
      </c>
      <c r="M4" s="7">
        <f t="shared" ref="M4:M67" si="7">D4+I4</f>
        <v>-46.143253649566731</v>
      </c>
      <c r="N4" s="6">
        <f>V40</f>
        <v>3.7469298075908712</v>
      </c>
    </row>
    <row r="5" spans="1:17">
      <c r="A5" s="14">
        <v>34790</v>
      </c>
      <c r="B5" s="5">
        <v>3.52</v>
      </c>
      <c r="C5" s="5">
        <f t="shared" si="1"/>
        <v>-0.18999999999999995</v>
      </c>
      <c r="D5" s="7">
        <f t="shared" si="0"/>
        <v>-29.097761614022289</v>
      </c>
      <c r="E5" s="4">
        <f t="shared" si="2"/>
        <v>-1</v>
      </c>
      <c r="F5" s="13"/>
      <c r="G5" s="5">
        <v>2.4700000000000002</v>
      </c>
      <c r="H5" s="5">
        <f t="shared" si="3"/>
        <v>-2.0000000000000018E-2</v>
      </c>
      <c r="I5" s="7">
        <f t="shared" si="4"/>
        <v>-17.045492035544445</v>
      </c>
      <c r="J5" s="5">
        <f t="shared" si="5"/>
        <v>-1</v>
      </c>
      <c r="K5" s="5">
        <f t="shared" si="6"/>
        <v>-0.20999999999999996</v>
      </c>
      <c r="M5" s="7">
        <f t="shared" si="7"/>
        <v>-46.143253649566731</v>
      </c>
    </row>
    <row r="6" spans="1:17">
      <c r="A6" s="14">
        <v>34820</v>
      </c>
      <c r="B6" s="5">
        <v>3.91</v>
      </c>
      <c r="C6" s="5">
        <f t="shared" si="1"/>
        <v>0.39000000000000012</v>
      </c>
      <c r="D6" s="7">
        <f t="shared" si="0"/>
        <v>-29.097761614022289</v>
      </c>
      <c r="E6" s="4">
        <f t="shared" si="2"/>
        <v>1</v>
      </c>
      <c r="F6" s="13"/>
      <c r="G6" s="5">
        <v>2.7</v>
      </c>
      <c r="H6" s="5">
        <f t="shared" si="3"/>
        <v>0.22999999999999998</v>
      </c>
      <c r="I6" s="7">
        <f t="shared" si="4"/>
        <v>-17.045492035544445</v>
      </c>
      <c r="J6" s="5">
        <f t="shared" si="5"/>
        <v>1</v>
      </c>
      <c r="K6" s="5">
        <f t="shared" si="6"/>
        <v>0.62000000000000011</v>
      </c>
      <c r="M6" s="7">
        <f t="shared" si="7"/>
        <v>-46.143253649566731</v>
      </c>
    </row>
    <row r="7" spans="1:17">
      <c r="A7" s="14">
        <v>34851</v>
      </c>
      <c r="B7" s="5">
        <v>3.7</v>
      </c>
      <c r="C7" s="5">
        <f t="shared" si="1"/>
        <v>-0.20999999999999996</v>
      </c>
      <c r="D7" s="7">
        <f t="shared" si="0"/>
        <v>-29.097761614022289</v>
      </c>
      <c r="E7" s="4">
        <f t="shared" si="2"/>
        <v>-1</v>
      </c>
      <c r="F7" s="13"/>
      <c r="G7" s="5">
        <v>2.67</v>
      </c>
      <c r="H7" s="5">
        <f t="shared" si="3"/>
        <v>-3.0000000000000249E-2</v>
      </c>
      <c r="I7" s="7">
        <f t="shared" si="4"/>
        <v>-17.045492035544445</v>
      </c>
      <c r="J7" s="5">
        <f t="shared" si="5"/>
        <v>-1</v>
      </c>
      <c r="K7" s="5">
        <f t="shared" si="6"/>
        <v>-0.24000000000000021</v>
      </c>
      <c r="M7" s="7">
        <f t="shared" si="7"/>
        <v>-46.143253649566731</v>
      </c>
    </row>
    <row r="8" spans="1:17">
      <c r="A8" s="14">
        <v>34881</v>
      </c>
      <c r="B8" s="5">
        <v>3.48</v>
      </c>
      <c r="C8" s="5">
        <f t="shared" si="1"/>
        <v>-0.2200000000000002</v>
      </c>
      <c r="D8" s="7">
        <f t="shared" si="0"/>
        <v>-29.097761614022289</v>
      </c>
      <c r="E8" s="4">
        <f t="shared" si="2"/>
        <v>-1</v>
      </c>
      <c r="F8" s="13"/>
      <c r="G8" s="5">
        <v>3.12</v>
      </c>
      <c r="H8" s="5">
        <f t="shared" si="3"/>
        <v>0.45000000000000018</v>
      </c>
      <c r="I8" s="7">
        <f t="shared" si="4"/>
        <v>-17.045492035544445</v>
      </c>
      <c r="J8" s="5">
        <f t="shared" si="5"/>
        <v>1</v>
      </c>
      <c r="K8" s="5">
        <f t="shared" si="6"/>
        <v>0.22999999999999998</v>
      </c>
      <c r="M8" s="7">
        <f t="shared" si="7"/>
        <v>-46.143253649566731</v>
      </c>
    </row>
    <row r="9" spans="1:17">
      <c r="A9" s="14">
        <v>34912</v>
      </c>
      <c r="B9" s="5">
        <v>3.73</v>
      </c>
      <c r="C9" s="5">
        <f t="shared" si="1"/>
        <v>0.25</v>
      </c>
      <c r="D9" s="7">
        <f t="shared" si="0"/>
        <v>-29.097761614022289</v>
      </c>
      <c r="E9" s="4">
        <f t="shared" si="2"/>
        <v>1</v>
      </c>
      <c r="F9" s="13"/>
      <c r="G9" s="5">
        <v>2.9</v>
      </c>
      <c r="H9" s="5">
        <f t="shared" si="3"/>
        <v>-0.2200000000000002</v>
      </c>
      <c r="I9" s="7">
        <f t="shared" si="4"/>
        <v>-17.045492035544445</v>
      </c>
      <c r="J9" s="5">
        <f t="shared" si="5"/>
        <v>-1</v>
      </c>
      <c r="K9" s="5">
        <f t="shared" si="6"/>
        <v>2.9999999999999805E-2</v>
      </c>
      <c r="M9" s="7">
        <f t="shared" si="7"/>
        <v>-46.143253649566731</v>
      </c>
    </row>
    <row r="10" spans="1:17">
      <c r="A10" s="14">
        <v>34943</v>
      </c>
      <c r="B10" s="5">
        <v>3.62</v>
      </c>
      <c r="C10" s="5">
        <f t="shared" si="1"/>
        <v>-0.10999999999999988</v>
      </c>
      <c r="D10" s="7">
        <f t="shared" si="0"/>
        <v>-29.097761614022289</v>
      </c>
      <c r="E10" s="4">
        <f t="shared" si="2"/>
        <v>-1</v>
      </c>
      <c r="F10" s="13"/>
      <c r="G10" s="5">
        <v>3.07</v>
      </c>
      <c r="H10" s="5">
        <f t="shared" si="3"/>
        <v>0.16999999999999993</v>
      </c>
      <c r="I10" s="7">
        <f t="shared" si="4"/>
        <v>-17.045492035544445</v>
      </c>
      <c r="J10" s="5">
        <f t="shared" si="5"/>
        <v>1</v>
      </c>
      <c r="K10" s="5">
        <f t="shared" si="6"/>
        <v>6.0000000000000053E-2</v>
      </c>
      <c r="M10" s="7">
        <f t="shared" si="7"/>
        <v>-46.143253649566731</v>
      </c>
    </row>
    <row r="11" spans="1:17">
      <c r="A11" s="14">
        <v>34973</v>
      </c>
      <c r="B11" s="5">
        <v>3.48</v>
      </c>
      <c r="C11" s="5">
        <f t="shared" si="1"/>
        <v>-0.14000000000000012</v>
      </c>
      <c r="D11" s="7">
        <f t="shared" si="0"/>
        <v>-29.097761614022289</v>
      </c>
      <c r="E11" s="4">
        <f t="shared" si="2"/>
        <v>-1</v>
      </c>
      <c r="F11" s="13"/>
      <c r="G11" s="5">
        <v>2.88</v>
      </c>
      <c r="H11" s="5">
        <f t="shared" si="3"/>
        <v>-0.18999999999999995</v>
      </c>
      <c r="I11" s="7">
        <f t="shared" si="4"/>
        <v>-17.045492035544445</v>
      </c>
      <c r="J11" s="5">
        <f t="shared" si="5"/>
        <v>-1</v>
      </c>
      <c r="K11" s="5">
        <f t="shared" si="6"/>
        <v>-0.33000000000000007</v>
      </c>
      <c r="M11" s="7">
        <f t="shared" si="7"/>
        <v>-46.143253649566731</v>
      </c>
    </row>
    <row r="12" spans="1:17">
      <c r="A12" s="14">
        <v>35004</v>
      </c>
      <c r="B12" s="5">
        <v>2.85</v>
      </c>
      <c r="C12" s="5">
        <f t="shared" si="1"/>
        <v>-0.62999999999999989</v>
      </c>
      <c r="D12" s="7">
        <f t="shared" si="0"/>
        <v>-29.097761614022289</v>
      </c>
      <c r="E12" s="4">
        <f t="shared" si="2"/>
        <v>-1</v>
      </c>
      <c r="F12" s="13"/>
      <c r="G12" s="5">
        <v>2.8</v>
      </c>
      <c r="H12" s="5">
        <f t="shared" si="3"/>
        <v>-8.0000000000000071E-2</v>
      </c>
      <c r="I12" s="7">
        <f t="shared" si="4"/>
        <v>-17.045492035544445</v>
      </c>
      <c r="J12" s="5">
        <f t="shared" si="5"/>
        <v>-1</v>
      </c>
      <c r="K12" s="5">
        <f t="shared" si="6"/>
        <v>-0.71</v>
      </c>
      <c r="M12" s="7">
        <f t="shared" si="7"/>
        <v>-46.143253649566731</v>
      </c>
    </row>
    <row r="13" spans="1:17">
      <c r="A13" s="14">
        <v>35034</v>
      </c>
      <c r="B13" s="5">
        <v>3.2</v>
      </c>
      <c r="C13" s="5">
        <f t="shared" si="1"/>
        <v>0.35000000000000009</v>
      </c>
      <c r="D13" s="7">
        <f t="shared" si="0"/>
        <v>-29.097761614022289</v>
      </c>
      <c r="E13" s="4">
        <f t="shared" si="2"/>
        <v>1</v>
      </c>
      <c r="F13" s="13"/>
      <c r="G13" s="5">
        <v>2.87</v>
      </c>
      <c r="H13" s="5">
        <f t="shared" si="3"/>
        <v>7.0000000000000284E-2</v>
      </c>
      <c r="I13" s="7">
        <f t="shared" si="4"/>
        <v>-17.045492035544445</v>
      </c>
      <c r="J13" s="5">
        <f t="shared" si="5"/>
        <v>1</v>
      </c>
      <c r="K13" s="5">
        <f t="shared" si="6"/>
        <v>0.42000000000000037</v>
      </c>
      <c r="M13" s="7">
        <f t="shared" si="7"/>
        <v>-46.143253649566731</v>
      </c>
    </row>
    <row r="14" spans="1:17">
      <c r="A14" s="14">
        <v>35065</v>
      </c>
      <c r="B14" s="5">
        <v>3.16</v>
      </c>
      <c r="C14" s="5">
        <f t="shared" si="1"/>
        <v>-4.0000000000000036E-2</v>
      </c>
      <c r="D14" s="7">
        <f t="shared" si="0"/>
        <v>-29.097761614022289</v>
      </c>
      <c r="E14" s="4">
        <f t="shared" si="2"/>
        <v>-1</v>
      </c>
      <c r="F14" s="13"/>
      <c r="G14" s="5">
        <v>2.93</v>
      </c>
      <c r="H14" s="5">
        <f t="shared" si="3"/>
        <v>6.0000000000000053E-2</v>
      </c>
      <c r="I14" s="7">
        <f t="shared" si="4"/>
        <v>-17.045492035544445</v>
      </c>
      <c r="J14" s="5">
        <f t="shared" si="5"/>
        <v>1</v>
      </c>
      <c r="K14" s="5">
        <f t="shared" si="6"/>
        <v>2.0000000000000018E-2</v>
      </c>
      <c r="M14" s="7">
        <f t="shared" si="7"/>
        <v>-46.143253649566731</v>
      </c>
    </row>
    <row r="15" spans="1:17">
      <c r="A15" s="14">
        <v>35096</v>
      </c>
      <c r="B15" s="5">
        <v>3.71</v>
      </c>
      <c r="C15" s="5">
        <f t="shared" si="1"/>
        <v>0.54999999999999982</v>
      </c>
      <c r="D15" s="7">
        <f t="shared" si="0"/>
        <v>-29.097761614022289</v>
      </c>
      <c r="E15" s="4">
        <f t="shared" si="2"/>
        <v>1</v>
      </c>
      <c r="F15" s="13"/>
      <c r="G15" s="5">
        <v>3</v>
      </c>
      <c r="H15" s="5">
        <f t="shared" si="3"/>
        <v>6.999999999999984E-2</v>
      </c>
      <c r="I15" s="7">
        <f t="shared" si="4"/>
        <v>-17.045492035544445</v>
      </c>
      <c r="J15" s="5">
        <f t="shared" si="5"/>
        <v>1</v>
      </c>
      <c r="K15" s="5">
        <f t="shared" si="6"/>
        <v>0.61999999999999966</v>
      </c>
      <c r="M15" s="7">
        <f t="shared" si="7"/>
        <v>-46.143253649566731</v>
      </c>
    </row>
    <row r="16" spans="1:17">
      <c r="A16" s="14">
        <v>35125</v>
      </c>
      <c r="B16" s="5">
        <v>3.87</v>
      </c>
      <c r="C16" s="5">
        <f t="shared" si="1"/>
        <v>0.16000000000000014</v>
      </c>
      <c r="D16" s="7">
        <f t="shared" si="0"/>
        <v>-29.097761614022289</v>
      </c>
      <c r="E16" s="4">
        <f t="shared" si="2"/>
        <v>1</v>
      </c>
      <c r="F16" s="13"/>
      <c r="G16" s="5">
        <v>2.93</v>
      </c>
      <c r="H16" s="5">
        <f t="shared" si="3"/>
        <v>-6.999999999999984E-2</v>
      </c>
      <c r="I16" s="7">
        <f t="shared" si="4"/>
        <v>-17.045492035544445</v>
      </c>
      <c r="J16" s="5">
        <f t="shared" si="5"/>
        <v>-1</v>
      </c>
      <c r="K16" s="5">
        <f t="shared" si="6"/>
        <v>9.0000000000000302E-2</v>
      </c>
      <c r="M16" s="7">
        <f t="shared" si="7"/>
        <v>-46.143253649566731</v>
      </c>
    </row>
    <row r="17" spans="1:29">
      <c r="A17" s="14">
        <v>35156</v>
      </c>
      <c r="B17" s="5">
        <v>4.92</v>
      </c>
      <c r="C17" s="5">
        <f t="shared" si="1"/>
        <v>1.0499999999999998</v>
      </c>
      <c r="D17" s="7">
        <f t="shared" si="0"/>
        <v>-29.097761614022289</v>
      </c>
      <c r="E17" s="4">
        <f t="shared" si="2"/>
        <v>1</v>
      </c>
      <c r="F17" s="13"/>
      <c r="G17" s="5">
        <v>3.67</v>
      </c>
      <c r="H17" s="5">
        <f t="shared" si="3"/>
        <v>0.73999999999999977</v>
      </c>
      <c r="I17" s="7">
        <f t="shared" si="4"/>
        <v>-17.045492035544445</v>
      </c>
      <c r="J17" s="5">
        <f t="shared" si="5"/>
        <v>1</v>
      </c>
      <c r="K17" s="5">
        <f t="shared" si="6"/>
        <v>1.7899999999999996</v>
      </c>
      <c r="M17" s="7">
        <f t="shared" si="7"/>
        <v>-46.143253649566731</v>
      </c>
    </row>
    <row r="18" spans="1:29">
      <c r="A18" s="14">
        <v>35186</v>
      </c>
      <c r="B18" s="5">
        <v>5.08</v>
      </c>
      <c r="C18" s="5">
        <f t="shared" si="1"/>
        <v>0.16000000000000014</v>
      </c>
      <c r="D18" s="7">
        <f t="shared" si="0"/>
        <v>-29.097761614022289</v>
      </c>
      <c r="E18" s="4">
        <f t="shared" si="2"/>
        <v>1</v>
      </c>
      <c r="F18" s="13"/>
      <c r="G18" s="5">
        <v>3.13</v>
      </c>
      <c r="H18" s="5">
        <f t="shared" si="3"/>
        <v>-0.54</v>
      </c>
      <c r="I18" s="7">
        <f t="shared" si="4"/>
        <v>-17.045492035544445</v>
      </c>
      <c r="J18" s="5">
        <f t="shared" si="5"/>
        <v>-1</v>
      </c>
      <c r="K18" s="5">
        <f t="shared" si="6"/>
        <v>-0.37999999999999989</v>
      </c>
      <c r="M18" s="7">
        <f t="shared" si="7"/>
        <v>-46.143253649566731</v>
      </c>
    </row>
    <row r="19" spans="1:29">
      <c r="A19" s="14">
        <v>35217</v>
      </c>
      <c r="B19" s="5">
        <v>5.59</v>
      </c>
      <c r="C19" s="5">
        <f t="shared" si="1"/>
        <v>0.50999999999999979</v>
      </c>
      <c r="D19" s="7">
        <f t="shared" si="0"/>
        <v>-29.097761614022289</v>
      </c>
      <c r="E19" s="4">
        <f t="shared" si="2"/>
        <v>1</v>
      </c>
      <c r="F19" s="13"/>
      <c r="G19" s="5">
        <v>3.6</v>
      </c>
      <c r="H19" s="5">
        <f t="shared" si="3"/>
        <v>0.4700000000000002</v>
      </c>
      <c r="I19" s="7">
        <f t="shared" si="4"/>
        <v>-17.045492035544445</v>
      </c>
      <c r="J19" s="5">
        <f t="shared" si="5"/>
        <v>1</v>
      </c>
      <c r="K19" s="5">
        <f t="shared" si="6"/>
        <v>0.98</v>
      </c>
      <c r="M19" s="7">
        <f t="shared" si="7"/>
        <v>-46.143253649566731</v>
      </c>
      <c r="P19" s="2" t="s">
        <v>1</v>
      </c>
      <c r="Q19" s="3" t="s">
        <v>26</v>
      </c>
      <c r="R19" s="3" t="s">
        <v>27</v>
      </c>
      <c r="U19" s="15" t="s">
        <v>24</v>
      </c>
      <c r="V19" s="15" t="s">
        <v>25</v>
      </c>
    </row>
    <row r="20" spans="1:29">
      <c r="A20" s="14">
        <v>35247</v>
      </c>
      <c r="B20" s="5">
        <v>5.16</v>
      </c>
      <c r="C20" s="5">
        <f t="shared" si="1"/>
        <v>-0.42999999999999972</v>
      </c>
      <c r="D20" s="7">
        <f t="shared" si="0"/>
        <v>-29.097761614022289</v>
      </c>
      <c r="E20" s="4">
        <f t="shared" si="2"/>
        <v>-1</v>
      </c>
      <c r="F20" s="13"/>
      <c r="G20" s="5">
        <v>3.42</v>
      </c>
      <c r="H20" s="5">
        <f t="shared" si="3"/>
        <v>-0.18000000000000016</v>
      </c>
      <c r="I20" s="7">
        <f t="shared" si="4"/>
        <v>-17.045492035544445</v>
      </c>
      <c r="J20" s="5">
        <f t="shared" si="5"/>
        <v>-1</v>
      </c>
      <c r="K20" s="5">
        <f t="shared" si="6"/>
        <v>-0.60999999999999988</v>
      </c>
      <c r="M20" s="7">
        <f t="shared" si="7"/>
        <v>-46.143253649566731</v>
      </c>
      <c r="P20" t="s">
        <v>19</v>
      </c>
      <c r="Q20" s="5">
        <f>MIN(C:C)</f>
        <v>-327.73</v>
      </c>
      <c r="R20" s="5">
        <f>MIN(H:H)</f>
        <v>-216.23999999999995</v>
      </c>
      <c r="T20" s="1" t="s">
        <v>29</v>
      </c>
      <c r="U20">
        <f>COUNTIF(C:C, "&gt;0")</f>
        <v>141</v>
      </c>
      <c r="V20">
        <f>COUNTIF(H:H,"&gt;0")</f>
        <v>132</v>
      </c>
    </row>
    <row r="21" spans="1:29">
      <c r="A21" s="14">
        <v>35278</v>
      </c>
      <c r="B21" s="5">
        <v>5.34</v>
      </c>
      <c r="C21" s="5">
        <f t="shared" si="1"/>
        <v>0.17999999999999972</v>
      </c>
      <c r="D21" s="7">
        <f t="shared" si="0"/>
        <v>-29.097761614022289</v>
      </c>
      <c r="E21" s="4">
        <f t="shared" si="2"/>
        <v>1</v>
      </c>
      <c r="F21" s="13"/>
      <c r="G21" s="5">
        <v>3.33</v>
      </c>
      <c r="H21" s="5">
        <f t="shared" si="3"/>
        <v>-8.9999999999999858E-2</v>
      </c>
      <c r="I21" s="7">
        <f t="shared" si="4"/>
        <v>-17.045492035544445</v>
      </c>
      <c r="J21" s="5">
        <f t="shared" si="5"/>
        <v>-1</v>
      </c>
      <c r="K21" s="5">
        <f t="shared" si="6"/>
        <v>8.9999999999999858E-2</v>
      </c>
      <c r="M21" s="7">
        <f t="shared" si="7"/>
        <v>-46.143253649566731</v>
      </c>
      <c r="P21" t="s">
        <v>20</v>
      </c>
      <c r="Q21" s="5">
        <f>MAX(C:C)</f>
        <v>236.94999999999982</v>
      </c>
      <c r="R21" s="5">
        <f>MAX(H:H)</f>
        <v>262.5</v>
      </c>
      <c r="T21" s="1" t="s">
        <v>30</v>
      </c>
      <c r="U21">
        <f>COUNTIF(C:C,0)</f>
        <v>1</v>
      </c>
      <c r="V21">
        <f>COUNTIF(H:H,0)</f>
        <v>0</v>
      </c>
    </row>
    <row r="22" spans="1:29">
      <c r="A22" s="14">
        <v>35309</v>
      </c>
      <c r="B22" s="5">
        <v>5.16</v>
      </c>
      <c r="C22" s="5">
        <f t="shared" si="1"/>
        <v>-0.17999999999999972</v>
      </c>
      <c r="D22" s="7">
        <f t="shared" si="0"/>
        <v>-29.097761614022289</v>
      </c>
      <c r="E22" s="4">
        <f t="shared" si="2"/>
        <v>-1</v>
      </c>
      <c r="F22" s="13"/>
      <c r="G22" s="5">
        <v>3.2</v>
      </c>
      <c r="H22" s="5">
        <f t="shared" si="3"/>
        <v>-0.12999999999999989</v>
      </c>
      <c r="I22" s="7">
        <f t="shared" si="4"/>
        <v>-17.045492035544445</v>
      </c>
      <c r="J22" s="5">
        <f t="shared" si="5"/>
        <v>-1</v>
      </c>
      <c r="K22" s="5">
        <f t="shared" si="6"/>
        <v>-0.30999999999999961</v>
      </c>
      <c r="M22" s="7">
        <f t="shared" si="7"/>
        <v>-46.143253649566731</v>
      </c>
      <c r="P22" t="s">
        <v>2</v>
      </c>
      <c r="Q22" s="7">
        <f>AVERAGE(C:C)</f>
        <v>8.2336401673640172</v>
      </c>
      <c r="R22" s="7">
        <f>AVERAGE(H:H)</f>
        <v>2.3063598326359833</v>
      </c>
      <c r="T22" s="1" t="s">
        <v>31</v>
      </c>
      <c r="U22">
        <f>COUNTIF(C:C,"&lt;0")</f>
        <v>97</v>
      </c>
      <c r="V22">
        <f>COUNTIF(H:H,"&lt;0")</f>
        <v>107</v>
      </c>
    </row>
    <row r="23" spans="1:29">
      <c r="A23" s="14">
        <v>35339</v>
      </c>
      <c r="B23" s="5">
        <v>5.36</v>
      </c>
      <c r="C23" s="5">
        <f t="shared" si="1"/>
        <v>0.20000000000000018</v>
      </c>
      <c r="D23" s="7">
        <f t="shared" si="0"/>
        <v>-29.097761614022289</v>
      </c>
      <c r="E23" s="4">
        <f t="shared" si="2"/>
        <v>1</v>
      </c>
      <c r="F23" s="13"/>
      <c r="G23" s="5">
        <v>2.97</v>
      </c>
      <c r="H23" s="5">
        <f t="shared" si="3"/>
        <v>-0.22999999999999998</v>
      </c>
      <c r="I23" s="7">
        <f t="shared" si="4"/>
        <v>-17.045492035544445</v>
      </c>
      <c r="J23" s="5">
        <f t="shared" si="5"/>
        <v>-1</v>
      </c>
      <c r="K23" s="5">
        <f t="shared" si="6"/>
        <v>-2.9999999999999805E-2</v>
      </c>
      <c r="M23" s="7">
        <f t="shared" si="7"/>
        <v>-46.143253649566731</v>
      </c>
      <c r="P23" t="s">
        <v>3</v>
      </c>
      <c r="Q23" s="7">
        <f>MEDIAN(C:C)</f>
        <v>1.9700000000000273</v>
      </c>
      <c r="R23" s="7">
        <f>MEDIAN(H:H)</f>
        <v>0.4700000000000002</v>
      </c>
      <c r="T23" s="1"/>
    </row>
    <row r="24" spans="1:29">
      <c r="A24" s="14">
        <v>35370</v>
      </c>
      <c r="B24" s="5">
        <v>5.45</v>
      </c>
      <c r="C24" s="5">
        <f t="shared" si="1"/>
        <v>8.9999999999999858E-2</v>
      </c>
      <c r="D24" s="7">
        <f t="shared" si="0"/>
        <v>-29.097761614022289</v>
      </c>
      <c r="E24" s="4">
        <f t="shared" si="2"/>
        <v>1</v>
      </c>
      <c r="F24" s="13"/>
      <c r="G24" s="5">
        <v>2.37</v>
      </c>
      <c r="H24" s="5">
        <f t="shared" si="3"/>
        <v>-0.60000000000000009</v>
      </c>
      <c r="I24" s="7">
        <f t="shared" si="4"/>
        <v>-17.045492035544445</v>
      </c>
      <c r="J24" s="5">
        <f t="shared" si="5"/>
        <v>-1</v>
      </c>
      <c r="K24" s="5">
        <f t="shared" si="6"/>
        <v>-0.51000000000000023</v>
      </c>
      <c r="M24" s="7">
        <f t="shared" si="7"/>
        <v>-46.143253649566731</v>
      </c>
      <c r="P24" t="s">
        <v>4</v>
      </c>
      <c r="Q24" s="7">
        <f>STDEV(C:C)</f>
        <v>74.662803562772609</v>
      </c>
      <c r="R24" s="7">
        <f>STDEV(H:H)</f>
        <v>38.703703736360858</v>
      </c>
      <c r="T24" s="1" t="s">
        <v>18</v>
      </c>
      <c r="U24">
        <f>SUM(U20:U22)</f>
        <v>239</v>
      </c>
      <c r="V24">
        <f>SUM(V20:V22)</f>
        <v>239</v>
      </c>
    </row>
    <row r="25" spans="1:29">
      <c r="A25" s="14">
        <v>35400</v>
      </c>
      <c r="B25" s="5">
        <v>5.98</v>
      </c>
      <c r="C25" s="5">
        <f t="shared" si="1"/>
        <v>0.53000000000000025</v>
      </c>
      <c r="D25" s="7">
        <f t="shared" si="0"/>
        <v>-29.097761614022289</v>
      </c>
      <c r="E25" s="4">
        <f t="shared" si="2"/>
        <v>1</v>
      </c>
      <c r="F25" s="13"/>
      <c r="G25" s="5">
        <v>2.27</v>
      </c>
      <c r="H25" s="5">
        <f t="shared" si="3"/>
        <v>-0.10000000000000009</v>
      </c>
      <c r="I25" s="7">
        <f t="shared" si="4"/>
        <v>-17.045492035544445</v>
      </c>
      <c r="J25" s="5">
        <f t="shared" si="5"/>
        <v>-1</v>
      </c>
      <c r="K25" s="5">
        <f t="shared" si="6"/>
        <v>0.43000000000000016</v>
      </c>
      <c r="M25" s="7">
        <f t="shared" si="7"/>
        <v>-46.143253649566731</v>
      </c>
    </row>
    <row r="26" spans="1:29">
      <c r="A26" s="14">
        <v>35431</v>
      </c>
      <c r="B26" s="5">
        <v>6.49</v>
      </c>
      <c r="C26" s="5">
        <f t="shared" si="1"/>
        <v>0.50999999999999979</v>
      </c>
      <c r="D26" s="7">
        <f t="shared" si="0"/>
        <v>-29.097761614022289</v>
      </c>
      <c r="E26" s="4">
        <f t="shared" si="2"/>
        <v>1</v>
      </c>
      <c r="F26" s="13"/>
      <c r="G26" s="5">
        <v>2.4</v>
      </c>
      <c r="H26" s="5">
        <f t="shared" si="3"/>
        <v>0.12999999999999989</v>
      </c>
      <c r="I26" s="7">
        <f t="shared" si="4"/>
        <v>-17.045492035544445</v>
      </c>
      <c r="J26" s="5">
        <f t="shared" si="5"/>
        <v>1</v>
      </c>
      <c r="K26" s="5">
        <f t="shared" si="6"/>
        <v>0.63999999999999968</v>
      </c>
      <c r="M26" s="7">
        <f t="shared" si="7"/>
        <v>-46.143253649566731</v>
      </c>
    </row>
    <row r="27" spans="1:29">
      <c r="A27" s="14">
        <v>35462</v>
      </c>
      <c r="B27" s="5">
        <v>8.1999999999999993</v>
      </c>
      <c r="C27" s="5">
        <f t="shared" si="1"/>
        <v>1.7099999999999991</v>
      </c>
      <c r="D27" s="7">
        <f t="shared" si="0"/>
        <v>-29.097761614022289</v>
      </c>
      <c r="E27" s="4">
        <f t="shared" si="2"/>
        <v>1</v>
      </c>
      <c r="F27" s="13"/>
      <c r="G27" s="5">
        <v>2.33</v>
      </c>
      <c r="H27" s="5">
        <f t="shared" si="3"/>
        <v>-6.999999999999984E-2</v>
      </c>
      <c r="I27" s="7">
        <f t="shared" si="4"/>
        <v>-17.045492035544445</v>
      </c>
      <c r="J27" s="5">
        <f t="shared" si="5"/>
        <v>-1</v>
      </c>
      <c r="K27" s="5">
        <f t="shared" si="6"/>
        <v>1.6399999999999992</v>
      </c>
      <c r="M27" s="7">
        <f t="shared" si="7"/>
        <v>-46.143253649566731</v>
      </c>
      <c r="P27" s="2" t="s">
        <v>28</v>
      </c>
      <c r="Q27" s="3" t="s">
        <v>5</v>
      </c>
      <c r="R27" s="3" t="s">
        <v>6</v>
      </c>
      <c r="S27" s="3" t="s">
        <v>7</v>
      </c>
      <c r="T27" s="3" t="s">
        <v>8</v>
      </c>
      <c r="U27" s="3" t="s">
        <v>9</v>
      </c>
      <c r="W27" s="2" t="s">
        <v>28</v>
      </c>
      <c r="X27" s="3" t="s">
        <v>5</v>
      </c>
      <c r="Y27" s="3" t="s">
        <v>6</v>
      </c>
      <c r="Z27" s="3" t="s">
        <v>7</v>
      </c>
      <c r="AA27" s="3" t="s">
        <v>8</v>
      </c>
      <c r="AB27" s="3" t="s">
        <v>9</v>
      </c>
      <c r="AC27" s="3" t="s">
        <v>35</v>
      </c>
    </row>
    <row r="28" spans="1:29">
      <c r="A28" s="14">
        <v>35490</v>
      </c>
      <c r="B28" s="5">
        <v>7.87</v>
      </c>
      <c r="C28" s="5">
        <f t="shared" si="1"/>
        <v>-0.32999999999999918</v>
      </c>
      <c r="D28" s="7">
        <f t="shared" si="0"/>
        <v>-29.097761614022289</v>
      </c>
      <c r="E28" s="4">
        <f t="shared" si="2"/>
        <v>-1</v>
      </c>
      <c r="F28" s="13"/>
      <c r="G28" s="5">
        <v>2.5</v>
      </c>
      <c r="H28" s="5">
        <f t="shared" si="3"/>
        <v>0.16999999999999993</v>
      </c>
      <c r="I28" s="7">
        <f t="shared" si="4"/>
        <v>-17.045492035544445</v>
      </c>
      <c r="J28" s="5">
        <f t="shared" si="5"/>
        <v>1</v>
      </c>
      <c r="K28" s="5">
        <f t="shared" si="6"/>
        <v>-0.15999999999999925</v>
      </c>
      <c r="M28" s="7">
        <f t="shared" si="7"/>
        <v>-46.143253649566731</v>
      </c>
      <c r="P28" s="1" t="s">
        <v>10</v>
      </c>
      <c r="Q28" s="4">
        <v>-330</v>
      </c>
      <c r="R28" s="5">
        <f t="array" ref="R28:R36">FREQUENCY(C3:C241,Q$28:Q$36)</f>
        <v>0</v>
      </c>
      <c r="S28" s="5">
        <f>R28/R$38</f>
        <v>0</v>
      </c>
      <c r="T28" s="5"/>
      <c r="U28" s="5"/>
      <c r="W28" s="1" t="s">
        <v>10</v>
      </c>
      <c r="X28" s="4">
        <v>-220</v>
      </c>
      <c r="Y28" s="5">
        <f t="array" ref="Y28:Y36">FREQUENCY(H:H,X28:X36)</f>
        <v>0</v>
      </c>
      <c r="Z28" s="5">
        <f>Y28/Y$38</f>
        <v>0</v>
      </c>
      <c r="AA28" s="5"/>
      <c r="AB28" s="5"/>
    </row>
    <row r="29" spans="1:29">
      <c r="A29" s="14">
        <v>35521</v>
      </c>
      <c r="B29" s="5">
        <v>11.27</v>
      </c>
      <c r="C29" s="5">
        <f t="shared" si="1"/>
        <v>3.3999999999999995</v>
      </c>
      <c r="D29" s="7">
        <f t="shared" si="0"/>
        <v>-29.097761614022289</v>
      </c>
      <c r="E29" s="4">
        <f t="shared" si="2"/>
        <v>1</v>
      </c>
      <c r="F29" s="13"/>
      <c r="G29" s="5">
        <v>2.85</v>
      </c>
      <c r="H29" s="5">
        <f t="shared" si="3"/>
        <v>0.35000000000000009</v>
      </c>
      <c r="I29" s="7">
        <f t="shared" si="4"/>
        <v>-17.045492035544445</v>
      </c>
      <c r="J29" s="5">
        <f t="shared" si="5"/>
        <v>1</v>
      </c>
      <c r="K29" s="5">
        <f t="shared" si="6"/>
        <v>3.7499999999999996</v>
      </c>
      <c r="M29" s="7">
        <f t="shared" si="7"/>
        <v>-46.143253649566731</v>
      </c>
      <c r="P29" s="1" t="s">
        <v>11</v>
      </c>
      <c r="Q29" s="4">
        <f>Q22-3*Q24</f>
        <v>-215.7547705209538</v>
      </c>
      <c r="R29" s="5">
        <v>2</v>
      </c>
      <c r="S29" s="7">
        <f t="shared" ref="S29:S36" si="8">R29/R$38</f>
        <v>8.368200836820083E-3</v>
      </c>
      <c r="T29" s="7">
        <f>Q29-Q24/2</f>
        <v>-253.08617230234012</v>
      </c>
      <c r="U29" s="7">
        <f>(T29-S$40)^2</f>
        <v>65637.318450416846</v>
      </c>
      <c r="W29" s="1" t="s">
        <v>11</v>
      </c>
      <c r="X29" s="4">
        <f>R22-3*R24</f>
        <v>-113.80475137644659</v>
      </c>
      <c r="Y29" s="5">
        <v>3</v>
      </c>
      <c r="Z29" s="7">
        <f t="shared" ref="Z29:Z36" si="9">Y29/Y$38</f>
        <v>1.2552301255230125E-2</v>
      </c>
      <c r="AA29" s="16">
        <f>X29-R24/2</f>
        <v>-133.15660324462701</v>
      </c>
      <c r="AB29" s="7">
        <f>(AA29-Z$40)^2</f>
        <v>17900.270948385958</v>
      </c>
      <c r="AC29" s="17">
        <f>Z29</f>
        <v>1.2552301255230125E-2</v>
      </c>
    </row>
    <row r="30" spans="1:29">
      <c r="A30" s="14">
        <v>35551</v>
      </c>
      <c r="B30" s="5">
        <v>11.43</v>
      </c>
      <c r="C30" s="5">
        <f t="shared" si="1"/>
        <v>0.16000000000000014</v>
      </c>
      <c r="D30" s="7">
        <f t="shared" si="0"/>
        <v>-29.097761614022289</v>
      </c>
      <c r="E30" s="4">
        <f t="shared" si="2"/>
        <v>1</v>
      </c>
      <c r="F30" s="13"/>
      <c r="G30" s="5">
        <v>2.97</v>
      </c>
      <c r="H30" s="5">
        <f t="shared" si="3"/>
        <v>0.12000000000000011</v>
      </c>
      <c r="I30" s="7">
        <f t="shared" si="4"/>
        <v>-17.045492035544445</v>
      </c>
      <c r="J30" s="5">
        <f t="shared" si="5"/>
        <v>1</v>
      </c>
      <c r="K30" s="5">
        <f t="shared" si="6"/>
        <v>0.28000000000000025</v>
      </c>
      <c r="M30" s="7">
        <f t="shared" si="7"/>
        <v>-46.143253649566731</v>
      </c>
      <c r="P30" s="1" t="s">
        <v>12</v>
      </c>
      <c r="Q30" s="4">
        <f>Q22-2*Q24</f>
        <v>-141.09196695818119</v>
      </c>
      <c r="R30" s="5">
        <v>6</v>
      </c>
      <c r="S30" s="7">
        <f t="shared" si="8"/>
        <v>2.5104602510460251E-2</v>
      </c>
      <c r="T30" s="7">
        <f>(Q29+Q30)/2</f>
        <v>-178.42336873956748</v>
      </c>
      <c r="U30" s="7">
        <f t="shared" ref="U30:U36" si="10">(T30-S$40)^2</f>
        <v>32954.958988456776</v>
      </c>
      <c r="W30" s="1" t="s">
        <v>12</v>
      </c>
      <c r="X30" s="4">
        <f>R22-2*R24</f>
        <v>-75.101047640085739</v>
      </c>
      <c r="Y30" s="5">
        <v>2</v>
      </c>
      <c r="Z30" s="7">
        <f t="shared" si="9"/>
        <v>8.368200836820083E-3</v>
      </c>
      <c r="AA30" s="16">
        <f>(X29+X30)/2</f>
        <v>-94.452899508266171</v>
      </c>
      <c r="AB30" s="7">
        <f t="shared" ref="AB30:AB36" si="11">(AA30-Z$40)^2</f>
        <v>9041.7639619265592</v>
      </c>
      <c r="AC30" s="17">
        <f>SUM(Z29:Z30)</f>
        <v>2.0920502092050208E-2</v>
      </c>
    </row>
    <row r="31" spans="1:29">
      <c r="A31" s="14">
        <v>35582</v>
      </c>
      <c r="B31" s="5">
        <v>14.53</v>
      </c>
      <c r="C31" s="5">
        <f t="shared" si="1"/>
        <v>3.0999999999999996</v>
      </c>
      <c r="D31" s="7">
        <f t="shared" si="0"/>
        <v>-29.097761614022289</v>
      </c>
      <c r="E31" s="4">
        <f t="shared" si="2"/>
        <v>1</v>
      </c>
      <c r="F31" s="13"/>
      <c r="G31" s="5">
        <v>3.74</v>
      </c>
      <c r="H31" s="5">
        <f t="shared" si="3"/>
        <v>0.77</v>
      </c>
      <c r="I31" s="7">
        <f t="shared" si="4"/>
        <v>-17.045492035544445</v>
      </c>
      <c r="J31" s="5">
        <f t="shared" si="5"/>
        <v>1</v>
      </c>
      <c r="K31" s="5">
        <f t="shared" si="6"/>
        <v>3.8699999999999997</v>
      </c>
      <c r="M31" s="7">
        <f t="shared" si="7"/>
        <v>-46.143253649566731</v>
      </c>
      <c r="P31" s="1" t="s">
        <v>13</v>
      </c>
      <c r="Q31" s="4">
        <f>Q22-Q24</f>
        <v>-66.429163395408594</v>
      </c>
      <c r="R31" s="5">
        <v>19</v>
      </c>
      <c r="S31" s="7">
        <f t="shared" si="8"/>
        <v>7.9497907949790794E-2</v>
      </c>
      <c r="T31" s="7">
        <f t="shared" ref="T31:T36" si="12">(Q30+Q31)/2</f>
        <v>-103.7605651767949</v>
      </c>
      <c r="U31" s="7">
        <f t="shared" si="10"/>
        <v>11421.667998203045</v>
      </c>
      <c r="W31" s="1" t="s">
        <v>13</v>
      </c>
      <c r="X31" s="4">
        <f>R22-R24</f>
        <v>-36.397343903724874</v>
      </c>
      <c r="Y31" s="5">
        <v>12</v>
      </c>
      <c r="Z31" s="7">
        <f t="shared" si="9"/>
        <v>5.0209205020920501E-2</v>
      </c>
      <c r="AA31" s="16">
        <f t="shared" ref="AA31:AA36" si="13">(X30+X31)/2</f>
        <v>-55.749195771905306</v>
      </c>
      <c r="AB31" s="7">
        <f t="shared" si="11"/>
        <v>3179.210341291136</v>
      </c>
      <c r="AC31" s="17">
        <f>SUM(Z29:Z31)</f>
        <v>7.1129707112970703E-2</v>
      </c>
    </row>
    <row r="32" spans="1:29">
      <c r="A32" s="14">
        <v>35612</v>
      </c>
      <c r="B32" s="5">
        <v>17.23</v>
      </c>
      <c r="C32" s="5">
        <f t="shared" si="1"/>
        <v>2.7000000000000011</v>
      </c>
      <c r="D32" s="7">
        <f t="shared" si="0"/>
        <v>-29.097761614022289</v>
      </c>
      <c r="E32" s="4">
        <f t="shared" si="2"/>
        <v>1</v>
      </c>
      <c r="F32" s="13"/>
      <c r="G32" s="5">
        <v>6.47</v>
      </c>
      <c r="H32" s="5">
        <f t="shared" si="3"/>
        <v>2.7299999999999995</v>
      </c>
      <c r="I32" s="7">
        <f t="shared" si="4"/>
        <v>21.658211700816413</v>
      </c>
      <c r="J32" s="5">
        <f t="shared" si="5"/>
        <v>1</v>
      </c>
      <c r="K32" s="5">
        <f t="shared" si="6"/>
        <v>5.4300000000000006</v>
      </c>
      <c r="M32" s="7">
        <f t="shared" si="7"/>
        <v>-7.4395499132058767</v>
      </c>
      <c r="P32" s="1" t="s">
        <v>2</v>
      </c>
      <c r="Q32" s="4">
        <f>Q22</f>
        <v>8.2336401673640172</v>
      </c>
      <c r="R32" s="5">
        <v>109</v>
      </c>
      <c r="S32" s="7">
        <f t="shared" si="8"/>
        <v>0.45606694560669458</v>
      </c>
      <c r="T32" s="7">
        <f t="shared" si="12"/>
        <v>-29.097761614022289</v>
      </c>
      <c r="U32" s="7">
        <f t="shared" si="10"/>
        <v>1037.4454796556499</v>
      </c>
      <c r="W32" s="1" t="s">
        <v>2</v>
      </c>
      <c r="X32" s="4">
        <f>R22</f>
        <v>2.3063598326359833</v>
      </c>
      <c r="Y32" s="5">
        <v>115</v>
      </c>
      <c r="Z32" s="7">
        <f t="shared" si="9"/>
        <v>0.48117154811715479</v>
      </c>
      <c r="AA32" s="16">
        <f t="shared" si="13"/>
        <v>-17.045492035544445</v>
      </c>
      <c r="AB32" s="7">
        <f t="shared" si="11"/>
        <v>312.61008647970203</v>
      </c>
      <c r="AC32" s="17">
        <f>SUM(Z29:Z32)</f>
        <v>0.55230125523012552</v>
      </c>
    </row>
    <row r="33" spans="1:29">
      <c r="A33" s="14">
        <v>35643</v>
      </c>
      <c r="B33" s="5">
        <v>19.850000000000001</v>
      </c>
      <c r="C33" s="5">
        <f t="shared" si="1"/>
        <v>2.620000000000001</v>
      </c>
      <c r="D33" s="7">
        <f t="shared" si="0"/>
        <v>-29.097761614022289</v>
      </c>
      <c r="E33" s="4">
        <f t="shared" si="2"/>
        <v>1</v>
      </c>
      <c r="F33" s="13"/>
      <c r="G33" s="5">
        <v>7.35</v>
      </c>
      <c r="H33" s="5">
        <f t="shared" si="3"/>
        <v>0.87999999999999989</v>
      </c>
      <c r="I33" s="7">
        <f t="shared" si="4"/>
        <v>-17.045492035544445</v>
      </c>
      <c r="J33" s="5">
        <f t="shared" si="5"/>
        <v>1</v>
      </c>
      <c r="K33" s="5">
        <f t="shared" si="6"/>
        <v>3.5000000000000009</v>
      </c>
      <c r="M33" s="7">
        <f t="shared" si="7"/>
        <v>-46.143253649566731</v>
      </c>
      <c r="P33" s="1" t="s">
        <v>14</v>
      </c>
      <c r="Q33" s="4">
        <f>Q22+Q24</f>
        <v>82.896443730136625</v>
      </c>
      <c r="R33" s="5">
        <v>74</v>
      </c>
      <c r="S33" s="7">
        <f t="shared" si="8"/>
        <v>0.30962343096234307</v>
      </c>
      <c r="T33" s="7">
        <f t="shared" si="12"/>
        <v>45.56504194875032</v>
      </c>
      <c r="U33" s="7">
        <f t="shared" si="10"/>
        <v>1802.2914328145937</v>
      </c>
      <c r="W33" s="1" t="s">
        <v>14</v>
      </c>
      <c r="X33" s="4">
        <f>R22+R24</f>
        <v>41.010063568996841</v>
      </c>
      <c r="Y33" s="5">
        <v>94</v>
      </c>
      <c r="Z33" s="7">
        <f t="shared" si="9"/>
        <v>0.39330543933054396</v>
      </c>
      <c r="AA33" s="16">
        <f t="shared" si="13"/>
        <v>21.658211700816413</v>
      </c>
      <c r="AB33" s="7">
        <f t="shared" si="11"/>
        <v>441.96319749225535</v>
      </c>
      <c r="AC33" s="17">
        <f>SUM(Z29:Z33)</f>
        <v>0.94560669456066948</v>
      </c>
    </row>
    <row r="34" spans="1:29">
      <c r="A34" s="14">
        <v>35674</v>
      </c>
      <c r="B34" s="5">
        <v>24.89</v>
      </c>
      <c r="C34" s="5">
        <f t="shared" si="1"/>
        <v>5.0399999999999991</v>
      </c>
      <c r="D34" s="7">
        <f t="shared" si="0"/>
        <v>-29.097761614022289</v>
      </c>
      <c r="E34" s="4">
        <f t="shared" si="2"/>
        <v>1</v>
      </c>
      <c r="F34" s="13"/>
      <c r="G34" s="5">
        <v>10.220000000000001</v>
      </c>
      <c r="H34" s="5">
        <f t="shared" si="3"/>
        <v>2.870000000000001</v>
      </c>
      <c r="I34" s="7">
        <f t="shared" si="4"/>
        <v>21.658211700816413</v>
      </c>
      <c r="J34" s="5">
        <f t="shared" si="5"/>
        <v>1</v>
      </c>
      <c r="K34" s="5">
        <f t="shared" si="6"/>
        <v>7.91</v>
      </c>
      <c r="M34" s="7">
        <f t="shared" si="7"/>
        <v>-7.4395499132058767</v>
      </c>
      <c r="P34" s="1" t="s">
        <v>15</v>
      </c>
      <c r="Q34" s="4">
        <f>Q22+2*Q24</f>
        <v>157.55924729290925</v>
      </c>
      <c r="R34" s="5">
        <v>22</v>
      </c>
      <c r="S34" s="7">
        <f t="shared" si="8"/>
        <v>9.2050209205020925E-2</v>
      </c>
      <c r="T34" s="7">
        <f t="shared" si="12"/>
        <v>120.22784551152293</v>
      </c>
      <c r="U34" s="7">
        <f t="shared" si="10"/>
        <v>13716.205857679879</v>
      </c>
      <c r="W34" s="1" t="s">
        <v>15</v>
      </c>
      <c r="X34" s="4">
        <f>R22+2*R24</f>
        <v>79.713767305357692</v>
      </c>
      <c r="Y34" s="5">
        <v>6</v>
      </c>
      <c r="Z34" s="7">
        <f t="shared" si="9"/>
        <v>2.5104602510460251E-2</v>
      </c>
      <c r="AA34" s="16">
        <f t="shared" si="13"/>
        <v>60.361915437177267</v>
      </c>
      <c r="AB34" s="7">
        <f t="shared" si="11"/>
        <v>3567.2696743287952</v>
      </c>
      <c r="AC34" s="17">
        <f>SUM(Z29:Z34)</f>
        <v>0.97071129707112969</v>
      </c>
    </row>
    <row r="35" spans="1:29">
      <c r="A35" s="14">
        <v>35704</v>
      </c>
      <c r="B35" s="5">
        <v>21.56</v>
      </c>
      <c r="C35" s="5">
        <f t="shared" si="1"/>
        <v>-3.3300000000000018</v>
      </c>
      <c r="D35" s="7">
        <f t="shared" si="0"/>
        <v>-29.097761614022289</v>
      </c>
      <c r="E35" s="4">
        <f t="shared" si="2"/>
        <v>-1</v>
      </c>
      <c r="F35" s="13"/>
      <c r="G35" s="5">
        <v>11.75</v>
      </c>
      <c r="H35" s="5">
        <f t="shared" si="3"/>
        <v>1.5299999999999994</v>
      </c>
      <c r="I35" s="7">
        <f t="shared" si="4"/>
        <v>-17.045492035544445</v>
      </c>
      <c r="J35" s="5">
        <f t="shared" si="5"/>
        <v>1</v>
      </c>
      <c r="K35" s="5">
        <f t="shared" si="6"/>
        <v>-1.8000000000000025</v>
      </c>
      <c r="M35" s="7">
        <f t="shared" si="7"/>
        <v>-46.143253649566731</v>
      </c>
      <c r="P35" s="1" t="s">
        <v>16</v>
      </c>
      <c r="Q35" s="4">
        <f>Q22+3*Q24</f>
        <v>232.22205085568186</v>
      </c>
      <c r="R35" s="5">
        <v>5</v>
      </c>
      <c r="S35" s="7">
        <f t="shared" si="8"/>
        <v>2.0920502092050208E-2</v>
      </c>
      <c r="T35" s="7">
        <f t="shared" si="12"/>
        <v>194.89064907429554</v>
      </c>
      <c r="U35" s="7">
        <f t="shared" si="10"/>
        <v>36779.188754251503</v>
      </c>
      <c r="W35" s="1" t="s">
        <v>16</v>
      </c>
      <c r="X35" s="4">
        <f>R22+3*R24</f>
        <v>118.41747104171854</v>
      </c>
      <c r="Y35" s="5">
        <v>4</v>
      </c>
      <c r="Z35" s="7">
        <f t="shared" si="9"/>
        <v>1.6736401673640166E-2</v>
      </c>
      <c r="AA35" s="16">
        <f t="shared" si="13"/>
        <v>99.065619173538124</v>
      </c>
      <c r="AB35" s="7">
        <f t="shared" si="11"/>
        <v>9688.5295169893197</v>
      </c>
      <c r="AC35" s="17">
        <f>SUM(Z29:Z35)</f>
        <v>0.9874476987447699</v>
      </c>
    </row>
    <row r="36" spans="1:29">
      <c r="A36" s="14">
        <v>35735</v>
      </c>
      <c r="B36" s="5">
        <v>21.7</v>
      </c>
      <c r="C36" s="5">
        <f t="shared" si="1"/>
        <v>0.14000000000000057</v>
      </c>
      <c r="D36" s="7">
        <f t="shared" si="0"/>
        <v>-29.097761614022289</v>
      </c>
      <c r="E36" s="4">
        <f t="shared" si="2"/>
        <v>1</v>
      </c>
      <c r="F36" s="13"/>
      <c r="G36" s="5">
        <v>10.210000000000001</v>
      </c>
      <c r="H36" s="5">
        <f t="shared" si="3"/>
        <v>-1.5399999999999991</v>
      </c>
      <c r="I36" s="7">
        <f t="shared" si="4"/>
        <v>-17.045492035544445</v>
      </c>
      <c r="J36" s="5">
        <f t="shared" si="5"/>
        <v>-1</v>
      </c>
      <c r="K36" s="5">
        <f t="shared" si="6"/>
        <v>-1.3999999999999986</v>
      </c>
      <c r="M36" s="7">
        <f t="shared" si="7"/>
        <v>-46.143253649566731</v>
      </c>
      <c r="P36" s="1" t="s">
        <v>17</v>
      </c>
      <c r="Q36" s="5">
        <v>240</v>
      </c>
      <c r="R36" s="5">
        <v>2</v>
      </c>
      <c r="S36" s="7">
        <f t="shared" si="8"/>
        <v>8.368200836820083E-3</v>
      </c>
      <c r="T36" s="7">
        <f t="shared" si="12"/>
        <v>236.11102542784093</v>
      </c>
      <c r="U36" s="7">
        <f t="shared" si="10"/>
        <v>54288.714135494563</v>
      </c>
      <c r="W36" s="1" t="s">
        <v>17</v>
      </c>
      <c r="X36" s="5">
        <v>265</v>
      </c>
      <c r="Y36" s="5">
        <v>3</v>
      </c>
      <c r="Z36" s="7">
        <f t="shared" si="9"/>
        <v>1.2552301255230125E-2</v>
      </c>
      <c r="AA36" s="16">
        <f t="shared" si="13"/>
        <v>191.70873552085928</v>
      </c>
      <c r="AB36" s="7">
        <f t="shared" si="11"/>
        <v>36509.061225600606</v>
      </c>
      <c r="AC36" s="17">
        <f>SUM(Z29:Z36)</f>
        <v>1</v>
      </c>
    </row>
    <row r="37" spans="1:29">
      <c r="A37" s="14">
        <v>35765</v>
      </c>
      <c r="B37" s="5">
        <v>19.260000000000002</v>
      </c>
      <c r="C37" s="5">
        <f t="shared" si="1"/>
        <v>-2.4399999999999977</v>
      </c>
      <c r="D37" s="7">
        <f t="shared" si="0"/>
        <v>-29.097761614022289</v>
      </c>
      <c r="E37" s="4">
        <f t="shared" si="2"/>
        <v>-1</v>
      </c>
      <c r="F37" s="13"/>
      <c r="G37" s="5">
        <v>9.48</v>
      </c>
      <c r="H37" s="5">
        <f t="shared" si="3"/>
        <v>-0.73000000000000043</v>
      </c>
      <c r="I37" s="7">
        <f t="shared" si="4"/>
        <v>-17.045492035544445</v>
      </c>
      <c r="J37" s="5">
        <f t="shared" si="5"/>
        <v>-1</v>
      </c>
      <c r="K37" s="5">
        <f t="shared" si="6"/>
        <v>-3.1699999999999982</v>
      </c>
      <c r="M37" s="7">
        <f t="shared" si="7"/>
        <v>-46.143253649566731</v>
      </c>
      <c r="Q37" s="5"/>
      <c r="S37" s="5"/>
      <c r="T37" s="5"/>
      <c r="U37" s="5"/>
      <c r="X37" s="5"/>
      <c r="Y37" s="5"/>
      <c r="Z37" s="5"/>
      <c r="AA37" s="5"/>
      <c r="AB37" s="5"/>
    </row>
    <row r="38" spans="1:29">
      <c r="A38" s="14">
        <v>35796</v>
      </c>
      <c r="B38" s="5">
        <v>16.89</v>
      </c>
      <c r="C38" s="5">
        <f t="shared" si="1"/>
        <v>-2.370000000000001</v>
      </c>
      <c r="D38" s="7">
        <f t="shared" si="0"/>
        <v>-29.097761614022289</v>
      </c>
      <c r="E38" s="4">
        <f t="shared" si="2"/>
        <v>-1</v>
      </c>
      <c r="F38" s="13"/>
      <c r="G38" s="5">
        <v>9.91</v>
      </c>
      <c r="H38" s="5">
        <f t="shared" si="3"/>
        <v>0.42999999999999972</v>
      </c>
      <c r="I38" s="7">
        <f t="shared" si="4"/>
        <v>-17.045492035544445</v>
      </c>
      <c r="J38" s="5">
        <f t="shared" si="5"/>
        <v>1</v>
      </c>
      <c r="K38" s="5">
        <f t="shared" si="6"/>
        <v>-1.9400000000000013</v>
      </c>
      <c r="M38" s="7">
        <f t="shared" si="7"/>
        <v>-46.143253649566731</v>
      </c>
      <c r="Q38" t="s">
        <v>18</v>
      </c>
      <c r="R38" s="8">
        <f>SUM(R28:R36)</f>
        <v>239</v>
      </c>
      <c r="S38" s="8">
        <f>SUM(S28:S36)</f>
        <v>1</v>
      </c>
      <c r="X38" t="s">
        <v>18</v>
      </c>
      <c r="Y38" s="8">
        <f>SUM(Y28:Y36)</f>
        <v>239</v>
      </c>
      <c r="Z38" s="8">
        <f>SUM(Z28:Z36)</f>
        <v>1</v>
      </c>
    </row>
    <row r="39" spans="1:29">
      <c r="A39" s="14">
        <v>35827</v>
      </c>
      <c r="B39" s="5">
        <v>21.89</v>
      </c>
      <c r="C39" s="5">
        <f t="shared" si="1"/>
        <v>5</v>
      </c>
      <c r="D39" s="7">
        <f t="shared" si="0"/>
        <v>-29.097761614022289</v>
      </c>
      <c r="E39" s="4">
        <f t="shared" si="2"/>
        <v>1</v>
      </c>
      <c r="F39" s="13"/>
      <c r="G39" s="5">
        <v>11.97</v>
      </c>
      <c r="H39" s="5">
        <f t="shared" si="3"/>
        <v>2.0600000000000005</v>
      </c>
      <c r="I39" s="7">
        <f t="shared" si="4"/>
        <v>-17.045492035544445</v>
      </c>
      <c r="J39" s="5">
        <f t="shared" si="5"/>
        <v>1</v>
      </c>
      <c r="K39" s="5">
        <f t="shared" si="6"/>
        <v>7.0600000000000005</v>
      </c>
      <c r="M39" s="7">
        <f t="shared" si="7"/>
        <v>-46.143253649566731</v>
      </c>
      <c r="Y39" s="5"/>
    </row>
    <row r="40" spans="1:29">
      <c r="A40" s="14">
        <v>35855</v>
      </c>
      <c r="B40" s="5">
        <v>28.56</v>
      </c>
      <c r="C40" s="5">
        <f t="shared" si="1"/>
        <v>6.6699999999999982</v>
      </c>
      <c r="D40" s="7">
        <f t="shared" si="0"/>
        <v>-29.097761614022289</v>
      </c>
      <c r="E40" s="4">
        <f t="shared" si="2"/>
        <v>1</v>
      </c>
      <c r="F40" s="13"/>
      <c r="G40" s="5">
        <v>15.03</v>
      </c>
      <c r="H40" s="5">
        <f t="shared" si="3"/>
        <v>3.0599999999999987</v>
      </c>
      <c r="I40" s="7">
        <f t="shared" si="4"/>
        <v>21.658211700816413</v>
      </c>
      <c r="J40" s="5">
        <f t="shared" si="5"/>
        <v>1</v>
      </c>
      <c r="K40" s="5">
        <f t="shared" si="6"/>
        <v>9.7299999999999969</v>
      </c>
      <c r="M40" s="7">
        <f t="shared" si="7"/>
        <v>-7.4395499132058767</v>
      </c>
      <c r="R40" s="5" t="s">
        <v>21</v>
      </c>
      <c r="S40" s="6">
        <f>SUMPRODUCT(S29:S36,T29:T36)</f>
        <v>3.1116388717931796</v>
      </c>
      <c r="V40" s="21">
        <f>S40+Z40</f>
        <v>3.7469298075908712</v>
      </c>
      <c r="Y40" s="5" t="s">
        <v>21</v>
      </c>
      <c r="Z40" s="6">
        <f>SUMPRODUCT(Z29:Z36,AA29:AA36)</f>
        <v>0.63529093579769169</v>
      </c>
    </row>
    <row r="41" spans="1:29">
      <c r="A41" s="14">
        <v>35886</v>
      </c>
      <c r="B41" s="5">
        <v>33.659999999999997</v>
      </c>
      <c r="C41" s="5">
        <f t="shared" si="1"/>
        <v>5.0999999999999979</v>
      </c>
      <c r="D41" s="7">
        <f t="shared" si="0"/>
        <v>-29.097761614022289</v>
      </c>
      <c r="E41" s="4">
        <f t="shared" si="2"/>
        <v>1</v>
      </c>
      <c r="F41" s="13"/>
      <c r="G41" s="5">
        <v>27.48</v>
      </c>
      <c r="H41" s="5">
        <f t="shared" si="3"/>
        <v>12.450000000000001</v>
      </c>
      <c r="I41" s="7">
        <f t="shared" si="4"/>
        <v>21.658211700816413</v>
      </c>
      <c r="J41" s="5">
        <f t="shared" si="5"/>
        <v>1</v>
      </c>
      <c r="K41" s="5">
        <f t="shared" si="6"/>
        <v>17.549999999999997</v>
      </c>
      <c r="M41" s="7">
        <f t="shared" si="7"/>
        <v>-7.4395499132058767</v>
      </c>
      <c r="R41" s="5" t="s">
        <v>22</v>
      </c>
      <c r="S41" s="7">
        <f>SUMPRODUCT(S29:S36,U29:U36)</f>
        <v>5802.0799456877903</v>
      </c>
      <c r="V41" s="23">
        <f>S41+Z41</f>
        <v>7296.2828124855905</v>
      </c>
      <c r="Y41" s="5" t="s">
        <v>22</v>
      </c>
      <c r="Z41" s="7">
        <f>SUMPRODUCT(Z29:Z36,AB29:AB36)</f>
        <v>1494.2028667978002</v>
      </c>
    </row>
    <row r="42" spans="1:29">
      <c r="A42" s="14">
        <v>35916</v>
      </c>
      <c r="B42" s="5">
        <v>38.06</v>
      </c>
      <c r="C42" s="5">
        <f t="shared" si="1"/>
        <v>4.4000000000000057</v>
      </c>
      <c r="D42" s="7">
        <f t="shared" si="0"/>
        <v>-29.097761614022289</v>
      </c>
      <c r="E42" s="4">
        <f t="shared" si="2"/>
        <v>1</v>
      </c>
      <c r="F42" s="13"/>
      <c r="G42" s="5">
        <v>36.799999999999997</v>
      </c>
      <c r="H42" s="5">
        <f t="shared" si="3"/>
        <v>9.3199999999999967</v>
      </c>
      <c r="I42" s="7">
        <f t="shared" si="4"/>
        <v>21.658211700816413</v>
      </c>
      <c r="J42" s="5">
        <f t="shared" si="5"/>
        <v>1</v>
      </c>
      <c r="K42" s="5">
        <f t="shared" si="6"/>
        <v>13.720000000000002</v>
      </c>
      <c r="M42" s="7">
        <f t="shared" si="7"/>
        <v>-7.4395499132058767</v>
      </c>
      <c r="R42" s="5" t="s">
        <v>4</v>
      </c>
      <c r="S42" s="7">
        <f>SQRT(S41)</f>
        <v>76.171385347043483</v>
      </c>
      <c r="V42" s="24">
        <f>L3</f>
        <v>10419.760329411763</v>
      </c>
      <c r="Y42" s="5" t="s">
        <v>4</v>
      </c>
      <c r="Z42" s="7">
        <f>SQRT(Z41)</f>
        <v>38.654920343958807</v>
      </c>
    </row>
    <row r="43" spans="1:29">
      <c r="A43" s="14">
        <v>35947</v>
      </c>
      <c r="B43" s="5">
        <v>34.729999999999997</v>
      </c>
      <c r="C43" s="5">
        <f t="shared" si="1"/>
        <v>-3.3300000000000054</v>
      </c>
      <c r="D43" s="7">
        <f t="shared" si="0"/>
        <v>-29.097761614022289</v>
      </c>
      <c r="E43" s="4">
        <f t="shared" si="2"/>
        <v>-1</v>
      </c>
      <c r="F43" s="13"/>
      <c r="G43" s="5">
        <v>37.380000000000003</v>
      </c>
      <c r="H43" s="5">
        <f t="shared" si="3"/>
        <v>0.5800000000000054</v>
      </c>
      <c r="I43" s="7">
        <f t="shared" si="4"/>
        <v>-17.045492035544445</v>
      </c>
      <c r="J43" s="5">
        <f t="shared" si="5"/>
        <v>1</v>
      </c>
      <c r="K43" s="5">
        <f t="shared" si="6"/>
        <v>-2.75</v>
      </c>
      <c r="M43" s="7">
        <f t="shared" si="7"/>
        <v>-46.143253649566731</v>
      </c>
      <c r="P43" t="s">
        <v>24</v>
      </c>
      <c r="W43" s="1" t="s">
        <v>25</v>
      </c>
      <c r="Y43" s="5"/>
    </row>
    <row r="44" spans="1:29">
      <c r="A44" s="14">
        <v>35977</v>
      </c>
      <c r="B44" s="5">
        <v>41</v>
      </c>
      <c r="C44" s="5">
        <f t="shared" si="1"/>
        <v>6.2700000000000031</v>
      </c>
      <c r="D44" s="7">
        <f t="shared" si="0"/>
        <v>-29.097761614022289</v>
      </c>
      <c r="E44" s="4">
        <f t="shared" si="2"/>
        <v>1</v>
      </c>
      <c r="F44" s="13"/>
      <c r="G44" s="5">
        <v>39.67</v>
      </c>
      <c r="H44" s="5">
        <f t="shared" si="3"/>
        <v>2.2899999999999991</v>
      </c>
      <c r="I44" s="7">
        <f t="shared" si="4"/>
        <v>-17.045492035544445</v>
      </c>
      <c r="J44" s="5">
        <f t="shared" si="5"/>
        <v>1</v>
      </c>
      <c r="K44" s="5">
        <f t="shared" si="6"/>
        <v>8.5600000000000023</v>
      </c>
      <c r="M44" s="7">
        <f t="shared" si="7"/>
        <v>-46.143253649566731</v>
      </c>
      <c r="P44" t="s">
        <v>47</v>
      </c>
      <c r="Q44">
        <f>COUNTIF(C:C,0)</f>
        <v>1</v>
      </c>
      <c r="R44" s="7">
        <f>Q44/$R$38</f>
        <v>4.1841004184100415E-3</v>
      </c>
      <c r="T44" t="s">
        <v>50</v>
      </c>
      <c r="W44" t="s">
        <v>47</v>
      </c>
      <c r="X44">
        <f>COUNTIF(H:H,0)</f>
        <v>0</v>
      </c>
      <c r="Y44" s="7">
        <f>X44/$Y$38</f>
        <v>0</v>
      </c>
    </row>
    <row r="45" spans="1:29">
      <c r="A45" s="14">
        <v>36008</v>
      </c>
      <c r="B45" s="5">
        <v>40.03</v>
      </c>
      <c r="C45" s="5">
        <f t="shared" si="1"/>
        <v>-0.96999999999999886</v>
      </c>
      <c r="D45" s="7">
        <f t="shared" si="0"/>
        <v>-29.097761614022289</v>
      </c>
      <c r="E45" s="4">
        <f t="shared" si="2"/>
        <v>-1</v>
      </c>
      <c r="F45" s="13"/>
      <c r="G45" s="5">
        <v>36.549999999999997</v>
      </c>
      <c r="H45" s="5">
        <f t="shared" si="3"/>
        <v>-3.1200000000000045</v>
      </c>
      <c r="I45" s="7">
        <f t="shared" si="4"/>
        <v>-17.045492035544445</v>
      </c>
      <c r="J45" s="5">
        <f t="shared" si="5"/>
        <v>-1</v>
      </c>
      <c r="K45" s="5">
        <f t="shared" si="6"/>
        <v>-4.0900000000000034</v>
      </c>
      <c r="M45" s="7">
        <f t="shared" si="7"/>
        <v>-46.143253649566731</v>
      </c>
      <c r="P45" t="s">
        <v>48</v>
      </c>
      <c r="Q45">
        <f>COUNTIF(C:C,"&gt;0")</f>
        <v>141</v>
      </c>
      <c r="R45" s="7">
        <f>Q45/$R$38</f>
        <v>0.58995815899581594</v>
      </c>
      <c r="T45">
        <f>40*S40 - 100*Z40</f>
        <v>60.936461291958011</v>
      </c>
      <c r="W45" t="s">
        <v>48</v>
      </c>
      <c r="X45">
        <f>COUNTIF(H:H,"&gt;0")</f>
        <v>132</v>
      </c>
      <c r="Y45" s="7">
        <f>X45/$Y$38</f>
        <v>0.55230125523012552</v>
      </c>
    </row>
    <row r="46" spans="1:29">
      <c r="A46" s="14">
        <v>36039</v>
      </c>
      <c r="B46" s="5">
        <v>39.21</v>
      </c>
      <c r="C46" s="5">
        <f t="shared" si="1"/>
        <v>-0.82000000000000028</v>
      </c>
      <c r="D46" s="7">
        <f t="shared" si="0"/>
        <v>-29.097761614022289</v>
      </c>
      <c r="E46" s="4">
        <f t="shared" si="2"/>
        <v>-1</v>
      </c>
      <c r="F46" s="13"/>
      <c r="G46" s="5">
        <v>36.799999999999997</v>
      </c>
      <c r="H46" s="5">
        <f t="shared" si="3"/>
        <v>0.25</v>
      </c>
      <c r="I46" s="7">
        <f t="shared" si="4"/>
        <v>-17.045492035544445</v>
      </c>
      <c r="J46" s="5">
        <f t="shared" si="5"/>
        <v>1</v>
      </c>
      <c r="K46" s="5">
        <f t="shared" si="6"/>
        <v>-0.57000000000000028</v>
      </c>
      <c r="M46" s="7">
        <f t="shared" si="7"/>
        <v>-46.143253649566731</v>
      </c>
      <c r="P46" t="s">
        <v>49</v>
      </c>
      <c r="Q46">
        <f>COUNTIF(C:C,"&lt;0")</f>
        <v>97</v>
      </c>
      <c r="R46" s="7">
        <f>Q46/$R$38</f>
        <v>0.40585774058577406</v>
      </c>
      <c r="W46" t="s">
        <v>49</v>
      </c>
      <c r="X46">
        <f>COUNTIF(H:H,"&lt;0")</f>
        <v>107</v>
      </c>
      <c r="Y46" s="7">
        <f>X46/$Y$38</f>
        <v>0.44769874476987448</v>
      </c>
    </row>
    <row r="47" spans="1:29">
      <c r="A47" s="14">
        <v>36069</v>
      </c>
      <c r="B47" s="5">
        <v>37.86</v>
      </c>
      <c r="C47" s="5">
        <f t="shared" si="1"/>
        <v>-1.3500000000000014</v>
      </c>
      <c r="D47" s="7">
        <f t="shared" si="0"/>
        <v>-29.097761614022289</v>
      </c>
      <c r="E47" s="4">
        <f t="shared" si="2"/>
        <v>-1</v>
      </c>
      <c r="F47" s="13"/>
      <c r="G47" s="5">
        <v>38.840000000000003</v>
      </c>
      <c r="H47" s="5">
        <f t="shared" si="3"/>
        <v>2.0400000000000063</v>
      </c>
      <c r="I47" s="7">
        <f t="shared" si="4"/>
        <v>-17.045492035544445</v>
      </c>
      <c r="J47" s="5">
        <f t="shared" si="5"/>
        <v>1</v>
      </c>
      <c r="K47" s="5">
        <f t="shared" si="6"/>
        <v>0.69000000000000483</v>
      </c>
      <c r="M47" s="7">
        <f t="shared" si="7"/>
        <v>-46.143253649566731</v>
      </c>
    </row>
    <row r="48" spans="1:29">
      <c r="A48" s="14">
        <v>36100</v>
      </c>
      <c r="B48" s="5">
        <v>36.479999999999997</v>
      </c>
      <c r="C48" s="5">
        <f t="shared" si="1"/>
        <v>-1.3800000000000026</v>
      </c>
      <c r="D48" s="7">
        <f t="shared" si="0"/>
        <v>-29.097761614022289</v>
      </c>
      <c r="E48" s="4">
        <f t="shared" si="2"/>
        <v>-1</v>
      </c>
      <c r="F48" s="13"/>
      <c r="G48" s="5">
        <v>33.6</v>
      </c>
      <c r="H48" s="5">
        <f t="shared" si="3"/>
        <v>-5.240000000000002</v>
      </c>
      <c r="I48" s="7">
        <f t="shared" si="4"/>
        <v>-17.045492035544445</v>
      </c>
      <c r="J48" s="5">
        <f t="shared" si="5"/>
        <v>-1</v>
      </c>
      <c r="K48" s="5">
        <f t="shared" si="6"/>
        <v>-6.6200000000000045</v>
      </c>
      <c r="M48" s="7">
        <f t="shared" si="7"/>
        <v>-46.143253649566731</v>
      </c>
    </row>
    <row r="49" spans="1:13">
      <c r="A49" s="14">
        <v>36130</v>
      </c>
      <c r="B49" s="5">
        <v>46.23</v>
      </c>
      <c r="C49" s="5">
        <f t="shared" si="1"/>
        <v>9.75</v>
      </c>
      <c r="D49" s="7">
        <f t="shared" si="0"/>
        <v>45.56504194875032</v>
      </c>
      <c r="E49" s="4">
        <f t="shared" si="2"/>
        <v>1</v>
      </c>
      <c r="F49" s="13"/>
      <c r="G49" s="5">
        <v>36.770000000000003</v>
      </c>
      <c r="H49" s="5">
        <f t="shared" si="3"/>
        <v>3.1700000000000017</v>
      </c>
      <c r="I49" s="7">
        <f t="shared" si="4"/>
        <v>21.658211700816413</v>
      </c>
      <c r="J49" s="5">
        <f t="shared" si="5"/>
        <v>1</v>
      </c>
      <c r="K49" s="5">
        <f t="shared" si="6"/>
        <v>12.920000000000002</v>
      </c>
      <c r="M49" s="7">
        <f t="shared" si="7"/>
        <v>67.223253649566729</v>
      </c>
    </row>
    <row r="50" spans="1:13">
      <c r="A50" s="14">
        <v>36161</v>
      </c>
      <c r="B50" s="5">
        <v>73.44</v>
      </c>
      <c r="C50" s="5">
        <f t="shared" si="1"/>
        <v>27.21</v>
      </c>
      <c r="D50" s="7">
        <f t="shared" si="0"/>
        <v>45.56504194875032</v>
      </c>
      <c r="E50" s="4">
        <f t="shared" si="2"/>
        <v>1</v>
      </c>
      <c r="F50" s="13"/>
      <c r="G50" s="5">
        <v>73.02</v>
      </c>
      <c r="H50" s="5">
        <f t="shared" si="3"/>
        <v>36.249999999999993</v>
      </c>
      <c r="I50" s="7">
        <f t="shared" si="4"/>
        <v>21.658211700816413</v>
      </c>
      <c r="J50" s="5">
        <f t="shared" si="5"/>
        <v>1</v>
      </c>
      <c r="K50" s="5">
        <f t="shared" si="6"/>
        <v>63.459999999999994</v>
      </c>
      <c r="M50" s="7">
        <f t="shared" si="7"/>
        <v>67.223253649566729</v>
      </c>
    </row>
    <row r="51" spans="1:13">
      <c r="A51" s="14">
        <v>36192</v>
      </c>
      <c r="B51" s="5">
        <v>91.39</v>
      </c>
      <c r="C51" s="5">
        <f t="shared" si="1"/>
        <v>17.950000000000003</v>
      </c>
      <c r="D51" s="7">
        <f t="shared" si="0"/>
        <v>45.56504194875032</v>
      </c>
      <c r="E51" s="4">
        <f t="shared" si="2"/>
        <v>1</v>
      </c>
      <c r="F51" s="13"/>
      <c r="G51" s="5">
        <v>72.78</v>
      </c>
      <c r="H51" s="5">
        <f t="shared" si="3"/>
        <v>-0.23999999999999488</v>
      </c>
      <c r="I51" s="7">
        <f t="shared" si="4"/>
        <v>-17.045492035544445</v>
      </c>
      <c r="J51" s="5">
        <f t="shared" si="5"/>
        <v>-1</v>
      </c>
      <c r="K51" s="5">
        <f t="shared" si="6"/>
        <v>17.710000000000008</v>
      </c>
      <c r="M51" s="7">
        <f t="shared" si="7"/>
        <v>28.519549913205875</v>
      </c>
    </row>
    <row r="52" spans="1:13">
      <c r="A52" s="14">
        <v>36220</v>
      </c>
      <c r="B52" s="5">
        <v>91.41</v>
      </c>
      <c r="C52" s="5">
        <f t="shared" si="1"/>
        <v>1.9999999999996021E-2</v>
      </c>
      <c r="D52" s="7">
        <f t="shared" si="0"/>
        <v>-29.097761614022289</v>
      </c>
      <c r="E52" s="4">
        <f t="shared" si="2"/>
        <v>1</v>
      </c>
      <c r="F52" s="13"/>
      <c r="G52" s="5">
        <v>80.47</v>
      </c>
      <c r="H52" s="5">
        <f t="shared" si="3"/>
        <v>7.6899999999999977</v>
      </c>
      <c r="I52" s="7">
        <f t="shared" si="4"/>
        <v>21.658211700816413</v>
      </c>
      <c r="J52" s="5">
        <f t="shared" si="5"/>
        <v>1</v>
      </c>
      <c r="K52" s="5">
        <f t="shared" si="6"/>
        <v>7.7099999999999937</v>
      </c>
      <c r="M52" s="7">
        <f t="shared" si="7"/>
        <v>-7.4395499132058767</v>
      </c>
    </row>
    <row r="53" spans="1:13">
      <c r="A53" s="14">
        <v>36251</v>
      </c>
      <c r="B53" s="5">
        <v>82.04</v>
      </c>
      <c r="C53" s="5">
        <f t="shared" si="1"/>
        <v>-9.3699999999999903</v>
      </c>
      <c r="D53" s="7">
        <f t="shared" si="0"/>
        <v>-29.097761614022289</v>
      </c>
      <c r="E53" s="4">
        <f t="shared" si="2"/>
        <v>-1</v>
      </c>
      <c r="F53" s="13"/>
      <c r="G53" s="5">
        <v>67.599999999999994</v>
      </c>
      <c r="H53" s="5">
        <f t="shared" si="3"/>
        <v>-12.870000000000005</v>
      </c>
      <c r="I53" s="7">
        <f t="shared" si="4"/>
        <v>-17.045492035544445</v>
      </c>
      <c r="J53" s="5">
        <f t="shared" si="5"/>
        <v>-1</v>
      </c>
      <c r="K53" s="5">
        <f t="shared" si="6"/>
        <v>-22.239999999999995</v>
      </c>
      <c r="M53" s="7">
        <f t="shared" si="7"/>
        <v>-46.143253649566731</v>
      </c>
    </row>
    <row r="54" spans="1:13">
      <c r="A54" s="14">
        <v>36281</v>
      </c>
      <c r="B54" s="5">
        <v>101.72</v>
      </c>
      <c r="C54" s="5">
        <f t="shared" si="1"/>
        <v>19.679999999999993</v>
      </c>
      <c r="D54" s="7">
        <f t="shared" si="0"/>
        <v>45.56504194875032</v>
      </c>
      <c r="E54" s="4">
        <f t="shared" si="2"/>
        <v>1</v>
      </c>
      <c r="F54" s="13"/>
      <c r="G54" s="5">
        <v>81.84</v>
      </c>
      <c r="H54" s="5">
        <f t="shared" si="3"/>
        <v>14.240000000000009</v>
      </c>
      <c r="I54" s="7">
        <f t="shared" si="4"/>
        <v>21.658211700816413</v>
      </c>
      <c r="J54" s="5">
        <f t="shared" si="5"/>
        <v>1</v>
      </c>
      <c r="K54" s="5">
        <f t="shared" si="6"/>
        <v>33.92</v>
      </c>
      <c r="M54" s="7">
        <f t="shared" si="7"/>
        <v>67.223253649566729</v>
      </c>
    </row>
    <row r="55" spans="1:13">
      <c r="A55" s="14">
        <v>36312</v>
      </c>
      <c r="B55" s="5">
        <v>113.32</v>
      </c>
      <c r="C55" s="5">
        <f t="shared" si="1"/>
        <v>11.599999999999994</v>
      </c>
      <c r="D55" s="7">
        <f t="shared" si="0"/>
        <v>45.56504194875032</v>
      </c>
      <c r="E55" s="4">
        <f t="shared" si="2"/>
        <v>1</v>
      </c>
      <c r="F55" s="13"/>
      <c r="G55" s="5">
        <v>82.34</v>
      </c>
      <c r="H55" s="5">
        <f t="shared" si="3"/>
        <v>0.5</v>
      </c>
      <c r="I55" s="7">
        <f t="shared" si="4"/>
        <v>-17.045492035544445</v>
      </c>
      <c r="J55" s="5">
        <f t="shared" si="5"/>
        <v>1</v>
      </c>
      <c r="K55" s="5">
        <f t="shared" si="6"/>
        <v>12.099999999999994</v>
      </c>
      <c r="M55" s="7">
        <f t="shared" si="7"/>
        <v>28.519549913205875</v>
      </c>
    </row>
    <row r="56" spans="1:13">
      <c r="A56" s="14">
        <v>36342</v>
      </c>
      <c r="B56" s="5">
        <v>150.94</v>
      </c>
      <c r="C56" s="5">
        <f t="shared" si="1"/>
        <v>37.620000000000005</v>
      </c>
      <c r="D56" s="7">
        <f t="shared" si="0"/>
        <v>45.56504194875032</v>
      </c>
      <c r="E56" s="4">
        <f t="shared" si="2"/>
        <v>1</v>
      </c>
      <c r="F56" s="13"/>
      <c r="G56" s="5">
        <v>102.44</v>
      </c>
      <c r="H56" s="5">
        <f t="shared" si="3"/>
        <v>20.099999999999994</v>
      </c>
      <c r="I56" s="7">
        <f t="shared" si="4"/>
        <v>21.658211700816413</v>
      </c>
      <c r="J56" s="5">
        <f t="shared" si="5"/>
        <v>1</v>
      </c>
      <c r="K56" s="5">
        <f t="shared" si="6"/>
        <v>57.72</v>
      </c>
      <c r="M56" s="7">
        <f t="shared" si="7"/>
        <v>67.223253649566729</v>
      </c>
    </row>
    <row r="57" spans="1:13">
      <c r="A57" s="14">
        <v>36373</v>
      </c>
      <c r="B57" s="5">
        <v>175</v>
      </c>
      <c r="C57" s="5">
        <f t="shared" si="1"/>
        <v>24.060000000000002</v>
      </c>
      <c r="D57" s="7">
        <f t="shared" si="0"/>
        <v>45.56504194875032</v>
      </c>
      <c r="E57" s="4">
        <f t="shared" si="2"/>
        <v>1</v>
      </c>
      <c r="F57" s="13"/>
      <c r="G57" s="5">
        <v>109</v>
      </c>
      <c r="H57" s="5">
        <f t="shared" si="3"/>
        <v>6.5600000000000023</v>
      </c>
      <c r="I57" s="7">
        <f t="shared" si="4"/>
        <v>21.658211700816413</v>
      </c>
      <c r="J57" s="5">
        <f t="shared" si="5"/>
        <v>1</v>
      </c>
      <c r="K57" s="5">
        <f t="shared" si="6"/>
        <v>30.620000000000005</v>
      </c>
      <c r="M57" s="7">
        <f t="shared" si="7"/>
        <v>67.223253649566729</v>
      </c>
    </row>
    <row r="58" spans="1:13">
      <c r="A58" s="14">
        <v>36404</v>
      </c>
      <c r="B58" s="5">
        <v>223.09</v>
      </c>
      <c r="C58" s="5">
        <f t="shared" si="1"/>
        <v>48.09</v>
      </c>
      <c r="D58" s="7">
        <f t="shared" si="0"/>
        <v>45.56504194875032</v>
      </c>
      <c r="E58" s="4">
        <f t="shared" si="2"/>
        <v>1</v>
      </c>
      <c r="F58" s="13"/>
      <c r="G58" s="5">
        <v>135</v>
      </c>
      <c r="H58" s="5">
        <f t="shared" si="3"/>
        <v>26</v>
      </c>
      <c r="I58" s="7">
        <f t="shared" si="4"/>
        <v>21.658211700816413</v>
      </c>
      <c r="J58" s="5">
        <f t="shared" si="5"/>
        <v>1</v>
      </c>
      <c r="K58" s="5">
        <f t="shared" si="6"/>
        <v>74.09</v>
      </c>
      <c r="M58" s="7">
        <f t="shared" si="7"/>
        <v>67.223253649566729</v>
      </c>
    </row>
    <row r="59" spans="1:13">
      <c r="A59" s="14">
        <v>36434</v>
      </c>
      <c r="B59" s="5">
        <v>217.13</v>
      </c>
      <c r="C59" s="5">
        <f t="shared" si="1"/>
        <v>-5.960000000000008</v>
      </c>
      <c r="D59" s="7">
        <f t="shared" si="0"/>
        <v>-29.097761614022289</v>
      </c>
      <c r="E59" s="4">
        <f t="shared" si="2"/>
        <v>-1</v>
      </c>
      <c r="F59" s="13"/>
      <c r="G59" s="5">
        <v>108.49</v>
      </c>
      <c r="H59" s="5">
        <f t="shared" si="3"/>
        <v>-26.510000000000005</v>
      </c>
      <c r="I59" s="7">
        <f t="shared" si="4"/>
        <v>-17.045492035544445</v>
      </c>
      <c r="J59" s="5">
        <f t="shared" si="5"/>
        <v>-1</v>
      </c>
      <c r="K59" s="5">
        <f t="shared" si="6"/>
        <v>-32.470000000000013</v>
      </c>
      <c r="M59" s="7">
        <f t="shared" si="7"/>
        <v>-46.143253649566731</v>
      </c>
    </row>
    <row r="60" spans="1:13">
      <c r="A60" s="14">
        <v>36465</v>
      </c>
      <c r="B60" s="5">
        <v>289.06</v>
      </c>
      <c r="C60" s="5">
        <f t="shared" si="1"/>
        <v>71.930000000000007</v>
      </c>
      <c r="D60" s="7">
        <f t="shared" si="0"/>
        <v>45.56504194875032</v>
      </c>
      <c r="E60" s="4">
        <f t="shared" si="2"/>
        <v>1</v>
      </c>
      <c r="F60" s="13"/>
      <c r="G60" s="5">
        <v>127</v>
      </c>
      <c r="H60" s="5">
        <f t="shared" si="3"/>
        <v>18.510000000000005</v>
      </c>
      <c r="I60" s="7">
        <f t="shared" si="4"/>
        <v>21.658211700816413</v>
      </c>
      <c r="J60" s="5">
        <f t="shared" si="5"/>
        <v>1</v>
      </c>
      <c r="K60" s="5">
        <f t="shared" si="6"/>
        <v>90.440000000000012</v>
      </c>
      <c r="M60" s="7">
        <f t="shared" si="7"/>
        <v>67.223253649566729</v>
      </c>
    </row>
    <row r="61" spans="1:13">
      <c r="A61" s="14">
        <v>36495</v>
      </c>
      <c r="B61" s="5">
        <v>453.63</v>
      </c>
      <c r="C61" s="5">
        <f t="shared" si="1"/>
        <v>164.57</v>
      </c>
      <c r="D61" s="7">
        <f t="shared" si="0"/>
        <v>194.89064907429554</v>
      </c>
      <c r="E61" s="4">
        <f t="shared" si="2"/>
        <v>1</v>
      </c>
      <c r="F61" s="13"/>
      <c r="G61" s="5">
        <v>260.08</v>
      </c>
      <c r="H61" s="5">
        <f t="shared" si="3"/>
        <v>133.07999999999998</v>
      </c>
      <c r="I61" s="7">
        <f t="shared" si="4"/>
        <v>191.70873552085928</v>
      </c>
      <c r="J61" s="5">
        <f t="shared" si="5"/>
        <v>1</v>
      </c>
      <c r="K61" s="5">
        <f t="shared" si="6"/>
        <v>297.64999999999998</v>
      </c>
      <c r="M61" s="7">
        <f t="shared" si="7"/>
        <v>386.59938459515479</v>
      </c>
    </row>
    <row r="62" spans="1:13">
      <c r="A62" s="14">
        <v>36526</v>
      </c>
      <c r="B62" s="5">
        <v>450.31</v>
      </c>
      <c r="C62" s="5">
        <f t="shared" si="1"/>
        <v>-3.3199999999999932</v>
      </c>
      <c r="D62" s="7">
        <f t="shared" si="0"/>
        <v>-29.097761614022289</v>
      </c>
      <c r="E62" s="4">
        <f t="shared" si="2"/>
        <v>-1</v>
      </c>
      <c r="F62" s="13"/>
      <c r="G62" s="5">
        <v>397.5</v>
      </c>
      <c r="H62" s="5">
        <f t="shared" si="3"/>
        <v>137.42000000000002</v>
      </c>
      <c r="I62" s="7">
        <f t="shared" si="4"/>
        <v>191.70873552085928</v>
      </c>
      <c r="J62" s="5">
        <f t="shared" si="5"/>
        <v>1</v>
      </c>
      <c r="K62" s="5">
        <f t="shared" si="6"/>
        <v>134.10000000000002</v>
      </c>
      <c r="M62" s="7">
        <f t="shared" si="7"/>
        <v>162.61097390683699</v>
      </c>
    </row>
    <row r="63" spans="1:13">
      <c r="A63" s="14">
        <v>36557</v>
      </c>
      <c r="B63" s="5">
        <v>544.04</v>
      </c>
      <c r="C63" s="5">
        <f t="shared" si="1"/>
        <v>93.729999999999961</v>
      </c>
      <c r="D63" s="7">
        <f t="shared" si="0"/>
        <v>120.22784551152293</v>
      </c>
      <c r="E63" s="4">
        <f t="shared" si="2"/>
        <v>1</v>
      </c>
      <c r="F63" s="13"/>
      <c r="G63" s="5">
        <v>660</v>
      </c>
      <c r="H63" s="5">
        <f t="shared" si="3"/>
        <v>262.5</v>
      </c>
      <c r="I63" s="7">
        <f t="shared" si="4"/>
        <v>191.70873552085928</v>
      </c>
      <c r="J63" s="5">
        <f t="shared" si="5"/>
        <v>1</v>
      </c>
      <c r="K63" s="5">
        <f t="shared" si="6"/>
        <v>356.22999999999996</v>
      </c>
      <c r="M63" s="7">
        <f t="shared" si="7"/>
        <v>311.93658103238221</v>
      </c>
    </row>
    <row r="64" spans="1:13">
      <c r="A64" s="14">
        <v>36586</v>
      </c>
      <c r="B64" s="5">
        <v>556.37</v>
      </c>
      <c r="C64" s="5">
        <f t="shared" si="1"/>
        <v>12.330000000000041</v>
      </c>
      <c r="D64" s="7">
        <f t="shared" si="0"/>
        <v>45.56504194875032</v>
      </c>
      <c r="E64" s="4">
        <f t="shared" si="2"/>
        <v>1</v>
      </c>
      <c r="F64" s="13"/>
      <c r="G64" s="5">
        <v>549.30999999999995</v>
      </c>
      <c r="H64" s="5">
        <f t="shared" si="3"/>
        <v>-110.69000000000005</v>
      </c>
      <c r="I64" s="7">
        <f t="shared" si="4"/>
        <v>-94.452899508266171</v>
      </c>
      <c r="J64" s="5">
        <f t="shared" si="5"/>
        <v>-1</v>
      </c>
      <c r="K64" s="5">
        <f t="shared" si="6"/>
        <v>-98.360000000000014</v>
      </c>
      <c r="M64" s="7">
        <f t="shared" si="7"/>
        <v>-48.887857559515851</v>
      </c>
    </row>
    <row r="65" spans="1:21">
      <c r="A65" s="14">
        <v>36617</v>
      </c>
      <c r="B65" s="5">
        <v>506.25</v>
      </c>
      <c r="C65" s="5">
        <f t="shared" si="1"/>
        <v>-50.120000000000005</v>
      </c>
      <c r="D65" s="7">
        <f t="shared" si="0"/>
        <v>-29.097761614022289</v>
      </c>
      <c r="E65" s="4">
        <f t="shared" si="2"/>
        <v>-1</v>
      </c>
      <c r="F65" s="13"/>
      <c r="G65" s="5">
        <v>333.07</v>
      </c>
      <c r="H65" s="5">
        <f t="shared" si="3"/>
        <v>-216.23999999999995</v>
      </c>
      <c r="I65" s="7">
        <f t="shared" si="4"/>
        <v>-133.15660324462701</v>
      </c>
      <c r="J65" s="5">
        <f t="shared" si="5"/>
        <v>-1</v>
      </c>
      <c r="K65" s="5">
        <f t="shared" si="6"/>
        <v>-266.35999999999996</v>
      </c>
      <c r="M65" s="7">
        <f t="shared" si="7"/>
        <v>-162.2543648586493</v>
      </c>
    </row>
    <row r="66" spans="1:21">
      <c r="A66" s="14">
        <v>36647</v>
      </c>
      <c r="B66" s="5">
        <v>436.88</v>
      </c>
      <c r="C66" s="5">
        <f t="shared" si="1"/>
        <v>-69.37</v>
      </c>
      <c r="D66" s="7">
        <f t="shared" si="0"/>
        <v>-103.7605651767949</v>
      </c>
      <c r="E66" s="4">
        <f t="shared" si="2"/>
        <v>-1</v>
      </c>
      <c r="F66" s="13"/>
      <c r="G66" s="5">
        <v>185.3</v>
      </c>
      <c r="H66" s="5">
        <f t="shared" si="3"/>
        <v>-147.76999999999998</v>
      </c>
      <c r="I66" s="7">
        <f t="shared" si="4"/>
        <v>-133.15660324462701</v>
      </c>
      <c r="J66" s="5">
        <f t="shared" si="5"/>
        <v>-1</v>
      </c>
      <c r="K66" s="5">
        <f t="shared" si="6"/>
        <v>-217.14</v>
      </c>
      <c r="M66" s="7">
        <f t="shared" si="7"/>
        <v>-236.91716842142191</v>
      </c>
      <c r="P66" s="2" t="s">
        <v>28</v>
      </c>
      <c r="Q66" s="3" t="s">
        <v>5</v>
      </c>
      <c r="R66" s="3" t="s">
        <v>6</v>
      </c>
      <c r="S66" s="3" t="s">
        <v>7</v>
      </c>
      <c r="T66" s="3" t="s">
        <v>8</v>
      </c>
      <c r="U66" s="3" t="s">
        <v>9</v>
      </c>
    </row>
    <row r="67" spans="1:21">
      <c r="A67" s="14">
        <v>36678</v>
      </c>
      <c r="B67" s="5">
        <v>519.92999999999995</v>
      </c>
      <c r="C67" s="5">
        <f t="shared" si="1"/>
        <v>83.049999999999955</v>
      </c>
      <c r="D67" s="7">
        <f t="shared" ref="D67:D130" si="14">IF(C67&lt;Q$29,T$29,IF(C67&lt;Q$30,T$30,IF(C67&lt;Q$31,T$31,IF(C67&lt;Q$32,T$32,IF(C67&lt;Q$33,T$33,IF(C67&lt;Q$34,T$34,IF(C67&lt;Q$35,T$35,T$36)))))))</f>
        <v>120.22784551152293</v>
      </c>
      <c r="E67" s="4">
        <f t="shared" si="2"/>
        <v>1</v>
      </c>
      <c r="F67" s="13"/>
      <c r="G67" s="5">
        <v>290</v>
      </c>
      <c r="H67" s="5">
        <f t="shared" si="3"/>
        <v>104.69999999999999</v>
      </c>
      <c r="I67" s="7">
        <f t="shared" si="4"/>
        <v>99.065619173538124</v>
      </c>
      <c r="J67" s="5">
        <f t="shared" si="5"/>
        <v>1</v>
      </c>
      <c r="K67" s="5">
        <f t="shared" si="6"/>
        <v>187.74999999999994</v>
      </c>
      <c r="M67" s="7">
        <f t="shared" si="7"/>
        <v>219.29346468506105</v>
      </c>
      <c r="P67" s="1" t="s">
        <v>10</v>
      </c>
      <c r="Q67" s="4">
        <v>-330</v>
      </c>
      <c r="R67" s="5">
        <f t="array" ref="R67:R81">FREQUENCY(C:C,Q67:Q81)</f>
        <v>0</v>
      </c>
      <c r="S67" s="7">
        <f>R67/$R$83</f>
        <v>0</v>
      </c>
      <c r="T67" s="5"/>
      <c r="U67" s="5"/>
    </row>
    <row r="68" spans="1:21">
      <c r="A68" s="14">
        <v>36708</v>
      </c>
      <c r="B68" s="5">
        <v>425.06</v>
      </c>
      <c r="C68" s="5">
        <f t="shared" ref="C68:C131" si="15">B68-B67</f>
        <v>-94.869999999999948</v>
      </c>
      <c r="D68" s="7">
        <f t="shared" si="14"/>
        <v>-103.7605651767949</v>
      </c>
      <c r="E68" s="4">
        <f t="shared" ref="E68:E131" si="16">IF(C68&gt;0,1,-1)</f>
        <v>-1</v>
      </c>
      <c r="F68" s="13"/>
      <c r="G68" s="5">
        <v>243.24</v>
      </c>
      <c r="H68" s="5">
        <f t="shared" ref="H68:H131" si="17">G68-G67</f>
        <v>-46.759999999999991</v>
      </c>
      <c r="I68" s="7">
        <f t="shared" ref="I68:I131" si="18">IF(H68&lt;X$29,AA$29,IF(H68&lt;X$30,AA$30,IF(H68&lt;X$31,AA$31,IF(H68&lt;X$32,AA$32,IF(H68&lt;X$33,AA$33,IF(H68&lt;X$34,AA$34,IF(H68&lt;X$35,AA$35,AA$36)))))))</f>
        <v>-55.749195771905306</v>
      </c>
      <c r="J68" s="5">
        <f t="shared" ref="J68:J131" si="19">IF(H68&gt;0,1,-1)</f>
        <v>-1</v>
      </c>
      <c r="K68" s="5">
        <f t="shared" ref="K68:K131" si="20">C68+H68</f>
        <v>-141.62999999999994</v>
      </c>
      <c r="M68" s="7">
        <f t="shared" ref="M68:M131" si="21">D68+I68</f>
        <v>-159.5097609487002</v>
      </c>
      <c r="P68" s="1" t="s">
        <v>11</v>
      </c>
      <c r="Q68" s="4">
        <f>Q22-3*Q24</f>
        <v>-215.7547705209538</v>
      </c>
      <c r="R68" s="5">
        <v>2</v>
      </c>
      <c r="S68" s="7">
        <f t="shared" ref="S68:S81" si="22">R68/$R$83</f>
        <v>8.368200836820083E-3</v>
      </c>
      <c r="T68" s="7">
        <f>Q68-Q24/2</f>
        <v>-253.08617230234012</v>
      </c>
      <c r="U68" s="4">
        <f>(T68-$T$85)^2</f>
        <v>67369.356251676247</v>
      </c>
    </row>
    <row r="69" spans="1:21">
      <c r="A69" s="14">
        <v>36739</v>
      </c>
      <c r="B69" s="5">
        <v>523.32000000000005</v>
      </c>
      <c r="C69" s="5">
        <f t="shared" si="15"/>
        <v>98.260000000000048</v>
      </c>
      <c r="D69" s="7">
        <f t="shared" si="14"/>
        <v>120.22784551152293</v>
      </c>
      <c r="E69" s="4">
        <f t="shared" si="16"/>
        <v>1</v>
      </c>
      <c r="F69" s="13"/>
      <c r="G69" s="5">
        <v>328.83</v>
      </c>
      <c r="H69" s="5">
        <f t="shared" si="17"/>
        <v>85.589999999999975</v>
      </c>
      <c r="I69" s="7">
        <f t="shared" si="18"/>
        <v>99.065619173538124</v>
      </c>
      <c r="J69" s="5">
        <f t="shared" si="19"/>
        <v>1</v>
      </c>
      <c r="K69" s="5">
        <f t="shared" si="20"/>
        <v>183.85000000000002</v>
      </c>
      <c r="M69" s="7">
        <f t="shared" si="21"/>
        <v>219.29346468506105</v>
      </c>
      <c r="P69" s="1" t="s">
        <v>41</v>
      </c>
      <c r="Q69" s="4">
        <f>Q22-2.5*Q24</f>
        <v>-178.42336873956751</v>
      </c>
      <c r="R69" s="5">
        <v>3</v>
      </c>
      <c r="S69" s="7">
        <f t="shared" si="22"/>
        <v>1.2552301255230125E-2</v>
      </c>
      <c r="T69" s="7">
        <f t="shared" ref="T69:T75" si="23">(Q68+Q69)/2</f>
        <v>-197.08906963026067</v>
      </c>
      <c r="U69" s="4">
        <f t="shared" ref="U69:U81" si="24">(T69-$T$85)^2</f>
        <v>41436.255358146343</v>
      </c>
    </row>
    <row r="70" spans="1:21">
      <c r="A70" s="14">
        <v>36770</v>
      </c>
      <c r="B70" s="5">
        <v>458.98</v>
      </c>
      <c r="C70" s="5">
        <f t="shared" si="15"/>
        <v>-64.340000000000032</v>
      </c>
      <c r="D70" s="7">
        <f t="shared" si="14"/>
        <v>-29.097761614022289</v>
      </c>
      <c r="E70" s="4">
        <f t="shared" si="16"/>
        <v>-1</v>
      </c>
      <c r="F70" s="13"/>
      <c r="G70" s="5">
        <v>265.68</v>
      </c>
      <c r="H70" s="5">
        <f t="shared" si="17"/>
        <v>-63.149999999999977</v>
      </c>
      <c r="I70" s="7">
        <f t="shared" si="18"/>
        <v>-55.749195771905306</v>
      </c>
      <c r="J70" s="5">
        <f t="shared" si="19"/>
        <v>-1</v>
      </c>
      <c r="K70" s="5">
        <f t="shared" si="20"/>
        <v>-127.49000000000001</v>
      </c>
      <c r="M70" s="7">
        <f t="shared" si="21"/>
        <v>-84.846957385927595</v>
      </c>
      <c r="P70" s="1" t="s">
        <v>12</v>
      </c>
      <c r="Q70" s="4">
        <f>Q22-2*Q24</f>
        <v>-141.09196695818119</v>
      </c>
      <c r="R70" s="5">
        <v>3</v>
      </c>
      <c r="S70" s="7">
        <f t="shared" si="22"/>
        <v>1.2552301255230125E-2</v>
      </c>
      <c r="T70" s="7">
        <f t="shared" si="23"/>
        <v>-159.75766784887435</v>
      </c>
      <c r="U70" s="4">
        <f t="shared" si="24"/>
        <v>27631.605326534635</v>
      </c>
    </row>
    <row r="71" spans="1:21">
      <c r="A71" s="14">
        <v>36800</v>
      </c>
      <c r="B71" s="5">
        <v>448.09</v>
      </c>
      <c r="C71" s="5">
        <f t="shared" si="15"/>
        <v>-10.890000000000043</v>
      </c>
      <c r="D71" s="7">
        <f t="shared" si="14"/>
        <v>-29.097761614022289</v>
      </c>
      <c r="E71" s="4">
        <f t="shared" si="16"/>
        <v>-1</v>
      </c>
      <c r="F71" s="13"/>
      <c r="G71" s="5">
        <v>238.18</v>
      </c>
      <c r="H71" s="5">
        <f t="shared" si="17"/>
        <v>-27.5</v>
      </c>
      <c r="I71" s="7">
        <f t="shared" si="18"/>
        <v>-17.045492035544445</v>
      </c>
      <c r="J71" s="5">
        <f t="shared" si="19"/>
        <v>-1</v>
      </c>
      <c r="K71" s="5">
        <f t="shared" si="20"/>
        <v>-38.390000000000043</v>
      </c>
      <c r="M71" s="7">
        <f t="shared" si="21"/>
        <v>-46.143253649566731</v>
      </c>
      <c r="P71" s="1" t="s">
        <v>40</v>
      </c>
      <c r="Q71" s="4">
        <f>Q22-1.5*Q24</f>
        <v>-103.7605651767949</v>
      </c>
      <c r="R71" s="5">
        <v>7</v>
      </c>
      <c r="S71" s="7">
        <f t="shared" si="22"/>
        <v>2.9288702928870293E-2</v>
      </c>
      <c r="T71" s="7">
        <f t="shared" si="23"/>
        <v>-122.42626606748804</v>
      </c>
      <c r="U71" s="4">
        <f t="shared" si="24"/>
        <v>16614.222412849522</v>
      </c>
    </row>
    <row r="72" spans="1:21">
      <c r="A72" s="14">
        <v>36831</v>
      </c>
      <c r="B72" s="5">
        <v>447.42</v>
      </c>
      <c r="C72" s="5">
        <f t="shared" si="15"/>
        <v>-0.66999999999995907</v>
      </c>
      <c r="D72" s="7">
        <f t="shared" si="14"/>
        <v>-29.097761614022289</v>
      </c>
      <c r="E72" s="4">
        <f t="shared" si="16"/>
        <v>-1</v>
      </c>
      <c r="F72" s="13"/>
      <c r="G72" s="5">
        <v>256.83</v>
      </c>
      <c r="H72" s="5">
        <f t="shared" si="17"/>
        <v>18.649999999999977</v>
      </c>
      <c r="I72" s="7">
        <f t="shared" si="18"/>
        <v>21.658211700816413</v>
      </c>
      <c r="J72" s="5">
        <f t="shared" si="19"/>
        <v>1</v>
      </c>
      <c r="K72" s="5">
        <f t="shared" si="20"/>
        <v>17.980000000000018</v>
      </c>
      <c r="M72" s="7">
        <f t="shared" si="21"/>
        <v>-7.4395499132058767</v>
      </c>
      <c r="P72" s="1" t="s">
        <v>13</v>
      </c>
      <c r="Q72" s="4">
        <f>Q22-Q24</f>
        <v>-66.429163395408594</v>
      </c>
      <c r="R72" s="5">
        <v>12</v>
      </c>
      <c r="S72" s="7">
        <f t="shared" si="22"/>
        <v>5.0209205020920501E-2</v>
      </c>
      <c r="T72" s="7">
        <f t="shared" si="23"/>
        <v>-85.094864286101739</v>
      </c>
      <c r="U72" s="4">
        <f t="shared" si="24"/>
        <v>8384.1066170909908</v>
      </c>
    </row>
    <row r="73" spans="1:21">
      <c r="A73" s="14">
        <v>36861</v>
      </c>
      <c r="B73" s="5">
        <v>356.6</v>
      </c>
      <c r="C73" s="5">
        <f t="shared" si="15"/>
        <v>-90.82</v>
      </c>
      <c r="D73" s="7">
        <f t="shared" si="14"/>
        <v>-103.7605651767949</v>
      </c>
      <c r="E73" s="4">
        <f t="shared" si="16"/>
        <v>-1</v>
      </c>
      <c r="F73" s="13"/>
      <c r="G73" s="5">
        <v>240.64</v>
      </c>
      <c r="H73" s="5">
        <f t="shared" si="17"/>
        <v>-16.189999999999998</v>
      </c>
      <c r="I73" s="7">
        <f t="shared" si="18"/>
        <v>-17.045492035544445</v>
      </c>
      <c r="J73" s="5">
        <f t="shared" si="19"/>
        <v>-1</v>
      </c>
      <c r="K73" s="5">
        <f t="shared" si="20"/>
        <v>-107.00999999999999</v>
      </c>
      <c r="M73" s="7">
        <f t="shared" si="21"/>
        <v>-120.80605721233934</v>
      </c>
      <c r="P73" s="1" t="s">
        <v>39</v>
      </c>
      <c r="Q73" s="4">
        <f>Q22-0.5*Q24</f>
        <v>-29.097761614022289</v>
      </c>
      <c r="R73" s="5">
        <v>21</v>
      </c>
      <c r="S73" s="7">
        <f t="shared" si="22"/>
        <v>8.7866108786610872E-2</v>
      </c>
      <c r="T73" s="7">
        <f t="shared" si="23"/>
        <v>-47.763462504715442</v>
      </c>
      <c r="U73" s="4">
        <f t="shared" si="24"/>
        <v>2941.2579392590455</v>
      </c>
    </row>
    <row r="74" spans="1:21">
      <c r="A74" s="14">
        <v>36892</v>
      </c>
      <c r="B74" s="5">
        <v>424.17</v>
      </c>
      <c r="C74" s="5">
        <f t="shared" si="15"/>
        <v>67.569999999999993</v>
      </c>
      <c r="D74" s="7">
        <f t="shared" si="14"/>
        <v>45.56504194875032</v>
      </c>
      <c r="E74" s="4">
        <f t="shared" si="16"/>
        <v>1</v>
      </c>
      <c r="F74" s="13"/>
      <c r="G74" s="5">
        <v>278.83</v>
      </c>
      <c r="H74" s="5">
        <f t="shared" si="17"/>
        <v>38.19</v>
      </c>
      <c r="I74" s="7">
        <f t="shared" si="18"/>
        <v>21.658211700816413</v>
      </c>
      <c r="J74" s="5">
        <f t="shared" si="19"/>
        <v>1</v>
      </c>
      <c r="K74" s="5">
        <f t="shared" si="20"/>
        <v>105.75999999999999</v>
      </c>
      <c r="M74" s="7">
        <f t="shared" si="21"/>
        <v>67.223253649566729</v>
      </c>
      <c r="P74" s="1" t="s">
        <v>2</v>
      </c>
      <c r="Q74" s="4">
        <f>Q22</f>
        <v>8.2336401673640172</v>
      </c>
      <c r="R74" s="5">
        <v>88</v>
      </c>
      <c r="S74" s="7">
        <f t="shared" si="22"/>
        <v>0.3682008368200837</v>
      </c>
      <c r="T74" s="7">
        <f t="shared" si="23"/>
        <v>-10.432060723329137</v>
      </c>
      <c r="U74" s="4">
        <f t="shared" si="24"/>
        <v>285.67637935368339</v>
      </c>
    </row>
    <row r="75" spans="1:21">
      <c r="A75" s="14">
        <v>36923</v>
      </c>
      <c r="B75" s="5">
        <v>391.15</v>
      </c>
      <c r="C75" s="5">
        <f t="shared" si="15"/>
        <v>-33.020000000000039</v>
      </c>
      <c r="D75" s="7">
        <f t="shared" si="14"/>
        <v>-29.097761614022289</v>
      </c>
      <c r="E75" s="4">
        <f t="shared" si="16"/>
        <v>-1</v>
      </c>
      <c r="F75" s="13"/>
      <c r="G75" s="5">
        <v>254.48</v>
      </c>
      <c r="H75" s="5">
        <f t="shared" si="17"/>
        <v>-24.349999999999994</v>
      </c>
      <c r="I75" s="7">
        <f t="shared" si="18"/>
        <v>-17.045492035544445</v>
      </c>
      <c r="J75" s="5">
        <f t="shared" si="19"/>
        <v>-1</v>
      </c>
      <c r="K75" s="5">
        <f t="shared" si="20"/>
        <v>-57.370000000000033</v>
      </c>
      <c r="M75" s="7">
        <f t="shared" si="21"/>
        <v>-46.143253649566731</v>
      </c>
      <c r="P75" s="1" t="s">
        <v>38</v>
      </c>
      <c r="Q75" s="4">
        <f>Q22+0.5*Q24</f>
        <v>45.56504194875032</v>
      </c>
      <c r="R75" s="4">
        <v>45</v>
      </c>
      <c r="S75" s="7">
        <f t="shared" si="22"/>
        <v>0.18828451882845187</v>
      </c>
      <c r="T75" s="4">
        <f t="shared" si="23"/>
        <v>26.899341058057168</v>
      </c>
      <c r="U75" s="4">
        <f t="shared" si="24"/>
        <v>417.36193737490629</v>
      </c>
    </row>
    <row r="76" spans="1:21">
      <c r="A76" s="14">
        <v>36951</v>
      </c>
      <c r="B76" s="5">
        <v>255.18</v>
      </c>
      <c r="C76" s="5">
        <f t="shared" si="15"/>
        <v>-135.96999999999997</v>
      </c>
      <c r="D76" s="7">
        <f t="shared" si="14"/>
        <v>-103.7605651767949</v>
      </c>
      <c r="E76" s="4">
        <f t="shared" si="16"/>
        <v>-1</v>
      </c>
      <c r="F76" s="13"/>
      <c r="G76" s="5">
        <v>133.43</v>
      </c>
      <c r="H76" s="5">
        <f t="shared" si="17"/>
        <v>-121.04999999999998</v>
      </c>
      <c r="I76" s="7">
        <f t="shared" si="18"/>
        <v>-133.15660324462701</v>
      </c>
      <c r="J76" s="5">
        <f t="shared" si="19"/>
        <v>-1</v>
      </c>
      <c r="K76" s="5">
        <f t="shared" si="20"/>
        <v>-257.02</v>
      </c>
      <c r="M76" s="7">
        <f t="shared" si="21"/>
        <v>-236.91716842142191</v>
      </c>
      <c r="P76" s="1" t="s">
        <v>14</v>
      </c>
      <c r="Q76" s="4">
        <f>Q22+Q24</f>
        <v>82.896443730136625</v>
      </c>
      <c r="R76" s="4">
        <v>29</v>
      </c>
      <c r="S76" s="7">
        <f t="shared" si="22"/>
        <v>0.12133891213389121</v>
      </c>
      <c r="T76" s="4">
        <f t="shared" ref="T76:T81" si="25">(Q75+Q76)/2</f>
        <v>64.230742839443479</v>
      </c>
      <c r="U76" s="4">
        <f t="shared" si="24"/>
        <v>3336.3146133227151</v>
      </c>
    </row>
    <row r="77" spans="1:21">
      <c r="A77" s="14">
        <v>36982</v>
      </c>
      <c r="B77" s="5">
        <v>232.99</v>
      </c>
      <c r="C77" s="5">
        <f t="shared" si="15"/>
        <v>-22.189999999999998</v>
      </c>
      <c r="D77" s="7">
        <f t="shared" si="14"/>
        <v>-29.097761614022289</v>
      </c>
      <c r="E77" s="4">
        <f t="shared" si="16"/>
        <v>-1</v>
      </c>
      <c r="F77" s="13"/>
      <c r="G77" s="5">
        <v>143.63999999999999</v>
      </c>
      <c r="H77" s="5">
        <f t="shared" si="17"/>
        <v>10.20999999999998</v>
      </c>
      <c r="I77" s="7">
        <f t="shared" si="18"/>
        <v>21.658211700816413</v>
      </c>
      <c r="J77" s="5">
        <f t="shared" si="19"/>
        <v>1</v>
      </c>
      <c r="K77" s="5">
        <f t="shared" si="20"/>
        <v>-11.980000000000018</v>
      </c>
      <c r="M77" s="7">
        <f t="shared" si="21"/>
        <v>-7.4395499132058767</v>
      </c>
      <c r="P77" s="1" t="s">
        <v>37</v>
      </c>
      <c r="Q77" s="4">
        <f>Q22+1.5*Q24</f>
        <v>120.22784551152293</v>
      </c>
      <c r="R77" s="4">
        <v>16</v>
      </c>
      <c r="S77" s="7">
        <f t="shared" si="22"/>
        <v>6.6945606694560664E-2</v>
      </c>
      <c r="T77" s="4">
        <f t="shared" si="25"/>
        <v>101.56214462082977</v>
      </c>
      <c r="U77" s="4">
        <f t="shared" si="24"/>
        <v>9042.5344071971067</v>
      </c>
    </row>
    <row r="78" spans="1:21">
      <c r="A78" s="14">
        <v>37012</v>
      </c>
      <c r="B78" s="5">
        <v>235.89</v>
      </c>
      <c r="C78" s="5">
        <f t="shared" si="15"/>
        <v>2.8999999999999773</v>
      </c>
      <c r="D78" s="7">
        <f t="shared" si="14"/>
        <v>-29.097761614022289</v>
      </c>
      <c r="E78" s="4">
        <f t="shared" si="16"/>
        <v>1</v>
      </c>
      <c r="F78" s="13"/>
      <c r="G78" s="5">
        <v>167.88</v>
      </c>
      <c r="H78" s="5">
        <f t="shared" si="17"/>
        <v>24.240000000000009</v>
      </c>
      <c r="I78" s="7">
        <f t="shared" si="18"/>
        <v>21.658211700816413</v>
      </c>
      <c r="J78" s="5">
        <f t="shared" si="19"/>
        <v>1</v>
      </c>
      <c r="K78" s="5">
        <f t="shared" si="20"/>
        <v>27.139999999999986</v>
      </c>
      <c r="M78" s="7">
        <f t="shared" si="21"/>
        <v>-7.4395499132058767</v>
      </c>
      <c r="P78" s="1" t="s">
        <v>15</v>
      </c>
      <c r="Q78" s="4">
        <f>Q22+2*Q24</f>
        <v>157.55924729290925</v>
      </c>
      <c r="R78" s="4">
        <v>6</v>
      </c>
      <c r="S78" s="7">
        <f t="shared" si="22"/>
        <v>2.5104602510460251E-2</v>
      </c>
      <c r="T78" s="4">
        <f t="shared" si="25"/>
        <v>138.89354640221609</v>
      </c>
      <c r="U78" s="4">
        <f t="shared" si="24"/>
        <v>17536.02131899809</v>
      </c>
    </row>
    <row r="79" spans="1:21">
      <c r="A79" s="14">
        <v>37043</v>
      </c>
      <c r="B79" s="5">
        <v>235.08</v>
      </c>
      <c r="C79" s="5">
        <f t="shared" si="15"/>
        <v>-0.80999999999997385</v>
      </c>
      <c r="D79" s="7">
        <f t="shared" si="14"/>
        <v>-29.097761614022289</v>
      </c>
      <c r="E79" s="4">
        <f t="shared" si="16"/>
        <v>-1</v>
      </c>
      <c r="F79" s="13"/>
      <c r="G79" s="5">
        <v>139.97999999999999</v>
      </c>
      <c r="H79" s="5">
        <f t="shared" si="17"/>
        <v>-27.900000000000006</v>
      </c>
      <c r="I79" s="7">
        <f t="shared" si="18"/>
        <v>-17.045492035544445</v>
      </c>
      <c r="J79" s="5">
        <f t="shared" si="19"/>
        <v>-1</v>
      </c>
      <c r="K79" s="5">
        <f t="shared" si="20"/>
        <v>-28.70999999999998</v>
      </c>
      <c r="M79" s="7">
        <f t="shared" si="21"/>
        <v>-46.143253649566731</v>
      </c>
      <c r="P79" s="1" t="s">
        <v>36</v>
      </c>
      <c r="Q79" s="4">
        <f>Q22+2.5*Q24</f>
        <v>194.89064907429557</v>
      </c>
      <c r="R79" s="4">
        <v>4</v>
      </c>
      <c r="S79" s="7">
        <f t="shared" si="22"/>
        <v>1.6736401673640166E-2</v>
      </c>
      <c r="T79" s="4">
        <f t="shared" si="25"/>
        <v>176.22494818360241</v>
      </c>
      <c r="U79" s="4">
        <f t="shared" si="24"/>
        <v>28816.77534872566</v>
      </c>
    </row>
    <row r="80" spans="1:21">
      <c r="A80" s="14">
        <v>37073</v>
      </c>
      <c r="B80" s="5">
        <v>235.08</v>
      </c>
      <c r="C80" s="5">
        <f t="shared" si="15"/>
        <v>0</v>
      </c>
      <c r="D80" s="7">
        <f t="shared" si="14"/>
        <v>-29.097761614022289</v>
      </c>
      <c r="E80" s="4">
        <f t="shared" si="16"/>
        <v>-1</v>
      </c>
      <c r="F80" s="13"/>
      <c r="G80" s="5">
        <v>144.47999999999999</v>
      </c>
      <c r="H80" s="5">
        <f t="shared" si="17"/>
        <v>4.5</v>
      </c>
      <c r="I80" s="7">
        <f t="shared" si="18"/>
        <v>21.658211700816413</v>
      </c>
      <c r="J80" s="5">
        <f t="shared" si="19"/>
        <v>1</v>
      </c>
      <c r="K80" s="5">
        <f t="shared" si="20"/>
        <v>4.5</v>
      </c>
      <c r="M80" s="7">
        <f t="shared" si="21"/>
        <v>-7.4395499132058767</v>
      </c>
      <c r="P80" s="1" t="s">
        <v>16</v>
      </c>
      <c r="Q80" s="4">
        <f>Q22+3*Q24</f>
        <v>232.22205085568186</v>
      </c>
      <c r="R80" s="4">
        <v>1</v>
      </c>
      <c r="S80" s="7">
        <f t="shared" si="22"/>
        <v>4.1841004184100415E-3</v>
      </c>
      <c r="T80" s="4">
        <f t="shared" si="25"/>
        <v>213.55634996498873</v>
      </c>
      <c r="U80" s="4">
        <f t="shared" si="24"/>
        <v>42884.796496379815</v>
      </c>
    </row>
    <row r="81" spans="1:21">
      <c r="A81" s="14">
        <v>37104</v>
      </c>
      <c r="B81" s="5">
        <v>220.77</v>
      </c>
      <c r="C81" s="5">
        <f t="shared" si="15"/>
        <v>-14.310000000000002</v>
      </c>
      <c r="D81" s="7">
        <f t="shared" si="14"/>
        <v>-29.097761614022289</v>
      </c>
      <c r="E81" s="4">
        <f t="shared" si="16"/>
        <v>-1</v>
      </c>
      <c r="F81" s="13"/>
      <c r="G81" s="5">
        <v>148.54</v>
      </c>
      <c r="H81" s="5">
        <f t="shared" si="17"/>
        <v>4.0600000000000023</v>
      </c>
      <c r="I81" s="7">
        <f t="shared" si="18"/>
        <v>21.658211700816413</v>
      </c>
      <c r="J81" s="5">
        <f t="shared" si="19"/>
        <v>1</v>
      </c>
      <c r="K81" s="5">
        <f t="shared" si="20"/>
        <v>-10.25</v>
      </c>
      <c r="M81" s="7">
        <f t="shared" si="21"/>
        <v>-7.4395499132058767</v>
      </c>
      <c r="P81" s="1" t="s">
        <v>17</v>
      </c>
      <c r="Q81" s="4">
        <v>240</v>
      </c>
      <c r="R81" s="4">
        <v>2</v>
      </c>
      <c r="S81" s="7">
        <f t="shared" si="22"/>
        <v>8.368200836820083E-3</v>
      </c>
      <c r="T81" s="4">
        <f t="shared" si="25"/>
        <v>236.11102542784093</v>
      </c>
      <c r="U81" s="4">
        <f t="shared" si="24"/>
        <v>52735.045087514933</v>
      </c>
    </row>
    <row r="82" spans="1:21">
      <c r="A82" s="14">
        <v>37135</v>
      </c>
      <c r="B82" s="5">
        <v>148.65</v>
      </c>
      <c r="C82" s="5">
        <f t="shared" si="15"/>
        <v>-72.12</v>
      </c>
      <c r="D82" s="7">
        <f t="shared" si="14"/>
        <v>-103.7605651767949</v>
      </c>
      <c r="E82" s="4">
        <f t="shared" si="16"/>
        <v>-1</v>
      </c>
      <c r="F82" s="13"/>
      <c r="G82" s="5">
        <v>105.51</v>
      </c>
      <c r="H82" s="5">
        <f t="shared" si="17"/>
        <v>-43.029999999999987</v>
      </c>
      <c r="I82" s="7">
        <f t="shared" si="18"/>
        <v>-55.749195771905306</v>
      </c>
      <c r="J82" s="5">
        <f t="shared" si="19"/>
        <v>-1</v>
      </c>
      <c r="K82" s="5">
        <f t="shared" si="20"/>
        <v>-115.14999999999999</v>
      </c>
      <c r="M82" s="7">
        <f t="shared" si="21"/>
        <v>-159.5097609487002</v>
      </c>
    </row>
    <row r="83" spans="1:21">
      <c r="A83" s="14">
        <v>37165</v>
      </c>
      <c r="B83" s="5">
        <v>182.14</v>
      </c>
      <c r="C83" s="5">
        <f t="shared" si="15"/>
        <v>33.489999999999981</v>
      </c>
      <c r="D83" s="7">
        <f t="shared" si="14"/>
        <v>45.56504194875032</v>
      </c>
      <c r="E83" s="4">
        <f t="shared" si="16"/>
        <v>1</v>
      </c>
      <c r="F83" s="13"/>
      <c r="G83" s="5">
        <v>107.4</v>
      </c>
      <c r="H83" s="5">
        <f t="shared" si="17"/>
        <v>1.8900000000000006</v>
      </c>
      <c r="I83" s="7">
        <f t="shared" si="18"/>
        <v>-17.045492035544445</v>
      </c>
      <c r="J83" s="5">
        <f t="shared" si="19"/>
        <v>1</v>
      </c>
      <c r="K83" s="5">
        <f t="shared" si="20"/>
        <v>35.379999999999981</v>
      </c>
      <c r="M83" s="7">
        <f t="shared" si="21"/>
        <v>28.519549913205875</v>
      </c>
      <c r="Q83" t="s">
        <v>18</v>
      </c>
      <c r="R83" s="5">
        <f>SUM(R67:R81)</f>
        <v>239</v>
      </c>
    </row>
    <row r="84" spans="1:21">
      <c r="A84" s="14">
        <v>37196</v>
      </c>
      <c r="B84" s="5">
        <v>243.5</v>
      </c>
      <c r="C84" s="5">
        <f t="shared" si="15"/>
        <v>61.360000000000014</v>
      </c>
      <c r="D84" s="7">
        <f t="shared" si="14"/>
        <v>45.56504194875032</v>
      </c>
      <c r="E84" s="4">
        <f t="shared" si="16"/>
        <v>1</v>
      </c>
      <c r="F84" s="13"/>
      <c r="G84" s="5">
        <v>144.78</v>
      </c>
      <c r="H84" s="5">
        <f t="shared" si="17"/>
        <v>37.379999999999995</v>
      </c>
      <c r="I84" s="7">
        <f t="shared" si="18"/>
        <v>21.658211700816413</v>
      </c>
      <c r="J84" s="5">
        <f t="shared" si="19"/>
        <v>1</v>
      </c>
      <c r="K84" s="5">
        <f t="shared" si="20"/>
        <v>98.740000000000009</v>
      </c>
      <c r="M84" s="7">
        <f t="shared" si="21"/>
        <v>67.223253649566729</v>
      </c>
    </row>
    <row r="85" spans="1:21">
      <c r="A85" s="14">
        <v>37226</v>
      </c>
      <c r="B85" s="5">
        <v>254.6</v>
      </c>
      <c r="C85" s="5">
        <f t="shared" si="15"/>
        <v>11.099999999999994</v>
      </c>
      <c r="D85" s="7">
        <f t="shared" si="14"/>
        <v>45.56504194875032</v>
      </c>
      <c r="E85" s="4">
        <f t="shared" si="16"/>
        <v>1</v>
      </c>
      <c r="F85" s="13"/>
      <c r="G85" s="5">
        <v>160.25</v>
      </c>
      <c r="H85" s="5">
        <f t="shared" si="17"/>
        <v>15.469999999999999</v>
      </c>
      <c r="I85" s="7">
        <f t="shared" si="18"/>
        <v>21.658211700816413</v>
      </c>
      <c r="J85" s="5">
        <f t="shared" si="19"/>
        <v>1</v>
      </c>
      <c r="K85" s="5">
        <f t="shared" si="20"/>
        <v>26.569999999999993</v>
      </c>
      <c r="M85" s="7">
        <f t="shared" si="21"/>
        <v>67.223253649566729</v>
      </c>
      <c r="S85" t="s">
        <v>21</v>
      </c>
      <c r="T85" s="18">
        <f>SUMPRODUCT(S68:S81,T68:T81)</f>
        <v>6.4699030487798108</v>
      </c>
    </row>
    <row r="86" spans="1:21">
      <c r="A86" s="14">
        <v>37257</v>
      </c>
      <c r="B86" s="5">
        <v>243.08</v>
      </c>
      <c r="C86" s="5">
        <f t="shared" si="15"/>
        <v>-11.519999999999982</v>
      </c>
      <c r="D86" s="7">
        <f t="shared" si="14"/>
        <v>-29.097761614022289</v>
      </c>
      <c r="E86" s="4">
        <f t="shared" si="16"/>
        <v>-1</v>
      </c>
      <c r="F86" s="13"/>
      <c r="G86" s="5">
        <v>164.66</v>
      </c>
      <c r="H86" s="5">
        <f t="shared" si="17"/>
        <v>4.4099999999999966</v>
      </c>
      <c r="I86" s="7">
        <f t="shared" si="18"/>
        <v>21.658211700816413</v>
      </c>
      <c r="J86" s="5">
        <f t="shared" si="19"/>
        <v>1</v>
      </c>
      <c r="K86" s="5">
        <f t="shared" si="20"/>
        <v>-7.1099999999999852</v>
      </c>
      <c r="M86" s="7">
        <f t="shared" si="21"/>
        <v>-7.4395499132058767</v>
      </c>
      <c r="S86" t="s">
        <v>22</v>
      </c>
      <c r="T86" s="7">
        <f>SUMPRODUCT(S68:S81,U68:U81)</f>
        <v>5333.9336670446955</v>
      </c>
    </row>
    <row r="87" spans="1:21">
      <c r="A87" s="14">
        <v>37288</v>
      </c>
      <c r="B87" s="5">
        <v>220.64</v>
      </c>
      <c r="C87" s="5">
        <f t="shared" si="15"/>
        <v>-22.440000000000026</v>
      </c>
      <c r="D87" s="7">
        <f t="shared" si="14"/>
        <v>-29.097761614022289</v>
      </c>
      <c r="E87" s="4">
        <f t="shared" si="16"/>
        <v>-1</v>
      </c>
      <c r="F87" s="13"/>
      <c r="G87" s="5">
        <v>158.22</v>
      </c>
      <c r="H87" s="5">
        <f t="shared" si="17"/>
        <v>-6.4399999999999977</v>
      </c>
      <c r="I87" s="7">
        <f t="shared" si="18"/>
        <v>-17.045492035544445</v>
      </c>
      <c r="J87" s="5">
        <f t="shared" si="19"/>
        <v>-1</v>
      </c>
      <c r="K87" s="5">
        <f t="shared" si="20"/>
        <v>-28.880000000000024</v>
      </c>
      <c r="M87" s="7">
        <f t="shared" si="21"/>
        <v>-46.143253649566731</v>
      </c>
      <c r="S87" t="s">
        <v>42</v>
      </c>
      <c r="T87" s="7">
        <f>SQRT(T86)</f>
        <v>73.033784422311669</v>
      </c>
    </row>
    <row r="88" spans="1:21">
      <c r="A88" s="14">
        <v>37316</v>
      </c>
      <c r="B88" s="5">
        <v>233.47</v>
      </c>
      <c r="C88" s="5">
        <f t="shared" si="15"/>
        <v>12.830000000000013</v>
      </c>
      <c r="D88" s="7">
        <f t="shared" si="14"/>
        <v>45.56504194875032</v>
      </c>
      <c r="E88" s="4">
        <f t="shared" si="16"/>
        <v>1</v>
      </c>
      <c r="F88" s="13"/>
      <c r="G88" s="5">
        <v>170.16</v>
      </c>
      <c r="H88" s="5">
        <f t="shared" si="17"/>
        <v>11.939999999999998</v>
      </c>
      <c r="I88" s="7">
        <f t="shared" si="18"/>
        <v>21.658211700816413</v>
      </c>
      <c r="J88" s="5">
        <f t="shared" si="19"/>
        <v>1</v>
      </c>
      <c r="K88" s="5">
        <f t="shared" si="20"/>
        <v>24.77000000000001</v>
      </c>
      <c r="M88" s="7">
        <f t="shared" si="21"/>
        <v>67.223253649566729</v>
      </c>
    </row>
    <row r="89" spans="1:21">
      <c r="A89" s="14">
        <v>37347</v>
      </c>
      <c r="B89" s="5">
        <v>230.59</v>
      </c>
      <c r="C89" s="5">
        <f t="shared" si="15"/>
        <v>-2.8799999999999955</v>
      </c>
      <c r="D89" s="7">
        <f t="shared" si="14"/>
        <v>-29.097761614022289</v>
      </c>
      <c r="E89" s="4">
        <f t="shared" si="16"/>
        <v>-1</v>
      </c>
      <c r="F89" s="13"/>
      <c r="G89" s="5">
        <v>154</v>
      </c>
      <c r="H89" s="5">
        <f t="shared" si="17"/>
        <v>-16.159999999999997</v>
      </c>
      <c r="I89" s="7">
        <f t="shared" si="18"/>
        <v>-17.045492035544445</v>
      </c>
      <c r="J89" s="5">
        <f t="shared" si="19"/>
        <v>-1</v>
      </c>
      <c r="K89" s="5">
        <f t="shared" si="20"/>
        <v>-19.039999999999992</v>
      </c>
      <c r="M89" s="7">
        <f t="shared" si="21"/>
        <v>-46.143253649566731</v>
      </c>
    </row>
    <row r="90" spans="1:21">
      <c r="A90" s="14">
        <v>37377</v>
      </c>
      <c r="B90" s="5">
        <v>211.38</v>
      </c>
      <c r="C90" s="5">
        <f t="shared" si="15"/>
        <v>-19.210000000000008</v>
      </c>
      <c r="D90" s="7">
        <f t="shared" si="14"/>
        <v>-29.097761614022289</v>
      </c>
      <c r="E90" s="4">
        <f t="shared" si="16"/>
        <v>-1</v>
      </c>
      <c r="F90" s="13"/>
      <c r="G90" s="5">
        <v>152</v>
      </c>
      <c r="H90" s="5">
        <f t="shared" si="17"/>
        <v>-2</v>
      </c>
      <c r="I90" s="7">
        <f t="shared" si="18"/>
        <v>-17.045492035544445</v>
      </c>
      <c r="J90" s="5">
        <f t="shared" si="19"/>
        <v>-1</v>
      </c>
      <c r="K90" s="5">
        <f t="shared" si="20"/>
        <v>-21.210000000000008</v>
      </c>
      <c r="M90" s="7">
        <f t="shared" si="21"/>
        <v>-46.143253649566731</v>
      </c>
    </row>
    <row r="91" spans="1:21">
      <c r="A91" s="14">
        <v>37408</v>
      </c>
      <c r="B91" s="5">
        <v>205.31</v>
      </c>
      <c r="C91" s="5">
        <f t="shared" si="15"/>
        <v>-6.0699999999999932</v>
      </c>
      <c r="D91" s="7">
        <f t="shared" si="14"/>
        <v>-29.097761614022289</v>
      </c>
      <c r="E91" s="4">
        <f t="shared" si="16"/>
        <v>-1</v>
      </c>
      <c r="F91" s="13"/>
      <c r="G91" s="5">
        <v>148.22999999999999</v>
      </c>
      <c r="H91" s="5">
        <f t="shared" si="17"/>
        <v>-3.7700000000000102</v>
      </c>
      <c r="I91" s="7">
        <f t="shared" si="18"/>
        <v>-17.045492035544445</v>
      </c>
      <c r="J91" s="5">
        <f t="shared" si="19"/>
        <v>-1</v>
      </c>
      <c r="K91" s="5">
        <f t="shared" si="20"/>
        <v>-9.8400000000000034</v>
      </c>
      <c r="M91" s="7">
        <f t="shared" si="21"/>
        <v>-46.143253649566731</v>
      </c>
    </row>
    <row r="92" spans="1:21">
      <c r="A92" s="14">
        <v>37438</v>
      </c>
      <c r="B92" s="5">
        <v>190.15</v>
      </c>
      <c r="C92" s="5">
        <f t="shared" si="15"/>
        <v>-15.159999999999997</v>
      </c>
      <c r="D92" s="7">
        <f t="shared" si="14"/>
        <v>-29.097761614022289</v>
      </c>
      <c r="E92" s="4">
        <f t="shared" si="16"/>
        <v>-1</v>
      </c>
      <c r="F92" s="13"/>
      <c r="G92" s="5">
        <v>114.33</v>
      </c>
      <c r="H92" s="5">
        <f t="shared" si="17"/>
        <v>-33.899999999999991</v>
      </c>
      <c r="I92" s="7">
        <f t="shared" si="18"/>
        <v>-17.045492035544445</v>
      </c>
      <c r="J92" s="5">
        <f t="shared" si="19"/>
        <v>-1</v>
      </c>
      <c r="K92" s="5">
        <f t="shared" si="20"/>
        <v>-49.059999999999988</v>
      </c>
      <c r="M92" s="7">
        <f t="shared" si="21"/>
        <v>-46.143253649566731</v>
      </c>
    </row>
    <row r="93" spans="1:21">
      <c r="A93" s="14">
        <v>37469</v>
      </c>
      <c r="B93" s="5">
        <v>226.19</v>
      </c>
      <c r="C93" s="5">
        <f t="shared" si="15"/>
        <v>36.039999999999992</v>
      </c>
      <c r="D93" s="7">
        <f t="shared" si="14"/>
        <v>45.56504194875032</v>
      </c>
      <c r="E93" s="4">
        <f t="shared" si="16"/>
        <v>1</v>
      </c>
      <c r="F93" s="13"/>
      <c r="G93" s="5">
        <v>126.97</v>
      </c>
      <c r="H93" s="5">
        <f t="shared" si="17"/>
        <v>12.64</v>
      </c>
      <c r="I93" s="7">
        <f t="shared" si="18"/>
        <v>21.658211700816413</v>
      </c>
      <c r="J93" s="5">
        <f t="shared" si="19"/>
        <v>1</v>
      </c>
      <c r="K93" s="5">
        <f t="shared" si="20"/>
        <v>48.679999999999993</v>
      </c>
      <c r="M93" s="7">
        <f t="shared" si="21"/>
        <v>67.223253649566729</v>
      </c>
    </row>
    <row r="94" spans="1:21">
      <c r="A94" s="14">
        <v>37500</v>
      </c>
      <c r="B94" s="5">
        <v>212.52</v>
      </c>
      <c r="C94" s="5">
        <f t="shared" si="15"/>
        <v>-13.669999999999987</v>
      </c>
      <c r="D94" s="7">
        <f t="shared" si="14"/>
        <v>-29.097761614022289</v>
      </c>
      <c r="E94" s="4">
        <f t="shared" si="16"/>
        <v>-1</v>
      </c>
      <c r="F94" s="13"/>
      <c r="G94" s="5">
        <v>132.36000000000001</v>
      </c>
      <c r="H94" s="5">
        <f t="shared" si="17"/>
        <v>5.3900000000000148</v>
      </c>
      <c r="I94" s="7">
        <f t="shared" si="18"/>
        <v>21.658211700816413</v>
      </c>
      <c r="J94" s="5">
        <f t="shared" si="19"/>
        <v>1</v>
      </c>
      <c r="K94" s="5">
        <f t="shared" si="20"/>
        <v>-8.2799999999999727</v>
      </c>
      <c r="M94" s="7">
        <f t="shared" si="21"/>
        <v>-7.4395499132058767</v>
      </c>
    </row>
    <row r="95" spans="1:21">
      <c r="A95" s="14">
        <v>37530</v>
      </c>
      <c r="B95" s="5">
        <v>236.74</v>
      </c>
      <c r="C95" s="5">
        <f t="shared" si="15"/>
        <v>24.22</v>
      </c>
      <c r="D95" s="7">
        <f t="shared" si="14"/>
        <v>45.56504194875032</v>
      </c>
      <c r="E95" s="4">
        <f t="shared" si="16"/>
        <v>1</v>
      </c>
      <c r="F95" s="13"/>
      <c r="G95" s="5">
        <v>137.09</v>
      </c>
      <c r="H95" s="5">
        <f t="shared" si="17"/>
        <v>4.7299999999999898</v>
      </c>
      <c r="I95" s="7">
        <f t="shared" si="18"/>
        <v>21.658211700816413</v>
      </c>
      <c r="J95" s="5">
        <f t="shared" si="19"/>
        <v>1</v>
      </c>
      <c r="K95" s="5">
        <f t="shared" si="20"/>
        <v>28.949999999999989</v>
      </c>
      <c r="M95" s="7">
        <f t="shared" si="21"/>
        <v>67.223253649566729</v>
      </c>
    </row>
    <row r="96" spans="1:21">
      <c r="A96" s="14">
        <v>37561</v>
      </c>
      <c r="B96" s="5">
        <v>284.83999999999997</v>
      </c>
      <c r="C96" s="5">
        <f t="shared" si="15"/>
        <v>48.099999999999966</v>
      </c>
      <c r="D96" s="7">
        <f t="shared" si="14"/>
        <v>45.56504194875032</v>
      </c>
      <c r="E96" s="4">
        <f t="shared" si="16"/>
        <v>1</v>
      </c>
      <c r="F96" s="13"/>
      <c r="G96" s="5">
        <v>168.62</v>
      </c>
      <c r="H96" s="5">
        <f t="shared" si="17"/>
        <v>31.53</v>
      </c>
      <c r="I96" s="7">
        <f t="shared" si="18"/>
        <v>21.658211700816413</v>
      </c>
      <c r="J96" s="5">
        <f t="shared" si="19"/>
        <v>1</v>
      </c>
      <c r="K96" s="5">
        <f t="shared" si="20"/>
        <v>79.629999999999967</v>
      </c>
      <c r="M96" s="7">
        <f t="shared" si="21"/>
        <v>67.223253649566729</v>
      </c>
    </row>
    <row r="97" spans="1:13">
      <c r="A97" s="14">
        <v>37591</v>
      </c>
      <c r="B97" s="5">
        <v>298.2</v>
      </c>
      <c r="C97" s="5">
        <f t="shared" si="15"/>
        <v>13.360000000000014</v>
      </c>
      <c r="D97" s="7">
        <f t="shared" si="14"/>
        <v>45.56504194875032</v>
      </c>
      <c r="E97" s="4">
        <f t="shared" si="16"/>
        <v>1</v>
      </c>
      <c r="F97" s="13"/>
      <c r="G97" s="5">
        <v>163.07</v>
      </c>
      <c r="H97" s="5">
        <f t="shared" si="17"/>
        <v>-5.5500000000000114</v>
      </c>
      <c r="I97" s="7">
        <f t="shared" si="18"/>
        <v>-17.045492035544445</v>
      </c>
      <c r="J97" s="5">
        <f t="shared" si="19"/>
        <v>-1</v>
      </c>
      <c r="K97" s="5">
        <f t="shared" si="20"/>
        <v>7.8100000000000023</v>
      </c>
      <c r="M97" s="7">
        <f t="shared" si="21"/>
        <v>28.519549913205875</v>
      </c>
    </row>
    <row r="98" spans="1:13">
      <c r="A98" s="14">
        <v>37622</v>
      </c>
      <c r="B98" s="5">
        <v>268.82</v>
      </c>
      <c r="C98" s="5">
        <f t="shared" si="15"/>
        <v>-29.379999999999995</v>
      </c>
      <c r="D98" s="7">
        <f t="shared" si="14"/>
        <v>-29.097761614022289</v>
      </c>
      <c r="E98" s="4">
        <f t="shared" si="16"/>
        <v>-1</v>
      </c>
      <c r="F98" s="13"/>
      <c r="G98" s="5">
        <v>140.32</v>
      </c>
      <c r="H98" s="5">
        <f t="shared" si="17"/>
        <v>-22.75</v>
      </c>
      <c r="I98" s="7">
        <f t="shared" si="18"/>
        <v>-17.045492035544445</v>
      </c>
      <c r="J98" s="5">
        <f t="shared" si="19"/>
        <v>-1</v>
      </c>
      <c r="K98" s="5">
        <f t="shared" si="20"/>
        <v>-52.129999999999995</v>
      </c>
      <c r="M98" s="7">
        <f t="shared" si="21"/>
        <v>-46.143253649566731</v>
      </c>
    </row>
    <row r="99" spans="1:13">
      <c r="A99" s="14">
        <v>37653</v>
      </c>
      <c r="B99" s="5">
        <v>267.76</v>
      </c>
      <c r="C99" s="5">
        <f t="shared" si="15"/>
        <v>-1.0600000000000023</v>
      </c>
      <c r="D99" s="7">
        <f t="shared" si="14"/>
        <v>-29.097761614022289</v>
      </c>
      <c r="E99" s="4">
        <f t="shared" si="16"/>
        <v>-1</v>
      </c>
      <c r="F99" s="13"/>
      <c r="G99" s="5">
        <v>146.82</v>
      </c>
      <c r="H99" s="5">
        <f t="shared" si="17"/>
        <v>6.5</v>
      </c>
      <c r="I99" s="7">
        <f t="shared" si="18"/>
        <v>21.658211700816413</v>
      </c>
      <c r="J99" s="5">
        <f t="shared" si="19"/>
        <v>1</v>
      </c>
      <c r="K99" s="5">
        <f t="shared" si="20"/>
        <v>5.4399999999999977</v>
      </c>
      <c r="M99" s="7">
        <f t="shared" si="21"/>
        <v>-7.4395499132058767</v>
      </c>
    </row>
    <row r="100" spans="1:13">
      <c r="A100" s="14">
        <v>37681</v>
      </c>
      <c r="B100" s="5">
        <v>252.52</v>
      </c>
      <c r="C100" s="5">
        <f t="shared" si="15"/>
        <v>-15.239999999999981</v>
      </c>
      <c r="D100" s="7">
        <f t="shared" si="14"/>
        <v>-29.097761614022289</v>
      </c>
      <c r="E100" s="4">
        <f t="shared" si="16"/>
        <v>-1</v>
      </c>
      <c r="F100" s="13"/>
      <c r="G100" s="5">
        <v>122.83</v>
      </c>
      <c r="H100" s="5">
        <f t="shared" si="17"/>
        <v>-23.989999999999995</v>
      </c>
      <c r="I100" s="7">
        <f t="shared" si="18"/>
        <v>-17.045492035544445</v>
      </c>
      <c r="J100" s="5">
        <f t="shared" si="19"/>
        <v>-1</v>
      </c>
      <c r="K100" s="5">
        <f t="shared" si="20"/>
        <v>-39.229999999999976</v>
      </c>
      <c r="M100" s="7">
        <f t="shared" si="21"/>
        <v>-46.143253649566731</v>
      </c>
    </row>
    <row r="101" spans="1:13">
      <c r="A101" s="14">
        <v>37712</v>
      </c>
      <c r="B101" s="5">
        <v>174.42</v>
      </c>
      <c r="C101" s="5">
        <f t="shared" si="15"/>
        <v>-78.100000000000023</v>
      </c>
      <c r="D101" s="7">
        <f t="shared" si="14"/>
        <v>-103.7605651767949</v>
      </c>
      <c r="E101" s="4">
        <f t="shared" si="16"/>
        <v>-1</v>
      </c>
      <c r="F101" s="13"/>
      <c r="G101" s="5">
        <v>86.7</v>
      </c>
      <c r="H101" s="5">
        <f t="shared" si="17"/>
        <v>-36.129999999999995</v>
      </c>
      <c r="I101" s="7">
        <f t="shared" si="18"/>
        <v>-17.045492035544445</v>
      </c>
      <c r="J101" s="5">
        <f t="shared" si="19"/>
        <v>-1</v>
      </c>
      <c r="K101" s="5">
        <f t="shared" si="20"/>
        <v>-114.23000000000002</v>
      </c>
      <c r="M101" s="7">
        <f t="shared" si="21"/>
        <v>-120.80605721233934</v>
      </c>
    </row>
    <row r="102" spans="1:13">
      <c r="A102" s="14">
        <v>37742</v>
      </c>
      <c r="B102" s="5">
        <v>167.03</v>
      </c>
      <c r="C102" s="5">
        <f t="shared" si="15"/>
        <v>-7.3899999999999864</v>
      </c>
      <c r="D102" s="7">
        <f t="shared" si="14"/>
        <v>-29.097761614022289</v>
      </c>
      <c r="E102" s="4">
        <f t="shared" si="16"/>
        <v>-1</v>
      </c>
      <c r="F102" s="13"/>
      <c r="G102" s="5">
        <v>80.56</v>
      </c>
      <c r="H102" s="5">
        <f t="shared" si="17"/>
        <v>-6.1400000000000006</v>
      </c>
      <c r="I102" s="7">
        <f t="shared" si="18"/>
        <v>-17.045492035544445</v>
      </c>
      <c r="J102" s="5">
        <f t="shared" si="19"/>
        <v>-1</v>
      </c>
      <c r="K102" s="5">
        <f t="shared" si="20"/>
        <v>-13.529999999999987</v>
      </c>
      <c r="M102" s="7">
        <f t="shared" si="21"/>
        <v>-46.143253649566731</v>
      </c>
    </row>
    <row r="103" spans="1:13">
      <c r="A103" s="14">
        <v>37773</v>
      </c>
      <c r="B103" s="5">
        <v>204.05</v>
      </c>
      <c r="C103" s="5">
        <f t="shared" si="15"/>
        <v>37.02000000000001</v>
      </c>
      <c r="D103" s="7">
        <f t="shared" si="14"/>
        <v>45.56504194875032</v>
      </c>
      <c r="E103" s="4">
        <f t="shared" si="16"/>
        <v>1</v>
      </c>
      <c r="F103" s="13"/>
      <c r="G103" s="5">
        <v>94.69</v>
      </c>
      <c r="H103" s="5">
        <f t="shared" si="17"/>
        <v>14.129999999999995</v>
      </c>
      <c r="I103" s="7">
        <f t="shared" si="18"/>
        <v>21.658211700816413</v>
      </c>
      <c r="J103" s="5">
        <f t="shared" si="19"/>
        <v>1</v>
      </c>
      <c r="K103" s="5">
        <f t="shared" si="20"/>
        <v>51.150000000000006</v>
      </c>
      <c r="M103" s="7">
        <f t="shared" si="21"/>
        <v>67.223253649566729</v>
      </c>
    </row>
    <row r="104" spans="1:13">
      <c r="A104" s="14">
        <v>37803</v>
      </c>
      <c r="B104" s="5">
        <v>224.58</v>
      </c>
      <c r="C104" s="5">
        <f t="shared" si="15"/>
        <v>20.53</v>
      </c>
      <c r="D104" s="7">
        <f t="shared" si="14"/>
        <v>45.56504194875032</v>
      </c>
      <c r="E104" s="4">
        <f t="shared" si="16"/>
        <v>1</v>
      </c>
      <c r="F104" s="13"/>
      <c r="G104" s="5">
        <v>94.3</v>
      </c>
      <c r="H104" s="5">
        <f t="shared" si="17"/>
        <v>-0.39000000000000057</v>
      </c>
      <c r="I104" s="7">
        <f t="shared" si="18"/>
        <v>-17.045492035544445</v>
      </c>
      <c r="J104" s="5">
        <f t="shared" si="19"/>
        <v>-1</v>
      </c>
      <c r="K104" s="5">
        <f t="shared" si="20"/>
        <v>20.14</v>
      </c>
      <c r="M104" s="7">
        <f t="shared" si="21"/>
        <v>28.519549913205875</v>
      </c>
    </row>
    <row r="105" spans="1:13">
      <c r="A105" s="14">
        <v>37834</v>
      </c>
      <c r="B105" s="5">
        <v>244.4</v>
      </c>
      <c r="C105" s="5">
        <f t="shared" si="15"/>
        <v>19.819999999999993</v>
      </c>
      <c r="D105" s="7">
        <f t="shared" si="14"/>
        <v>45.56504194875032</v>
      </c>
      <c r="E105" s="4">
        <f t="shared" si="16"/>
        <v>1</v>
      </c>
      <c r="F105" s="13"/>
      <c r="G105" s="5">
        <v>106.56</v>
      </c>
      <c r="H105" s="5">
        <f t="shared" si="17"/>
        <v>12.260000000000005</v>
      </c>
      <c r="I105" s="7">
        <f t="shared" si="18"/>
        <v>21.658211700816413</v>
      </c>
      <c r="J105" s="5">
        <f t="shared" si="19"/>
        <v>1</v>
      </c>
      <c r="K105" s="5">
        <f t="shared" si="20"/>
        <v>32.08</v>
      </c>
      <c r="M105" s="7">
        <f t="shared" si="21"/>
        <v>67.223253649566729</v>
      </c>
    </row>
    <row r="106" spans="1:13">
      <c r="A106" s="14">
        <v>37865</v>
      </c>
      <c r="B106" s="5">
        <v>282.76</v>
      </c>
      <c r="C106" s="5">
        <f t="shared" si="15"/>
        <v>38.359999999999985</v>
      </c>
      <c r="D106" s="7">
        <f t="shared" si="14"/>
        <v>45.56504194875032</v>
      </c>
      <c r="E106" s="4">
        <f t="shared" si="16"/>
        <v>1</v>
      </c>
      <c r="F106" s="13"/>
      <c r="G106" s="5">
        <v>125.35</v>
      </c>
      <c r="H106" s="5">
        <f t="shared" si="17"/>
        <v>18.789999999999992</v>
      </c>
      <c r="I106" s="7">
        <f t="shared" si="18"/>
        <v>21.658211700816413</v>
      </c>
      <c r="J106" s="5">
        <f t="shared" si="19"/>
        <v>1</v>
      </c>
      <c r="K106" s="5">
        <f t="shared" si="20"/>
        <v>57.149999999999977</v>
      </c>
      <c r="M106" s="7">
        <f t="shared" si="21"/>
        <v>67.223253649566729</v>
      </c>
    </row>
    <row r="107" spans="1:13">
      <c r="A107" s="14">
        <v>37895</v>
      </c>
      <c r="B107" s="5">
        <v>296.33999999999997</v>
      </c>
      <c r="C107" s="5">
        <f t="shared" si="15"/>
        <v>13.579999999999984</v>
      </c>
      <c r="D107" s="7">
        <f t="shared" si="14"/>
        <v>45.56504194875032</v>
      </c>
      <c r="E107" s="4">
        <f t="shared" si="16"/>
        <v>1</v>
      </c>
      <c r="F107" s="13"/>
      <c r="G107" s="5">
        <v>134.34</v>
      </c>
      <c r="H107" s="5">
        <f t="shared" si="17"/>
        <v>8.9900000000000091</v>
      </c>
      <c r="I107" s="7">
        <f t="shared" si="18"/>
        <v>21.658211700816413</v>
      </c>
      <c r="J107" s="5">
        <f t="shared" si="19"/>
        <v>1</v>
      </c>
      <c r="K107" s="5">
        <f t="shared" si="20"/>
        <v>22.569999999999993</v>
      </c>
      <c r="M107" s="7">
        <f t="shared" si="21"/>
        <v>67.223253649566729</v>
      </c>
    </row>
    <row r="108" spans="1:13">
      <c r="A108" s="14">
        <v>37926</v>
      </c>
      <c r="B108" s="5">
        <v>307.77999999999997</v>
      </c>
      <c r="C108" s="5">
        <f t="shared" si="15"/>
        <v>11.439999999999998</v>
      </c>
      <c r="D108" s="7">
        <f t="shared" si="14"/>
        <v>45.56504194875032</v>
      </c>
      <c r="E108" s="4">
        <f t="shared" si="16"/>
        <v>1</v>
      </c>
      <c r="F108" s="13"/>
      <c r="G108" s="5">
        <v>153.88999999999999</v>
      </c>
      <c r="H108" s="5">
        <f t="shared" si="17"/>
        <v>19.549999999999983</v>
      </c>
      <c r="I108" s="7">
        <f t="shared" si="18"/>
        <v>21.658211700816413</v>
      </c>
      <c r="J108" s="5">
        <f t="shared" si="19"/>
        <v>1</v>
      </c>
      <c r="K108" s="5">
        <f t="shared" si="20"/>
        <v>30.989999999999981</v>
      </c>
      <c r="M108" s="7">
        <f t="shared" si="21"/>
        <v>67.223253649566729</v>
      </c>
    </row>
    <row r="109" spans="1:13">
      <c r="A109" s="14">
        <v>37956</v>
      </c>
      <c r="B109" s="5">
        <v>347.73</v>
      </c>
      <c r="C109" s="5">
        <f t="shared" si="15"/>
        <v>39.950000000000045</v>
      </c>
      <c r="D109" s="7">
        <f t="shared" si="14"/>
        <v>45.56504194875032</v>
      </c>
      <c r="E109" s="4">
        <f t="shared" si="16"/>
        <v>1</v>
      </c>
      <c r="F109" s="13"/>
      <c r="G109" s="5">
        <v>173.76</v>
      </c>
      <c r="H109" s="5">
        <f t="shared" si="17"/>
        <v>19.870000000000005</v>
      </c>
      <c r="I109" s="7">
        <f t="shared" si="18"/>
        <v>21.658211700816413</v>
      </c>
      <c r="J109" s="5">
        <f t="shared" si="19"/>
        <v>1</v>
      </c>
      <c r="K109" s="5">
        <f t="shared" si="20"/>
        <v>59.82000000000005</v>
      </c>
      <c r="M109" s="7">
        <f t="shared" si="21"/>
        <v>67.223253649566729</v>
      </c>
    </row>
    <row r="110" spans="1:13">
      <c r="A110" s="14">
        <v>37987</v>
      </c>
      <c r="B110" s="5">
        <v>324.7</v>
      </c>
      <c r="C110" s="5">
        <f t="shared" si="15"/>
        <v>-23.03000000000003</v>
      </c>
      <c r="D110" s="7">
        <f t="shared" si="14"/>
        <v>-29.097761614022289</v>
      </c>
      <c r="E110" s="4">
        <f t="shared" si="16"/>
        <v>-1</v>
      </c>
      <c r="F110" s="13"/>
      <c r="G110" s="5">
        <v>155.77000000000001</v>
      </c>
      <c r="H110" s="5">
        <f t="shared" si="17"/>
        <v>-17.989999999999981</v>
      </c>
      <c r="I110" s="7">
        <f t="shared" si="18"/>
        <v>-17.045492035544445</v>
      </c>
      <c r="J110" s="5">
        <f t="shared" si="19"/>
        <v>-1</v>
      </c>
      <c r="K110" s="5">
        <f t="shared" si="20"/>
        <v>-41.02000000000001</v>
      </c>
      <c r="M110" s="7">
        <f t="shared" si="21"/>
        <v>-46.143253649566731</v>
      </c>
    </row>
    <row r="111" spans="1:13">
      <c r="A111" s="14">
        <v>38018</v>
      </c>
      <c r="B111" s="5">
        <v>316.99</v>
      </c>
      <c r="C111" s="5">
        <f t="shared" si="15"/>
        <v>-7.7099999999999795</v>
      </c>
      <c r="D111" s="7">
        <f t="shared" si="14"/>
        <v>-29.097761614022289</v>
      </c>
      <c r="E111" s="4">
        <f t="shared" si="16"/>
        <v>-1</v>
      </c>
      <c r="F111" s="13"/>
      <c r="G111" s="5">
        <v>145.75</v>
      </c>
      <c r="H111" s="5">
        <f t="shared" si="17"/>
        <v>-10.02000000000001</v>
      </c>
      <c r="I111" s="7">
        <f t="shared" si="18"/>
        <v>-17.045492035544445</v>
      </c>
      <c r="J111" s="5">
        <f t="shared" si="19"/>
        <v>-1</v>
      </c>
      <c r="K111" s="5">
        <f t="shared" si="20"/>
        <v>-17.72999999999999</v>
      </c>
      <c r="M111" s="7">
        <f t="shared" si="21"/>
        <v>-46.143253649566731</v>
      </c>
    </row>
    <row r="112" spans="1:13">
      <c r="A112" s="14">
        <v>38047</v>
      </c>
      <c r="B112" s="5">
        <v>308.63</v>
      </c>
      <c r="C112" s="5">
        <f t="shared" si="15"/>
        <v>-8.3600000000000136</v>
      </c>
      <c r="D112" s="7">
        <f t="shared" si="14"/>
        <v>-29.097761614022289</v>
      </c>
      <c r="E112" s="4">
        <f t="shared" si="16"/>
        <v>-1</v>
      </c>
      <c r="F112" s="13"/>
      <c r="G112" s="5">
        <v>135.94</v>
      </c>
      <c r="H112" s="5">
        <f t="shared" si="17"/>
        <v>-9.8100000000000023</v>
      </c>
      <c r="I112" s="7">
        <f t="shared" si="18"/>
        <v>-17.045492035544445</v>
      </c>
      <c r="J112" s="5">
        <f t="shared" si="19"/>
        <v>-1</v>
      </c>
      <c r="K112" s="5">
        <f t="shared" si="20"/>
        <v>-18.170000000000016</v>
      </c>
      <c r="M112" s="7">
        <f t="shared" si="21"/>
        <v>-46.143253649566731</v>
      </c>
    </row>
    <row r="113" spans="1:13">
      <c r="A113" s="14">
        <v>38078</v>
      </c>
      <c r="B113" s="5">
        <v>321.68</v>
      </c>
      <c r="C113" s="5">
        <f t="shared" si="15"/>
        <v>13.050000000000011</v>
      </c>
      <c r="D113" s="7">
        <f t="shared" si="14"/>
        <v>45.56504194875032</v>
      </c>
      <c r="E113" s="4">
        <f t="shared" si="16"/>
        <v>1</v>
      </c>
      <c r="F113" s="13"/>
      <c r="G113" s="5">
        <v>154.44999999999999</v>
      </c>
      <c r="H113" s="5">
        <f t="shared" si="17"/>
        <v>18.509999999999991</v>
      </c>
      <c r="I113" s="7">
        <f t="shared" si="18"/>
        <v>21.658211700816413</v>
      </c>
      <c r="J113" s="5">
        <f t="shared" si="19"/>
        <v>1</v>
      </c>
      <c r="K113" s="5">
        <f t="shared" si="20"/>
        <v>31.560000000000002</v>
      </c>
      <c r="M113" s="7">
        <f t="shared" si="21"/>
        <v>67.223253649566729</v>
      </c>
    </row>
    <row r="114" spans="1:13">
      <c r="A114" s="14">
        <v>38108</v>
      </c>
      <c r="B114" s="5">
        <v>325.56</v>
      </c>
      <c r="C114" s="5">
        <f t="shared" si="15"/>
        <v>3.8799999999999955</v>
      </c>
      <c r="D114" s="7">
        <f t="shared" si="14"/>
        <v>-29.097761614022289</v>
      </c>
      <c r="E114" s="4">
        <f t="shared" si="16"/>
        <v>1</v>
      </c>
      <c r="F114" s="13"/>
      <c r="G114" s="5">
        <v>152.72</v>
      </c>
      <c r="H114" s="5">
        <f t="shared" si="17"/>
        <v>-1.7299999999999898</v>
      </c>
      <c r="I114" s="7">
        <f t="shared" si="18"/>
        <v>-17.045492035544445</v>
      </c>
      <c r="J114" s="5">
        <f t="shared" si="19"/>
        <v>-1</v>
      </c>
      <c r="K114" s="5">
        <f t="shared" si="20"/>
        <v>2.1500000000000057</v>
      </c>
      <c r="M114" s="7">
        <f t="shared" si="21"/>
        <v>-46.143253649566731</v>
      </c>
    </row>
    <row r="115" spans="1:13">
      <c r="A115" s="14">
        <v>38139</v>
      </c>
      <c r="B115" s="5">
        <v>345.18</v>
      </c>
      <c r="C115" s="5">
        <f t="shared" si="15"/>
        <v>19.620000000000005</v>
      </c>
      <c r="D115" s="7">
        <f t="shared" si="14"/>
        <v>45.56504194875032</v>
      </c>
      <c r="E115" s="4">
        <f t="shared" si="16"/>
        <v>1</v>
      </c>
      <c r="F115" s="13"/>
      <c r="G115" s="5">
        <v>159.61000000000001</v>
      </c>
      <c r="H115" s="5">
        <f t="shared" si="17"/>
        <v>6.8900000000000148</v>
      </c>
      <c r="I115" s="7">
        <f t="shared" si="18"/>
        <v>21.658211700816413</v>
      </c>
      <c r="J115" s="5">
        <f t="shared" si="19"/>
        <v>1</v>
      </c>
      <c r="K115" s="5">
        <f t="shared" si="20"/>
        <v>26.510000000000019</v>
      </c>
      <c r="M115" s="7">
        <f t="shared" si="21"/>
        <v>67.223253649566729</v>
      </c>
    </row>
    <row r="116" spans="1:13">
      <c r="A116" s="14">
        <v>38169</v>
      </c>
      <c r="B116" s="5">
        <v>388.44</v>
      </c>
      <c r="C116" s="5">
        <f t="shared" si="15"/>
        <v>43.259999999999991</v>
      </c>
      <c r="D116" s="7">
        <f t="shared" si="14"/>
        <v>45.56504194875032</v>
      </c>
      <c r="E116" s="4">
        <f t="shared" si="16"/>
        <v>1</v>
      </c>
      <c r="F116" s="13"/>
      <c r="G116" s="5">
        <v>164.03</v>
      </c>
      <c r="H116" s="5">
        <f t="shared" si="17"/>
        <v>4.4199999999999875</v>
      </c>
      <c r="I116" s="7">
        <f t="shared" si="18"/>
        <v>21.658211700816413</v>
      </c>
      <c r="J116" s="5">
        <f t="shared" si="19"/>
        <v>1</v>
      </c>
      <c r="K116" s="5">
        <f t="shared" si="20"/>
        <v>47.679999999999978</v>
      </c>
      <c r="M116" s="7">
        <f t="shared" si="21"/>
        <v>67.223253649566729</v>
      </c>
    </row>
    <row r="117" spans="1:13">
      <c r="A117" s="14">
        <v>38200</v>
      </c>
      <c r="B117" s="5">
        <v>393.73</v>
      </c>
      <c r="C117" s="5">
        <f t="shared" si="15"/>
        <v>5.2900000000000205</v>
      </c>
      <c r="D117" s="7">
        <f t="shared" si="14"/>
        <v>-29.097761614022289</v>
      </c>
      <c r="E117" s="4">
        <f t="shared" si="16"/>
        <v>1</v>
      </c>
      <c r="F117" s="13"/>
      <c r="G117" s="5">
        <v>173.55</v>
      </c>
      <c r="H117" s="5">
        <f t="shared" si="17"/>
        <v>9.5200000000000102</v>
      </c>
      <c r="I117" s="7">
        <f t="shared" si="18"/>
        <v>21.658211700816413</v>
      </c>
      <c r="J117" s="5">
        <f t="shared" si="19"/>
        <v>1</v>
      </c>
      <c r="K117" s="5">
        <f t="shared" si="20"/>
        <v>14.810000000000031</v>
      </c>
      <c r="M117" s="7">
        <f t="shared" si="21"/>
        <v>-7.4395499132058767</v>
      </c>
    </row>
    <row r="118" spans="1:13">
      <c r="A118" s="14">
        <v>38231</v>
      </c>
      <c r="B118" s="5">
        <v>423.8</v>
      </c>
      <c r="C118" s="5">
        <f t="shared" si="15"/>
        <v>30.069999999999993</v>
      </c>
      <c r="D118" s="7">
        <f t="shared" si="14"/>
        <v>45.56504194875032</v>
      </c>
      <c r="E118" s="4">
        <f t="shared" si="16"/>
        <v>1</v>
      </c>
      <c r="F118" s="13"/>
      <c r="G118" s="5">
        <v>178.98</v>
      </c>
      <c r="H118" s="5">
        <f t="shared" si="17"/>
        <v>5.4299999999999784</v>
      </c>
      <c r="I118" s="7">
        <f t="shared" si="18"/>
        <v>21.658211700816413</v>
      </c>
      <c r="J118" s="5">
        <f t="shared" si="19"/>
        <v>1</v>
      </c>
      <c r="K118" s="5">
        <f t="shared" si="20"/>
        <v>35.499999999999972</v>
      </c>
      <c r="M118" s="7">
        <f t="shared" si="21"/>
        <v>67.223253649566729</v>
      </c>
    </row>
    <row r="119" spans="1:13">
      <c r="A119" s="14">
        <v>38261</v>
      </c>
      <c r="B119" s="5">
        <v>476.6</v>
      </c>
      <c r="C119" s="5">
        <f t="shared" si="15"/>
        <v>52.800000000000011</v>
      </c>
      <c r="D119" s="7">
        <f t="shared" si="14"/>
        <v>45.56504194875032</v>
      </c>
      <c r="E119" s="4">
        <f t="shared" si="16"/>
        <v>1</v>
      </c>
      <c r="F119" s="13"/>
      <c r="G119" s="5">
        <v>197.25</v>
      </c>
      <c r="H119" s="5">
        <f t="shared" si="17"/>
        <v>18.27000000000001</v>
      </c>
      <c r="I119" s="7">
        <f t="shared" si="18"/>
        <v>21.658211700816413</v>
      </c>
      <c r="J119" s="5">
        <f t="shared" si="19"/>
        <v>1</v>
      </c>
      <c r="K119" s="5">
        <f t="shared" si="20"/>
        <v>71.070000000000022</v>
      </c>
      <c r="M119" s="7">
        <f t="shared" si="21"/>
        <v>67.223253649566729</v>
      </c>
    </row>
    <row r="120" spans="1:13">
      <c r="A120" s="14">
        <v>38292</v>
      </c>
      <c r="B120" s="5">
        <v>537.09</v>
      </c>
      <c r="C120" s="5">
        <f t="shared" si="15"/>
        <v>60.490000000000009</v>
      </c>
      <c r="D120" s="7">
        <f t="shared" si="14"/>
        <v>45.56504194875032</v>
      </c>
      <c r="E120" s="4">
        <f t="shared" si="16"/>
        <v>1</v>
      </c>
      <c r="F120" s="13"/>
      <c r="G120" s="5">
        <v>229.85</v>
      </c>
      <c r="H120" s="5">
        <f t="shared" si="17"/>
        <v>32.599999999999994</v>
      </c>
      <c r="I120" s="7">
        <f t="shared" si="18"/>
        <v>21.658211700816413</v>
      </c>
      <c r="J120" s="5">
        <f t="shared" si="19"/>
        <v>1</v>
      </c>
      <c r="K120" s="5">
        <f t="shared" si="20"/>
        <v>93.09</v>
      </c>
      <c r="M120" s="7">
        <f t="shared" si="21"/>
        <v>67.223253649566729</v>
      </c>
    </row>
    <row r="121" spans="1:13">
      <c r="A121" s="14">
        <v>38322</v>
      </c>
      <c r="B121" s="5">
        <v>522.25</v>
      </c>
      <c r="C121" s="5">
        <f t="shared" si="15"/>
        <v>-14.840000000000032</v>
      </c>
      <c r="D121" s="7">
        <f t="shared" si="14"/>
        <v>-29.097761614022289</v>
      </c>
      <c r="E121" s="4">
        <f t="shared" si="16"/>
        <v>-1</v>
      </c>
      <c r="F121" s="13"/>
      <c r="G121" s="5">
        <v>224.4</v>
      </c>
      <c r="H121" s="5">
        <f t="shared" si="17"/>
        <v>-5.4499999999999886</v>
      </c>
      <c r="I121" s="7">
        <f t="shared" si="18"/>
        <v>-17.045492035544445</v>
      </c>
      <c r="J121" s="5">
        <f t="shared" si="19"/>
        <v>-1</v>
      </c>
      <c r="K121" s="5">
        <f t="shared" si="20"/>
        <v>-20.29000000000002</v>
      </c>
      <c r="M121" s="7">
        <f t="shared" si="21"/>
        <v>-46.143253649566731</v>
      </c>
    </row>
    <row r="122" spans="1:13">
      <c r="A122" s="14">
        <v>38353</v>
      </c>
      <c r="B122" s="5">
        <v>516.80999999999995</v>
      </c>
      <c r="C122" s="5">
        <f t="shared" si="15"/>
        <v>-5.4400000000000546</v>
      </c>
      <c r="D122" s="7">
        <f t="shared" si="14"/>
        <v>-29.097761614022289</v>
      </c>
      <c r="E122" s="4">
        <f t="shared" si="16"/>
        <v>-1</v>
      </c>
      <c r="F122" s="13"/>
      <c r="G122" s="5">
        <v>211.36</v>
      </c>
      <c r="H122" s="5">
        <f t="shared" si="17"/>
        <v>-13.039999999999992</v>
      </c>
      <c r="I122" s="7">
        <f t="shared" si="18"/>
        <v>-17.045492035544445</v>
      </c>
      <c r="J122" s="5">
        <f t="shared" si="19"/>
        <v>-1</v>
      </c>
      <c r="K122" s="5">
        <f t="shared" si="20"/>
        <v>-18.480000000000047</v>
      </c>
      <c r="M122" s="7">
        <f t="shared" si="21"/>
        <v>-46.143253649566731</v>
      </c>
    </row>
    <row r="123" spans="1:13">
      <c r="A123" s="14">
        <v>38384</v>
      </c>
      <c r="B123" s="5">
        <v>559.29</v>
      </c>
      <c r="C123" s="5">
        <f t="shared" si="15"/>
        <v>42.480000000000018</v>
      </c>
      <c r="D123" s="7">
        <f t="shared" si="14"/>
        <v>45.56504194875032</v>
      </c>
      <c r="E123" s="4">
        <f t="shared" si="16"/>
        <v>1</v>
      </c>
      <c r="F123" s="13"/>
      <c r="G123" s="5">
        <v>209.74</v>
      </c>
      <c r="H123" s="5">
        <f t="shared" si="17"/>
        <v>-1.6200000000000045</v>
      </c>
      <c r="I123" s="7">
        <f t="shared" si="18"/>
        <v>-17.045492035544445</v>
      </c>
      <c r="J123" s="5">
        <f t="shared" si="19"/>
        <v>-1</v>
      </c>
      <c r="K123" s="5">
        <f t="shared" si="20"/>
        <v>40.860000000000014</v>
      </c>
      <c r="M123" s="7">
        <f t="shared" si="21"/>
        <v>28.519549913205875</v>
      </c>
    </row>
    <row r="124" spans="1:13">
      <c r="A124" s="14">
        <v>38412</v>
      </c>
      <c r="B124" s="5">
        <v>563.14</v>
      </c>
      <c r="C124" s="5">
        <f t="shared" si="15"/>
        <v>3.8500000000000227</v>
      </c>
      <c r="D124" s="7">
        <f t="shared" si="14"/>
        <v>-29.097761614022289</v>
      </c>
      <c r="E124" s="4">
        <f t="shared" si="16"/>
        <v>1</v>
      </c>
      <c r="F124" s="13"/>
      <c r="G124" s="5">
        <v>201.33</v>
      </c>
      <c r="H124" s="5">
        <f t="shared" si="17"/>
        <v>-8.4099999999999966</v>
      </c>
      <c r="I124" s="7">
        <f t="shared" si="18"/>
        <v>-17.045492035544445</v>
      </c>
      <c r="J124" s="5">
        <f t="shared" si="19"/>
        <v>-1</v>
      </c>
      <c r="K124" s="5">
        <f t="shared" si="20"/>
        <v>-4.5599999999999739</v>
      </c>
      <c r="M124" s="7">
        <f t="shared" si="21"/>
        <v>-46.143253649566731</v>
      </c>
    </row>
    <row r="125" spans="1:13">
      <c r="A125" s="14">
        <v>38443</v>
      </c>
      <c r="B125" s="5">
        <v>471.84</v>
      </c>
      <c r="C125" s="5">
        <f t="shared" si="15"/>
        <v>-91.300000000000011</v>
      </c>
      <c r="D125" s="7">
        <f t="shared" si="14"/>
        <v>-103.7605651767949</v>
      </c>
      <c r="E125" s="4">
        <f t="shared" si="16"/>
        <v>-1</v>
      </c>
      <c r="F125" s="13"/>
      <c r="G125" s="5">
        <v>189.48</v>
      </c>
      <c r="H125" s="5">
        <f t="shared" si="17"/>
        <v>-11.850000000000023</v>
      </c>
      <c r="I125" s="7">
        <f t="shared" si="18"/>
        <v>-17.045492035544445</v>
      </c>
      <c r="J125" s="5">
        <f t="shared" si="19"/>
        <v>-1</v>
      </c>
      <c r="K125" s="5">
        <f t="shared" si="20"/>
        <v>-103.15000000000003</v>
      </c>
      <c r="M125" s="7">
        <f t="shared" si="21"/>
        <v>-120.80605721233934</v>
      </c>
    </row>
    <row r="126" spans="1:13">
      <c r="A126" s="14">
        <v>38473</v>
      </c>
      <c r="B126" s="5">
        <v>562.66999999999996</v>
      </c>
      <c r="C126" s="5">
        <f t="shared" si="15"/>
        <v>90.829999999999984</v>
      </c>
      <c r="D126" s="7">
        <f t="shared" si="14"/>
        <v>120.22784551152293</v>
      </c>
      <c r="E126" s="4">
        <f t="shared" si="16"/>
        <v>1</v>
      </c>
      <c r="F126" s="13"/>
      <c r="G126" s="5">
        <v>214.77</v>
      </c>
      <c r="H126" s="5">
        <f t="shared" si="17"/>
        <v>25.29000000000002</v>
      </c>
      <c r="I126" s="7">
        <f t="shared" si="18"/>
        <v>21.658211700816413</v>
      </c>
      <c r="J126" s="5">
        <f t="shared" si="19"/>
        <v>1</v>
      </c>
      <c r="K126" s="5">
        <f t="shared" si="20"/>
        <v>116.12</v>
      </c>
      <c r="M126" s="7">
        <f t="shared" si="21"/>
        <v>141.88605721233935</v>
      </c>
    </row>
    <row r="127" spans="1:13">
      <c r="A127" s="14">
        <v>38504</v>
      </c>
      <c r="B127" s="5">
        <v>589.41</v>
      </c>
      <c r="C127" s="5">
        <f t="shared" si="15"/>
        <v>26.740000000000009</v>
      </c>
      <c r="D127" s="7">
        <f t="shared" si="14"/>
        <v>45.56504194875032</v>
      </c>
      <c r="E127" s="4">
        <f t="shared" si="16"/>
        <v>1</v>
      </c>
      <c r="F127" s="13"/>
      <c r="G127" s="5">
        <v>229.66</v>
      </c>
      <c r="H127" s="5">
        <f t="shared" si="17"/>
        <v>14.889999999999986</v>
      </c>
      <c r="I127" s="7">
        <f t="shared" si="18"/>
        <v>21.658211700816413</v>
      </c>
      <c r="J127" s="5">
        <f t="shared" si="19"/>
        <v>1</v>
      </c>
      <c r="K127" s="5">
        <f t="shared" si="20"/>
        <v>41.629999999999995</v>
      </c>
      <c r="M127" s="7">
        <f t="shared" si="21"/>
        <v>67.223253649566729</v>
      </c>
    </row>
    <row r="128" spans="1:13">
      <c r="A128" s="14">
        <v>38534</v>
      </c>
      <c r="B128" s="5">
        <v>567.29999999999995</v>
      </c>
      <c r="C128" s="5">
        <f t="shared" si="15"/>
        <v>-22.110000000000014</v>
      </c>
      <c r="D128" s="7">
        <f t="shared" si="14"/>
        <v>-29.097761614022289</v>
      </c>
      <c r="E128" s="4">
        <f t="shared" si="16"/>
        <v>-1</v>
      </c>
      <c r="F128" s="13"/>
      <c r="G128" s="5">
        <v>220.68</v>
      </c>
      <c r="H128" s="5">
        <f t="shared" si="17"/>
        <v>-8.9799999999999898</v>
      </c>
      <c r="I128" s="7">
        <f t="shared" si="18"/>
        <v>-17.045492035544445</v>
      </c>
      <c r="J128" s="5">
        <f t="shared" si="19"/>
        <v>-1</v>
      </c>
      <c r="K128" s="5">
        <f t="shared" si="20"/>
        <v>-31.090000000000003</v>
      </c>
      <c r="M128" s="7">
        <f t="shared" si="21"/>
        <v>-46.143253649566731</v>
      </c>
    </row>
    <row r="129" spans="1:13">
      <c r="A129" s="14">
        <v>38565</v>
      </c>
      <c r="B129" s="5">
        <v>594.05999999999995</v>
      </c>
      <c r="C129" s="5">
        <f t="shared" si="15"/>
        <v>26.759999999999991</v>
      </c>
      <c r="D129" s="7">
        <f t="shared" si="14"/>
        <v>45.56504194875032</v>
      </c>
      <c r="E129" s="4">
        <f t="shared" si="16"/>
        <v>1</v>
      </c>
      <c r="F129" s="13"/>
      <c r="G129" s="5">
        <v>218.79</v>
      </c>
      <c r="H129" s="5">
        <f t="shared" si="17"/>
        <v>-1.8900000000000148</v>
      </c>
      <c r="I129" s="7">
        <f t="shared" si="18"/>
        <v>-17.045492035544445</v>
      </c>
      <c r="J129" s="5">
        <f t="shared" si="19"/>
        <v>-1</v>
      </c>
      <c r="K129" s="5">
        <f t="shared" si="20"/>
        <v>24.869999999999976</v>
      </c>
      <c r="M129" s="7">
        <f t="shared" si="21"/>
        <v>28.519549913205875</v>
      </c>
    </row>
    <row r="130" spans="1:13">
      <c r="A130" s="14">
        <v>38596</v>
      </c>
      <c r="B130" s="5">
        <v>629.25</v>
      </c>
      <c r="C130" s="5">
        <f t="shared" si="15"/>
        <v>35.190000000000055</v>
      </c>
      <c r="D130" s="7">
        <f t="shared" si="14"/>
        <v>45.56504194875032</v>
      </c>
      <c r="E130" s="4">
        <f t="shared" si="16"/>
        <v>1</v>
      </c>
      <c r="F130" s="13"/>
      <c r="G130" s="5">
        <v>223.08</v>
      </c>
      <c r="H130" s="5">
        <f t="shared" si="17"/>
        <v>4.2900000000000205</v>
      </c>
      <c r="I130" s="7">
        <f t="shared" si="18"/>
        <v>21.658211700816413</v>
      </c>
      <c r="J130" s="5">
        <f t="shared" si="19"/>
        <v>1</v>
      </c>
      <c r="K130" s="5">
        <f t="shared" si="20"/>
        <v>39.480000000000075</v>
      </c>
      <c r="M130" s="7">
        <f t="shared" si="21"/>
        <v>67.223253649566729</v>
      </c>
    </row>
    <row r="131" spans="1:13">
      <c r="A131" s="14">
        <v>38626</v>
      </c>
      <c r="B131" s="5">
        <v>630.98</v>
      </c>
      <c r="C131" s="5">
        <f t="shared" si="15"/>
        <v>1.7300000000000182</v>
      </c>
      <c r="D131" s="7">
        <f t="shared" ref="D131:D194" si="26">IF(C131&lt;Q$29,T$29,IF(C131&lt;Q$30,T$30,IF(C131&lt;Q$31,T$31,IF(C131&lt;Q$32,T$32,IF(C131&lt;Q$33,T$33,IF(C131&lt;Q$34,T$34,IF(C131&lt;Q$35,T$35,T$36)))))))</f>
        <v>-29.097761614022289</v>
      </c>
      <c r="E131" s="4">
        <f t="shared" si="16"/>
        <v>1</v>
      </c>
      <c r="F131" s="13"/>
      <c r="G131" s="5">
        <v>218.82</v>
      </c>
      <c r="H131" s="5">
        <f t="shared" si="17"/>
        <v>-4.2600000000000193</v>
      </c>
      <c r="I131" s="7">
        <f t="shared" si="18"/>
        <v>-17.045492035544445</v>
      </c>
      <c r="J131" s="5">
        <f t="shared" si="19"/>
        <v>-1</v>
      </c>
      <c r="K131" s="5">
        <f t="shared" si="20"/>
        <v>-2.5300000000000011</v>
      </c>
      <c r="M131" s="7">
        <f t="shared" si="21"/>
        <v>-46.143253649566731</v>
      </c>
    </row>
    <row r="132" spans="1:13">
      <c r="A132" s="14">
        <v>38657</v>
      </c>
      <c r="B132" s="5">
        <v>671.02</v>
      </c>
      <c r="C132" s="5">
        <f t="shared" ref="C132:C195" si="27">B132-B131</f>
        <v>40.039999999999964</v>
      </c>
      <c r="D132" s="7">
        <f t="shared" si="26"/>
        <v>45.56504194875032</v>
      </c>
      <c r="E132" s="4">
        <f t="shared" ref="E132:E195" si="28">IF(C132&gt;0,1,-1)</f>
        <v>1</v>
      </c>
      <c r="F132" s="13"/>
      <c r="G132" s="5">
        <v>253.41</v>
      </c>
      <c r="H132" s="5">
        <f t="shared" ref="H132:H195" si="29">G132-G131</f>
        <v>34.590000000000003</v>
      </c>
      <c r="I132" s="7">
        <f t="shared" ref="I132:I195" si="30">IF(H132&lt;X$29,AA$29,IF(H132&lt;X$30,AA$30,IF(H132&lt;X$31,AA$31,IF(H132&lt;X$32,AA$32,IF(H132&lt;X$33,AA$33,IF(H132&lt;X$34,AA$34,IF(H132&lt;X$35,AA$35,AA$36)))))))</f>
        <v>21.658211700816413</v>
      </c>
      <c r="J132" s="5">
        <f t="shared" ref="J132:J195" si="31">IF(H132&gt;0,1,-1)</f>
        <v>1</v>
      </c>
      <c r="K132" s="5">
        <f t="shared" ref="K132:K195" si="32">C132+H132</f>
        <v>74.629999999999967</v>
      </c>
      <c r="M132" s="7">
        <f t="shared" ref="M132:M195" si="33">D132+I132</f>
        <v>67.223253649566729</v>
      </c>
    </row>
    <row r="133" spans="1:13">
      <c r="A133" s="14">
        <v>38687</v>
      </c>
      <c r="B133" s="5">
        <v>749.19</v>
      </c>
      <c r="C133" s="5">
        <f t="shared" si="27"/>
        <v>78.170000000000073</v>
      </c>
      <c r="D133" s="7">
        <f t="shared" si="26"/>
        <v>45.56504194875032</v>
      </c>
      <c r="E133" s="4">
        <f t="shared" si="28"/>
        <v>1</v>
      </c>
      <c r="F133" s="13"/>
      <c r="G133" s="5">
        <v>278.07</v>
      </c>
      <c r="H133" s="5">
        <f t="shared" si="29"/>
        <v>24.659999999999997</v>
      </c>
      <c r="I133" s="7">
        <f t="shared" si="30"/>
        <v>21.658211700816413</v>
      </c>
      <c r="J133" s="5">
        <f t="shared" si="31"/>
        <v>1</v>
      </c>
      <c r="K133" s="5">
        <f t="shared" si="32"/>
        <v>102.83000000000007</v>
      </c>
      <c r="M133" s="7">
        <f t="shared" si="33"/>
        <v>67.223253649566729</v>
      </c>
    </row>
    <row r="134" spans="1:13">
      <c r="A134" s="14">
        <v>38718</v>
      </c>
      <c r="B134" s="5">
        <v>719.92</v>
      </c>
      <c r="C134" s="5">
        <f t="shared" si="27"/>
        <v>-29.270000000000095</v>
      </c>
      <c r="D134" s="7">
        <f t="shared" si="26"/>
        <v>-29.097761614022289</v>
      </c>
      <c r="E134" s="4">
        <f t="shared" si="28"/>
        <v>-1</v>
      </c>
      <c r="F134" s="13"/>
      <c r="G134" s="5">
        <v>317.94</v>
      </c>
      <c r="H134" s="5">
        <f t="shared" si="29"/>
        <v>39.870000000000005</v>
      </c>
      <c r="I134" s="7">
        <f t="shared" si="30"/>
        <v>21.658211700816413</v>
      </c>
      <c r="J134" s="5">
        <f t="shared" si="31"/>
        <v>1</v>
      </c>
      <c r="K134" s="5">
        <f t="shared" si="32"/>
        <v>10.599999999999909</v>
      </c>
      <c r="M134" s="7">
        <f t="shared" si="33"/>
        <v>-7.4395499132058767</v>
      </c>
    </row>
    <row r="135" spans="1:13">
      <c r="A135" s="14">
        <v>38749</v>
      </c>
      <c r="B135" s="5">
        <v>707.15</v>
      </c>
      <c r="C135" s="5">
        <f t="shared" si="27"/>
        <v>-12.769999999999982</v>
      </c>
      <c r="D135" s="7">
        <f t="shared" si="26"/>
        <v>-29.097761614022289</v>
      </c>
      <c r="E135" s="4">
        <f t="shared" si="28"/>
        <v>-1</v>
      </c>
      <c r="F135" s="13"/>
      <c r="G135" s="5">
        <v>312.14999999999998</v>
      </c>
      <c r="H135" s="5">
        <f t="shared" si="29"/>
        <v>-5.7900000000000205</v>
      </c>
      <c r="I135" s="7">
        <f t="shared" si="30"/>
        <v>-17.045492035544445</v>
      </c>
      <c r="J135" s="5">
        <f t="shared" si="31"/>
        <v>-1</v>
      </c>
      <c r="K135" s="5">
        <f t="shared" si="32"/>
        <v>-18.560000000000002</v>
      </c>
      <c r="M135" s="7">
        <f t="shared" si="33"/>
        <v>-46.143253649566731</v>
      </c>
    </row>
    <row r="136" spans="1:13">
      <c r="A136" s="14">
        <v>38777</v>
      </c>
      <c r="B136" s="5">
        <v>745.21</v>
      </c>
      <c r="C136" s="5">
        <f t="shared" si="27"/>
        <v>38.060000000000059</v>
      </c>
      <c r="D136" s="7">
        <f t="shared" si="26"/>
        <v>45.56504194875032</v>
      </c>
      <c r="E136" s="4">
        <f t="shared" si="28"/>
        <v>1</v>
      </c>
      <c r="F136" s="13"/>
      <c r="G136" s="5">
        <v>335.13</v>
      </c>
      <c r="H136" s="5">
        <f t="shared" si="29"/>
        <v>22.980000000000018</v>
      </c>
      <c r="I136" s="7">
        <f t="shared" si="30"/>
        <v>21.658211700816413</v>
      </c>
      <c r="J136" s="5">
        <f t="shared" si="31"/>
        <v>1</v>
      </c>
      <c r="K136" s="5">
        <f t="shared" si="32"/>
        <v>61.040000000000077</v>
      </c>
      <c r="M136" s="7">
        <f t="shared" si="33"/>
        <v>67.223253649566729</v>
      </c>
    </row>
    <row r="137" spans="1:13">
      <c r="A137" s="14">
        <v>38808</v>
      </c>
      <c r="B137" s="5">
        <v>794.38</v>
      </c>
      <c r="C137" s="5">
        <f t="shared" si="27"/>
        <v>49.169999999999959</v>
      </c>
      <c r="D137" s="7">
        <f t="shared" si="26"/>
        <v>45.56504194875032</v>
      </c>
      <c r="E137" s="4">
        <f t="shared" si="28"/>
        <v>1</v>
      </c>
      <c r="F137" s="13"/>
      <c r="G137" s="5">
        <v>323.39999999999998</v>
      </c>
      <c r="H137" s="5">
        <f t="shared" si="29"/>
        <v>-11.730000000000018</v>
      </c>
      <c r="I137" s="7">
        <f t="shared" si="30"/>
        <v>-17.045492035544445</v>
      </c>
      <c r="J137" s="5">
        <f t="shared" si="31"/>
        <v>-1</v>
      </c>
      <c r="K137" s="5">
        <f t="shared" si="32"/>
        <v>37.439999999999941</v>
      </c>
      <c r="M137" s="7">
        <f t="shared" si="33"/>
        <v>28.519549913205875</v>
      </c>
    </row>
    <row r="138" spans="1:13">
      <c r="A138" s="14">
        <v>38838</v>
      </c>
      <c r="B138" s="5">
        <v>727.01</v>
      </c>
      <c r="C138" s="5">
        <f t="shared" si="27"/>
        <v>-67.37</v>
      </c>
      <c r="D138" s="7">
        <f t="shared" si="26"/>
        <v>-103.7605651767949</v>
      </c>
      <c r="E138" s="4">
        <f t="shared" si="28"/>
        <v>-1</v>
      </c>
      <c r="F138" s="13"/>
      <c r="G138" s="5">
        <v>269.91000000000003</v>
      </c>
      <c r="H138" s="5">
        <f t="shared" si="29"/>
        <v>-53.489999999999952</v>
      </c>
      <c r="I138" s="7">
        <f t="shared" si="30"/>
        <v>-55.749195771905306</v>
      </c>
      <c r="J138" s="5">
        <f t="shared" si="31"/>
        <v>-1</v>
      </c>
      <c r="K138" s="5">
        <f t="shared" si="32"/>
        <v>-120.85999999999996</v>
      </c>
      <c r="M138" s="7">
        <f t="shared" si="33"/>
        <v>-159.5097609487002</v>
      </c>
    </row>
    <row r="139" spans="1:13">
      <c r="A139" s="14">
        <v>38869</v>
      </c>
      <c r="B139" s="5">
        <v>769.39</v>
      </c>
      <c r="C139" s="5">
        <f t="shared" si="27"/>
        <v>42.379999999999995</v>
      </c>
      <c r="D139" s="7">
        <f t="shared" si="26"/>
        <v>45.56504194875032</v>
      </c>
      <c r="E139" s="4">
        <f t="shared" si="28"/>
        <v>1</v>
      </c>
      <c r="F139" s="13"/>
      <c r="G139" s="5">
        <v>308.25</v>
      </c>
      <c r="H139" s="5">
        <f t="shared" si="29"/>
        <v>38.339999999999975</v>
      </c>
      <c r="I139" s="7">
        <f t="shared" si="30"/>
        <v>21.658211700816413</v>
      </c>
      <c r="J139" s="5">
        <f t="shared" si="31"/>
        <v>1</v>
      </c>
      <c r="K139" s="5">
        <f t="shared" si="32"/>
        <v>80.71999999999997</v>
      </c>
      <c r="M139" s="7">
        <f t="shared" si="33"/>
        <v>67.223253649566729</v>
      </c>
    </row>
    <row r="140" spans="1:13">
      <c r="A140" s="14">
        <v>38899</v>
      </c>
      <c r="B140" s="5">
        <v>826.95</v>
      </c>
      <c r="C140" s="5">
        <f t="shared" si="27"/>
        <v>57.560000000000059</v>
      </c>
      <c r="D140" s="7">
        <f t="shared" si="26"/>
        <v>45.56504194875032</v>
      </c>
      <c r="E140" s="4">
        <f t="shared" si="28"/>
        <v>1</v>
      </c>
      <c r="F140" s="13"/>
      <c r="G140" s="5">
        <v>294.77999999999997</v>
      </c>
      <c r="H140" s="5">
        <f t="shared" si="29"/>
        <v>-13.470000000000027</v>
      </c>
      <c r="I140" s="7">
        <f t="shared" si="30"/>
        <v>-17.045492035544445</v>
      </c>
      <c r="J140" s="5">
        <f t="shared" si="31"/>
        <v>-1</v>
      </c>
      <c r="K140" s="5">
        <f t="shared" si="32"/>
        <v>44.090000000000032</v>
      </c>
      <c r="M140" s="7">
        <f t="shared" si="33"/>
        <v>28.519549913205875</v>
      </c>
    </row>
    <row r="141" spans="1:13">
      <c r="A141" s="14">
        <v>38930</v>
      </c>
      <c r="B141" s="5">
        <v>904.4</v>
      </c>
      <c r="C141" s="5">
        <f t="shared" si="27"/>
        <v>77.449999999999932</v>
      </c>
      <c r="D141" s="7">
        <f t="shared" si="26"/>
        <v>45.56504194875032</v>
      </c>
      <c r="E141" s="4">
        <f t="shared" si="28"/>
        <v>1</v>
      </c>
      <c r="F141" s="13"/>
      <c r="G141" s="5">
        <v>310.74</v>
      </c>
      <c r="H141" s="5">
        <f t="shared" si="29"/>
        <v>15.960000000000036</v>
      </c>
      <c r="I141" s="7">
        <f t="shared" si="30"/>
        <v>21.658211700816413</v>
      </c>
      <c r="J141" s="5">
        <f t="shared" si="31"/>
        <v>1</v>
      </c>
      <c r="K141" s="5">
        <f t="shared" si="32"/>
        <v>93.409999999999968</v>
      </c>
      <c r="M141" s="7">
        <f t="shared" si="33"/>
        <v>67.223253649566729</v>
      </c>
    </row>
    <row r="142" spans="1:13">
      <c r="A142" s="14">
        <v>38961</v>
      </c>
      <c r="B142" s="5">
        <v>923.95</v>
      </c>
      <c r="C142" s="5">
        <f t="shared" si="27"/>
        <v>19.550000000000068</v>
      </c>
      <c r="D142" s="7">
        <f t="shared" si="26"/>
        <v>45.56504194875032</v>
      </c>
      <c r="E142" s="4">
        <f t="shared" si="28"/>
        <v>1</v>
      </c>
      <c r="F142" s="13"/>
      <c r="G142" s="5">
        <v>315.06</v>
      </c>
      <c r="H142" s="5">
        <f t="shared" si="29"/>
        <v>4.3199999999999932</v>
      </c>
      <c r="I142" s="7">
        <f t="shared" si="30"/>
        <v>21.658211700816413</v>
      </c>
      <c r="J142" s="5">
        <f t="shared" si="31"/>
        <v>1</v>
      </c>
      <c r="K142" s="5">
        <f t="shared" si="32"/>
        <v>23.870000000000061</v>
      </c>
      <c r="M142" s="7">
        <f t="shared" si="33"/>
        <v>67.223253649566729</v>
      </c>
    </row>
    <row r="143" spans="1:13">
      <c r="A143" s="14">
        <v>38991</v>
      </c>
      <c r="B143" s="5">
        <v>1047.4000000000001</v>
      </c>
      <c r="C143" s="5">
        <f t="shared" si="27"/>
        <v>123.45000000000005</v>
      </c>
      <c r="D143" s="7">
        <f t="shared" si="26"/>
        <v>120.22784551152293</v>
      </c>
      <c r="E143" s="4">
        <f t="shared" si="28"/>
        <v>1</v>
      </c>
      <c r="F143" s="13"/>
      <c r="G143" s="5">
        <v>322.89</v>
      </c>
      <c r="H143" s="5">
        <f t="shared" si="29"/>
        <v>7.8299999999999841</v>
      </c>
      <c r="I143" s="7">
        <f t="shared" si="30"/>
        <v>21.658211700816413</v>
      </c>
      <c r="J143" s="5">
        <f t="shared" si="31"/>
        <v>1</v>
      </c>
      <c r="K143" s="5">
        <f t="shared" si="32"/>
        <v>131.28000000000003</v>
      </c>
      <c r="M143" s="7">
        <f t="shared" si="33"/>
        <v>141.88605721233935</v>
      </c>
    </row>
    <row r="144" spans="1:13">
      <c r="A144" s="14">
        <v>39022</v>
      </c>
      <c r="B144" s="5">
        <v>1090.22</v>
      </c>
      <c r="C144" s="5">
        <f t="shared" si="27"/>
        <v>42.819999999999936</v>
      </c>
      <c r="D144" s="7">
        <f t="shared" si="26"/>
        <v>45.56504194875032</v>
      </c>
      <c r="E144" s="4">
        <f t="shared" si="28"/>
        <v>1</v>
      </c>
      <c r="F144" s="13"/>
      <c r="G144" s="5">
        <v>359.37</v>
      </c>
      <c r="H144" s="5">
        <f t="shared" si="29"/>
        <v>36.480000000000018</v>
      </c>
      <c r="I144" s="7">
        <f t="shared" si="30"/>
        <v>21.658211700816413</v>
      </c>
      <c r="J144" s="5">
        <f t="shared" si="31"/>
        <v>1</v>
      </c>
      <c r="K144" s="5">
        <f t="shared" si="32"/>
        <v>79.299999999999955</v>
      </c>
      <c r="M144" s="7">
        <f t="shared" si="33"/>
        <v>67.223253649566729</v>
      </c>
    </row>
    <row r="145" spans="1:13">
      <c r="A145" s="14">
        <v>39052</v>
      </c>
      <c r="B145" s="5">
        <v>1120.25</v>
      </c>
      <c r="C145" s="5">
        <f t="shared" si="27"/>
        <v>30.029999999999973</v>
      </c>
      <c r="D145" s="7">
        <f t="shared" si="26"/>
        <v>45.56504194875032</v>
      </c>
      <c r="E145" s="4">
        <f t="shared" si="28"/>
        <v>1</v>
      </c>
      <c r="F145" s="13"/>
      <c r="G145" s="5">
        <v>362.73</v>
      </c>
      <c r="H145" s="5">
        <f t="shared" si="29"/>
        <v>3.3600000000000136</v>
      </c>
      <c r="I145" s="7">
        <f t="shared" si="30"/>
        <v>21.658211700816413</v>
      </c>
      <c r="J145" s="5">
        <f t="shared" si="31"/>
        <v>1</v>
      </c>
      <c r="K145" s="5">
        <f t="shared" si="32"/>
        <v>33.389999999999986</v>
      </c>
      <c r="M145" s="7">
        <f t="shared" si="33"/>
        <v>67.223253649566729</v>
      </c>
    </row>
    <row r="146" spans="1:13">
      <c r="A146" s="14">
        <v>39083</v>
      </c>
      <c r="B146" s="5">
        <v>1122.22</v>
      </c>
      <c r="C146" s="5">
        <f t="shared" si="27"/>
        <v>1.9700000000000273</v>
      </c>
      <c r="D146" s="7">
        <f t="shared" si="26"/>
        <v>-29.097761614022289</v>
      </c>
      <c r="E146" s="4">
        <f t="shared" si="28"/>
        <v>1</v>
      </c>
      <c r="F146" s="13"/>
      <c r="G146" s="5">
        <v>367.74</v>
      </c>
      <c r="H146" s="5">
        <f t="shared" si="29"/>
        <v>5.0099999999999909</v>
      </c>
      <c r="I146" s="7">
        <f t="shared" si="30"/>
        <v>21.658211700816413</v>
      </c>
      <c r="J146" s="5">
        <f t="shared" si="31"/>
        <v>1</v>
      </c>
      <c r="K146" s="5">
        <f t="shared" si="32"/>
        <v>6.9800000000000182</v>
      </c>
      <c r="M146" s="7">
        <f t="shared" si="33"/>
        <v>-7.4395499132058767</v>
      </c>
    </row>
    <row r="147" spans="1:13">
      <c r="A147" s="14">
        <v>39114</v>
      </c>
      <c r="B147" s="5">
        <v>1039.18</v>
      </c>
      <c r="C147" s="5">
        <f t="shared" si="27"/>
        <v>-83.039999999999964</v>
      </c>
      <c r="D147" s="7">
        <f t="shared" si="26"/>
        <v>-103.7605651767949</v>
      </c>
      <c r="E147" s="4">
        <f t="shared" si="28"/>
        <v>-1</v>
      </c>
      <c r="F147" s="13"/>
      <c r="G147" s="5">
        <v>336.51</v>
      </c>
      <c r="H147" s="5">
        <f t="shared" si="29"/>
        <v>-31.230000000000018</v>
      </c>
      <c r="I147" s="7">
        <f t="shared" si="30"/>
        <v>-17.045492035544445</v>
      </c>
      <c r="J147" s="5">
        <f t="shared" si="31"/>
        <v>-1</v>
      </c>
      <c r="K147" s="5">
        <f t="shared" si="32"/>
        <v>-114.26999999999998</v>
      </c>
      <c r="M147" s="7">
        <f t="shared" si="33"/>
        <v>-120.80605721233934</v>
      </c>
    </row>
    <row r="148" spans="1:13">
      <c r="A148" s="14">
        <v>39142</v>
      </c>
      <c r="B148" s="5">
        <v>1006.3</v>
      </c>
      <c r="C148" s="5">
        <f t="shared" si="27"/>
        <v>-32.880000000000109</v>
      </c>
      <c r="D148" s="7">
        <f t="shared" si="26"/>
        <v>-29.097761614022289</v>
      </c>
      <c r="E148" s="4">
        <f t="shared" si="28"/>
        <v>-1</v>
      </c>
      <c r="F148" s="13"/>
      <c r="G148" s="5">
        <v>335.01</v>
      </c>
      <c r="H148" s="5">
        <f t="shared" si="29"/>
        <v>-1.5</v>
      </c>
      <c r="I148" s="7">
        <f t="shared" si="30"/>
        <v>-17.045492035544445</v>
      </c>
      <c r="J148" s="5">
        <f t="shared" si="31"/>
        <v>-1</v>
      </c>
      <c r="K148" s="5">
        <f t="shared" si="32"/>
        <v>-34.380000000000109</v>
      </c>
      <c r="M148" s="7">
        <f t="shared" si="33"/>
        <v>-46.143253649566731</v>
      </c>
    </row>
    <row r="149" spans="1:13">
      <c r="A149" s="14">
        <v>39173</v>
      </c>
      <c r="B149" s="5">
        <v>1024.68</v>
      </c>
      <c r="C149" s="5">
        <f t="shared" si="27"/>
        <v>18.380000000000109</v>
      </c>
      <c r="D149" s="7">
        <f t="shared" si="26"/>
        <v>45.56504194875032</v>
      </c>
      <c r="E149" s="4">
        <f t="shared" si="28"/>
        <v>1</v>
      </c>
      <c r="F149" s="13"/>
      <c r="G149" s="5">
        <v>342.75</v>
      </c>
      <c r="H149" s="5">
        <f t="shared" si="29"/>
        <v>7.7400000000000091</v>
      </c>
      <c r="I149" s="7">
        <f t="shared" si="30"/>
        <v>21.658211700816413</v>
      </c>
      <c r="J149" s="5">
        <f t="shared" si="31"/>
        <v>1</v>
      </c>
      <c r="K149" s="5">
        <f t="shared" si="32"/>
        <v>26.120000000000118</v>
      </c>
      <c r="M149" s="7">
        <f t="shared" si="33"/>
        <v>67.223253649566729</v>
      </c>
    </row>
    <row r="150" spans="1:13">
      <c r="A150" s="14">
        <v>39203</v>
      </c>
      <c r="B150" s="5">
        <v>960.13</v>
      </c>
      <c r="C150" s="5">
        <f t="shared" si="27"/>
        <v>-64.550000000000068</v>
      </c>
      <c r="D150" s="7">
        <f t="shared" si="26"/>
        <v>-29.097761614022289</v>
      </c>
      <c r="E150" s="4">
        <f t="shared" si="28"/>
        <v>-1</v>
      </c>
      <c r="F150" s="13"/>
      <c r="G150" s="5">
        <v>326.73</v>
      </c>
      <c r="H150" s="5">
        <f t="shared" si="29"/>
        <v>-16.019999999999982</v>
      </c>
      <c r="I150" s="7">
        <f t="shared" si="30"/>
        <v>-17.045492035544445</v>
      </c>
      <c r="J150" s="5">
        <f t="shared" si="31"/>
        <v>-1</v>
      </c>
      <c r="K150" s="5">
        <f t="shared" si="32"/>
        <v>-80.57000000000005</v>
      </c>
      <c r="M150" s="7">
        <f t="shared" si="33"/>
        <v>-46.143253649566731</v>
      </c>
    </row>
    <row r="151" spans="1:13">
      <c r="A151" s="14">
        <v>39234</v>
      </c>
      <c r="B151" s="5">
        <v>964.6</v>
      </c>
      <c r="C151" s="5">
        <f t="shared" si="27"/>
        <v>4.4700000000000273</v>
      </c>
      <c r="D151" s="7">
        <f t="shared" si="26"/>
        <v>-29.097761614022289</v>
      </c>
      <c r="E151" s="4">
        <f t="shared" si="28"/>
        <v>1</v>
      </c>
      <c r="F151" s="13"/>
      <c r="G151" s="5">
        <v>311.10000000000002</v>
      </c>
      <c r="H151" s="5">
        <f t="shared" si="29"/>
        <v>-15.629999999999995</v>
      </c>
      <c r="I151" s="7">
        <f t="shared" si="30"/>
        <v>-17.045492035544445</v>
      </c>
      <c r="J151" s="5">
        <f t="shared" si="31"/>
        <v>-1</v>
      </c>
      <c r="K151" s="5">
        <f t="shared" si="32"/>
        <v>-11.159999999999968</v>
      </c>
      <c r="M151" s="7">
        <f t="shared" si="33"/>
        <v>-46.143253649566731</v>
      </c>
    </row>
    <row r="152" spans="1:13">
      <c r="A152" s="14">
        <v>39264</v>
      </c>
      <c r="B152" s="5">
        <v>988.63</v>
      </c>
      <c r="C152" s="5">
        <f t="shared" si="27"/>
        <v>24.029999999999973</v>
      </c>
      <c r="D152" s="7">
        <f t="shared" si="26"/>
        <v>45.56504194875032</v>
      </c>
      <c r="E152" s="4">
        <f t="shared" si="28"/>
        <v>1</v>
      </c>
      <c r="F152" s="13"/>
      <c r="G152" s="5">
        <v>297.39</v>
      </c>
      <c r="H152" s="5">
        <f t="shared" si="29"/>
        <v>-13.710000000000036</v>
      </c>
      <c r="I152" s="7">
        <f t="shared" si="30"/>
        <v>-17.045492035544445</v>
      </c>
      <c r="J152" s="5">
        <f t="shared" si="31"/>
        <v>-1</v>
      </c>
      <c r="K152" s="5">
        <f t="shared" si="32"/>
        <v>10.319999999999936</v>
      </c>
      <c r="M152" s="7">
        <f t="shared" si="33"/>
        <v>28.519549913205875</v>
      </c>
    </row>
    <row r="153" spans="1:13">
      <c r="A153" s="14">
        <v>39295</v>
      </c>
      <c r="B153" s="5">
        <v>927.52</v>
      </c>
      <c r="C153" s="5">
        <f t="shared" si="27"/>
        <v>-61.110000000000014</v>
      </c>
      <c r="D153" s="7">
        <f t="shared" si="26"/>
        <v>-29.097761614022289</v>
      </c>
      <c r="E153" s="4">
        <f t="shared" si="28"/>
        <v>-1</v>
      </c>
      <c r="F153" s="13"/>
      <c r="G153" s="5">
        <v>289.35000000000002</v>
      </c>
      <c r="H153" s="5">
        <f t="shared" si="29"/>
        <v>-8.0399999999999636</v>
      </c>
      <c r="I153" s="7">
        <f t="shared" si="30"/>
        <v>-17.045492035544445</v>
      </c>
      <c r="J153" s="5">
        <f t="shared" si="31"/>
        <v>-1</v>
      </c>
      <c r="K153" s="5">
        <f t="shared" si="32"/>
        <v>-69.149999999999977</v>
      </c>
      <c r="M153" s="7">
        <f t="shared" si="33"/>
        <v>-46.143253649566731</v>
      </c>
    </row>
    <row r="154" spans="1:13">
      <c r="A154" s="14">
        <v>39326</v>
      </c>
      <c r="B154" s="5">
        <v>948.38</v>
      </c>
      <c r="C154" s="5">
        <f t="shared" si="27"/>
        <v>20.860000000000014</v>
      </c>
      <c r="D154" s="7">
        <f t="shared" si="26"/>
        <v>45.56504194875032</v>
      </c>
      <c r="E154" s="4">
        <f t="shared" si="28"/>
        <v>1</v>
      </c>
      <c r="F154" s="13"/>
      <c r="G154" s="5">
        <v>275.91000000000003</v>
      </c>
      <c r="H154" s="5">
        <f t="shared" si="29"/>
        <v>-13.439999999999998</v>
      </c>
      <c r="I154" s="7">
        <f t="shared" si="30"/>
        <v>-17.045492035544445</v>
      </c>
      <c r="J154" s="5">
        <f t="shared" si="31"/>
        <v>-1</v>
      </c>
      <c r="K154" s="5">
        <f t="shared" si="32"/>
        <v>7.4200000000000159</v>
      </c>
      <c r="M154" s="7">
        <f t="shared" si="33"/>
        <v>28.519549913205875</v>
      </c>
    </row>
    <row r="155" spans="1:13">
      <c r="A155" s="14">
        <v>39356</v>
      </c>
      <c r="B155" s="5">
        <v>919.55</v>
      </c>
      <c r="C155" s="5">
        <f t="shared" si="27"/>
        <v>-28.830000000000041</v>
      </c>
      <c r="D155" s="7">
        <f t="shared" si="26"/>
        <v>-29.097761614022289</v>
      </c>
      <c r="E155" s="4">
        <f t="shared" si="28"/>
        <v>-1</v>
      </c>
      <c r="F155" s="13"/>
      <c r="G155" s="5">
        <v>302.88</v>
      </c>
      <c r="H155" s="5">
        <f t="shared" si="29"/>
        <v>26.96999999999997</v>
      </c>
      <c r="I155" s="7">
        <f t="shared" si="30"/>
        <v>21.658211700816413</v>
      </c>
      <c r="J155" s="5">
        <f t="shared" si="31"/>
        <v>1</v>
      </c>
      <c r="K155" s="5">
        <f t="shared" si="32"/>
        <v>-1.8600000000000705</v>
      </c>
      <c r="M155" s="7">
        <f t="shared" si="33"/>
        <v>-7.4395499132058767</v>
      </c>
    </row>
    <row r="156" spans="1:13">
      <c r="A156" s="14">
        <v>39387</v>
      </c>
      <c r="B156" s="5">
        <v>802.02</v>
      </c>
      <c r="C156" s="5">
        <f t="shared" si="27"/>
        <v>-117.52999999999997</v>
      </c>
      <c r="D156" s="7">
        <f t="shared" si="26"/>
        <v>-103.7605651767949</v>
      </c>
      <c r="E156" s="4">
        <f t="shared" si="28"/>
        <v>-1</v>
      </c>
      <c r="F156" s="13"/>
      <c r="G156" s="5">
        <v>276.18</v>
      </c>
      <c r="H156" s="5">
        <f t="shared" si="29"/>
        <v>-26.699999999999989</v>
      </c>
      <c r="I156" s="7">
        <f t="shared" si="30"/>
        <v>-17.045492035544445</v>
      </c>
      <c r="J156" s="5">
        <f t="shared" si="31"/>
        <v>-1</v>
      </c>
      <c r="K156" s="5">
        <f t="shared" si="32"/>
        <v>-144.22999999999996</v>
      </c>
      <c r="M156" s="7">
        <f t="shared" si="33"/>
        <v>-120.80605721233934</v>
      </c>
    </row>
    <row r="157" spans="1:13">
      <c r="A157" s="14">
        <v>39417</v>
      </c>
      <c r="B157" s="5">
        <v>884.2</v>
      </c>
      <c r="C157" s="5">
        <f t="shared" si="27"/>
        <v>82.180000000000064</v>
      </c>
      <c r="D157" s="7">
        <f t="shared" si="26"/>
        <v>45.56504194875032</v>
      </c>
      <c r="E157" s="4">
        <f t="shared" si="28"/>
        <v>1</v>
      </c>
      <c r="F157" s="13"/>
      <c r="G157" s="5">
        <v>315.36</v>
      </c>
      <c r="H157" s="5">
        <f t="shared" si="29"/>
        <v>39.180000000000007</v>
      </c>
      <c r="I157" s="7">
        <f t="shared" si="30"/>
        <v>21.658211700816413</v>
      </c>
      <c r="J157" s="5">
        <f t="shared" si="31"/>
        <v>1</v>
      </c>
      <c r="K157" s="5">
        <f t="shared" si="32"/>
        <v>121.36000000000007</v>
      </c>
      <c r="M157" s="7">
        <f t="shared" si="33"/>
        <v>67.223253649566729</v>
      </c>
    </row>
    <row r="158" spans="1:13">
      <c r="A158" s="14">
        <v>39448</v>
      </c>
      <c r="B158" s="5">
        <v>751.95</v>
      </c>
      <c r="C158" s="5">
        <f t="shared" si="27"/>
        <v>-132.25</v>
      </c>
      <c r="D158" s="7">
        <f t="shared" si="26"/>
        <v>-103.7605651767949</v>
      </c>
      <c r="E158" s="4">
        <f t="shared" si="28"/>
        <v>-1</v>
      </c>
      <c r="F158" s="13"/>
      <c r="G158" s="5">
        <v>248.01</v>
      </c>
      <c r="H158" s="5">
        <f t="shared" si="29"/>
        <v>-67.350000000000023</v>
      </c>
      <c r="I158" s="7">
        <f t="shared" si="30"/>
        <v>-55.749195771905306</v>
      </c>
      <c r="J158" s="5">
        <f t="shared" si="31"/>
        <v>-1</v>
      </c>
      <c r="K158" s="5">
        <f t="shared" si="32"/>
        <v>-199.60000000000002</v>
      </c>
      <c r="M158" s="7">
        <f t="shared" si="33"/>
        <v>-159.5097609487002</v>
      </c>
    </row>
    <row r="159" spans="1:13">
      <c r="A159" s="14">
        <v>39479</v>
      </c>
      <c r="B159" s="5">
        <v>773.42</v>
      </c>
      <c r="C159" s="5">
        <f t="shared" si="27"/>
        <v>21.469999999999914</v>
      </c>
      <c r="D159" s="7">
        <f t="shared" si="26"/>
        <v>45.56504194875032</v>
      </c>
      <c r="E159" s="4">
        <f t="shared" si="28"/>
        <v>1</v>
      </c>
      <c r="F159" s="13"/>
      <c r="G159" s="5">
        <v>260.79000000000002</v>
      </c>
      <c r="H159" s="5">
        <f t="shared" si="29"/>
        <v>12.78000000000003</v>
      </c>
      <c r="I159" s="7">
        <f t="shared" si="30"/>
        <v>21.658211700816413</v>
      </c>
      <c r="J159" s="5">
        <f t="shared" si="31"/>
        <v>1</v>
      </c>
      <c r="K159" s="5">
        <f t="shared" si="32"/>
        <v>34.249999999999943</v>
      </c>
      <c r="M159" s="7">
        <f t="shared" si="33"/>
        <v>67.223253649566729</v>
      </c>
    </row>
    <row r="160" spans="1:13">
      <c r="A160" s="14">
        <v>39508</v>
      </c>
      <c r="B160" s="5">
        <v>715.08</v>
      </c>
      <c r="C160" s="5">
        <f t="shared" si="27"/>
        <v>-58.339999999999918</v>
      </c>
      <c r="D160" s="7">
        <f t="shared" si="26"/>
        <v>-29.097761614022289</v>
      </c>
      <c r="E160" s="4">
        <f t="shared" si="28"/>
        <v>-1</v>
      </c>
      <c r="F160" s="13"/>
      <c r="G160" s="5">
        <v>255.18</v>
      </c>
      <c r="H160" s="5">
        <f t="shared" si="29"/>
        <v>-5.6100000000000136</v>
      </c>
      <c r="I160" s="7">
        <f t="shared" si="30"/>
        <v>-17.045492035544445</v>
      </c>
      <c r="J160" s="5">
        <f t="shared" si="31"/>
        <v>-1</v>
      </c>
      <c r="K160" s="5">
        <f t="shared" si="32"/>
        <v>-63.949999999999932</v>
      </c>
      <c r="M160" s="7">
        <f t="shared" si="33"/>
        <v>-46.143253649566731</v>
      </c>
    </row>
    <row r="161" spans="1:13">
      <c r="A161" s="14">
        <v>39539</v>
      </c>
      <c r="B161" s="5">
        <v>876.88</v>
      </c>
      <c r="C161" s="5">
        <f t="shared" si="27"/>
        <v>161.79999999999995</v>
      </c>
      <c r="D161" s="7">
        <f t="shared" si="26"/>
        <v>194.89064907429554</v>
      </c>
      <c r="E161" s="4">
        <f t="shared" si="28"/>
        <v>1</v>
      </c>
      <c r="F161" s="13"/>
      <c r="G161" s="5">
        <v>293.16000000000003</v>
      </c>
      <c r="H161" s="5">
        <f t="shared" si="29"/>
        <v>37.980000000000018</v>
      </c>
      <c r="I161" s="7">
        <f t="shared" si="30"/>
        <v>21.658211700816413</v>
      </c>
      <c r="J161" s="5">
        <f t="shared" si="31"/>
        <v>1</v>
      </c>
      <c r="K161" s="5">
        <f t="shared" si="32"/>
        <v>199.77999999999997</v>
      </c>
      <c r="M161" s="7">
        <f t="shared" si="33"/>
        <v>216.54886077511196</v>
      </c>
    </row>
    <row r="162" spans="1:13">
      <c r="A162" s="14">
        <v>39569</v>
      </c>
      <c r="B162" s="5">
        <v>978.77</v>
      </c>
      <c r="C162" s="5">
        <f t="shared" si="27"/>
        <v>101.88999999999999</v>
      </c>
      <c r="D162" s="7">
        <f t="shared" si="26"/>
        <v>120.22784551152293</v>
      </c>
      <c r="E162" s="4">
        <f t="shared" si="28"/>
        <v>1</v>
      </c>
      <c r="F162" s="13"/>
      <c r="G162" s="5">
        <v>304.8</v>
      </c>
      <c r="H162" s="5">
        <f t="shared" si="29"/>
        <v>11.639999999999986</v>
      </c>
      <c r="I162" s="7">
        <f t="shared" si="30"/>
        <v>21.658211700816413</v>
      </c>
      <c r="J162" s="5">
        <f t="shared" si="31"/>
        <v>1</v>
      </c>
      <c r="K162" s="5">
        <f t="shared" si="32"/>
        <v>113.52999999999997</v>
      </c>
      <c r="M162" s="7">
        <f t="shared" si="33"/>
        <v>141.88605721233935</v>
      </c>
    </row>
    <row r="163" spans="1:13">
      <c r="A163" s="14">
        <v>39600</v>
      </c>
      <c r="B163" s="5">
        <v>867.38</v>
      </c>
      <c r="C163" s="5">
        <f t="shared" si="27"/>
        <v>-111.38999999999999</v>
      </c>
      <c r="D163" s="7">
        <f t="shared" si="26"/>
        <v>-103.7605651767949</v>
      </c>
      <c r="E163" s="4">
        <f t="shared" si="28"/>
        <v>-1</v>
      </c>
      <c r="F163" s="13"/>
      <c r="G163" s="5">
        <v>262.77</v>
      </c>
      <c r="H163" s="5">
        <f t="shared" si="29"/>
        <v>-42.03000000000003</v>
      </c>
      <c r="I163" s="7">
        <f t="shared" si="30"/>
        <v>-55.749195771905306</v>
      </c>
      <c r="J163" s="5">
        <f t="shared" si="31"/>
        <v>-1</v>
      </c>
      <c r="K163" s="5">
        <f t="shared" si="32"/>
        <v>-153.42000000000002</v>
      </c>
      <c r="M163" s="7">
        <f t="shared" si="33"/>
        <v>-159.5097609487002</v>
      </c>
    </row>
    <row r="164" spans="1:13">
      <c r="A164" s="14">
        <v>39630</v>
      </c>
      <c r="B164" s="5">
        <v>791.65</v>
      </c>
      <c r="C164" s="5">
        <f t="shared" si="27"/>
        <v>-75.730000000000018</v>
      </c>
      <c r="D164" s="7">
        <f t="shared" si="26"/>
        <v>-103.7605651767949</v>
      </c>
      <c r="E164" s="4">
        <f t="shared" si="28"/>
        <v>-1</v>
      </c>
      <c r="F164" s="13"/>
      <c r="G164" s="5">
        <v>249.6</v>
      </c>
      <c r="H164" s="5">
        <f t="shared" si="29"/>
        <v>-13.169999999999987</v>
      </c>
      <c r="I164" s="7">
        <f t="shared" si="30"/>
        <v>-17.045492035544445</v>
      </c>
      <c r="J164" s="5">
        <f t="shared" si="31"/>
        <v>-1</v>
      </c>
      <c r="K164" s="5">
        <f t="shared" si="32"/>
        <v>-88.9</v>
      </c>
      <c r="M164" s="7">
        <f t="shared" si="33"/>
        <v>-120.80605721233934</v>
      </c>
    </row>
    <row r="165" spans="1:13">
      <c r="A165" s="14">
        <v>39661</v>
      </c>
      <c r="B165" s="5">
        <v>874.25</v>
      </c>
      <c r="C165" s="5">
        <f t="shared" si="27"/>
        <v>82.600000000000023</v>
      </c>
      <c r="D165" s="7">
        <f t="shared" si="26"/>
        <v>45.56504194875032</v>
      </c>
      <c r="E165" s="4">
        <f t="shared" si="28"/>
        <v>1</v>
      </c>
      <c r="F165" s="13"/>
      <c r="G165" s="5">
        <v>259.38</v>
      </c>
      <c r="H165" s="5">
        <f t="shared" si="29"/>
        <v>9.7800000000000011</v>
      </c>
      <c r="I165" s="7">
        <f t="shared" si="30"/>
        <v>21.658211700816413</v>
      </c>
      <c r="J165" s="5">
        <f t="shared" si="31"/>
        <v>1</v>
      </c>
      <c r="K165" s="5">
        <f t="shared" si="32"/>
        <v>92.380000000000024</v>
      </c>
      <c r="M165" s="7">
        <f t="shared" si="33"/>
        <v>67.223253649566729</v>
      </c>
    </row>
    <row r="166" spans="1:13">
      <c r="A166" s="14">
        <v>39692</v>
      </c>
      <c r="B166" s="5">
        <v>698.77</v>
      </c>
      <c r="C166" s="5">
        <f t="shared" si="27"/>
        <v>-175.48000000000002</v>
      </c>
      <c r="D166" s="7">
        <f t="shared" si="26"/>
        <v>-178.42336873956748</v>
      </c>
      <c r="E166" s="4">
        <f t="shared" si="28"/>
        <v>-1</v>
      </c>
      <c r="F166" s="13"/>
      <c r="G166" s="5">
        <v>203.79</v>
      </c>
      <c r="H166" s="5">
        <f t="shared" si="29"/>
        <v>-55.59</v>
      </c>
      <c r="I166" s="7">
        <f t="shared" si="30"/>
        <v>-55.749195771905306</v>
      </c>
      <c r="J166" s="5">
        <f t="shared" si="31"/>
        <v>-1</v>
      </c>
      <c r="K166" s="5">
        <f t="shared" si="32"/>
        <v>-231.07000000000002</v>
      </c>
      <c r="M166" s="7">
        <f t="shared" si="33"/>
        <v>-234.17256451147279</v>
      </c>
    </row>
    <row r="167" spans="1:13">
      <c r="A167" s="14">
        <v>39722</v>
      </c>
      <c r="B167" s="5">
        <v>690.83</v>
      </c>
      <c r="C167" s="5">
        <f t="shared" si="27"/>
        <v>-7.9399999999999409</v>
      </c>
      <c r="D167" s="7">
        <f t="shared" si="26"/>
        <v>-29.097761614022289</v>
      </c>
      <c r="E167" s="4">
        <f t="shared" si="28"/>
        <v>-1</v>
      </c>
      <c r="F167" s="13"/>
      <c r="G167" s="5">
        <v>163.29</v>
      </c>
      <c r="H167" s="5">
        <f t="shared" si="29"/>
        <v>-40.5</v>
      </c>
      <c r="I167" s="7">
        <f t="shared" si="30"/>
        <v>-55.749195771905306</v>
      </c>
      <c r="J167" s="5">
        <f t="shared" si="31"/>
        <v>-1</v>
      </c>
      <c r="K167" s="5">
        <f t="shared" si="32"/>
        <v>-48.439999999999941</v>
      </c>
      <c r="M167" s="7">
        <f t="shared" si="33"/>
        <v>-84.846957385927595</v>
      </c>
    </row>
    <row r="168" spans="1:13">
      <c r="A168" s="14">
        <v>39753</v>
      </c>
      <c r="B168" s="5">
        <v>620.29999999999995</v>
      </c>
      <c r="C168" s="5">
        <f t="shared" si="27"/>
        <v>-70.530000000000086</v>
      </c>
      <c r="D168" s="7">
        <f t="shared" si="26"/>
        <v>-103.7605651767949</v>
      </c>
      <c r="E168" s="4">
        <f t="shared" si="28"/>
        <v>-1</v>
      </c>
      <c r="F168" s="13"/>
      <c r="G168" s="5">
        <v>145.97999999999999</v>
      </c>
      <c r="H168" s="5">
        <f t="shared" si="29"/>
        <v>-17.310000000000002</v>
      </c>
      <c r="I168" s="7">
        <f t="shared" si="30"/>
        <v>-17.045492035544445</v>
      </c>
      <c r="J168" s="5">
        <f t="shared" si="31"/>
        <v>-1</v>
      </c>
      <c r="K168" s="5">
        <f t="shared" si="32"/>
        <v>-87.840000000000089</v>
      </c>
      <c r="M168" s="7">
        <f t="shared" si="33"/>
        <v>-120.80605721233934</v>
      </c>
    </row>
    <row r="169" spans="1:13">
      <c r="A169" s="14">
        <v>39783</v>
      </c>
      <c r="B169" s="5">
        <v>558.91999999999996</v>
      </c>
      <c r="C169" s="5">
        <f t="shared" si="27"/>
        <v>-61.379999999999995</v>
      </c>
      <c r="D169" s="7">
        <f t="shared" si="26"/>
        <v>-29.097761614022289</v>
      </c>
      <c r="E169" s="4">
        <f t="shared" si="28"/>
        <v>-1</v>
      </c>
      <c r="F169" s="13"/>
      <c r="G169" s="5">
        <v>140.13</v>
      </c>
      <c r="H169" s="5">
        <f t="shared" si="29"/>
        <v>-5.8499999999999943</v>
      </c>
      <c r="I169" s="7">
        <f t="shared" si="30"/>
        <v>-17.045492035544445</v>
      </c>
      <c r="J169" s="5">
        <f t="shared" si="31"/>
        <v>-1</v>
      </c>
      <c r="K169" s="5">
        <f t="shared" si="32"/>
        <v>-67.22999999999999</v>
      </c>
      <c r="M169" s="7">
        <f t="shared" si="33"/>
        <v>-46.143253649566731</v>
      </c>
    </row>
    <row r="170" spans="1:13">
      <c r="A170" s="14">
        <v>39814</v>
      </c>
      <c r="B170" s="5">
        <v>652.75</v>
      </c>
      <c r="C170" s="5">
        <f t="shared" si="27"/>
        <v>93.830000000000041</v>
      </c>
      <c r="D170" s="7">
        <f t="shared" si="26"/>
        <v>120.22784551152293</v>
      </c>
      <c r="E170" s="4">
        <f t="shared" si="28"/>
        <v>1</v>
      </c>
      <c r="F170" s="13"/>
      <c r="G170" s="5">
        <v>138.66</v>
      </c>
      <c r="H170" s="5">
        <f t="shared" si="29"/>
        <v>-1.4699999999999989</v>
      </c>
      <c r="I170" s="7">
        <f t="shared" si="30"/>
        <v>-17.045492035544445</v>
      </c>
      <c r="J170" s="5">
        <f t="shared" si="31"/>
        <v>-1</v>
      </c>
      <c r="K170" s="5">
        <f t="shared" si="32"/>
        <v>92.360000000000042</v>
      </c>
      <c r="M170" s="7">
        <f t="shared" si="33"/>
        <v>103.18235347597849</v>
      </c>
    </row>
    <row r="171" spans="1:13">
      <c r="A171" s="14">
        <v>39845</v>
      </c>
      <c r="B171" s="5">
        <v>615.65</v>
      </c>
      <c r="C171" s="5">
        <f t="shared" si="27"/>
        <v>-37.100000000000023</v>
      </c>
      <c r="D171" s="7">
        <f t="shared" si="26"/>
        <v>-29.097761614022289</v>
      </c>
      <c r="E171" s="4">
        <f t="shared" si="28"/>
        <v>-1</v>
      </c>
      <c r="F171" s="13"/>
      <c r="G171" s="5">
        <v>124.41</v>
      </c>
      <c r="H171" s="5">
        <f t="shared" si="29"/>
        <v>-14.25</v>
      </c>
      <c r="I171" s="7">
        <f t="shared" si="30"/>
        <v>-17.045492035544445</v>
      </c>
      <c r="J171" s="5">
        <f t="shared" si="31"/>
        <v>-1</v>
      </c>
      <c r="K171" s="5">
        <f t="shared" si="32"/>
        <v>-51.350000000000023</v>
      </c>
      <c r="M171" s="7">
        <f t="shared" si="33"/>
        <v>-46.143253649566731</v>
      </c>
    </row>
    <row r="172" spans="1:13">
      <c r="A172" s="14">
        <v>39873</v>
      </c>
      <c r="B172" s="5">
        <v>662.05</v>
      </c>
      <c r="C172" s="5">
        <f t="shared" si="27"/>
        <v>46.399999999999977</v>
      </c>
      <c r="D172" s="7">
        <f t="shared" si="26"/>
        <v>45.56504194875032</v>
      </c>
      <c r="E172" s="4">
        <f t="shared" si="28"/>
        <v>1</v>
      </c>
      <c r="F172" s="13"/>
      <c r="G172" s="5">
        <v>147.24</v>
      </c>
      <c r="H172" s="5">
        <f t="shared" si="29"/>
        <v>22.830000000000013</v>
      </c>
      <c r="I172" s="7">
        <f t="shared" si="30"/>
        <v>21.658211700816413</v>
      </c>
      <c r="J172" s="5">
        <f t="shared" si="31"/>
        <v>1</v>
      </c>
      <c r="K172" s="5">
        <f t="shared" si="32"/>
        <v>69.22999999999999</v>
      </c>
      <c r="M172" s="7">
        <f t="shared" si="33"/>
        <v>67.223253649566729</v>
      </c>
    </row>
    <row r="173" spans="1:13">
      <c r="A173" s="14">
        <v>39904</v>
      </c>
      <c r="B173" s="5">
        <v>753.65</v>
      </c>
      <c r="C173" s="5">
        <f t="shared" si="27"/>
        <v>91.600000000000023</v>
      </c>
      <c r="D173" s="7">
        <f t="shared" si="26"/>
        <v>120.22784551152293</v>
      </c>
      <c r="E173" s="4">
        <f t="shared" si="28"/>
        <v>1</v>
      </c>
      <c r="F173" s="13"/>
      <c r="G173" s="5">
        <v>198.3</v>
      </c>
      <c r="H173" s="5">
        <f t="shared" si="29"/>
        <v>51.06</v>
      </c>
      <c r="I173" s="7">
        <f t="shared" si="30"/>
        <v>60.361915437177267</v>
      </c>
      <c r="J173" s="5">
        <f t="shared" si="31"/>
        <v>1</v>
      </c>
      <c r="K173" s="5">
        <f t="shared" si="32"/>
        <v>142.66000000000003</v>
      </c>
      <c r="M173" s="7">
        <f t="shared" si="33"/>
        <v>180.58976094870019</v>
      </c>
    </row>
    <row r="174" spans="1:13">
      <c r="A174" s="14">
        <v>39934</v>
      </c>
      <c r="B174" s="5">
        <v>801</v>
      </c>
      <c r="C174" s="5">
        <f t="shared" si="27"/>
        <v>47.350000000000023</v>
      </c>
      <c r="D174" s="7">
        <f t="shared" si="26"/>
        <v>45.56504194875032</v>
      </c>
      <c r="E174" s="4">
        <f t="shared" si="28"/>
        <v>1</v>
      </c>
      <c r="F174" s="13"/>
      <c r="G174" s="5">
        <v>228.93</v>
      </c>
      <c r="H174" s="5">
        <f t="shared" si="29"/>
        <v>30.629999999999995</v>
      </c>
      <c r="I174" s="7">
        <f t="shared" si="30"/>
        <v>21.658211700816413</v>
      </c>
      <c r="J174" s="5">
        <f t="shared" si="31"/>
        <v>1</v>
      </c>
      <c r="K174" s="5">
        <f t="shared" si="32"/>
        <v>77.980000000000018</v>
      </c>
      <c r="M174" s="7">
        <f t="shared" si="33"/>
        <v>67.223253649566729</v>
      </c>
    </row>
    <row r="175" spans="1:13">
      <c r="A175" s="14">
        <v>39965</v>
      </c>
      <c r="B175" s="5">
        <v>888.45</v>
      </c>
      <c r="C175" s="5">
        <f t="shared" si="27"/>
        <v>87.450000000000045</v>
      </c>
      <c r="D175" s="7">
        <f t="shared" si="26"/>
        <v>120.22784551152293</v>
      </c>
      <c r="E175" s="4">
        <f t="shared" si="28"/>
        <v>1</v>
      </c>
      <c r="F175" s="13"/>
      <c r="G175" s="5">
        <v>226.59</v>
      </c>
      <c r="H175" s="5">
        <f t="shared" si="29"/>
        <v>-2.3400000000000034</v>
      </c>
      <c r="I175" s="7">
        <f t="shared" si="30"/>
        <v>-17.045492035544445</v>
      </c>
      <c r="J175" s="5">
        <f t="shared" si="31"/>
        <v>-1</v>
      </c>
      <c r="K175" s="5">
        <f t="shared" si="32"/>
        <v>85.110000000000042</v>
      </c>
      <c r="M175" s="7">
        <f t="shared" si="33"/>
        <v>103.18235347597849</v>
      </c>
    </row>
    <row r="176" spans="1:13">
      <c r="A176" s="14">
        <v>39995</v>
      </c>
      <c r="B176" s="5">
        <v>1031.95</v>
      </c>
      <c r="C176" s="5">
        <f t="shared" si="27"/>
        <v>143.5</v>
      </c>
      <c r="D176" s="7">
        <f t="shared" si="26"/>
        <v>120.22784551152293</v>
      </c>
      <c r="E176" s="4">
        <f t="shared" si="28"/>
        <v>1</v>
      </c>
      <c r="F176" s="13"/>
      <c r="G176" s="5">
        <v>294.39</v>
      </c>
      <c r="H176" s="5">
        <f t="shared" si="29"/>
        <v>67.799999999999983</v>
      </c>
      <c r="I176" s="7">
        <f t="shared" si="30"/>
        <v>60.361915437177267</v>
      </c>
      <c r="J176" s="5">
        <f t="shared" si="31"/>
        <v>1</v>
      </c>
      <c r="K176" s="5">
        <f t="shared" si="32"/>
        <v>211.29999999999998</v>
      </c>
      <c r="M176" s="7">
        <f t="shared" si="33"/>
        <v>180.58976094870019</v>
      </c>
    </row>
    <row r="177" spans="1:13">
      <c r="A177" s="14">
        <v>40026</v>
      </c>
      <c r="B177" s="5">
        <v>1066.1500000000001</v>
      </c>
      <c r="C177" s="5">
        <f t="shared" si="27"/>
        <v>34.200000000000045</v>
      </c>
      <c r="D177" s="7">
        <f t="shared" si="26"/>
        <v>45.56504194875032</v>
      </c>
      <c r="E177" s="4">
        <f t="shared" si="28"/>
        <v>1</v>
      </c>
      <c r="F177" s="13"/>
      <c r="G177" s="5">
        <v>330.45</v>
      </c>
      <c r="H177" s="5">
        <f t="shared" si="29"/>
        <v>36.06</v>
      </c>
      <c r="I177" s="7">
        <f t="shared" si="30"/>
        <v>21.658211700816413</v>
      </c>
      <c r="J177" s="5">
        <f t="shared" si="31"/>
        <v>1</v>
      </c>
      <c r="K177" s="5">
        <f t="shared" si="32"/>
        <v>70.260000000000048</v>
      </c>
      <c r="M177" s="7">
        <f t="shared" si="33"/>
        <v>67.223253649566729</v>
      </c>
    </row>
    <row r="178" spans="1:13">
      <c r="A178" s="14">
        <v>40057</v>
      </c>
      <c r="B178" s="5">
        <v>1154.2</v>
      </c>
      <c r="C178" s="5">
        <f t="shared" si="27"/>
        <v>88.049999999999955</v>
      </c>
      <c r="D178" s="7">
        <f t="shared" si="26"/>
        <v>120.22784551152293</v>
      </c>
      <c r="E178" s="4">
        <f t="shared" si="28"/>
        <v>1</v>
      </c>
      <c r="F178" s="13"/>
      <c r="G178" s="5">
        <v>361.05</v>
      </c>
      <c r="H178" s="5">
        <f t="shared" si="29"/>
        <v>30.600000000000023</v>
      </c>
      <c r="I178" s="7">
        <f t="shared" si="30"/>
        <v>21.658211700816413</v>
      </c>
      <c r="J178" s="5">
        <f t="shared" si="31"/>
        <v>1</v>
      </c>
      <c r="K178" s="5">
        <f t="shared" si="32"/>
        <v>118.64999999999998</v>
      </c>
      <c r="M178" s="7">
        <f t="shared" si="33"/>
        <v>141.88605721233935</v>
      </c>
    </row>
    <row r="179" spans="1:13">
      <c r="A179" s="14">
        <v>40087</v>
      </c>
      <c r="B179" s="5">
        <v>1102.7</v>
      </c>
      <c r="C179" s="5">
        <f t="shared" si="27"/>
        <v>-51.5</v>
      </c>
      <c r="D179" s="7">
        <f t="shared" si="26"/>
        <v>-29.097761614022289</v>
      </c>
      <c r="E179" s="4">
        <f t="shared" si="28"/>
        <v>-1</v>
      </c>
      <c r="F179" s="13"/>
      <c r="G179" s="5">
        <v>364.59</v>
      </c>
      <c r="H179" s="5">
        <f t="shared" si="29"/>
        <v>3.5399999999999636</v>
      </c>
      <c r="I179" s="7">
        <f t="shared" si="30"/>
        <v>21.658211700816413</v>
      </c>
      <c r="J179" s="5">
        <f t="shared" si="31"/>
        <v>1</v>
      </c>
      <c r="K179" s="5">
        <f t="shared" si="32"/>
        <v>-47.960000000000036</v>
      </c>
      <c r="M179" s="7">
        <f t="shared" si="33"/>
        <v>-7.4395499132058767</v>
      </c>
    </row>
    <row r="180" spans="1:13">
      <c r="A180" s="14">
        <v>40118</v>
      </c>
      <c r="B180" s="5">
        <v>1191.97</v>
      </c>
      <c r="C180" s="5">
        <f t="shared" si="27"/>
        <v>89.269999999999982</v>
      </c>
      <c r="D180" s="7">
        <f t="shared" si="26"/>
        <v>120.22784551152293</v>
      </c>
      <c r="E180" s="4">
        <f t="shared" si="28"/>
        <v>1</v>
      </c>
      <c r="F180" s="13"/>
      <c r="G180" s="5">
        <v>377.34</v>
      </c>
      <c r="H180" s="5">
        <f t="shared" si="29"/>
        <v>12.75</v>
      </c>
      <c r="I180" s="7">
        <f t="shared" si="30"/>
        <v>21.658211700816413</v>
      </c>
      <c r="J180" s="5">
        <f t="shared" si="31"/>
        <v>1</v>
      </c>
      <c r="K180" s="5">
        <f t="shared" si="32"/>
        <v>102.01999999999998</v>
      </c>
      <c r="M180" s="7">
        <f t="shared" si="33"/>
        <v>141.88605721233935</v>
      </c>
    </row>
    <row r="181" spans="1:13">
      <c r="A181" s="14">
        <v>40148</v>
      </c>
      <c r="B181" s="5">
        <v>1302.6300000000001</v>
      </c>
      <c r="C181" s="5">
        <f t="shared" si="27"/>
        <v>110.66000000000008</v>
      </c>
      <c r="D181" s="7">
        <f t="shared" si="26"/>
        <v>120.22784551152293</v>
      </c>
      <c r="E181" s="4">
        <f t="shared" si="28"/>
        <v>1</v>
      </c>
      <c r="F181" s="13"/>
      <c r="G181" s="5">
        <v>407.64</v>
      </c>
      <c r="H181" s="5">
        <f t="shared" si="29"/>
        <v>30.300000000000011</v>
      </c>
      <c r="I181" s="7">
        <f t="shared" si="30"/>
        <v>21.658211700816413</v>
      </c>
      <c r="J181" s="5">
        <f t="shared" si="31"/>
        <v>1</v>
      </c>
      <c r="K181" s="5">
        <f t="shared" si="32"/>
        <v>140.96000000000009</v>
      </c>
      <c r="M181" s="7">
        <f t="shared" si="33"/>
        <v>141.88605721233935</v>
      </c>
    </row>
    <row r="182" spans="1:13">
      <c r="A182" s="14">
        <v>40179</v>
      </c>
      <c r="B182" s="5">
        <v>1238.3499999999999</v>
      </c>
      <c r="C182" s="5">
        <f t="shared" si="27"/>
        <v>-64.2800000000002</v>
      </c>
      <c r="D182" s="7">
        <f t="shared" si="26"/>
        <v>-29.097761614022289</v>
      </c>
      <c r="E182" s="4">
        <f t="shared" si="28"/>
        <v>-1</v>
      </c>
      <c r="F182" s="13"/>
      <c r="G182" s="5">
        <v>388.44</v>
      </c>
      <c r="H182" s="5">
        <f t="shared" si="29"/>
        <v>-19.199999999999989</v>
      </c>
      <c r="I182" s="7">
        <f t="shared" si="30"/>
        <v>-17.045492035544445</v>
      </c>
      <c r="J182" s="5">
        <f t="shared" si="31"/>
        <v>-1</v>
      </c>
      <c r="K182" s="5">
        <f t="shared" si="32"/>
        <v>-83.480000000000189</v>
      </c>
      <c r="M182" s="7">
        <f t="shared" si="33"/>
        <v>-46.143253649566731</v>
      </c>
    </row>
    <row r="183" spans="1:13">
      <c r="A183" s="14">
        <v>40210</v>
      </c>
      <c r="B183" s="5">
        <v>1300.8</v>
      </c>
      <c r="C183" s="5">
        <f t="shared" si="27"/>
        <v>62.450000000000045</v>
      </c>
      <c r="D183" s="7">
        <f t="shared" si="26"/>
        <v>45.56504194875032</v>
      </c>
      <c r="E183" s="4">
        <f t="shared" si="28"/>
        <v>1</v>
      </c>
      <c r="F183" s="13"/>
      <c r="G183" s="5">
        <v>406.02</v>
      </c>
      <c r="H183" s="5">
        <f t="shared" si="29"/>
        <v>17.579999999999984</v>
      </c>
      <c r="I183" s="7">
        <f t="shared" si="30"/>
        <v>21.658211700816413</v>
      </c>
      <c r="J183" s="5">
        <f t="shared" si="31"/>
        <v>1</v>
      </c>
      <c r="K183" s="5">
        <f t="shared" si="32"/>
        <v>80.03000000000003</v>
      </c>
      <c r="M183" s="7">
        <f t="shared" si="33"/>
        <v>67.223253649566729</v>
      </c>
    </row>
    <row r="184" spans="1:13">
      <c r="A184" s="14">
        <v>40238</v>
      </c>
      <c r="B184" s="5">
        <v>1307.55</v>
      </c>
      <c r="C184" s="5">
        <f t="shared" si="27"/>
        <v>6.75</v>
      </c>
      <c r="D184" s="7">
        <f t="shared" si="26"/>
        <v>-29.097761614022289</v>
      </c>
      <c r="E184" s="4">
        <f t="shared" si="28"/>
        <v>1</v>
      </c>
      <c r="F184" s="13"/>
      <c r="G184" s="5">
        <v>424.08</v>
      </c>
      <c r="H184" s="5">
        <f t="shared" si="29"/>
        <v>18.060000000000002</v>
      </c>
      <c r="I184" s="7">
        <f t="shared" si="30"/>
        <v>21.658211700816413</v>
      </c>
      <c r="J184" s="5">
        <f t="shared" si="31"/>
        <v>1</v>
      </c>
      <c r="K184" s="5">
        <f t="shared" si="32"/>
        <v>24.810000000000002</v>
      </c>
      <c r="M184" s="7">
        <f t="shared" si="33"/>
        <v>-7.4395499132058767</v>
      </c>
    </row>
    <row r="185" spans="1:13">
      <c r="A185" s="14">
        <v>40269</v>
      </c>
      <c r="B185" s="5">
        <v>1368.08</v>
      </c>
      <c r="C185" s="5">
        <f t="shared" si="27"/>
        <v>60.529999999999973</v>
      </c>
      <c r="D185" s="7">
        <f t="shared" si="26"/>
        <v>45.56504194875032</v>
      </c>
      <c r="E185" s="4">
        <f t="shared" si="28"/>
        <v>1</v>
      </c>
      <c r="F185" s="13"/>
      <c r="G185" s="5">
        <v>404.1</v>
      </c>
      <c r="H185" s="5">
        <f t="shared" si="29"/>
        <v>-19.979999999999961</v>
      </c>
      <c r="I185" s="7">
        <f t="shared" si="30"/>
        <v>-17.045492035544445</v>
      </c>
      <c r="J185" s="5">
        <f t="shared" si="31"/>
        <v>-1</v>
      </c>
      <c r="K185" s="5">
        <f t="shared" si="32"/>
        <v>40.550000000000011</v>
      </c>
      <c r="M185" s="7">
        <f t="shared" si="33"/>
        <v>28.519549913205875</v>
      </c>
    </row>
    <row r="186" spans="1:13">
      <c r="A186" s="14">
        <v>40299</v>
      </c>
      <c r="B186" s="5">
        <v>1328.83</v>
      </c>
      <c r="C186" s="5">
        <f t="shared" si="27"/>
        <v>-39.25</v>
      </c>
      <c r="D186" s="7">
        <f t="shared" si="26"/>
        <v>-29.097761614022289</v>
      </c>
      <c r="E186" s="4">
        <f t="shared" si="28"/>
        <v>-1</v>
      </c>
      <c r="F186" s="13"/>
      <c r="G186" s="5">
        <v>401.01</v>
      </c>
      <c r="H186" s="5">
        <f t="shared" si="29"/>
        <v>-3.0900000000000318</v>
      </c>
      <c r="I186" s="7">
        <f t="shared" si="30"/>
        <v>-17.045492035544445</v>
      </c>
      <c r="J186" s="5">
        <f t="shared" si="31"/>
        <v>-1</v>
      </c>
      <c r="K186" s="5">
        <f t="shared" si="32"/>
        <v>-42.340000000000032</v>
      </c>
      <c r="M186" s="7">
        <f t="shared" si="33"/>
        <v>-46.143253649566731</v>
      </c>
    </row>
    <row r="187" spans="1:13">
      <c r="A187" s="14">
        <v>40330</v>
      </c>
      <c r="B187" s="5">
        <v>1394.28</v>
      </c>
      <c r="C187" s="5">
        <f t="shared" si="27"/>
        <v>65.450000000000045</v>
      </c>
      <c r="D187" s="7">
        <f t="shared" si="26"/>
        <v>45.56504194875032</v>
      </c>
      <c r="E187" s="4">
        <f t="shared" si="28"/>
        <v>1</v>
      </c>
      <c r="F187" s="13"/>
      <c r="G187" s="5">
        <v>384.75</v>
      </c>
      <c r="H187" s="5">
        <f t="shared" si="29"/>
        <v>-16.259999999999991</v>
      </c>
      <c r="I187" s="7">
        <f t="shared" si="30"/>
        <v>-17.045492035544445</v>
      </c>
      <c r="J187" s="5">
        <f t="shared" si="31"/>
        <v>-1</v>
      </c>
      <c r="K187" s="5">
        <f t="shared" si="32"/>
        <v>49.190000000000055</v>
      </c>
      <c r="M187" s="7">
        <f t="shared" si="33"/>
        <v>28.519549913205875</v>
      </c>
    </row>
    <row r="188" spans="1:13">
      <c r="A188" s="14">
        <v>40360</v>
      </c>
      <c r="B188" s="5">
        <v>1394.43</v>
      </c>
      <c r="C188" s="5">
        <f t="shared" si="27"/>
        <v>0.15000000000009095</v>
      </c>
      <c r="D188" s="7">
        <f t="shared" si="26"/>
        <v>-29.097761614022289</v>
      </c>
      <c r="E188" s="4">
        <f t="shared" si="28"/>
        <v>1</v>
      </c>
      <c r="F188" s="13"/>
      <c r="G188" s="5">
        <v>411.35</v>
      </c>
      <c r="H188" s="5">
        <f t="shared" si="29"/>
        <v>26.600000000000023</v>
      </c>
      <c r="I188" s="7">
        <f t="shared" si="30"/>
        <v>21.658211700816413</v>
      </c>
      <c r="J188" s="5">
        <f t="shared" si="31"/>
        <v>1</v>
      </c>
      <c r="K188" s="5">
        <f t="shared" si="32"/>
        <v>26.750000000000114</v>
      </c>
      <c r="M188" s="7">
        <f t="shared" si="33"/>
        <v>-7.4395499132058767</v>
      </c>
    </row>
    <row r="189" spans="1:13">
      <c r="A189" s="14">
        <v>40391</v>
      </c>
      <c r="B189" s="5">
        <v>1353.55</v>
      </c>
      <c r="C189" s="5">
        <f t="shared" si="27"/>
        <v>-40.880000000000109</v>
      </c>
      <c r="D189" s="7">
        <f t="shared" si="26"/>
        <v>-29.097761614022289</v>
      </c>
      <c r="E189" s="4">
        <f t="shared" si="28"/>
        <v>-1</v>
      </c>
      <c r="F189" s="13"/>
      <c r="G189" s="5">
        <v>399.8</v>
      </c>
      <c r="H189" s="5">
        <f t="shared" si="29"/>
        <v>-11.550000000000011</v>
      </c>
      <c r="I189" s="7">
        <f t="shared" si="30"/>
        <v>-17.045492035544445</v>
      </c>
      <c r="J189" s="5">
        <f t="shared" si="31"/>
        <v>-1</v>
      </c>
      <c r="K189" s="5">
        <f t="shared" si="32"/>
        <v>-52.430000000000121</v>
      </c>
      <c r="M189" s="7">
        <f t="shared" si="33"/>
        <v>-46.143253649566731</v>
      </c>
    </row>
    <row r="190" spans="1:13">
      <c r="A190" s="14">
        <v>40422</v>
      </c>
      <c r="B190" s="5">
        <v>1520.5</v>
      </c>
      <c r="C190" s="5">
        <f t="shared" si="27"/>
        <v>166.95000000000005</v>
      </c>
      <c r="D190" s="7">
        <f t="shared" si="26"/>
        <v>194.89064907429554</v>
      </c>
      <c r="E190" s="4">
        <f t="shared" si="28"/>
        <v>1</v>
      </c>
      <c r="F190" s="13"/>
      <c r="G190" s="5">
        <v>448.35</v>
      </c>
      <c r="H190" s="5">
        <f t="shared" si="29"/>
        <v>48.550000000000011</v>
      </c>
      <c r="I190" s="7">
        <f t="shared" si="30"/>
        <v>60.361915437177267</v>
      </c>
      <c r="J190" s="5">
        <f t="shared" si="31"/>
        <v>1</v>
      </c>
      <c r="K190" s="5">
        <f t="shared" si="32"/>
        <v>215.50000000000006</v>
      </c>
      <c r="M190" s="7">
        <f t="shared" si="33"/>
        <v>255.2525645114728</v>
      </c>
    </row>
    <row r="191" spans="1:13">
      <c r="A191" s="14">
        <v>40452</v>
      </c>
      <c r="B191" s="5">
        <v>1484.8</v>
      </c>
      <c r="C191" s="5">
        <f t="shared" si="27"/>
        <v>-35.700000000000045</v>
      </c>
      <c r="D191" s="7">
        <f t="shared" si="26"/>
        <v>-29.097761614022289</v>
      </c>
      <c r="E191" s="4">
        <f t="shared" si="28"/>
        <v>-1</v>
      </c>
      <c r="F191" s="13"/>
      <c r="G191" s="5">
        <v>419.6</v>
      </c>
      <c r="H191" s="5">
        <f t="shared" si="29"/>
        <v>-28.75</v>
      </c>
      <c r="I191" s="7">
        <f t="shared" si="30"/>
        <v>-17.045492035544445</v>
      </c>
      <c r="J191" s="5">
        <f t="shared" si="31"/>
        <v>-1</v>
      </c>
      <c r="K191" s="5">
        <f t="shared" si="32"/>
        <v>-64.450000000000045</v>
      </c>
      <c r="M191" s="7">
        <f t="shared" si="33"/>
        <v>-46.143253649566731</v>
      </c>
    </row>
    <row r="192" spans="1:13">
      <c r="A192" s="14">
        <v>40483</v>
      </c>
      <c r="B192" s="5">
        <v>1524.72</v>
      </c>
      <c r="C192" s="5">
        <f t="shared" si="27"/>
        <v>39.920000000000073</v>
      </c>
      <c r="D192" s="7">
        <f t="shared" si="26"/>
        <v>45.56504194875032</v>
      </c>
      <c r="E192" s="4">
        <f t="shared" si="28"/>
        <v>1</v>
      </c>
      <c r="F192" s="13"/>
      <c r="G192" s="5">
        <v>420.2</v>
      </c>
      <c r="H192" s="5">
        <f t="shared" si="29"/>
        <v>0.59999999999996589</v>
      </c>
      <c r="I192" s="7">
        <f t="shared" si="30"/>
        <v>-17.045492035544445</v>
      </c>
      <c r="J192" s="5">
        <f t="shared" si="31"/>
        <v>1</v>
      </c>
      <c r="K192" s="5">
        <f t="shared" si="32"/>
        <v>40.520000000000039</v>
      </c>
      <c r="M192" s="7">
        <f t="shared" si="33"/>
        <v>28.519549913205875</v>
      </c>
    </row>
    <row r="193" spans="1:13">
      <c r="A193" s="14">
        <v>40513</v>
      </c>
      <c r="B193" s="5">
        <v>1722.5</v>
      </c>
      <c r="C193" s="5">
        <f t="shared" si="27"/>
        <v>197.77999999999997</v>
      </c>
      <c r="D193" s="7">
        <f t="shared" si="26"/>
        <v>194.89064907429554</v>
      </c>
      <c r="E193" s="4">
        <f t="shared" si="28"/>
        <v>1</v>
      </c>
      <c r="F193" s="13"/>
      <c r="G193" s="5">
        <v>490.25</v>
      </c>
      <c r="H193" s="5">
        <f t="shared" si="29"/>
        <v>70.050000000000011</v>
      </c>
      <c r="I193" s="7">
        <f t="shared" si="30"/>
        <v>60.361915437177267</v>
      </c>
      <c r="J193" s="5">
        <f t="shared" si="31"/>
        <v>1</v>
      </c>
      <c r="K193" s="5">
        <f t="shared" si="32"/>
        <v>267.83</v>
      </c>
      <c r="M193" s="7">
        <f t="shared" si="33"/>
        <v>255.2525645114728</v>
      </c>
    </row>
    <row r="194" spans="1:13">
      <c r="A194" s="14">
        <v>40544</v>
      </c>
      <c r="B194" s="5">
        <v>1558.15</v>
      </c>
      <c r="C194" s="5">
        <f t="shared" si="27"/>
        <v>-164.34999999999991</v>
      </c>
      <c r="D194" s="7">
        <f t="shared" si="26"/>
        <v>-178.42336873956748</v>
      </c>
      <c r="E194" s="4">
        <f t="shared" si="28"/>
        <v>-1</v>
      </c>
      <c r="F194" s="13"/>
      <c r="G194" s="5">
        <v>438.45</v>
      </c>
      <c r="H194" s="5">
        <f t="shared" si="29"/>
        <v>-51.800000000000011</v>
      </c>
      <c r="I194" s="7">
        <f t="shared" si="30"/>
        <v>-55.749195771905306</v>
      </c>
      <c r="J194" s="5">
        <f t="shared" si="31"/>
        <v>-1</v>
      </c>
      <c r="K194" s="5">
        <f t="shared" si="32"/>
        <v>-216.14999999999992</v>
      </c>
      <c r="M194" s="7">
        <f t="shared" si="33"/>
        <v>-234.17256451147279</v>
      </c>
    </row>
    <row r="195" spans="1:13">
      <c r="A195" s="14">
        <v>40575</v>
      </c>
      <c r="B195" s="5">
        <v>1501.53</v>
      </c>
      <c r="C195" s="5">
        <f t="shared" si="27"/>
        <v>-56.620000000000118</v>
      </c>
      <c r="D195" s="7">
        <f t="shared" ref="D195:D241" si="34">IF(C195&lt;Q$29,T$29,IF(C195&lt;Q$30,T$30,IF(C195&lt;Q$31,T$31,IF(C195&lt;Q$32,T$32,IF(C195&lt;Q$33,T$33,IF(C195&lt;Q$34,T$34,IF(C195&lt;Q$35,T$35,T$36)))))))</f>
        <v>-29.097761614022289</v>
      </c>
      <c r="E195" s="4">
        <f t="shared" si="28"/>
        <v>-1</v>
      </c>
      <c r="F195" s="13"/>
      <c r="G195" s="5">
        <v>438.4</v>
      </c>
      <c r="H195" s="5">
        <f t="shared" si="29"/>
        <v>-5.0000000000011369E-2</v>
      </c>
      <c r="I195" s="7">
        <f t="shared" si="30"/>
        <v>-17.045492035544445</v>
      </c>
      <c r="J195" s="5">
        <f t="shared" si="31"/>
        <v>-1</v>
      </c>
      <c r="K195" s="5">
        <f t="shared" si="32"/>
        <v>-56.67000000000013</v>
      </c>
      <c r="M195" s="7">
        <f t="shared" si="33"/>
        <v>-46.143253649566731</v>
      </c>
    </row>
    <row r="196" spans="1:13">
      <c r="A196" s="14">
        <v>40603</v>
      </c>
      <c r="B196" s="5">
        <v>1618.38</v>
      </c>
      <c r="C196" s="5">
        <f t="shared" ref="C196:C241" si="35">B196-B195</f>
        <v>116.85000000000014</v>
      </c>
      <c r="D196" s="7">
        <f t="shared" si="34"/>
        <v>120.22784551152293</v>
      </c>
      <c r="E196" s="4">
        <f t="shared" ref="E196:E241" si="36">IF(C196&gt;0,1,-1)</f>
        <v>1</v>
      </c>
      <c r="F196" s="13"/>
      <c r="G196" s="5">
        <v>478.3</v>
      </c>
      <c r="H196" s="5">
        <f t="shared" ref="H196:H241" si="37">G196-G195</f>
        <v>39.900000000000034</v>
      </c>
      <c r="I196" s="7">
        <f t="shared" ref="I196:I241" si="38">IF(H196&lt;X$29,AA$29,IF(H196&lt;X$30,AA$30,IF(H196&lt;X$31,AA$31,IF(H196&lt;X$32,AA$32,IF(H196&lt;X$33,AA$33,IF(H196&lt;X$34,AA$34,IF(H196&lt;X$35,AA$35,AA$36)))))))</f>
        <v>21.658211700816413</v>
      </c>
      <c r="J196" s="5">
        <f t="shared" ref="J196:J241" si="39">IF(H196&gt;0,1,-1)</f>
        <v>1</v>
      </c>
      <c r="K196" s="5">
        <f t="shared" ref="K196:K241" si="40">C196+H196</f>
        <v>156.75000000000017</v>
      </c>
      <c r="M196" s="7">
        <f t="shared" ref="M196:M241" si="41">D196+I196</f>
        <v>141.88605721233935</v>
      </c>
    </row>
    <row r="197" spans="1:13">
      <c r="A197" s="14">
        <v>40634</v>
      </c>
      <c r="B197" s="5">
        <v>1452.97</v>
      </c>
      <c r="C197" s="5">
        <f t="shared" si="35"/>
        <v>-165.41000000000008</v>
      </c>
      <c r="D197" s="7">
        <f t="shared" si="34"/>
        <v>-178.42336873956748</v>
      </c>
      <c r="E197" s="4">
        <f t="shared" si="36"/>
        <v>-1</v>
      </c>
      <c r="F197" s="13"/>
      <c r="G197" s="5">
        <v>450.25</v>
      </c>
      <c r="H197" s="5">
        <f t="shared" si="37"/>
        <v>-28.050000000000011</v>
      </c>
      <c r="I197" s="7">
        <f t="shared" si="38"/>
        <v>-17.045492035544445</v>
      </c>
      <c r="J197" s="5">
        <f t="shared" si="39"/>
        <v>-1</v>
      </c>
      <c r="K197" s="5">
        <f t="shared" si="40"/>
        <v>-193.46000000000009</v>
      </c>
      <c r="M197" s="7">
        <f t="shared" si="41"/>
        <v>-195.46886077511192</v>
      </c>
    </row>
    <row r="198" spans="1:13">
      <c r="A198" s="14">
        <v>40664</v>
      </c>
      <c r="B198" s="5">
        <v>1395.93</v>
      </c>
      <c r="C198" s="5">
        <f t="shared" si="35"/>
        <v>-57.039999999999964</v>
      </c>
      <c r="D198" s="7">
        <f t="shared" si="34"/>
        <v>-29.097761614022289</v>
      </c>
      <c r="E198" s="4">
        <f t="shared" si="36"/>
        <v>-1</v>
      </c>
      <c r="F198" s="13"/>
      <c r="G198" s="5">
        <v>446.65</v>
      </c>
      <c r="H198" s="5">
        <f t="shared" si="37"/>
        <v>-3.6000000000000227</v>
      </c>
      <c r="I198" s="7">
        <f t="shared" si="38"/>
        <v>-17.045492035544445</v>
      </c>
      <c r="J198" s="5">
        <f t="shared" si="39"/>
        <v>-1</v>
      </c>
      <c r="K198" s="5">
        <f t="shared" si="40"/>
        <v>-60.639999999999986</v>
      </c>
      <c r="M198" s="7">
        <f t="shared" si="41"/>
        <v>-46.143253649566731</v>
      </c>
    </row>
    <row r="199" spans="1:13">
      <c r="A199" s="14">
        <v>40695</v>
      </c>
      <c r="B199" s="5">
        <v>1453.7</v>
      </c>
      <c r="C199" s="5">
        <f t="shared" si="35"/>
        <v>57.769999999999982</v>
      </c>
      <c r="D199" s="7">
        <f t="shared" si="34"/>
        <v>45.56504194875032</v>
      </c>
      <c r="E199" s="4">
        <f t="shared" si="36"/>
        <v>1</v>
      </c>
      <c r="F199" s="13"/>
      <c r="G199" s="5">
        <v>417.6</v>
      </c>
      <c r="H199" s="5">
        <f t="shared" si="37"/>
        <v>-29.049999999999955</v>
      </c>
      <c r="I199" s="7">
        <f t="shared" si="38"/>
        <v>-17.045492035544445</v>
      </c>
      <c r="J199" s="5">
        <f t="shared" si="39"/>
        <v>-1</v>
      </c>
      <c r="K199" s="5">
        <f t="shared" si="40"/>
        <v>28.720000000000027</v>
      </c>
      <c r="M199" s="7">
        <f t="shared" si="41"/>
        <v>28.519549913205875</v>
      </c>
    </row>
    <row r="200" spans="1:13">
      <c r="A200" s="14">
        <v>40725</v>
      </c>
      <c r="B200" s="5">
        <v>1383.4</v>
      </c>
      <c r="C200" s="5">
        <f t="shared" si="35"/>
        <v>-70.299999999999955</v>
      </c>
      <c r="D200" s="7">
        <f t="shared" si="34"/>
        <v>-103.7605651767949</v>
      </c>
      <c r="E200" s="4">
        <f t="shared" si="36"/>
        <v>-1</v>
      </c>
      <c r="F200" s="13"/>
      <c r="G200" s="5">
        <v>389.95</v>
      </c>
      <c r="H200" s="5">
        <f t="shared" si="37"/>
        <v>-27.650000000000034</v>
      </c>
      <c r="I200" s="7">
        <f t="shared" si="38"/>
        <v>-17.045492035544445</v>
      </c>
      <c r="J200" s="5">
        <f t="shared" si="39"/>
        <v>-1</v>
      </c>
      <c r="K200" s="5">
        <f t="shared" si="40"/>
        <v>-97.949999999999989</v>
      </c>
      <c r="M200" s="7">
        <f t="shared" si="41"/>
        <v>-120.80605721233934</v>
      </c>
    </row>
    <row r="201" spans="1:13">
      <c r="A201" s="14">
        <v>40756</v>
      </c>
      <c r="B201" s="5">
        <v>1171.4000000000001</v>
      </c>
      <c r="C201" s="5">
        <f t="shared" si="35"/>
        <v>-212</v>
      </c>
      <c r="D201" s="7">
        <f t="shared" si="34"/>
        <v>-178.42336873956748</v>
      </c>
      <c r="E201" s="4">
        <f t="shared" si="36"/>
        <v>-1</v>
      </c>
      <c r="F201" s="13"/>
      <c r="G201" s="5">
        <v>335.05</v>
      </c>
      <c r="H201" s="5">
        <f t="shared" si="37"/>
        <v>-54.899999999999977</v>
      </c>
      <c r="I201" s="7">
        <f t="shared" si="38"/>
        <v>-55.749195771905306</v>
      </c>
      <c r="J201" s="5">
        <f t="shared" si="39"/>
        <v>-1</v>
      </c>
      <c r="K201" s="5">
        <f t="shared" si="40"/>
        <v>-266.89999999999998</v>
      </c>
      <c r="M201" s="7">
        <f t="shared" si="41"/>
        <v>-234.17256451147279</v>
      </c>
    </row>
    <row r="202" spans="1:13">
      <c r="A202" s="14">
        <v>40787</v>
      </c>
      <c r="B202" s="5">
        <v>1266.9000000000001</v>
      </c>
      <c r="C202" s="5">
        <f t="shared" si="35"/>
        <v>95.5</v>
      </c>
      <c r="D202" s="7">
        <f t="shared" si="34"/>
        <v>120.22784551152293</v>
      </c>
      <c r="E202" s="4">
        <f t="shared" si="36"/>
        <v>1</v>
      </c>
      <c r="F202" s="13"/>
      <c r="G202" s="5">
        <v>340.7</v>
      </c>
      <c r="H202" s="5">
        <f t="shared" si="37"/>
        <v>5.6499999999999773</v>
      </c>
      <c r="I202" s="7">
        <f t="shared" si="38"/>
        <v>21.658211700816413</v>
      </c>
      <c r="J202" s="5">
        <f t="shared" si="39"/>
        <v>1</v>
      </c>
      <c r="K202" s="5">
        <f t="shared" si="40"/>
        <v>101.14999999999998</v>
      </c>
      <c r="M202" s="7">
        <f t="shared" si="41"/>
        <v>141.88605721233935</v>
      </c>
    </row>
    <row r="203" spans="1:13">
      <c r="A203" s="14">
        <v>40817</v>
      </c>
      <c r="B203" s="5">
        <v>1437.6</v>
      </c>
      <c r="C203" s="5">
        <f t="shared" si="35"/>
        <v>170.69999999999982</v>
      </c>
      <c r="D203" s="7">
        <f t="shared" si="34"/>
        <v>194.89064907429554</v>
      </c>
      <c r="E203" s="4">
        <f t="shared" si="36"/>
        <v>1</v>
      </c>
      <c r="F203" s="13"/>
      <c r="G203" s="5">
        <v>366.45</v>
      </c>
      <c r="H203" s="5">
        <f t="shared" si="37"/>
        <v>25.75</v>
      </c>
      <c r="I203" s="7">
        <f t="shared" si="38"/>
        <v>21.658211700816413</v>
      </c>
      <c r="J203" s="5">
        <f t="shared" si="39"/>
        <v>1</v>
      </c>
      <c r="K203" s="5">
        <f t="shared" si="40"/>
        <v>196.44999999999982</v>
      </c>
      <c r="M203" s="7">
        <f t="shared" si="41"/>
        <v>216.54886077511196</v>
      </c>
    </row>
    <row r="204" spans="1:13">
      <c r="A204" s="14">
        <v>40848</v>
      </c>
      <c r="B204" s="5">
        <v>1303.78</v>
      </c>
      <c r="C204" s="5">
        <f t="shared" si="35"/>
        <v>-133.81999999999994</v>
      </c>
      <c r="D204" s="7">
        <f t="shared" si="34"/>
        <v>-103.7605651767949</v>
      </c>
      <c r="E204" s="4">
        <f t="shared" si="36"/>
        <v>-1</v>
      </c>
      <c r="F204" s="13"/>
      <c r="G204" s="5">
        <v>378.15</v>
      </c>
      <c r="H204" s="5">
        <f t="shared" si="37"/>
        <v>11.699999999999989</v>
      </c>
      <c r="I204" s="7">
        <f t="shared" si="38"/>
        <v>21.658211700816413</v>
      </c>
      <c r="J204" s="5">
        <f t="shared" si="39"/>
        <v>1</v>
      </c>
      <c r="K204" s="5">
        <f t="shared" si="40"/>
        <v>-122.11999999999995</v>
      </c>
      <c r="M204" s="7">
        <f t="shared" si="41"/>
        <v>-82.102353475978489</v>
      </c>
    </row>
    <row r="205" spans="1:13">
      <c r="A205" s="14">
        <v>40878</v>
      </c>
      <c r="B205" s="5">
        <v>1382.53</v>
      </c>
      <c r="C205" s="5">
        <f t="shared" si="35"/>
        <v>78.75</v>
      </c>
      <c r="D205" s="7">
        <f t="shared" si="34"/>
        <v>45.56504194875032</v>
      </c>
      <c r="E205" s="4">
        <f t="shared" si="36"/>
        <v>1</v>
      </c>
      <c r="F205" s="13"/>
      <c r="G205" s="5">
        <v>398.8</v>
      </c>
      <c r="H205" s="5">
        <f t="shared" si="37"/>
        <v>20.650000000000034</v>
      </c>
      <c r="I205" s="7">
        <f t="shared" si="38"/>
        <v>21.658211700816413</v>
      </c>
      <c r="J205" s="5">
        <f t="shared" si="39"/>
        <v>1</v>
      </c>
      <c r="K205" s="5">
        <f t="shared" si="40"/>
        <v>99.400000000000034</v>
      </c>
      <c r="M205" s="7">
        <f t="shared" si="41"/>
        <v>67.223253649566729</v>
      </c>
    </row>
    <row r="206" spans="1:13">
      <c r="A206" s="14">
        <v>40909</v>
      </c>
      <c r="B206" s="5">
        <v>1371.68</v>
      </c>
      <c r="C206" s="5">
        <f t="shared" si="35"/>
        <v>-10.849999999999909</v>
      </c>
      <c r="D206" s="7">
        <f t="shared" si="34"/>
        <v>-29.097761614022289</v>
      </c>
      <c r="E206" s="4">
        <f t="shared" si="36"/>
        <v>-1</v>
      </c>
      <c r="F206" s="13"/>
      <c r="G206" s="5">
        <v>413.25</v>
      </c>
      <c r="H206" s="5">
        <f t="shared" si="37"/>
        <v>14.449999999999989</v>
      </c>
      <c r="I206" s="7">
        <f t="shared" si="38"/>
        <v>21.658211700816413</v>
      </c>
      <c r="J206" s="5">
        <f t="shared" si="39"/>
        <v>1</v>
      </c>
      <c r="K206" s="5">
        <f t="shared" si="40"/>
        <v>3.6000000000000796</v>
      </c>
      <c r="M206" s="7">
        <f t="shared" si="41"/>
        <v>-7.4395499132058767</v>
      </c>
    </row>
    <row r="207" spans="1:13">
      <c r="A207" s="14">
        <v>40940</v>
      </c>
      <c r="B207" s="5">
        <v>1437.7</v>
      </c>
      <c r="C207" s="5">
        <f t="shared" si="35"/>
        <v>66.019999999999982</v>
      </c>
      <c r="D207" s="7">
        <f t="shared" si="34"/>
        <v>45.56504194875032</v>
      </c>
      <c r="E207" s="4">
        <f t="shared" si="36"/>
        <v>1</v>
      </c>
      <c r="F207" s="13"/>
      <c r="G207" s="5">
        <v>431.75</v>
      </c>
      <c r="H207" s="5">
        <f t="shared" si="37"/>
        <v>18.5</v>
      </c>
      <c r="I207" s="7">
        <f t="shared" si="38"/>
        <v>21.658211700816413</v>
      </c>
      <c r="J207" s="5">
        <f t="shared" si="39"/>
        <v>1</v>
      </c>
      <c r="K207" s="5">
        <f t="shared" si="40"/>
        <v>84.519999999999982</v>
      </c>
      <c r="M207" s="7">
        <f t="shared" si="41"/>
        <v>67.223253649566729</v>
      </c>
    </row>
    <row r="208" spans="1:13">
      <c r="A208" s="14">
        <v>40969</v>
      </c>
      <c r="B208" s="5">
        <v>1432.47</v>
      </c>
      <c r="C208" s="5">
        <f t="shared" si="35"/>
        <v>-5.2300000000000182</v>
      </c>
      <c r="D208" s="7">
        <f t="shared" si="34"/>
        <v>-29.097761614022289</v>
      </c>
      <c r="E208" s="4">
        <f t="shared" si="36"/>
        <v>-1</v>
      </c>
      <c r="F208" s="13"/>
      <c r="G208" s="5">
        <v>439</v>
      </c>
      <c r="H208" s="5">
        <f t="shared" si="37"/>
        <v>7.25</v>
      </c>
      <c r="I208" s="7">
        <f t="shared" si="38"/>
        <v>21.658211700816413</v>
      </c>
      <c r="J208" s="5">
        <f t="shared" si="39"/>
        <v>1</v>
      </c>
      <c r="K208" s="5">
        <f t="shared" si="40"/>
        <v>2.0199999999999818</v>
      </c>
      <c r="M208" s="7">
        <f t="shared" si="41"/>
        <v>-7.4395499132058767</v>
      </c>
    </row>
    <row r="209" spans="1:13">
      <c r="A209" s="14">
        <v>41000</v>
      </c>
      <c r="B209" s="5">
        <v>1231.3</v>
      </c>
      <c r="C209" s="5">
        <f t="shared" si="35"/>
        <v>-201.17000000000007</v>
      </c>
      <c r="D209" s="7">
        <f t="shared" si="34"/>
        <v>-178.42336873956748</v>
      </c>
      <c r="E209" s="4">
        <f t="shared" si="36"/>
        <v>-1</v>
      </c>
      <c r="F209" s="13"/>
      <c r="G209" s="5">
        <v>405.1</v>
      </c>
      <c r="H209" s="5">
        <f t="shared" si="37"/>
        <v>-33.899999999999977</v>
      </c>
      <c r="I209" s="7">
        <f t="shared" si="38"/>
        <v>-17.045492035544445</v>
      </c>
      <c r="J209" s="5">
        <f t="shared" si="39"/>
        <v>-1</v>
      </c>
      <c r="K209" s="5">
        <f t="shared" si="40"/>
        <v>-235.07000000000005</v>
      </c>
      <c r="M209" s="7">
        <f t="shared" si="41"/>
        <v>-195.46886077511192</v>
      </c>
    </row>
    <row r="210" spans="1:13">
      <c r="A210" s="14">
        <v>41030</v>
      </c>
      <c r="B210" s="5">
        <v>1219.93</v>
      </c>
      <c r="C210" s="5">
        <f t="shared" si="35"/>
        <v>-11.369999999999891</v>
      </c>
      <c r="D210" s="7">
        <f t="shared" si="34"/>
        <v>-29.097761614022289</v>
      </c>
      <c r="E210" s="4">
        <f t="shared" si="36"/>
        <v>-1</v>
      </c>
      <c r="F210" s="13"/>
      <c r="G210" s="5">
        <v>409.55</v>
      </c>
      <c r="H210" s="5">
        <f t="shared" si="37"/>
        <v>4.4499999999999886</v>
      </c>
      <c r="I210" s="7">
        <f t="shared" si="38"/>
        <v>21.658211700816413</v>
      </c>
      <c r="J210" s="5">
        <f t="shared" si="39"/>
        <v>1</v>
      </c>
      <c r="K210" s="5">
        <f t="shared" si="40"/>
        <v>-6.9199999999999022</v>
      </c>
      <c r="M210" s="7">
        <f t="shared" si="41"/>
        <v>-7.4395499132058767</v>
      </c>
    </row>
    <row r="211" spans="1:13">
      <c r="A211" s="14">
        <v>41061</v>
      </c>
      <c r="B211" s="5">
        <v>1251.28</v>
      </c>
      <c r="C211" s="5">
        <f t="shared" si="35"/>
        <v>31.349999999999909</v>
      </c>
      <c r="D211" s="7">
        <f t="shared" si="34"/>
        <v>45.56504194875032</v>
      </c>
      <c r="E211" s="4">
        <f t="shared" si="36"/>
        <v>1</v>
      </c>
      <c r="F211" s="13"/>
      <c r="G211" s="5">
        <v>399.3</v>
      </c>
      <c r="H211" s="5">
        <f t="shared" si="37"/>
        <v>-10.25</v>
      </c>
      <c r="I211" s="7">
        <f t="shared" si="38"/>
        <v>-17.045492035544445</v>
      </c>
      <c r="J211" s="5">
        <f t="shared" si="39"/>
        <v>-1</v>
      </c>
      <c r="K211" s="5">
        <f t="shared" si="40"/>
        <v>21.099999999999909</v>
      </c>
      <c r="M211" s="7">
        <f t="shared" si="41"/>
        <v>28.519549913205875</v>
      </c>
    </row>
    <row r="212" spans="1:13">
      <c r="A212" s="14">
        <v>41091</v>
      </c>
      <c r="B212" s="5">
        <v>1113.7</v>
      </c>
      <c r="C212" s="5">
        <f t="shared" si="35"/>
        <v>-137.57999999999993</v>
      </c>
      <c r="D212" s="7">
        <f t="shared" si="34"/>
        <v>-103.7605651767949</v>
      </c>
      <c r="E212" s="4">
        <f t="shared" si="36"/>
        <v>-1</v>
      </c>
      <c r="F212" s="13"/>
      <c r="G212" s="5">
        <v>339.9</v>
      </c>
      <c r="H212" s="5">
        <f t="shared" si="37"/>
        <v>-59.400000000000034</v>
      </c>
      <c r="I212" s="7">
        <f t="shared" si="38"/>
        <v>-55.749195771905306</v>
      </c>
      <c r="J212" s="5">
        <f t="shared" si="39"/>
        <v>-1</v>
      </c>
      <c r="K212" s="5">
        <f t="shared" si="40"/>
        <v>-196.97999999999996</v>
      </c>
      <c r="M212" s="7">
        <f t="shared" si="41"/>
        <v>-159.5097609487002</v>
      </c>
    </row>
    <row r="213" spans="1:13">
      <c r="A213" s="14">
        <v>41122</v>
      </c>
      <c r="B213" s="5">
        <v>1186.6300000000001</v>
      </c>
      <c r="C213" s="5">
        <f t="shared" si="35"/>
        <v>72.930000000000064</v>
      </c>
      <c r="D213" s="7">
        <f t="shared" si="34"/>
        <v>45.56504194875032</v>
      </c>
      <c r="E213" s="4">
        <f t="shared" si="36"/>
        <v>1</v>
      </c>
      <c r="F213" s="13"/>
      <c r="G213" s="5">
        <v>367.6</v>
      </c>
      <c r="H213" s="5">
        <f t="shared" si="37"/>
        <v>27.700000000000045</v>
      </c>
      <c r="I213" s="7">
        <f t="shared" si="38"/>
        <v>21.658211700816413</v>
      </c>
      <c r="J213" s="5">
        <f t="shared" si="39"/>
        <v>1</v>
      </c>
      <c r="K213" s="5">
        <f t="shared" si="40"/>
        <v>100.63000000000011</v>
      </c>
      <c r="M213" s="7">
        <f t="shared" si="41"/>
        <v>67.223253649566729</v>
      </c>
    </row>
    <row r="214" spans="1:13">
      <c r="A214" s="14">
        <v>41153</v>
      </c>
      <c r="B214" s="5">
        <v>1267</v>
      </c>
      <c r="C214" s="5">
        <f t="shared" si="35"/>
        <v>80.369999999999891</v>
      </c>
      <c r="D214" s="7">
        <f t="shared" si="34"/>
        <v>45.56504194875032</v>
      </c>
      <c r="E214" s="4">
        <f t="shared" si="36"/>
        <v>1</v>
      </c>
      <c r="F214" s="13"/>
      <c r="G214" s="5">
        <v>381.3</v>
      </c>
      <c r="H214" s="5">
        <f t="shared" si="37"/>
        <v>13.699999999999989</v>
      </c>
      <c r="I214" s="7">
        <f t="shared" si="38"/>
        <v>21.658211700816413</v>
      </c>
      <c r="J214" s="5">
        <f t="shared" si="39"/>
        <v>1</v>
      </c>
      <c r="K214" s="5">
        <f t="shared" si="40"/>
        <v>94.069999999999879</v>
      </c>
      <c r="M214" s="7">
        <f t="shared" si="41"/>
        <v>67.223253649566729</v>
      </c>
    </row>
    <row r="215" spans="1:13">
      <c r="A215" s="14">
        <v>41183</v>
      </c>
      <c r="B215" s="5">
        <v>1181.75</v>
      </c>
      <c r="C215" s="5">
        <f t="shared" si="35"/>
        <v>-85.25</v>
      </c>
      <c r="D215" s="7">
        <f t="shared" si="34"/>
        <v>-103.7605651767949</v>
      </c>
      <c r="E215" s="4">
        <f t="shared" si="36"/>
        <v>-1</v>
      </c>
      <c r="F215" s="13"/>
      <c r="G215" s="5">
        <v>350.8</v>
      </c>
      <c r="H215" s="5">
        <f t="shared" si="37"/>
        <v>-30.5</v>
      </c>
      <c r="I215" s="7">
        <f t="shared" si="38"/>
        <v>-17.045492035544445</v>
      </c>
      <c r="J215" s="5">
        <f t="shared" si="39"/>
        <v>-1</v>
      </c>
      <c r="K215" s="5">
        <f t="shared" si="40"/>
        <v>-115.75</v>
      </c>
      <c r="M215" s="7">
        <f t="shared" si="41"/>
        <v>-120.80605721233934</v>
      </c>
    </row>
    <row r="216" spans="1:13">
      <c r="A216" s="14">
        <v>41214</v>
      </c>
      <c r="B216" s="5">
        <v>1218.3</v>
      </c>
      <c r="C216" s="5">
        <f t="shared" si="35"/>
        <v>36.549999999999955</v>
      </c>
      <c r="D216" s="7">
        <f t="shared" si="34"/>
        <v>45.56504194875032</v>
      </c>
      <c r="E216" s="4">
        <f t="shared" si="36"/>
        <v>1</v>
      </c>
      <c r="F216" s="13"/>
      <c r="G216" s="5">
        <v>392.95</v>
      </c>
      <c r="H216" s="5">
        <f t="shared" si="37"/>
        <v>42.149999999999977</v>
      </c>
      <c r="I216" s="7">
        <f t="shared" si="38"/>
        <v>60.361915437177267</v>
      </c>
      <c r="J216" s="5">
        <f t="shared" si="39"/>
        <v>1</v>
      </c>
      <c r="K216" s="5">
        <f t="shared" si="40"/>
        <v>78.699999999999932</v>
      </c>
      <c r="M216" s="7">
        <f t="shared" si="41"/>
        <v>105.92695738592758</v>
      </c>
    </row>
    <row r="217" spans="1:13">
      <c r="A217" s="14">
        <v>41244</v>
      </c>
      <c r="B217" s="5">
        <v>1159.25</v>
      </c>
      <c r="C217" s="5">
        <f t="shared" si="35"/>
        <v>-59.049999999999955</v>
      </c>
      <c r="D217" s="7">
        <f t="shared" si="34"/>
        <v>-29.097761614022289</v>
      </c>
      <c r="E217" s="4">
        <f t="shared" si="36"/>
        <v>-1</v>
      </c>
      <c r="F217" s="13"/>
      <c r="G217" s="5">
        <v>394.35</v>
      </c>
      <c r="H217" s="5">
        <f t="shared" si="37"/>
        <v>1.4000000000000341</v>
      </c>
      <c r="I217" s="7">
        <f t="shared" si="38"/>
        <v>-17.045492035544445</v>
      </c>
      <c r="J217" s="5">
        <f t="shared" si="39"/>
        <v>1</v>
      </c>
      <c r="K217" s="5">
        <f t="shared" si="40"/>
        <v>-57.64999999999992</v>
      </c>
      <c r="M217" s="7">
        <f t="shared" si="41"/>
        <v>-46.143253649566731</v>
      </c>
    </row>
    <row r="218" spans="1:13">
      <c r="A218" s="14">
        <v>41275</v>
      </c>
      <c r="B218" s="5">
        <v>1394.38</v>
      </c>
      <c r="C218" s="5">
        <f t="shared" si="35"/>
        <v>235.13000000000011</v>
      </c>
      <c r="D218" s="7">
        <f t="shared" si="34"/>
        <v>236.11102542784093</v>
      </c>
      <c r="E218" s="4">
        <f t="shared" si="36"/>
        <v>1</v>
      </c>
      <c r="F218" s="13"/>
      <c r="G218" s="5">
        <v>411.2</v>
      </c>
      <c r="H218" s="5">
        <f t="shared" si="37"/>
        <v>16.849999999999966</v>
      </c>
      <c r="I218" s="7">
        <f t="shared" si="38"/>
        <v>21.658211700816413</v>
      </c>
      <c r="J218" s="5">
        <f t="shared" si="39"/>
        <v>1</v>
      </c>
      <c r="K218" s="5">
        <f t="shared" si="40"/>
        <v>251.98000000000008</v>
      </c>
      <c r="M218" s="7">
        <f t="shared" si="41"/>
        <v>257.76923712865732</v>
      </c>
    </row>
    <row r="219" spans="1:13">
      <c r="A219" s="14">
        <v>41306</v>
      </c>
      <c r="B219" s="5">
        <v>1453</v>
      </c>
      <c r="C219" s="5">
        <f t="shared" si="35"/>
        <v>58.619999999999891</v>
      </c>
      <c r="D219" s="7">
        <f t="shared" si="34"/>
        <v>45.56504194875032</v>
      </c>
      <c r="E219" s="4">
        <f t="shared" si="36"/>
        <v>1</v>
      </c>
      <c r="F219" s="13"/>
      <c r="G219" s="5">
        <v>416.5</v>
      </c>
      <c r="H219" s="5">
        <f t="shared" si="37"/>
        <v>5.3000000000000114</v>
      </c>
      <c r="I219" s="7">
        <f t="shared" si="38"/>
        <v>21.658211700816413</v>
      </c>
      <c r="J219" s="5">
        <f t="shared" si="39"/>
        <v>1</v>
      </c>
      <c r="K219" s="5">
        <f t="shared" si="40"/>
        <v>63.919999999999902</v>
      </c>
      <c r="M219" s="7">
        <f t="shared" si="41"/>
        <v>67.223253649566729</v>
      </c>
    </row>
    <row r="220" spans="1:13">
      <c r="A220" s="14">
        <v>41334</v>
      </c>
      <c r="B220" s="5">
        <v>1444.95</v>
      </c>
      <c r="C220" s="5">
        <f t="shared" si="35"/>
        <v>-8.0499999999999545</v>
      </c>
      <c r="D220" s="7">
        <f t="shared" si="34"/>
        <v>-29.097761614022289</v>
      </c>
      <c r="E220" s="4">
        <f t="shared" si="36"/>
        <v>-1</v>
      </c>
      <c r="F220" s="13"/>
      <c r="G220" s="5">
        <v>437.15</v>
      </c>
      <c r="H220" s="5">
        <f t="shared" si="37"/>
        <v>20.649999999999977</v>
      </c>
      <c r="I220" s="7">
        <f t="shared" si="38"/>
        <v>21.658211700816413</v>
      </c>
      <c r="J220" s="5">
        <f t="shared" si="39"/>
        <v>1</v>
      </c>
      <c r="K220" s="5">
        <f t="shared" si="40"/>
        <v>12.600000000000023</v>
      </c>
      <c r="M220" s="7">
        <f t="shared" si="41"/>
        <v>-7.4395499132058767</v>
      </c>
    </row>
    <row r="221" spans="1:13">
      <c r="A221" s="14">
        <v>41365</v>
      </c>
      <c r="B221" s="5">
        <v>1117.22</v>
      </c>
      <c r="C221" s="5">
        <f t="shared" si="35"/>
        <v>-327.73</v>
      </c>
      <c r="D221" s="7">
        <f t="shared" si="34"/>
        <v>-253.08617230234012</v>
      </c>
      <c r="E221" s="4">
        <f t="shared" si="36"/>
        <v>-1</v>
      </c>
      <c r="F221" s="13"/>
      <c r="G221" s="5">
        <v>347.9</v>
      </c>
      <c r="H221" s="5">
        <f t="shared" si="37"/>
        <v>-89.25</v>
      </c>
      <c r="I221" s="7">
        <f t="shared" si="38"/>
        <v>-94.452899508266171</v>
      </c>
      <c r="J221" s="5">
        <f t="shared" si="39"/>
        <v>-1</v>
      </c>
      <c r="K221" s="5">
        <f t="shared" si="40"/>
        <v>-416.98</v>
      </c>
      <c r="M221" s="7">
        <f t="shared" si="41"/>
        <v>-347.53907181060629</v>
      </c>
    </row>
    <row r="222" spans="1:13">
      <c r="A222" s="14">
        <v>41395</v>
      </c>
      <c r="B222" s="5">
        <v>1203.8</v>
      </c>
      <c r="C222" s="5">
        <f t="shared" si="35"/>
        <v>86.579999999999927</v>
      </c>
      <c r="D222" s="7">
        <f t="shared" si="34"/>
        <v>120.22784551152293</v>
      </c>
      <c r="E222" s="4">
        <f t="shared" si="36"/>
        <v>1</v>
      </c>
      <c r="F222" s="13"/>
      <c r="G222" s="5">
        <v>326.55</v>
      </c>
      <c r="H222" s="5">
        <f t="shared" si="37"/>
        <v>-21.349999999999966</v>
      </c>
      <c r="I222" s="7">
        <f t="shared" si="38"/>
        <v>-17.045492035544445</v>
      </c>
      <c r="J222" s="5">
        <f t="shared" si="39"/>
        <v>-1</v>
      </c>
      <c r="K222" s="5">
        <f t="shared" si="40"/>
        <v>65.229999999999961</v>
      </c>
      <c r="M222" s="7">
        <f t="shared" si="41"/>
        <v>103.18235347597849</v>
      </c>
    </row>
    <row r="223" spans="1:13">
      <c r="A223" s="14">
        <v>41426</v>
      </c>
      <c r="B223" s="5">
        <v>1246.6300000000001</v>
      </c>
      <c r="C223" s="5">
        <f t="shared" si="35"/>
        <v>42.830000000000155</v>
      </c>
      <c r="D223" s="7">
        <f t="shared" si="34"/>
        <v>45.56504194875032</v>
      </c>
      <c r="E223" s="4">
        <f t="shared" si="36"/>
        <v>1</v>
      </c>
      <c r="F223" s="13"/>
      <c r="G223" s="5">
        <v>349.8</v>
      </c>
      <c r="H223" s="5">
        <f t="shared" si="37"/>
        <v>23.25</v>
      </c>
      <c r="I223" s="7">
        <f t="shared" si="38"/>
        <v>21.658211700816413</v>
      </c>
      <c r="J223" s="5">
        <f t="shared" si="39"/>
        <v>1</v>
      </c>
      <c r="K223" s="5">
        <f t="shared" si="40"/>
        <v>66.080000000000155</v>
      </c>
      <c r="M223" s="7">
        <f t="shared" si="41"/>
        <v>67.223253649566729</v>
      </c>
    </row>
    <row r="224" spans="1:13">
      <c r="A224" s="14">
        <v>41456</v>
      </c>
      <c r="B224" s="5">
        <v>1483.58</v>
      </c>
      <c r="C224" s="5">
        <f t="shared" si="35"/>
        <v>236.94999999999982</v>
      </c>
      <c r="D224" s="7">
        <f t="shared" si="34"/>
        <v>236.11102542784093</v>
      </c>
      <c r="E224" s="4">
        <f t="shared" si="36"/>
        <v>1</v>
      </c>
      <c r="F224" s="13"/>
      <c r="G224" s="5">
        <v>437.3</v>
      </c>
      <c r="H224" s="5">
        <f t="shared" si="37"/>
        <v>87.5</v>
      </c>
      <c r="I224" s="7">
        <f t="shared" si="38"/>
        <v>99.065619173538124</v>
      </c>
      <c r="J224" s="5">
        <f t="shared" si="39"/>
        <v>1</v>
      </c>
      <c r="K224" s="5">
        <f t="shared" si="40"/>
        <v>324.44999999999982</v>
      </c>
      <c r="M224" s="7">
        <f t="shared" si="41"/>
        <v>335.17664460137905</v>
      </c>
    </row>
    <row r="225" spans="1:13">
      <c r="A225" s="14">
        <v>41487</v>
      </c>
      <c r="B225" s="5">
        <v>1550.15</v>
      </c>
      <c r="C225" s="5">
        <f t="shared" si="35"/>
        <v>66.570000000000164</v>
      </c>
      <c r="D225" s="7">
        <f t="shared" si="34"/>
        <v>45.56504194875032</v>
      </c>
      <c r="E225" s="4">
        <f t="shared" si="36"/>
        <v>1</v>
      </c>
      <c r="F225" s="13"/>
      <c r="G225" s="5">
        <v>483.9</v>
      </c>
      <c r="H225" s="5">
        <f t="shared" si="37"/>
        <v>46.599999999999966</v>
      </c>
      <c r="I225" s="7">
        <f t="shared" si="38"/>
        <v>60.361915437177267</v>
      </c>
      <c r="J225" s="5">
        <f t="shared" si="39"/>
        <v>1</v>
      </c>
      <c r="K225" s="5">
        <f t="shared" si="40"/>
        <v>113.17000000000013</v>
      </c>
      <c r="M225" s="7">
        <f t="shared" si="41"/>
        <v>105.92695738592758</v>
      </c>
    </row>
    <row r="226" spans="1:13">
      <c r="A226" s="14">
        <v>41518</v>
      </c>
      <c r="B226" s="5">
        <v>1507.72</v>
      </c>
      <c r="C226" s="5">
        <f t="shared" si="35"/>
        <v>-42.430000000000064</v>
      </c>
      <c r="D226" s="7">
        <f t="shared" si="34"/>
        <v>-29.097761614022289</v>
      </c>
      <c r="E226" s="4">
        <f t="shared" si="36"/>
        <v>-1</v>
      </c>
      <c r="F226" s="13"/>
      <c r="G226" s="5">
        <v>474.05</v>
      </c>
      <c r="H226" s="5">
        <f t="shared" si="37"/>
        <v>-9.8499999999999659</v>
      </c>
      <c r="I226" s="7">
        <f t="shared" si="38"/>
        <v>-17.045492035544445</v>
      </c>
      <c r="J226" s="5">
        <f t="shared" si="39"/>
        <v>-1</v>
      </c>
      <c r="K226" s="5">
        <f t="shared" si="40"/>
        <v>-52.28000000000003</v>
      </c>
      <c r="M226" s="7">
        <f t="shared" si="41"/>
        <v>-46.143253649566731</v>
      </c>
    </row>
    <row r="227" spans="1:13">
      <c r="A227" s="14">
        <v>41548</v>
      </c>
      <c r="B227" s="5">
        <v>1654.33</v>
      </c>
      <c r="C227" s="5">
        <f t="shared" si="35"/>
        <v>146.6099999999999</v>
      </c>
      <c r="D227" s="7">
        <f t="shared" si="34"/>
        <v>120.22784551152293</v>
      </c>
      <c r="E227" s="4">
        <f t="shared" si="36"/>
        <v>1</v>
      </c>
      <c r="F227" s="13"/>
      <c r="G227" s="5">
        <v>476.95</v>
      </c>
      <c r="H227" s="5">
        <f t="shared" si="37"/>
        <v>2.8999999999999773</v>
      </c>
      <c r="I227" s="7">
        <f t="shared" si="38"/>
        <v>21.658211700816413</v>
      </c>
      <c r="J227" s="5">
        <f t="shared" si="39"/>
        <v>1</v>
      </c>
      <c r="K227" s="5">
        <f t="shared" si="40"/>
        <v>149.50999999999988</v>
      </c>
      <c r="M227" s="7">
        <f t="shared" si="41"/>
        <v>141.88605721233935</v>
      </c>
    </row>
    <row r="228" spans="1:13">
      <c r="A228" s="14">
        <v>41579</v>
      </c>
      <c r="B228" s="5">
        <v>1676.75</v>
      </c>
      <c r="C228" s="5">
        <f t="shared" si="35"/>
        <v>22.420000000000073</v>
      </c>
      <c r="D228" s="7">
        <f t="shared" si="34"/>
        <v>45.56504194875032</v>
      </c>
      <c r="E228" s="4">
        <f t="shared" si="36"/>
        <v>1</v>
      </c>
      <c r="F228" s="13"/>
      <c r="G228" s="5">
        <v>470.95</v>
      </c>
      <c r="H228" s="5">
        <f t="shared" si="37"/>
        <v>-6</v>
      </c>
      <c r="I228" s="7">
        <f t="shared" si="38"/>
        <v>-17.045492035544445</v>
      </c>
      <c r="J228" s="5">
        <f t="shared" si="39"/>
        <v>-1</v>
      </c>
      <c r="K228" s="5">
        <f t="shared" si="40"/>
        <v>16.420000000000073</v>
      </c>
      <c r="M228" s="7">
        <f t="shared" si="41"/>
        <v>28.519549913205875</v>
      </c>
    </row>
    <row r="229" spans="1:13">
      <c r="A229" s="14">
        <v>41609</v>
      </c>
      <c r="B229" s="5">
        <v>1742.75</v>
      </c>
      <c r="C229" s="5">
        <f t="shared" si="35"/>
        <v>66</v>
      </c>
      <c r="D229" s="7">
        <f t="shared" si="34"/>
        <v>45.56504194875032</v>
      </c>
      <c r="E229" s="4">
        <f t="shared" si="36"/>
        <v>1</v>
      </c>
      <c r="F229" s="13"/>
      <c r="G229" s="5">
        <v>559.04999999999995</v>
      </c>
      <c r="H229" s="5">
        <f t="shared" si="37"/>
        <v>88.099999999999966</v>
      </c>
      <c r="I229" s="7">
        <f t="shared" si="38"/>
        <v>99.065619173538124</v>
      </c>
      <c r="J229" s="5">
        <f t="shared" si="39"/>
        <v>1</v>
      </c>
      <c r="K229" s="5">
        <f t="shared" si="40"/>
        <v>154.09999999999997</v>
      </c>
      <c r="M229" s="7">
        <f t="shared" si="41"/>
        <v>144.63066112228844</v>
      </c>
    </row>
    <row r="230" spans="1:13">
      <c r="A230" s="14">
        <v>41640</v>
      </c>
      <c r="B230" s="5">
        <v>1849.72</v>
      </c>
      <c r="C230" s="5">
        <f t="shared" si="35"/>
        <v>106.97000000000003</v>
      </c>
      <c r="D230" s="7">
        <f t="shared" si="34"/>
        <v>120.22784551152293</v>
      </c>
      <c r="E230" s="4">
        <f t="shared" si="36"/>
        <v>1</v>
      </c>
      <c r="F230" s="13"/>
      <c r="G230" s="5">
        <v>574.95000000000005</v>
      </c>
      <c r="H230" s="5">
        <f t="shared" si="37"/>
        <v>15.900000000000091</v>
      </c>
      <c r="I230" s="7">
        <f t="shared" si="38"/>
        <v>21.658211700816413</v>
      </c>
      <c r="J230" s="5">
        <f t="shared" si="39"/>
        <v>1</v>
      </c>
      <c r="K230" s="5">
        <f t="shared" si="40"/>
        <v>122.87000000000012</v>
      </c>
      <c r="M230" s="7">
        <f t="shared" si="41"/>
        <v>141.88605721233935</v>
      </c>
    </row>
    <row r="231" spans="1:13">
      <c r="A231" s="14">
        <v>41671</v>
      </c>
      <c r="B231" s="5">
        <v>1910.1</v>
      </c>
      <c r="C231" s="5">
        <f t="shared" si="35"/>
        <v>60.379999999999882</v>
      </c>
      <c r="D231" s="7">
        <f t="shared" si="34"/>
        <v>45.56504194875032</v>
      </c>
      <c r="E231" s="4">
        <f t="shared" si="36"/>
        <v>1</v>
      </c>
      <c r="F231" s="13"/>
      <c r="G231" s="5">
        <v>596.75</v>
      </c>
      <c r="H231" s="5">
        <f t="shared" si="37"/>
        <v>21.799999999999955</v>
      </c>
      <c r="I231" s="7">
        <f t="shared" si="38"/>
        <v>21.658211700816413</v>
      </c>
      <c r="J231" s="5">
        <f t="shared" si="39"/>
        <v>1</v>
      </c>
      <c r="K231" s="5">
        <f t="shared" si="40"/>
        <v>82.179999999999836</v>
      </c>
      <c r="M231" s="7">
        <f t="shared" si="41"/>
        <v>67.223253649566729</v>
      </c>
    </row>
    <row r="232" spans="1:13">
      <c r="A232" s="14">
        <v>41699</v>
      </c>
      <c r="B232" s="5">
        <v>1639.43</v>
      </c>
      <c r="C232" s="5">
        <f t="shared" si="35"/>
        <v>-270.66999999999985</v>
      </c>
      <c r="D232" s="7">
        <f t="shared" si="34"/>
        <v>-253.08617230234012</v>
      </c>
      <c r="E232" s="4">
        <f t="shared" si="36"/>
        <v>-1</v>
      </c>
      <c r="F232" s="13"/>
      <c r="G232" s="5">
        <v>542.6</v>
      </c>
      <c r="H232" s="5">
        <f t="shared" si="37"/>
        <v>-54.149999999999977</v>
      </c>
      <c r="I232" s="7">
        <f t="shared" si="38"/>
        <v>-55.749195771905306</v>
      </c>
      <c r="J232" s="5">
        <f t="shared" si="39"/>
        <v>-1</v>
      </c>
      <c r="K232" s="5">
        <f t="shared" si="40"/>
        <v>-324.81999999999982</v>
      </c>
      <c r="M232" s="7">
        <f t="shared" si="41"/>
        <v>-308.83536807424542</v>
      </c>
    </row>
    <row r="233" spans="1:13">
      <c r="A233" s="14">
        <v>41730</v>
      </c>
      <c r="B233" s="5">
        <v>1588.6</v>
      </c>
      <c r="C233" s="5">
        <f t="shared" si="35"/>
        <v>-50.830000000000155</v>
      </c>
      <c r="D233" s="7">
        <f t="shared" si="34"/>
        <v>-29.097761614022289</v>
      </c>
      <c r="E233" s="4">
        <f t="shared" si="36"/>
        <v>-1</v>
      </c>
      <c r="F233" s="13"/>
      <c r="G233" s="5">
        <v>522</v>
      </c>
      <c r="H233" s="5">
        <f t="shared" si="37"/>
        <v>-20.600000000000023</v>
      </c>
      <c r="I233" s="7">
        <f t="shared" si="38"/>
        <v>-17.045492035544445</v>
      </c>
      <c r="J233" s="5">
        <f t="shared" si="39"/>
        <v>-1</v>
      </c>
      <c r="K233" s="5">
        <f t="shared" si="40"/>
        <v>-71.430000000000177</v>
      </c>
      <c r="M233" s="7">
        <f t="shared" si="41"/>
        <v>-46.143253649566731</v>
      </c>
    </row>
    <row r="234" spans="1:13">
      <c r="A234" s="14">
        <v>41760</v>
      </c>
      <c r="B234" s="5">
        <v>1470.75</v>
      </c>
      <c r="C234" s="5">
        <f t="shared" si="35"/>
        <v>-117.84999999999991</v>
      </c>
      <c r="D234" s="7">
        <f t="shared" si="34"/>
        <v>-103.7605651767949</v>
      </c>
      <c r="E234" s="4">
        <f t="shared" si="36"/>
        <v>-1</v>
      </c>
      <c r="F234" s="13"/>
      <c r="G234" s="5">
        <v>505</v>
      </c>
      <c r="H234" s="5">
        <f t="shared" si="37"/>
        <v>-17</v>
      </c>
      <c r="I234" s="7">
        <f t="shared" si="38"/>
        <v>-17.045492035544445</v>
      </c>
      <c r="J234" s="5">
        <f t="shared" si="39"/>
        <v>-1</v>
      </c>
      <c r="K234" s="5">
        <f t="shared" si="40"/>
        <v>-134.84999999999991</v>
      </c>
      <c r="M234" s="7">
        <f t="shared" si="41"/>
        <v>-120.80605721233934</v>
      </c>
    </row>
    <row r="235" spans="1:13">
      <c r="A235" s="14">
        <v>41791</v>
      </c>
      <c r="B235" s="5">
        <v>1623.22</v>
      </c>
      <c r="C235" s="5">
        <f t="shared" si="35"/>
        <v>152.47000000000003</v>
      </c>
      <c r="D235" s="7">
        <f t="shared" si="34"/>
        <v>120.22784551152293</v>
      </c>
      <c r="E235" s="4">
        <f t="shared" si="36"/>
        <v>1</v>
      </c>
      <c r="F235" s="13"/>
      <c r="G235" s="5">
        <v>544.95000000000005</v>
      </c>
      <c r="H235" s="5">
        <f t="shared" si="37"/>
        <v>39.950000000000045</v>
      </c>
      <c r="I235" s="7">
        <f t="shared" si="38"/>
        <v>21.658211700816413</v>
      </c>
      <c r="J235" s="5">
        <f t="shared" si="39"/>
        <v>1</v>
      </c>
      <c r="K235" s="5">
        <f t="shared" si="40"/>
        <v>192.42000000000007</v>
      </c>
      <c r="M235" s="7">
        <f t="shared" si="41"/>
        <v>141.88605721233935</v>
      </c>
    </row>
    <row r="236" spans="1:13">
      <c r="A236" s="14">
        <v>41821</v>
      </c>
      <c r="B236" s="5">
        <v>1682.85</v>
      </c>
      <c r="C236" s="5">
        <f t="shared" si="35"/>
        <v>59.629999999999882</v>
      </c>
      <c r="D236" s="7">
        <f t="shared" si="34"/>
        <v>45.56504194875032</v>
      </c>
      <c r="E236" s="4">
        <f t="shared" si="36"/>
        <v>1</v>
      </c>
      <c r="F236" s="13"/>
      <c r="G236" s="5">
        <v>543.65</v>
      </c>
      <c r="H236" s="5">
        <f t="shared" si="37"/>
        <v>-1.3000000000000682</v>
      </c>
      <c r="I236" s="7">
        <f t="shared" si="38"/>
        <v>-17.045492035544445</v>
      </c>
      <c r="J236" s="5">
        <f t="shared" si="39"/>
        <v>-1</v>
      </c>
      <c r="K236" s="5">
        <f t="shared" si="40"/>
        <v>58.329999999999814</v>
      </c>
      <c r="M236" s="7">
        <f t="shared" si="41"/>
        <v>28.519549913205875</v>
      </c>
    </row>
    <row r="237" spans="1:13">
      <c r="A237" s="14">
        <v>41852</v>
      </c>
      <c r="B237" s="5">
        <v>1797</v>
      </c>
      <c r="C237" s="5">
        <f t="shared" si="35"/>
        <v>114.15000000000009</v>
      </c>
      <c r="D237" s="7">
        <f t="shared" si="34"/>
        <v>120.22784551152293</v>
      </c>
      <c r="E237" s="4">
        <f t="shared" si="36"/>
        <v>1</v>
      </c>
      <c r="F237" s="13"/>
      <c r="G237" s="5">
        <v>565.4</v>
      </c>
      <c r="H237" s="5">
        <f t="shared" si="37"/>
        <v>21.75</v>
      </c>
      <c r="I237" s="7">
        <f t="shared" si="38"/>
        <v>21.658211700816413</v>
      </c>
      <c r="J237" s="5">
        <f t="shared" si="39"/>
        <v>1</v>
      </c>
      <c r="K237" s="5">
        <f t="shared" si="40"/>
        <v>135.90000000000009</v>
      </c>
      <c r="M237" s="7">
        <f t="shared" si="41"/>
        <v>141.88605721233935</v>
      </c>
    </row>
    <row r="238" spans="1:13">
      <c r="A238" s="14">
        <v>41883</v>
      </c>
      <c r="B238" s="5">
        <v>1873.83</v>
      </c>
      <c r="C238" s="5">
        <f t="shared" si="35"/>
        <v>76.829999999999927</v>
      </c>
      <c r="D238" s="7">
        <f t="shared" si="34"/>
        <v>45.56504194875032</v>
      </c>
      <c r="E238" s="4">
        <f t="shared" si="36"/>
        <v>1</v>
      </c>
      <c r="F238" s="13"/>
      <c r="G238" s="5">
        <v>596.35</v>
      </c>
      <c r="H238" s="5">
        <f t="shared" si="37"/>
        <v>30.950000000000045</v>
      </c>
      <c r="I238" s="7">
        <f t="shared" si="38"/>
        <v>21.658211700816413</v>
      </c>
      <c r="J238" s="5">
        <f t="shared" si="39"/>
        <v>1</v>
      </c>
      <c r="K238" s="5">
        <f t="shared" si="40"/>
        <v>107.77999999999997</v>
      </c>
      <c r="M238" s="7">
        <f t="shared" si="41"/>
        <v>67.223253649566729</v>
      </c>
    </row>
    <row r="239" spans="1:13">
      <c r="A239" s="14">
        <v>41913</v>
      </c>
      <c r="B239" s="5">
        <v>2025.72</v>
      </c>
      <c r="C239" s="5">
        <f t="shared" si="35"/>
        <v>151.8900000000001</v>
      </c>
      <c r="D239" s="7">
        <f t="shared" si="34"/>
        <v>120.22784551152293</v>
      </c>
      <c r="E239" s="4">
        <f t="shared" si="36"/>
        <v>1</v>
      </c>
      <c r="F239" s="13"/>
      <c r="G239" s="5">
        <v>563.45000000000005</v>
      </c>
      <c r="H239" s="5">
        <f t="shared" si="37"/>
        <v>-32.899999999999977</v>
      </c>
      <c r="I239" s="7">
        <f t="shared" si="38"/>
        <v>-17.045492035544445</v>
      </c>
      <c r="J239" s="5">
        <f t="shared" si="39"/>
        <v>-1</v>
      </c>
      <c r="K239" s="5">
        <f t="shared" si="40"/>
        <v>118.99000000000012</v>
      </c>
      <c r="M239" s="7">
        <f t="shared" si="41"/>
        <v>103.18235347597849</v>
      </c>
    </row>
    <row r="240" spans="1:13">
      <c r="A240" s="14">
        <v>41944</v>
      </c>
      <c r="B240" s="5">
        <v>2179.63</v>
      </c>
      <c r="C240" s="5">
        <f t="shared" si="35"/>
        <v>153.91000000000008</v>
      </c>
      <c r="D240" s="7">
        <f t="shared" si="34"/>
        <v>120.22784551152293</v>
      </c>
      <c r="E240" s="4">
        <f t="shared" si="36"/>
        <v>1</v>
      </c>
      <c r="F240" s="13"/>
      <c r="G240" s="5">
        <v>585.5</v>
      </c>
      <c r="H240" s="5">
        <f t="shared" si="37"/>
        <v>22.049999999999955</v>
      </c>
      <c r="I240" s="7">
        <f t="shared" si="38"/>
        <v>21.658211700816413</v>
      </c>
      <c r="J240" s="5">
        <f t="shared" si="39"/>
        <v>1</v>
      </c>
      <c r="K240" s="5">
        <f t="shared" si="40"/>
        <v>175.96000000000004</v>
      </c>
      <c r="M240" s="7">
        <f t="shared" si="41"/>
        <v>141.88605721233935</v>
      </c>
    </row>
    <row r="241" spans="1:15">
      <c r="A241" s="14">
        <v>41974</v>
      </c>
      <c r="B241" s="5">
        <v>1971.2</v>
      </c>
      <c r="C241" s="5">
        <f t="shared" si="35"/>
        <v>-208.43000000000006</v>
      </c>
      <c r="D241" s="7">
        <f t="shared" si="34"/>
        <v>-178.42336873956748</v>
      </c>
      <c r="E241" s="4">
        <f t="shared" si="36"/>
        <v>-1</v>
      </c>
      <c r="F241" s="13"/>
      <c r="G241" s="5">
        <v>553.79999999999995</v>
      </c>
      <c r="H241" s="5">
        <f t="shared" si="37"/>
        <v>-31.700000000000045</v>
      </c>
      <c r="I241" s="7">
        <f t="shared" si="38"/>
        <v>-17.045492035544445</v>
      </c>
      <c r="J241" s="5">
        <f t="shared" si="39"/>
        <v>-1</v>
      </c>
      <c r="K241" s="5">
        <f t="shared" si="40"/>
        <v>-240.13000000000011</v>
      </c>
      <c r="M241" s="7">
        <f t="shared" si="41"/>
        <v>-195.46886077511192</v>
      </c>
    </row>
    <row r="243" spans="1:15">
      <c r="O243" s="5"/>
    </row>
  </sheetData>
  <pageMargins left="0.75" right="0.75" top="1" bottom="1" header="0.5" footer="0.5"/>
  <pageSetup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>
      <selection activeCell="M14" sqref="M14"/>
    </sheetView>
  </sheetViews>
  <sheetFormatPr defaultRowHeight="15.75"/>
  <cols>
    <col min="1" max="3" width="10.875" style="5" customWidth="1"/>
    <col min="5" max="5" width="12.125" customWidth="1"/>
    <col min="6" max="6" width="14.75" customWidth="1"/>
    <col min="7" max="7" width="8.75" bestFit="1" customWidth="1"/>
    <col min="8" max="8" width="10.375" bestFit="1" customWidth="1"/>
    <col min="9" max="9" width="10.375" customWidth="1"/>
    <col min="10" max="10" width="6.5" customWidth="1"/>
    <col min="11" max="11" width="10.375" bestFit="1" customWidth="1"/>
  </cols>
  <sheetData>
    <row r="1" spans="1:13">
      <c r="A1" s="9" t="s">
        <v>32</v>
      </c>
      <c r="B1" s="9" t="s">
        <v>33</v>
      </c>
      <c r="C1" s="9" t="s">
        <v>62</v>
      </c>
    </row>
    <row r="2" spans="1:13">
      <c r="A2" s="4">
        <v>1</v>
      </c>
      <c r="B2" s="5">
        <v>-1</v>
      </c>
      <c r="C2" s="5">
        <v>-1</v>
      </c>
    </row>
    <row r="3" spans="1:13">
      <c r="A3" s="4">
        <v>1</v>
      </c>
      <c r="B3" s="5">
        <v>-1</v>
      </c>
      <c r="C3" s="5">
        <v>1</v>
      </c>
      <c r="E3" s="25" t="s">
        <v>55</v>
      </c>
      <c r="F3" s="25" t="s">
        <v>54</v>
      </c>
    </row>
    <row r="4" spans="1:13">
      <c r="A4" s="4">
        <v>-1</v>
      </c>
      <c r="B4" s="5">
        <v>-1</v>
      </c>
      <c r="C4" s="5">
        <v>1</v>
      </c>
      <c r="E4" s="25" t="s">
        <v>52</v>
      </c>
      <c r="F4" s="22">
        <v>-1</v>
      </c>
      <c r="G4" s="22">
        <v>1</v>
      </c>
      <c r="H4" s="22" t="s">
        <v>53</v>
      </c>
    </row>
    <row r="5" spans="1:13">
      <c r="A5" s="4">
        <v>1</v>
      </c>
      <c r="B5" s="5">
        <v>1</v>
      </c>
      <c r="C5" s="5">
        <v>1</v>
      </c>
      <c r="E5" s="26">
        <v>-1</v>
      </c>
      <c r="F5" s="27">
        <v>72</v>
      </c>
      <c r="G5" s="27">
        <v>35</v>
      </c>
      <c r="H5" s="27">
        <v>107</v>
      </c>
    </row>
    <row r="6" spans="1:13">
      <c r="A6" s="4">
        <v>-1</v>
      </c>
      <c r="B6" s="5">
        <v>-1</v>
      </c>
      <c r="C6" s="5">
        <v>1</v>
      </c>
      <c r="E6" s="26">
        <v>1</v>
      </c>
      <c r="F6" s="27">
        <v>26</v>
      </c>
      <c r="G6" s="27">
        <v>106</v>
      </c>
      <c r="H6" s="27">
        <v>132</v>
      </c>
    </row>
    <row r="7" spans="1:13">
      <c r="A7" s="4">
        <v>-1</v>
      </c>
      <c r="B7" s="5">
        <v>1</v>
      </c>
      <c r="C7" s="5">
        <v>1</v>
      </c>
      <c r="E7" s="26" t="s">
        <v>53</v>
      </c>
      <c r="F7" s="27">
        <v>98</v>
      </c>
      <c r="G7" s="27">
        <v>141</v>
      </c>
      <c r="H7" s="27">
        <v>239</v>
      </c>
      <c r="K7">
        <f>106/141</f>
        <v>0.75177304964539005</v>
      </c>
    </row>
    <row r="8" spans="1:13">
      <c r="A8" s="4">
        <v>1</v>
      </c>
      <c r="B8" s="5">
        <v>-1</v>
      </c>
      <c r="C8" s="5">
        <v>-1</v>
      </c>
    </row>
    <row r="9" spans="1:13" ht="31.5">
      <c r="A9" s="4">
        <v>-1</v>
      </c>
      <c r="B9" s="5">
        <v>1</v>
      </c>
      <c r="C9" s="5">
        <v>-1</v>
      </c>
      <c r="D9" t="s">
        <v>56</v>
      </c>
      <c r="E9" t="s">
        <v>57</v>
      </c>
      <c r="F9" s="28">
        <f>GETPIVOTDATA("X",$E$3,"X",-1,"Y",-1)/GETPIVOTDATA("X",$E$3)</f>
        <v>0.30125523012552302</v>
      </c>
      <c r="G9" s="28">
        <f>GETPIVOTDATA("X",$E$3,"X",1,"Y",-1)/GETPIVOTDATA("X",$E$3)</f>
        <v>0.14644351464435146</v>
      </c>
      <c r="H9" s="32">
        <f>GETPIVOTDATA("X",$E$3,"Y",-1)/GETPIVOTDATA("X",$E$3)</f>
        <v>0.44769874476987448</v>
      </c>
      <c r="I9" s="33" t="s">
        <v>61</v>
      </c>
      <c r="K9">
        <f>72/98</f>
        <v>0.73469387755102045</v>
      </c>
    </row>
    <row r="10" spans="1:13" ht="31.5">
      <c r="A10" s="4">
        <v>-1</v>
      </c>
      <c r="B10" s="5">
        <v>-1</v>
      </c>
      <c r="C10" s="5">
        <v>-1</v>
      </c>
      <c r="F10" s="28">
        <f>GETPIVOTDATA("X",$E$3,"X",-1,"Y",1)/GETPIVOTDATA("X",$E$3)</f>
        <v>0.10878661087866109</v>
      </c>
      <c r="G10" s="28">
        <f>GETPIVOTDATA("X",$E$3,"X",1,"Y",1)/GETPIVOTDATA("X",$E$3)</f>
        <v>0.44351464435146443</v>
      </c>
      <c r="H10" s="32">
        <f>GETPIVOTDATA("X",$E$3,"Y",1)/GETPIVOTDATA("X",$E$3)</f>
        <v>0.55230125523012552</v>
      </c>
      <c r="I10" s="33" t="s">
        <v>59</v>
      </c>
    </row>
    <row r="11" spans="1:13">
      <c r="A11" s="4">
        <v>-1</v>
      </c>
      <c r="B11" s="5">
        <v>-1</v>
      </c>
      <c r="C11" s="5">
        <v>-1</v>
      </c>
      <c r="F11" s="29">
        <f>GETPIVOTDATA("X",$E$3,"X",-1)/GETPIVOTDATA("X",$E$3)</f>
        <v>0.41004184100418412</v>
      </c>
      <c r="G11" s="29">
        <f>G7/H7</f>
        <v>0.58995815899581594</v>
      </c>
      <c r="H11" s="31">
        <f>GETPIVOTDATA("X",$E$3)/GETPIVOTDATA("X",$E$3)</f>
        <v>1</v>
      </c>
      <c r="K11">
        <f>26/98</f>
        <v>0.26530612244897961</v>
      </c>
      <c r="L11">
        <f>35/141</f>
        <v>0.24822695035460993</v>
      </c>
    </row>
    <row r="12" spans="1:13" ht="47.25">
      <c r="A12" s="4">
        <v>1</v>
      </c>
      <c r="B12" s="5">
        <v>1</v>
      </c>
      <c r="C12" s="5">
        <v>1</v>
      </c>
      <c r="F12" s="30" t="s">
        <v>60</v>
      </c>
      <c r="G12" s="30" t="s">
        <v>58</v>
      </c>
    </row>
    <row r="13" spans="1:13">
      <c r="A13" s="4">
        <v>-1</v>
      </c>
      <c r="B13" s="5">
        <v>1</v>
      </c>
      <c r="C13" s="5">
        <v>1</v>
      </c>
      <c r="I13">
        <f>G5/H5</f>
        <v>0.32710280373831774</v>
      </c>
      <c r="L13">
        <f>35/239</f>
        <v>0.14644351464435146</v>
      </c>
      <c r="M13">
        <f>107/239</f>
        <v>0.44769874476987448</v>
      </c>
    </row>
    <row r="14" spans="1:13">
      <c r="A14" s="4">
        <v>1</v>
      </c>
      <c r="B14" s="5">
        <v>1</v>
      </c>
      <c r="C14" s="5">
        <v>1</v>
      </c>
      <c r="M14">
        <f>L13/M13</f>
        <v>0.32710280373831774</v>
      </c>
    </row>
    <row r="15" spans="1:13">
      <c r="A15" s="4">
        <v>1</v>
      </c>
      <c r="B15" s="5">
        <v>-1</v>
      </c>
      <c r="C15" s="5">
        <v>-1</v>
      </c>
    </row>
    <row r="16" spans="1:13">
      <c r="A16" s="4">
        <v>1</v>
      </c>
      <c r="B16" s="5">
        <v>1</v>
      </c>
      <c r="C16" s="5">
        <v>-1</v>
      </c>
    </row>
    <row r="17" spans="1:9">
      <c r="A17" s="4">
        <v>1</v>
      </c>
      <c r="B17" s="5">
        <v>-1</v>
      </c>
      <c r="C17" s="5">
        <v>1</v>
      </c>
      <c r="E17" s="25" t="s">
        <v>64</v>
      </c>
      <c r="F17" s="25" t="s">
        <v>54</v>
      </c>
    </row>
    <row r="18" spans="1:9">
      <c r="A18" s="4">
        <v>1</v>
      </c>
      <c r="B18" s="5">
        <v>1</v>
      </c>
      <c r="C18" s="5">
        <v>-1</v>
      </c>
      <c r="E18" s="25" t="s">
        <v>52</v>
      </c>
      <c r="F18">
        <v>-1</v>
      </c>
      <c r="G18">
        <v>1</v>
      </c>
      <c r="H18" t="s">
        <v>63</v>
      </c>
      <c r="I18" t="s">
        <v>53</v>
      </c>
    </row>
    <row r="19" spans="1:9">
      <c r="A19" s="4">
        <v>-1</v>
      </c>
      <c r="B19" s="5">
        <v>-1</v>
      </c>
      <c r="C19" s="5">
        <v>-1</v>
      </c>
      <c r="E19" s="26">
        <v>-1</v>
      </c>
      <c r="F19" s="27">
        <v>53</v>
      </c>
      <c r="G19" s="27">
        <v>54</v>
      </c>
      <c r="H19" s="27"/>
      <c r="I19" s="27">
        <v>107</v>
      </c>
    </row>
    <row r="20" spans="1:9">
      <c r="A20" s="4">
        <v>1</v>
      </c>
      <c r="B20" s="5">
        <v>-1</v>
      </c>
      <c r="C20" s="5">
        <v>1</v>
      </c>
      <c r="E20" s="26">
        <v>1</v>
      </c>
      <c r="F20" s="27">
        <v>65</v>
      </c>
      <c r="G20" s="27">
        <v>67</v>
      </c>
      <c r="H20" s="27"/>
      <c r="I20" s="27">
        <v>132</v>
      </c>
    </row>
    <row r="21" spans="1:9">
      <c r="A21" s="4">
        <v>-1</v>
      </c>
      <c r="B21" s="5">
        <v>-1</v>
      </c>
      <c r="C21" s="5">
        <v>1</v>
      </c>
      <c r="E21" s="26" t="s">
        <v>63</v>
      </c>
      <c r="F21" s="27"/>
      <c r="G21" s="27"/>
      <c r="H21" s="27"/>
      <c r="I21" s="27"/>
    </row>
    <row r="22" spans="1:9">
      <c r="A22" s="4">
        <v>1</v>
      </c>
      <c r="B22" s="5">
        <v>-1</v>
      </c>
      <c r="C22" s="5">
        <v>-1</v>
      </c>
      <c r="E22" s="26" t="s">
        <v>53</v>
      </c>
      <c r="F22" s="27">
        <v>118</v>
      </c>
      <c r="G22" s="27">
        <v>121</v>
      </c>
      <c r="H22" s="27"/>
      <c r="I22" s="27">
        <v>239</v>
      </c>
    </row>
    <row r="23" spans="1:9">
      <c r="A23" s="4">
        <v>1</v>
      </c>
      <c r="B23" s="5">
        <v>-1</v>
      </c>
      <c r="C23" s="5">
        <v>1</v>
      </c>
    </row>
    <row r="24" spans="1:9">
      <c r="A24" s="4">
        <v>1</v>
      </c>
      <c r="B24" s="5">
        <v>-1</v>
      </c>
      <c r="C24" s="5">
        <v>1</v>
      </c>
      <c r="F24" s="21">
        <f>F19/$I$19</f>
        <v>0.49532710280373832</v>
      </c>
      <c r="G24" s="21">
        <f t="shared" ref="G24:I24" si="0">G19/$I$19</f>
        <v>0.50467289719626163</v>
      </c>
      <c r="H24" s="21">
        <f t="shared" si="0"/>
        <v>0</v>
      </c>
      <c r="I24" s="21">
        <f t="shared" si="0"/>
        <v>1</v>
      </c>
    </row>
    <row r="25" spans="1:9">
      <c r="A25" s="4">
        <v>1</v>
      </c>
      <c r="B25" s="5">
        <v>1</v>
      </c>
      <c r="C25" s="5">
        <v>-1</v>
      </c>
      <c r="F25" s="21">
        <f>F20/$I$20</f>
        <v>0.49242424242424243</v>
      </c>
      <c r="G25" s="21">
        <f t="shared" ref="G25:I25" si="1">G20/$I$20</f>
        <v>0.50757575757575757</v>
      </c>
      <c r="H25" s="21">
        <f t="shared" si="1"/>
        <v>0</v>
      </c>
      <c r="I25" s="21">
        <f t="shared" si="1"/>
        <v>1</v>
      </c>
    </row>
    <row r="26" spans="1:9">
      <c r="A26" s="4">
        <v>1</v>
      </c>
      <c r="B26" s="5">
        <v>-1</v>
      </c>
      <c r="C26" s="5">
        <v>1</v>
      </c>
    </row>
    <row r="27" spans="1:9">
      <c r="A27" s="4">
        <v>-1</v>
      </c>
      <c r="B27" s="5">
        <v>1</v>
      </c>
      <c r="C27" s="5">
        <v>1</v>
      </c>
    </row>
    <row r="28" spans="1:9">
      <c r="A28" s="4">
        <v>1</v>
      </c>
      <c r="B28" s="5">
        <v>1</v>
      </c>
      <c r="C28" s="5">
        <v>1</v>
      </c>
    </row>
    <row r="29" spans="1:9">
      <c r="A29" s="4">
        <v>1</v>
      </c>
      <c r="B29" s="5">
        <v>1</v>
      </c>
      <c r="C29" s="5">
        <v>1</v>
      </c>
    </row>
    <row r="30" spans="1:9">
      <c r="A30" s="4">
        <v>1</v>
      </c>
      <c r="B30" s="5">
        <v>1</v>
      </c>
      <c r="C30" s="5">
        <v>-1</v>
      </c>
    </row>
    <row r="31" spans="1:9">
      <c r="A31" s="4">
        <v>1</v>
      </c>
      <c r="B31" s="5">
        <v>1</v>
      </c>
      <c r="C31" s="5">
        <v>1</v>
      </c>
    </row>
    <row r="32" spans="1:9">
      <c r="A32" s="4">
        <v>1</v>
      </c>
      <c r="B32" s="5">
        <v>1</v>
      </c>
      <c r="C32" s="5">
        <v>-1</v>
      </c>
    </row>
    <row r="33" spans="1:3">
      <c r="A33" s="4">
        <v>1</v>
      </c>
      <c r="B33" s="5">
        <v>1</v>
      </c>
      <c r="C33" s="5">
        <v>1</v>
      </c>
    </row>
    <row r="34" spans="1:3">
      <c r="A34" s="4">
        <v>-1</v>
      </c>
      <c r="B34" s="5">
        <v>1</v>
      </c>
      <c r="C34" s="5">
        <v>-1</v>
      </c>
    </row>
    <row r="35" spans="1:3">
      <c r="A35" s="4">
        <v>1</v>
      </c>
      <c r="B35" s="5">
        <v>-1</v>
      </c>
      <c r="C35" s="5">
        <v>1</v>
      </c>
    </row>
    <row r="36" spans="1:3">
      <c r="A36" s="4">
        <v>-1</v>
      </c>
      <c r="B36" s="5">
        <v>-1</v>
      </c>
      <c r="C36" s="5">
        <v>-1</v>
      </c>
    </row>
    <row r="37" spans="1:3">
      <c r="A37" s="4">
        <v>-1</v>
      </c>
      <c r="B37" s="5">
        <v>1</v>
      </c>
      <c r="C37" s="5">
        <v>1</v>
      </c>
    </row>
    <row r="38" spans="1:3">
      <c r="A38" s="4">
        <v>1</v>
      </c>
      <c r="B38" s="5">
        <v>1</v>
      </c>
      <c r="C38" s="5">
        <v>1</v>
      </c>
    </row>
    <row r="39" spans="1:3">
      <c r="A39" s="4">
        <v>1</v>
      </c>
      <c r="B39" s="5">
        <v>1</v>
      </c>
      <c r="C39" s="5">
        <v>1</v>
      </c>
    </row>
    <row r="40" spans="1:3">
      <c r="A40" s="4">
        <v>1</v>
      </c>
      <c r="B40" s="5">
        <v>1</v>
      </c>
      <c r="C40" s="5">
        <v>1</v>
      </c>
    </row>
    <row r="41" spans="1:3">
      <c r="A41" s="4">
        <v>1</v>
      </c>
      <c r="B41" s="5">
        <v>1</v>
      </c>
      <c r="C41" s="5">
        <v>1</v>
      </c>
    </row>
    <row r="42" spans="1:3">
      <c r="A42" s="4">
        <v>-1</v>
      </c>
      <c r="B42" s="5">
        <v>1</v>
      </c>
      <c r="C42" s="5">
        <v>1</v>
      </c>
    </row>
    <row r="43" spans="1:3">
      <c r="A43" s="4">
        <v>1</v>
      </c>
      <c r="B43" s="5">
        <v>1</v>
      </c>
      <c r="C43" s="5">
        <v>-1</v>
      </c>
    </row>
    <row r="44" spans="1:3">
      <c r="A44" s="4">
        <v>-1</v>
      </c>
      <c r="B44" s="5">
        <v>-1</v>
      </c>
      <c r="C44" s="5">
        <v>-1</v>
      </c>
    </row>
    <row r="45" spans="1:3">
      <c r="A45" s="4">
        <v>-1</v>
      </c>
      <c r="B45" s="5">
        <v>1</v>
      </c>
      <c r="C45" s="5">
        <v>1</v>
      </c>
    </row>
    <row r="46" spans="1:3">
      <c r="A46" s="4">
        <v>-1</v>
      </c>
      <c r="B46" s="5">
        <v>1</v>
      </c>
      <c r="C46" s="5">
        <v>1</v>
      </c>
    </row>
    <row r="47" spans="1:3">
      <c r="A47" s="4">
        <v>-1</v>
      </c>
      <c r="B47" s="5">
        <v>-1</v>
      </c>
      <c r="C47" s="5">
        <v>-1</v>
      </c>
    </row>
    <row r="48" spans="1:3">
      <c r="A48" s="4">
        <v>1</v>
      </c>
      <c r="B48" s="5">
        <v>1</v>
      </c>
      <c r="C48" s="5">
        <v>1</v>
      </c>
    </row>
    <row r="49" spans="1:3">
      <c r="A49" s="4">
        <v>1</v>
      </c>
      <c r="B49" s="5">
        <v>1</v>
      </c>
      <c r="C49" s="5">
        <v>-1</v>
      </c>
    </row>
    <row r="50" spans="1:3">
      <c r="A50" s="4">
        <v>1</v>
      </c>
      <c r="B50" s="5">
        <v>-1</v>
      </c>
      <c r="C50" s="5">
        <v>1</v>
      </c>
    </row>
    <row r="51" spans="1:3">
      <c r="A51" s="4">
        <v>1</v>
      </c>
      <c r="B51" s="5">
        <v>1</v>
      </c>
      <c r="C51" s="5">
        <v>-1</v>
      </c>
    </row>
    <row r="52" spans="1:3">
      <c r="A52" s="4">
        <v>-1</v>
      </c>
      <c r="B52" s="5">
        <v>-1</v>
      </c>
      <c r="C52" s="5">
        <v>1</v>
      </c>
    </row>
    <row r="53" spans="1:3">
      <c r="A53" s="4">
        <v>1</v>
      </c>
      <c r="B53" s="5">
        <v>1</v>
      </c>
      <c r="C53" s="5">
        <v>-1</v>
      </c>
    </row>
    <row r="54" spans="1:3">
      <c r="A54" s="4">
        <v>1</v>
      </c>
      <c r="B54" s="5">
        <v>1</v>
      </c>
      <c r="C54" s="5">
        <v>1</v>
      </c>
    </row>
    <row r="55" spans="1:3">
      <c r="A55" s="4">
        <v>1</v>
      </c>
      <c r="B55" s="5">
        <v>1</v>
      </c>
      <c r="C55" s="5">
        <v>1</v>
      </c>
    </row>
    <row r="56" spans="1:3">
      <c r="A56" s="4">
        <v>1</v>
      </c>
      <c r="B56" s="5">
        <v>1</v>
      </c>
      <c r="C56" s="5">
        <v>1</v>
      </c>
    </row>
    <row r="57" spans="1:3">
      <c r="A57" s="4">
        <v>1</v>
      </c>
      <c r="B57" s="5">
        <v>1</v>
      </c>
      <c r="C57" s="5">
        <v>1</v>
      </c>
    </row>
    <row r="58" spans="1:3">
      <c r="A58" s="4">
        <v>-1</v>
      </c>
      <c r="B58" s="5">
        <v>-1</v>
      </c>
      <c r="C58" s="5">
        <v>1</v>
      </c>
    </row>
    <row r="59" spans="1:3">
      <c r="A59" s="4">
        <v>1</v>
      </c>
      <c r="B59" s="5">
        <v>1</v>
      </c>
      <c r="C59" s="5">
        <v>-1</v>
      </c>
    </row>
    <row r="60" spans="1:3">
      <c r="A60" s="4">
        <v>1</v>
      </c>
      <c r="B60" s="5">
        <v>1</v>
      </c>
      <c r="C60" s="5">
        <v>1</v>
      </c>
    </row>
    <row r="61" spans="1:3">
      <c r="A61" s="4">
        <v>-1</v>
      </c>
      <c r="B61" s="5">
        <v>1</v>
      </c>
      <c r="C61" s="5">
        <v>-1</v>
      </c>
    </row>
    <row r="62" spans="1:3">
      <c r="A62" s="4">
        <v>1</v>
      </c>
      <c r="B62" s="5">
        <v>1</v>
      </c>
      <c r="C62" s="5">
        <v>-1</v>
      </c>
    </row>
    <row r="63" spans="1:3">
      <c r="A63" s="4">
        <v>1</v>
      </c>
      <c r="B63" s="5">
        <v>-1</v>
      </c>
      <c r="C63" s="5">
        <v>1</v>
      </c>
    </row>
    <row r="64" spans="1:3">
      <c r="A64" s="4">
        <v>-1</v>
      </c>
      <c r="B64" s="5">
        <v>-1</v>
      </c>
      <c r="C64" s="5">
        <v>-1</v>
      </c>
    </row>
    <row r="65" spans="1:3">
      <c r="A65" s="4">
        <v>-1</v>
      </c>
      <c r="B65" s="5">
        <v>-1</v>
      </c>
      <c r="C65" s="5">
        <v>1</v>
      </c>
    </row>
    <row r="66" spans="1:3">
      <c r="A66" s="4">
        <v>1</v>
      </c>
      <c r="B66" s="5">
        <v>1</v>
      </c>
      <c r="C66" s="5">
        <v>-1</v>
      </c>
    </row>
    <row r="67" spans="1:3">
      <c r="A67" s="4">
        <v>-1</v>
      </c>
      <c r="B67" s="5">
        <v>-1</v>
      </c>
      <c r="C67" s="5">
        <v>1</v>
      </c>
    </row>
    <row r="68" spans="1:3">
      <c r="A68" s="4">
        <v>1</v>
      </c>
      <c r="B68" s="5">
        <v>1</v>
      </c>
      <c r="C68" s="5">
        <v>-1</v>
      </c>
    </row>
    <row r="69" spans="1:3">
      <c r="A69" s="4">
        <v>-1</v>
      </c>
      <c r="B69" s="5">
        <v>-1</v>
      </c>
      <c r="C69" s="5">
        <v>1</v>
      </c>
    </row>
    <row r="70" spans="1:3">
      <c r="A70" s="4">
        <v>-1</v>
      </c>
      <c r="B70" s="5">
        <v>-1</v>
      </c>
      <c r="C70" s="5">
        <v>1</v>
      </c>
    </row>
    <row r="71" spans="1:3">
      <c r="A71" s="4">
        <v>-1</v>
      </c>
      <c r="B71" s="5">
        <v>1</v>
      </c>
      <c r="C71" s="5">
        <v>-1</v>
      </c>
    </row>
    <row r="72" spans="1:3">
      <c r="A72" s="4">
        <v>-1</v>
      </c>
      <c r="B72" s="5">
        <v>-1</v>
      </c>
      <c r="C72" s="5">
        <v>-1</v>
      </c>
    </row>
    <row r="73" spans="1:3">
      <c r="A73" s="4">
        <v>1</v>
      </c>
      <c r="B73" s="5">
        <v>1</v>
      </c>
      <c r="C73" s="5">
        <v>-1</v>
      </c>
    </row>
    <row r="74" spans="1:3">
      <c r="A74" s="4">
        <v>-1</v>
      </c>
      <c r="B74" s="5">
        <v>-1</v>
      </c>
      <c r="C74" s="5">
        <v>1</v>
      </c>
    </row>
    <row r="75" spans="1:3">
      <c r="A75" s="4">
        <v>-1</v>
      </c>
      <c r="B75" s="5">
        <v>-1</v>
      </c>
      <c r="C75" s="5">
        <v>-1</v>
      </c>
    </row>
    <row r="76" spans="1:3">
      <c r="A76" s="4">
        <v>-1</v>
      </c>
      <c r="B76" s="5">
        <v>1</v>
      </c>
      <c r="C76" s="5">
        <v>1</v>
      </c>
    </row>
    <row r="77" spans="1:3">
      <c r="A77" s="4">
        <v>1</v>
      </c>
      <c r="B77" s="5">
        <v>1</v>
      </c>
      <c r="C77" s="5">
        <v>1</v>
      </c>
    </row>
    <row r="78" spans="1:3">
      <c r="A78" s="4">
        <v>-1</v>
      </c>
      <c r="B78" s="5">
        <v>-1</v>
      </c>
      <c r="C78" s="5">
        <v>-1</v>
      </c>
    </row>
    <row r="79" spans="1:3">
      <c r="A79" s="4">
        <v>-1</v>
      </c>
      <c r="B79" s="5">
        <v>1</v>
      </c>
      <c r="C79" s="5">
        <v>-1</v>
      </c>
    </row>
    <row r="80" spans="1:3">
      <c r="A80" s="4">
        <v>-1</v>
      </c>
      <c r="B80" s="5">
        <v>1</v>
      </c>
      <c r="C80" s="5">
        <v>1</v>
      </c>
    </row>
    <row r="81" spans="1:3">
      <c r="A81" s="4">
        <v>-1</v>
      </c>
      <c r="B81" s="5">
        <v>-1</v>
      </c>
      <c r="C81" s="5">
        <v>1</v>
      </c>
    </row>
    <row r="82" spans="1:3">
      <c r="A82" s="4">
        <v>1</v>
      </c>
      <c r="B82" s="5">
        <v>1</v>
      </c>
      <c r="C82" s="5">
        <v>-1</v>
      </c>
    </row>
    <row r="83" spans="1:3">
      <c r="A83" s="4">
        <v>1</v>
      </c>
      <c r="B83" s="5">
        <v>1</v>
      </c>
      <c r="C83" s="5">
        <v>1</v>
      </c>
    </row>
    <row r="84" spans="1:3">
      <c r="A84" s="4">
        <v>1</v>
      </c>
      <c r="B84" s="5">
        <v>1</v>
      </c>
      <c r="C84" s="5">
        <v>1</v>
      </c>
    </row>
    <row r="85" spans="1:3">
      <c r="A85" s="4">
        <v>-1</v>
      </c>
      <c r="B85" s="5">
        <v>1</v>
      </c>
      <c r="C85" s="5">
        <v>-1</v>
      </c>
    </row>
    <row r="86" spans="1:3">
      <c r="A86" s="4">
        <v>-1</v>
      </c>
      <c r="B86" s="5">
        <v>-1</v>
      </c>
      <c r="C86" s="5">
        <v>-1</v>
      </c>
    </row>
    <row r="87" spans="1:3">
      <c r="A87" s="4">
        <v>1</v>
      </c>
      <c r="B87" s="5">
        <v>1</v>
      </c>
      <c r="C87" s="5">
        <v>-1</v>
      </c>
    </row>
    <row r="88" spans="1:3">
      <c r="A88" s="4">
        <v>-1</v>
      </c>
      <c r="B88" s="5">
        <v>-1</v>
      </c>
      <c r="C88" s="5">
        <v>-1</v>
      </c>
    </row>
    <row r="89" spans="1:3">
      <c r="A89" s="4">
        <v>-1</v>
      </c>
      <c r="B89" s="5">
        <v>-1</v>
      </c>
      <c r="C89" s="5">
        <v>1</v>
      </c>
    </row>
    <row r="90" spans="1:3">
      <c r="A90" s="4">
        <v>-1</v>
      </c>
      <c r="B90" s="5">
        <v>-1</v>
      </c>
      <c r="C90" s="5">
        <v>-1</v>
      </c>
    </row>
    <row r="91" spans="1:3">
      <c r="A91" s="4">
        <v>-1</v>
      </c>
      <c r="B91" s="5">
        <v>-1</v>
      </c>
      <c r="C91" s="5">
        <v>1</v>
      </c>
    </row>
    <row r="92" spans="1:3">
      <c r="A92" s="4">
        <v>1</v>
      </c>
      <c r="B92" s="5">
        <v>1</v>
      </c>
      <c r="C92" s="5">
        <v>-1</v>
      </c>
    </row>
    <row r="93" spans="1:3">
      <c r="A93" s="4">
        <v>-1</v>
      </c>
      <c r="B93" s="5">
        <v>1</v>
      </c>
      <c r="C93" s="5">
        <v>1</v>
      </c>
    </row>
    <row r="94" spans="1:3">
      <c r="A94" s="4">
        <v>1</v>
      </c>
      <c r="B94" s="5">
        <v>1</v>
      </c>
      <c r="C94" s="5">
        <v>-1</v>
      </c>
    </row>
    <row r="95" spans="1:3">
      <c r="A95" s="4">
        <v>1</v>
      </c>
      <c r="B95" s="5">
        <v>1</v>
      </c>
      <c r="C95" s="5">
        <v>-1</v>
      </c>
    </row>
    <row r="96" spans="1:3">
      <c r="A96" s="4">
        <v>1</v>
      </c>
      <c r="B96" s="5">
        <v>-1</v>
      </c>
      <c r="C96" s="5">
        <v>1</v>
      </c>
    </row>
    <row r="97" spans="1:3">
      <c r="A97" s="4">
        <v>-1</v>
      </c>
      <c r="B97" s="5">
        <v>-1</v>
      </c>
      <c r="C97" s="5">
        <v>-1</v>
      </c>
    </row>
    <row r="98" spans="1:3">
      <c r="A98" s="4">
        <v>-1</v>
      </c>
      <c r="B98" s="5">
        <v>1</v>
      </c>
      <c r="C98" s="5">
        <v>1</v>
      </c>
    </row>
    <row r="99" spans="1:3">
      <c r="A99" s="4">
        <v>-1</v>
      </c>
      <c r="B99" s="5">
        <v>-1</v>
      </c>
      <c r="C99" s="5">
        <v>-1</v>
      </c>
    </row>
    <row r="100" spans="1:3">
      <c r="A100" s="4">
        <v>-1</v>
      </c>
      <c r="B100" s="5">
        <v>-1</v>
      </c>
      <c r="C100" s="5">
        <v>1</v>
      </c>
    </row>
    <row r="101" spans="1:3">
      <c r="A101" s="4">
        <v>-1</v>
      </c>
      <c r="B101" s="5">
        <v>-1</v>
      </c>
      <c r="C101" s="5">
        <v>-1</v>
      </c>
    </row>
    <row r="102" spans="1:3">
      <c r="A102" s="4">
        <v>1</v>
      </c>
      <c r="B102" s="5">
        <v>1</v>
      </c>
      <c r="C102" s="5">
        <v>1</v>
      </c>
    </row>
    <row r="103" spans="1:3">
      <c r="A103" s="4">
        <v>1</v>
      </c>
      <c r="B103" s="5">
        <v>-1</v>
      </c>
      <c r="C103" s="5">
        <v>-1</v>
      </c>
    </row>
    <row r="104" spans="1:3">
      <c r="A104" s="4">
        <v>1</v>
      </c>
      <c r="B104" s="5">
        <v>1</v>
      </c>
      <c r="C104" s="5">
        <v>1</v>
      </c>
    </row>
    <row r="105" spans="1:3">
      <c r="A105" s="4">
        <v>1</v>
      </c>
      <c r="B105" s="5">
        <v>1</v>
      </c>
      <c r="C105" s="5">
        <v>1</v>
      </c>
    </row>
    <row r="106" spans="1:3">
      <c r="A106" s="4">
        <v>1</v>
      </c>
      <c r="B106" s="5">
        <v>1</v>
      </c>
      <c r="C106" s="5">
        <v>-1</v>
      </c>
    </row>
    <row r="107" spans="1:3">
      <c r="A107" s="4">
        <v>1</v>
      </c>
      <c r="B107" s="5">
        <v>1</v>
      </c>
      <c r="C107" s="5">
        <v>-1</v>
      </c>
    </row>
    <row r="108" spans="1:3">
      <c r="A108" s="4">
        <v>1</v>
      </c>
      <c r="B108" s="5">
        <v>1</v>
      </c>
      <c r="C108" s="5">
        <v>1</v>
      </c>
    </row>
    <row r="109" spans="1:3">
      <c r="A109" s="4">
        <v>-1</v>
      </c>
      <c r="B109" s="5">
        <v>-1</v>
      </c>
      <c r="C109" s="5">
        <v>1</v>
      </c>
    </row>
    <row r="110" spans="1:3">
      <c r="A110" s="4">
        <v>-1</v>
      </c>
      <c r="B110" s="5">
        <v>-1</v>
      </c>
      <c r="C110" s="5">
        <v>1</v>
      </c>
    </row>
    <row r="111" spans="1:3">
      <c r="A111" s="4">
        <v>-1</v>
      </c>
      <c r="B111" s="5">
        <v>-1</v>
      </c>
      <c r="C111" s="5">
        <v>1</v>
      </c>
    </row>
    <row r="112" spans="1:3">
      <c r="A112" s="4">
        <v>1</v>
      </c>
      <c r="B112" s="5">
        <v>1</v>
      </c>
      <c r="C112" s="5">
        <v>1</v>
      </c>
    </row>
    <row r="113" spans="1:3">
      <c r="A113" s="4">
        <v>1</v>
      </c>
      <c r="B113" s="5">
        <v>-1</v>
      </c>
      <c r="C113" s="5">
        <v>1</v>
      </c>
    </row>
    <row r="114" spans="1:3">
      <c r="A114" s="4">
        <v>1</v>
      </c>
      <c r="B114" s="5">
        <v>1</v>
      </c>
      <c r="C114" s="5">
        <v>-1</v>
      </c>
    </row>
    <row r="115" spans="1:3">
      <c r="A115" s="4">
        <v>1</v>
      </c>
      <c r="B115" s="5">
        <v>1</v>
      </c>
      <c r="C115" s="5">
        <v>-1</v>
      </c>
    </row>
    <row r="116" spans="1:3">
      <c r="A116" s="4">
        <v>1</v>
      </c>
      <c r="B116" s="5">
        <v>1</v>
      </c>
      <c r="C116" s="5">
        <v>-1</v>
      </c>
    </row>
    <row r="117" spans="1:3">
      <c r="A117" s="4">
        <v>1</v>
      </c>
      <c r="B117" s="5">
        <v>1</v>
      </c>
      <c r="C117" s="5">
        <v>1</v>
      </c>
    </row>
    <row r="118" spans="1:3">
      <c r="A118" s="4">
        <v>1</v>
      </c>
      <c r="B118" s="5">
        <v>1</v>
      </c>
      <c r="C118" s="5">
        <v>1</v>
      </c>
    </row>
    <row r="119" spans="1:3">
      <c r="A119" s="4">
        <v>1</v>
      </c>
      <c r="B119" s="5">
        <v>1</v>
      </c>
      <c r="C119" s="5">
        <v>-1</v>
      </c>
    </row>
    <row r="120" spans="1:3">
      <c r="A120" s="4">
        <v>-1</v>
      </c>
      <c r="B120" s="5">
        <v>-1</v>
      </c>
      <c r="C120" s="5">
        <v>-1</v>
      </c>
    </row>
    <row r="121" spans="1:3">
      <c r="A121" s="4">
        <v>-1</v>
      </c>
      <c r="B121" s="5">
        <v>-1</v>
      </c>
      <c r="C121" s="5">
        <v>-1</v>
      </c>
    </row>
    <row r="122" spans="1:3">
      <c r="A122" s="4">
        <v>1</v>
      </c>
      <c r="B122" s="5">
        <v>-1</v>
      </c>
      <c r="C122" s="5">
        <v>-1</v>
      </c>
    </row>
    <row r="123" spans="1:3">
      <c r="A123" s="4">
        <v>1</v>
      </c>
      <c r="B123" s="5">
        <v>-1</v>
      </c>
      <c r="C123" s="5">
        <v>1</v>
      </c>
    </row>
    <row r="124" spans="1:3">
      <c r="A124" s="4">
        <v>-1</v>
      </c>
      <c r="B124" s="5">
        <v>-1</v>
      </c>
      <c r="C124" s="5">
        <v>1</v>
      </c>
    </row>
    <row r="125" spans="1:3">
      <c r="A125" s="4">
        <v>1</v>
      </c>
      <c r="B125" s="5">
        <v>1</v>
      </c>
      <c r="C125" s="5">
        <v>1</v>
      </c>
    </row>
    <row r="126" spans="1:3">
      <c r="A126" s="4">
        <v>1</v>
      </c>
      <c r="B126" s="5">
        <v>1</v>
      </c>
      <c r="C126" s="5">
        <v>1</v>
      </c>
    </row>
    <row r="127" spans="1:3">
      <c r="A127" s="4">
        <v>-1</v>
      </c>
      <c r="B127" s="5">
        <v>-1</v>
      </c>
      <c r="C127" s="5">
        <v>-1</v>
      </c>
    </row>
    <row r="128" spans="1:3">
      <c r="A128" s="4">
        <v>1</v>
      </c>
      <c r="B128" s="5">
        <v>-1</v>
      </c>
      <c r="C128" s="5">
        <v>1</v>
      </c>
    </row>
    <row r="129" spans="1:3">
      <c r="A129" s="4">
        <v>1</v>
      </c>
      <c r="B129" s="5">
        <v>1</v>
      </c>
      <c r="C129" s="5">
        <v>1</v>
      </c>
    </row>
    <row r="130" spans="1:3">
      <c r="A130" s="4">
        <v>1</v>
      </c>
      <c r="B130" s="5">
        <v>-1</v>
      </c>
      <c r="C130" s="5">
        <v>-1</v>
      </c>
    </row>
    <row r="131" spans="1:3">
      <c r="A131" s="4">
        <v>1</v>
      </c>
      <c r="B131" s="5">
        <v>1</v>
      </c>
      <c r="C131" s="5">
        <v>1</v>
      </c>
    </row>
    <row r="132" spans="1:3">
      <c r="A132" s="4">
        <v>1</v>
      </c>
      <c r="B132" s="5">
        <v>1</v>
      </c>
      <c r="C132" s="5">
        <v>1</v>
      </c>
    </row>
    <row r="133" spans="1:3">
      <c r="A133" s="4">
        <v>-1</v>
      </c>
      <c r="B133" s="5">
        <v>1</v>
      </c>
      <c r="C133" s="5">
        <v>1</v>
      </c>
    </row>
    <row r="134" spans="1:3">
      <c r="A134" s="4">
        <v>-1</v>
      </c>
      <c r="B134" s="5">
        <v>-1</v>
      </c>
      <c r="C134" s="5">
        <v>1</v>
      </c>
    </row>
    <row r="135" spans="1:3">
      <c r="A135" s="4">
        <v>1</v>
      </c>
      <c r="B135" s="5">
        <v>1</v>
      </c>
      <c r="C135" s="5">
        <v>-1</v>
      </c>
    </row>
    <row r="136" spans="1:3">
      <c r="A136" s="4">
        <v>1</v>
      </c>
      <c r="B136" s="5">
        <v>-1</v>
      </c>
      <c r="C136" s="5">
        <v>-1</v>
      </c>
    </row>
    <row r="137" spans="1:3">
      <c r="A137" s="4">
        <v>-1</v>
      </c>
      <c r="B137" s="5">
        <v>-1</v>
      </c>
      <c r="C137" s="5">
        <v>-1</v>
      </c>
    </row>
    <row r="138" spans="1:3">
      <c r="A138" s="4">
        <v>1</v>
      </c>
      <c r="B138" s="5">
        <v>1</v>
      </c>
      <c r="C138" s="5">
        <v>-1</v>
      </c>
    </row>
    <row r="139" spans="1:3">
      <c r="A139" s="4">
        <v>1</v>
      </c>
      <c r="B139" s="5">
        <v>-1</v>
      </c>
      <c r="C139" s="5">
        <v>1</v>
      </c>
    </row>
    <row r="140" spans="1:3">
      <c r="A140" s="4">
        <v>1</v>
      </c>
      <c r="B140" s="5">
        <v>1</v>
      </c>
      <c r="C140" s="5">
        <v>1</v>
      </c>
    </row>
    <row r="141" spans="1:3">
      <c r="A141" s="4">
        <v>1</v>
      </c>
      <c r="B141" s="5">
        <v>1</v>
      </c>
      <c r="C141" s="5">
        <v>1</v>
      </c>
    </row>
    <row r="142" spans="1:3">
      <c r="A142" s="4">
        <v>1</v>
      </c>
      <c r="B142" s="5">
        <v>1</v>
      </c>
      <c r="C142" s="5">
        <v>-1</v>
      </c>
    </row>
    <row r="143" spans="1:3">
      <c r="A143" s="4">
        <v>1</v>
      </c>
      <c r="B143" s="5">
        <v>1</v>
      </c>
      <c r="C143" s="5">
        <v>-1</v>
      </c>
    </row>
    <row r="144" spans="1:3">
      <c r="A144" s="4">
        <v>1</v>
      </c>
      <c r="B144" s="5">
        <v>1</v>
      </c>
      <c r="C144" s="5">
        <v>1</v>
      </c>
    </row>
    <row r="145" spans="1:3">
      <c r="A145" s="4">
        <v>1</v>
      </c>
      <c r="B145" s="5">
        <v>1</v>
      </c>
      <c r="C145" s="5">
        <v>1</v>
      </c>
    </row>
    <row r="146" spans="1:3">
      <c r="A146" s="4">
        <v>-1</v>
      </c>
      <c r="B146" s="5">
        <v>-1</v>
      </c>
      <c r="C146" s="5">
        <v>-1</v>
      </c>
    </row>
    <row r="147" spans="1:3">
      <c r="A147" s="4">
        <v>-1</v>
      </c>
      <c r="B147" s="5">
        <v>-1</v>
      </c>
      <c r="C147" s="5">
        <v>1</v>
      </c>
    </row>
    <row r="148" spans="1:3">
      <c r="A148" s="4">
        <v>1</v>
      </c>
      <c r="B148" s="5">
        <v>1</v>
      </c>
      <c r="C148" s="5">
        <v>1</v>
      </c>
    </row>
    <row r="149" spans="1:3">
      <c r="A149" s="4">
        <v>-1</v>
      </c>
      <c r="B149" s="5">
        <v>-1</v>
      </c>
      <c r="C149" s="5">
        <v>1</v>
      </c>
    </row>
    <row r="150" spans="1:3">
      <c r="A150" s="4">
        <v>1</v>
      </c>
      <c r="B150" s="5">
        <v>-1</v>
      </c>
      <c r="C150" s="5">
        <v>-1</v>
      </c>
    </row>
    <row r="151" spans="1:3">
      <c r="A151" s="4">
        <v>1</v>
      </c>
      <c r="B151" s="5">
        <v>-1</v>
      </c>
      <c r="C151" s="5">
        <v>-1</v>
      </c>
    </row>
    <row r="152" spans="1:3">
      <c r="A152" s="4">
        <v>-1</v>
      </c>
      <c r="B152" s="5">
        <v>-1</v>
      </c>
      <c r="C152" s="5">
        <v>-1</v>
      </c>
    </row>
    <row r="153" spans="1:3">
      <c r="A153" s="4">
        <v>1</v>
      </c>
      <c r="B153" s="5">
        <v>-1</v>
      </c>
      <c r="C153" s="5">
        <v>-1</v>
      </c>
    </row>
    <row r="154" spans="1:3">
      <c r="A154" s="4">
        <v>-1</v>
      </c>
      <c r="B154" s="5">
        <v>1</v>
      </c>
      <c r="C154" s="5">
        <v>-1</v>
      </c>
    </row>
    <row r="155" spans="1:3">
      <c r="A155" s="4">
        <v>-1</v>
      </c>
      <c r="B155" s="5">
        <v>-1</v>
      </c>
      <c r="C155" s="5">
        <v>-1</v>
      </c>
    </row>
    <row r="156" spans="1:3">
      <c r="A156" s="4">
        <v>1</v>
      </c>
      <c r="B156" s="5">
        <v>1</v>
      </c>
      <c r="C156" s="5">
        <v>-1</v>
      </c>
    </row>
    <row r="157" spans="1:3">
      <c r="A157" s="4">
        <v>-1</v>
      </c>
      <c r="B157" s="5">
        <v>-1</v>
      </c>
      <c r="C157" s="5">
        <v>1</v>
      </c>
    </row>
    <row r="158" spans="1:3">
      <c r="A158" s="4">
        <v>1</v>
      </c>
      <c r="B158" s="5">
        <v>1</v>
      </c>
      <c r="C158" s="5">
        <v>-1</v>
      </c>
    </row>
    <row r="159" spans="1:3">
      <c r="A159" s="4">
        <v>-1</v>
      </c>
      <c r="B159" s="5">
        <v>-1</v>
      </c>
      <c r="C159" s="5">
        <v>-1</v>
      </c>
    </row>
    <row r="160" spans="1:3">
      <c r="A160" s="4">
        <v>1</v>
      </c>
      <c r="B160" s="5">
        <v>1</v>
      </c>
      <c r="C160" s="5">
        <v>-1</v>
      </c>
    </row>
    <row r="161" spans="1:3">
      <c r="A161" s="4">
        <v>1</v>
      </c>
      <c r="B161" s="5">
        <v>1</v>
      </c>
      <c r="C161" s="5">
        <v>-1</v>
      </c>
    </row>
    <row r="162" spans="1:3">
      <c r="A162" s="4">
        <v>-1</v>
      </c>
      <c r="B162" s="5">
        <v>-1</v>
      </c>
      <c r="C162" s="5">
        <v>1</v>
      </c>
    </row>
    <row r="163" spans="1:3">
      <c r="A163" s="4">
        <v>-1</v>
      </c>
      <c r="B163" s="5">
        <v>-1</v>
      </c>
      <c r="C163" s="5">
        <v>-1</v>
      </c>
    </row>
    <row r="164" spans="1:3">
      <c r="A164" s="4">
        <v>1</v>
      </c>
      <c r="B164" s="5">
        <v>1</v>
      </c>
      <c r="C164" s="5">
        <v>1</v>
      </c>
    </row>
    <row r="165" spans="1:3">
      <c r="A165" s="4">
        <v>-1</v>
      </c>
      <c r="B165" s="5">
        <v>-1</v>
      </c>
      <c r="C165" s="5">
        <v>1</v>
      </c>
    </row>
    <row r="166" spans="1:3">
      <c r="A166" s="4">
        <v>-1</v>
      </c>
      <c r="B166" s="5">
        <v>-1</v>
      </c>
      <c r="C166" s="5">
        <v>-1</v>
      </c>
    </row>
    <row r="167" spans="1:3">
      <c r="A167" s="4">
        <v>-1</v>
      </c>
      <c r="B167" s="5">
        <v>-1</v>
      </c>
      <c r="C167" s="5">
        <v>1</v>
      </c>
    </row>
    <row r="168" spans="1:3">
      <c r="A168" s="4">
        <v>-1</v>
      </c>
      <c r="B168" s="5">
        <v>-1</v>
      </c>
      <c r="C168" s="5">
        <v>-1</v>
      </c>
    </row>
    <row r="169" spans="1:3">
      <c r="A169" s="4">
        <v>1</v>
      </c>
      <c r="B169" s="5">
        <v>-1</v>
      </c>
      <c r="C169" s="5">
        <v>1</v>
      </c>
    </row>
    <row r="170" spans="1:3">
      <c r="A170" s="4">
        <v>-1</v>
      </c>
      <c r="B170" s="5">
        <v>-1</v>
      </c>
      <c r="C170" s="5">
        <v>-1</v>
      </c>
    </row>
    <row r="171" spans="1:3">
      <c r="A171" s="4">
        <v>1</v>
      </c>
      <c r="B171" s="5">
        <v>1</v>
      </c>
      <c r="C171" s="5">
        <v>-1</v>
      </c>
    </row>
    <row r="172" spans="1:3">
      <c r="A172" s="4">
        <v>1</v>
      </c>
      <c r="B172" s="5">
        <v>1</v>
      </c>
      <c r="C172" s="5">
        <v>-1</v>
      </c>
    </row>
    <row r="173" spans="1:3">
      <c r="A173" s="4">
        <v>1</v>
      </c>
      <c r="B173" s="5">
        <v>1</v>
      </c>
      <c r="C173" s="5">
        <v>1</v>
      </c>
    </row>
    <row r="174" spans="1:3">
      <c r="A174" s="4">
        <v>1</v>
      </c>
      <c r="B174" s="5">
        <v>-1</v>
      </c>
      <c r="C174" s="5">
        <v>-1</v>
      </c>
    </row>
    <row r="175" spans="1:3">
      <c r="A175" s="4">
        <v>1</v>
      </c>
      <c r="B175" s="5">
        <v>1</v>
      </c>
      <c r="C175" s="5">
        <v>-1</v>
      </c>
    </row>
    <row r="176" spans="1:3">
      <c r="A176" s="4">
        <v>1</v>
      </c>
      <c r="B176" s="5">
        <v>1</v>
      </c>
      <c r="C176" s="5">
        <v>-1</v>
      </c>
    </row>
    <row r="177" spans="1:3">
      <c r="A177" s="4">
        <v>1</v>
      </c>
      <c r="B177" s="5">
        <v>1</v>
      </c>
      <c r="C177" s="5">
        <v>1</v>
      </c>
    </row>
    <row r="178" spans="1:3">
      <c r="A178" s="4">
        <v>-1</v>
      </c>
      <c r="B178" s="5">
        <v>1</v>
      </c>
      <c r="C178" s="5">
        <v>-1</v>
      </c>
    </row>
    <row r="179" spans="1:3">
      <c r="A179" s="4">
        <v>1</v>
      </c>
      <c r="B179" s="5">
        <v>1</v>
      </c>
      <c r="C179" s="5">
        <v>-1</v>
      </c>
    </row>
    <row r="180" spans="1:3">
      <c r="A180" s="4">
        <v>1</v>
      </c>
      <c r="B180" s="5">
        <v>1</v>
      </c>
      <c r="C180" s="5">
        <v>1</v>
      </c>
    </row>
    <row r="181" spans="1:3">
      <c r="A181" s="4">
        <v>-1</v>
      </c>
      <c r="B181" s="5">
        <v>-1</v>
      </c>
      <c r="C181" s="5">
        <v>1</v>
      </c>
    </row>
    <row r="182" spans="1:3">
      <c r="A182" s="4">
        <v>1</v>
      </c>
      <c r="B182" s="5">
        <v>1</v>
      </c>
      <c r="C182" s="5">
        <v>1</v>
      </c>
    </row>
    <row r="183" spans="1:3">
      <c r="A183" s="4">
        <v>1</v>
      </c>
      <c r="B183" s="5">
        <v>1</v>
      </c>
      <c r="C183" s="5">
        <v>-1</v>
      </c>
    </row>
    <row r="184" spans="1:3">
      <c r="A184" s="4">
        <v>1</v>
      </c>
      <c r="B184" s="5">
        <v>-1</v>
      </c>
      <c r="C184" s="5">
        <v>-1</v>
      </c>
    </row>
    <row r="185" spans="1:3">
      <c r="A185" s="4">
        <v>-1</v>
      </c>
      <c r="B185" s="5">
        <v>-1</v>
      </c>
      <c r="C185" s="5">
        <v>-1</v>
      </c>
    </row>
    <row r="186" spans="1:3">
      <c r="A186" s="4">
        <v>1</v>
      </c>
      <c r="B186" s="5">
        <v>-1</v>
      </c>
      <c r="C186" s="5">
        <v>-1</v>
      </c>
    </row>
    <row r="187" spans="1:3">
      <c r="A187" s="4">
        <v>1</v>
      </c>
      <c r="B187" s="5">
        <v>1</v>
      </c>
      <c r="C187" s="5">
        <v>-1</v>
      </c>
    </row>
    <row r="188" spans="1:3">
      <c r="A188" s="4">
        <v>-1</v>
      </c>
      <c r="B188" s="5">
        <v>-1</v>
      </c>
      <c r="C188" s="5">
        <v>-1</v>
      </c>
    </row>
    <row r="189" spans="1:3">
      <c r="A189" s="4">
        <v>1</v>
      </c>
      <c r="B189" s="5">
        <v>1</v>
      </c>
      <c r="C189" s="5">
        <v>-1</v>
      </c>
    </row>
    <row r="190" spans="1:3">
      <c r="A190" s="4">
        <v>-1</v>
      </c>
      <c r="B190" s="5">
        <v>-1</v>
      </c>
      <c r="C190" s="5">
        <v>1</v>
      </c>
    </row>
    <row r="191" spans="1:3">
      <c r="A191" s="4">
        <v>1</v>
      </c>
      <c r="B191" s="5">
        <v>1</v>
      </c>
      <c r="C191" s="5">
        <v>1</v>
      </c>
    </row>
    <row r="192" spans="1:3">
      <c r="A192" s="4">
        <v>1</v>
      </c>
      <c r="B192" s="5">
        <v>1</v>
      </c>
      <c r="C192" s="5">
        <v>-1</v>
      </c>
    </row>
    <row r="193" spans="1:3">
      <c r="A193" s="4">
        <v>-1</v>
      </c>
      <c r="B193" s="5">
        <v>-1</v>
      </c>
      <c r="C193" s="5">
        <v>-1</v>
      </c>
    </row>
    <row r="194" spans="1:3">
      <c r="A194" s="4">
        <v>-1</v>
      </c>
      <c r="B194" s="5">
        <v>-1</v>
      </c>
      <c r="C194" s="5">
        <v>1</v>
      </c>
    </row>
    <row r="195" spans="1:3">
      <c r="A195" s="4">
        <v>1</v>
      </c>
      <c r="B195" s="5">
        <v>1</v>
      </c>
      <c r="C195" s="5">
        <v>1</v>
      </c>
    </row>
    <row r="196" spans="1:3">
      <c r="A196" s="4">
        <v>-1</v>
      </c>
      <c r="B196" s="5">
        <v>-1</v>
      </c>
      <c r="C196" s="5">
        <v>1</v>
      </c>
    </row>
    <row r="197" spans="1:3">
      <c r="A197" s="4">
        <v>-1</v>
      </c>
      <c r="B197" s="5">
        <v>-1</v>
      </c>
      <c r="C197" s="5">
        <v>-1</v>
      </c>
    </row>
    <row r="198" spans="1:3">
      <c r="A198" s="4">
        <v>1</v>
      </c>
      <c r="B198" s="5">
        <v>-1</v>
      </c>
      <c r="C198" s="5">
        <v>1</v>
      </c>
    </row>
    <row r="199" spans="1:3">
      <c r="A199" s="4">
        <v>-1</v>
      </c>
      <c r="B199" s="5">
        <v>-1</v>
      </c>
      <c r="C199" s="5">
        <v>-1</v>
      </c>
    </row>
    <row r="200" spans="1:3">
      <c r="A200" s="4">
        <v>-1</v>
      </c>
      <c r="B200" s="5">
        <v>-1</v>
      </c>
      <c r="C200" s="5">
        <v>1</v>
      </c>
    </row>
    <row r="201" spans="1:3">
      <c r="A201" s="4">
        <v>1</v>
      </c>
      <c r="B201" s="5">
        <v>1</v>
      </c>
      <c r="C201" s="5">
        <v>-1</v>
      </c>
    </row>
    <row r="202" spans="1:3">
      <c r="A202" s="4">
        <v>1</v>
      </c>
      <c r="B202" s="5">
        <v>1</v>
      </c>
      <c r="C202" s="5">
        <v>1</v>
      </c>
    </row>
    <row r="203" spans="1:3">
      <c r="A203" s="4">
        <v>-1</v>
      </c>
      <c r="B203" s="5">
        <v>1</v>
      </c>
      <c r="C203" s="5">
        <v>1</v>
      </c>
    </row>
    <row r="204" spans="1:3">
      <c r="A204" s="4">
        <v>1</v>
      </c>
      <c r="B204" s="5">
        <v>1</v>
      </c>
      <c r="C204" s="5">
        <v>-1</v>
      </c>
    </row>
    <row r="205" spans="1:3">
      <c r="A205" s="4">
        <v>-1</v>
      </c>
      <c r="B205" s="5">
        <v>1</v>
      </c>
      <c r="C205" s="5">
        <v>1</v>
      </c>
    </row>
    <row r="206" spans="1:3">
      <c r="A206" s="4">
        <v>1</v>
      </c>
      <c r="B206" s="5">
        <v>1</v>
      </c>
      <c r="C206" s="5">
        <v>1</v>
      </c>
    </row>
    <row r="207" spans="1:3">
      <c r="A207" s="4">
        <v>-1</v>
      </c>
      <c r="B207" s="5">
        <v>1</v>
      </c>
      <c r="C207" s="5">
        <v>1</v>
      </c>
    </row>
    <row r="208" spans="1:3">
      <c r="A208" s="4">
        <v>-1</v>
      </c>
      <c r="B208" s="5">
        <v>-1</v>
      </c>
      <c r="C208" s="5">
        <v>-1</v>
      </c>
    </row>
    <row r="209" spans="1:3">
      <c r="A209" s="4">
        <v>-1</v>
      </c>
      <c r="B209" s="5">
        <v>1</v>
      </c>
      <c r="C209" s="5">
        <v>1</v>
      </c>
    </row>
    <row r="210" spans="1:3">
      <c r="A210" s="4">
        <v>1</v>
      </c>
      <c r="B210" s="5">
        <v>-1</v>
      </c>
      <c r="C210" s="5">
        <v>1</v>
      </c>
    </row>
    <row r="211" spans="1:3">
      <c r="A211" s="4">
        <v>-1</v>
      </c>
      <c r="B211" s="5">
        <v>-1</v>
      </c>
      <c r="C211" s="5">
        <v>-1</v>
      </c>
    </row>
    <row r="212" spans="1:3">
      <c r="A212" s="4">
        <v>1</v>
      </c>
      <c r="B212" s="5">
        <v>1</v>
      </c>
      <c r="C212" s="5">
        <v>-1</v>
      </c>
    </row>
    <row r="213" spans="1:3">
      <c r="A213" s="4">
        <v>1</v>
      </c>
      <c r="B213" s="5">
        <v>1</v>
      </c>
      <c r="C213" s="5">
        <v>-1</v>
      </c>
    </row>
    <row r="214" spans="1:3">
      <c r="A214" s="4">
        <v>-1</v>
      </c>
      <c r="B214" s="5">
        <v>-1</v>
      </c>
      <c r="C214" s="5">
        <v>-1</v>
      </c>
    </row>
    <row r="215" spans="1:3">
      <c r="A215" s="4">
        <v>1</v>
      </c>
      <c r="B215" s="5">
        <v>1</v>
      </c>
      <c r="C215" s="5">
        <v>-1</v>
      </c>
    </row>
    <row r="216" spans="1:3">
      <c r="A216" s="4">
        <v>-1</v>
      </c>
      <c r="B216" s="5">
        <v>1</v>
      </c>
      <c r="C216" s="5">
        <v>-1</v>
      </c>
    </row>
    <row r="217" spans="1:3">
      <c r="A217" s="4">
        <v>1</v>
      </c>
      <c r="B217" s="5">
        <v>1</v>
      </c>
      <c r="C217" s="5">
        <v>-1</v>
      </c>
    </row>
    <row r="218" spans="1:3">
      <c r="A218" s="4">
        <v>1</v>
      </c>
      <c r="B218" s="5">
        <v>1</v>
      </c>
      <c r="C218" s="5">
        <v>-1</v>
      </c>
    </row>
    <row r="219" spans="1:3">
      <c r="A219" s="4">
        <v>-1</v>
      </c>
      <c r="B219" s="5">
        <v>1</v>
      </c>
      <c r="C219" s="5">
        <v>1</v>
      </c>
    </row>
    <row r="220" spans="1:3">
      <c r="A220" s="4">
        <v>-1</v>
      </c>
      <c r="B220" s="5">
        <v>-1</v>
      </c>
      <c r="C220" s="5">
        <v>1</v>
      </c>
    </row>
    <row r="221" spans="1:3">
      <c r="A221" s="4">
        <v>1</v>
      </c>
      <c r="B221" s="5">
        <v>-1</v>
      </c>
      <c r="C221" s="5">
        <v>-1</v>
      </c>
    </row>
    <row r="222" spans="1:3">
      <c r="A222" s="4">
        <v>1</v>
      </c>
      <c r="B222" s="5">
        <v>1</v>
      </c>
      <c r="C222" s="5">
        <v>1</v>
      </c>
    </row>
    <row r="223" spans="1:3">
      <c r="A223" s="4">
        <v>1</v>
      </c>
      <c r="B223" s="5">
        <v>1</v>
      </c>
      <c r="C223" s="5">
        <v>-1</v>
      </c>
    </row>
    <row r="224" spans="1:3">
      <c r="A224" s="4">
        <v>1</v>
      </c>
      <c r="B224" s="5">
        <v>1</v>
      </c>
      <c r="C224" s="5">
        <v>-1</v>
      </c>
    </row>
    <row r="225" spans="1:3">
      <c r="A225" s="4">
        <v>-1</v>
      </c>
      <c r="B225" s="5">
        <v>-1</v>
      </c>
      <c r="C225" s="5">
        <v>1</v>
      </c>
    </row>
    <row r="226" spans="1:3">
      <c r="A226" s="4">
        <v>1</v>
      </c>
      <c r="B226" s="5">
        <v>1</v>
      </c>
      <c r="C226" s="5">
        <v>1</v>
      </c>
    </row>
    <row r="227" spans="1:3">
      <c r="A227" s="4">
        <v>1</v>
      </c>
      <c r="B227" s="5">
        <v>-1</v>
      </c>
      <c r="C227" s="5">
        <v>1</v>
      </c>
    </row>
    <row r="228" spans="1:3">
      <c r="A228" s="4">
        <v>1</v>
      </c>
      <c r="B228" s="5">
        <v>1</v>
      </c>
      <c r="C228" s="5">
        <v>1</v>
      </c>
    </row>
    <row r="229" spans="1:3">
      <c r="A229" s="4">
        <v>1</v>
      </c>
      <c r="B229" s="5">
        <v>1</v>
      </c>
      <c r="C229" s="5">
        <v>-1</v>
      </c>
    </row>
    <row r="230" spans="1:3">
      <c r="A230" s="4">
        <v>1</v>
      </c>
      <c r="B230" s="5">
        <v>1</v>
      </c>
      <c r="C230" s="5">
        <v>-1</v>
      </c>
    </row>
    <row r="231" spans="1:3">
      <c r="A231" s="4">
        <v>-1</v>
      </c>
      <c r="B231" s="5">
        <v>-1</v>
      </c>
      <c r="C231" s="5">
        <v>1</v>
      </c>
    </row>
    <row r="232" spans="1:3">
      <c r="A232" s="4">
        <v>-1</v>
      </c>
      <c r="B232" s="5">
        <v>-1</v>
      </c>
      <c r="C232" s="5">
        <v>1</v>
      </c>
    </row>
    <row r="233" spans="1:3">
      <c r="A233" s="4">
        <v>-1</v>
      </c>
      <c r="B233" s="5">
        <v>-1</v>
      </c>
      <c r="C233" s="5">
        <v>1</v>
      </c>
    </row>
    <row r="234" spans="1:3">
      <c r="A234" s="4">
        <v>1</v>
      </c>
      <c r="B234" s="5">
        <v>1</v>
      </c>
      <c r="C234" s="5">
        <v>-1</v>
      </c>
    </row>
    <row r="235" spans="1:3">
      <c r="A235" s="4">
        <v>1</v>
      </c>
      <c r="B235" s="5">
        <v>-1</v>
      </c>
      <c r="C235" s="5">
        <v>-1</v>
      </c>
    </row>
    <row r="236" spans="1:3">
      <c r="A236" s="4">
        <v>1</v>
      </c>
      <c r="B236" s="5">
        <v>1</v>
      </c>
      <c r="C236" s="5">
        <v>-1</v>
      </c>
    </row>
    <row r="237" spans="1:3">
      <c r="A237" s="4">
        <v>1</v>
      </c>
      <c r="B237" s="5">
        <v>1</v>
      </c>
      <c r="C237" s="5">
        <v>1</v>
      </c>
    </row>
    <row r="238" spans="1:3">
      <c r="A238" s="4">
        <v>1</v>
      </c>
      <c r="B238" s="5">
        <v>-1</v>
      </c>
      <c r="C238" s="5">
        <v>-1</v>
      </c>
    </row>
    <row r="239" spans="1:3">
      <c r="A239" s="4">
        <v>1</v>
      </c>
      <c r="B239" s="5">
        <v>1</v>
      </c>
      <c r="C239" s="5">
        <v>-1</v>
      </c>
    </row>
    <row r="240" spans="1:3">
      <c r="A240" s="4">
        <v>-1</v>
      </c>
      <c r="B240" s="5">
        <v>-1</v>
      </c>
      <c r="C24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2015-02-09T10:36:27Z</dcterms:created>
  <dcterms:modified xsi:type="dcterms:W3CDTF">2018-06-10T12:45:52Z</dcterms:modified>
</cp:coreProperties>
</file>