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58A1A921-1930-4DF8-AC9B-3AEE43AB0CA9}" xr6:coauthVersionLast="47" xr6:coauthVersionMax="47" xr10:uidLastSave="{00000000-0000-0000-0000-000000000000}"/>
  <bookViews>
    <workbookView xWindow="-108" yWindow="-108" windowWidth="23256" windowHeight="12456" activeTab="1" xr2:uid="{9D9749E3-F29E-4E06-98C8-7F131381CC6C}"/>
  </bookViews>
  <sheets>
    <sheet name="Financial planning sheet" sheetId="1" r:id="rId1"/>
    <sheet name="Sheet1" sheetId="4" r:id="rId2"/>
    <sheet name="Forecast revenue " sheetId="2" r:id="rId3"/>
    <sheet name="Roug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E10" i="2"/>
  <c r="E9" i="2"/>
  <c r="D9" i="2"/>
  <c r="I11" i="3"/>
  <c r="G11" i="3"/>
  <c r="D17" i="3"/>
  <c r="D16" i="3"/>
  <c r="E16" i="3" s="1"/>
  <c r="C16" i="3"/>
  <c r="C17" i="3"/>
  <c r="C10" i="3"/>
  <c r="B10" i="3"/>
  <c r="E7" i="3"/>
  <c r="E6" i="3"/>
  <c r="E5" i="3"/>
  <c r="D5" i="3"/>
  <c r="D6" i="3"/>
  <c r="C6" i="3"/>
  <c r="C5" i="3"/>
  <c r="H13" i="1"/>
  <c r="E17" i="3" l="1"/>
  <c r="E18" i="3" s="1"/>
</calcChain>
</file>

<file path=xl/sharedStrings.xml><?xml version="1.0" encoding="utf-8"?>
<sst xmlns="http://schemas.openxmlformats.org/spreadsheetml/2006/main" count="114" uniqueCount="101">
  <si>
    <t>Financial Planning {Production}</t>
  </si>
  <si>
    <t>Cost</t>
  </si>
  <si>
    <t xml:space="preserve">No_of_Units </t>
  </si>
  <si>
    <t>Total cost</t>
  </si>
  <si>
    <t xml:space="preserve">Spending In </t>
  </si>
  <si>
    <t xml:space="preserve">Sampling Tailor </t>
  </si>
  <si>
    <t>40000/month</t>
  </si>
  <si>
    <t>Basic Stitching Machine (2-3)</t>
  </si>
  <si>
    <t xml:space="preserve">Cutting tables &amp; tools </t>
  </si>
  <si>
    <t>Quality Check and finishing Tool</t>
  </si>
  <si>
    <t xml:space="preserve">Steam iron, measuring tools </t>
  </si>
  <si>
    <t xml:space="preserve">Design Software </t>
  </si>
  <si>
    <t>1000/year</t>
  </si>
  <si>
    <t>Branding and packaging</t>
  </si>
  <si>
    <t>Rent (Shared space)</t>
  </si>
  <si>
    <t>15000-25000/month</t>
  </si>
  <si>
    <t xml:space="preserve">Labels tags eco packaging </t>
  </si>
  <si>
    <t xml:space="preserve">Total </t>
  </si>
  <si>
    <t>Sno.</t>
  </si>
  <si>
    <t>Assumption</t>
  </si>
  <si>
    <t>D2C Channel (Website/Marketplaces)</t>
  </si>
  <si>
    <t>B2B Channel (Shopkeepers/Salesmen)</t>
  </si>
  <si>
    <t>Sales Driver</t>
  </si>
  <si>
    <t>Digital Ads (₹60,000 monthly)</t>
  </si>
  <si>
    <t>Salesman Efforts (Field Marketing ₹20,000)</t>
  </si>
  <si>
    <t>Conversion Rate</t>
  </si>
  <si>
    <t>1.5% (A good D2C e-commerce target)</t>
  </si>
  <si>
    <t>Average Selling Price (ASP)</t>
  </si>
  <si>
    <t>₹1,500 per unit (Retail Price, Higher Margin)</t>
  </si>
  <si>
    <t>Average Order Size (AOS)</t>
  </si>
  <si>
    <t>1 unit per customer</t>
  </si>
  <si>
    <t>Revenue</t>
  </si>
  <si>
    <t>Total Revenue</t>
  </si>
  <si>
    <t>Lets take 4000 visitors came to your website and another ecomerce websites and the canversion rate is 1.5% then total units in D2C is 60</t>
  </si>
  <si>
    <t xml:space="preserve">Forecast Revenue </t>
  </si>
  <si>
    <t>2. Stitching &amp; Tailoring Labor₹200 - ₹250</t>
  </si>
  <si>
    <t xml:space="preserve">Variable Cost Per Unit </t>
  </si>
  <si>
    <t xml:space="preserve">Sno </t>
  </si>
  <si>
    <t xml:space="preserve">Making Charges </t>
  </si>
  <si>
    <t>]</t>
  </si>
  <si>
    <t>B2B</t>
  </si>
  <si>
    <t>Profit</t>
  </si>
  <si>
    <t>Business</t>
  </si>
  <si>
    <t>Quantity</t>
  </si>
  <si>
    <t xml:space="preserve">Making cost </t>
  </si>
  <si>
    <t>Selling cost</t>
  </si>
  <si>
    <t>B2C</t>
  </si>
  <si>
    <t xml:space="preserve">Total profit </t>
  </si>
  <si>
    <t xml:space="preserve">Increase sale </t>
  </si>
  <si>
    <t>!0%</t>
  </si>
  <si>
    <t xml:space="preserve"> Fabric &amp; Material Sourcing₹200 - ₹350</t>
  </si>
  <si>
    <t>3. Premium Packaging &amp; Tags₹50 - ₹100</t>
  </si>
  <si>
    <r>
      <t>4. Fulfillment &amp; Handling₹100 - ₹150</t>
    </r>
    <r>
      <rPr>
        <sz val="11"/>
        <color theme="1"/>
        <rFont val="Calibri"/>
        <family val="2"/>
        <scheme val="minor"/>
      </rPr>
      <t>Includes logistics, warehousing fees, and the specific cost of dispatching one unit to the end customer.</t>
    </r>
    <r>
      <rPr>
        <b/>
        <sz val="11"/>
        <color theme="1"/>
        <rFont val="Calibri"/>
        <family val="2"/>
        <scheme val="minor"/>
      </rPr>
      <t>Total VCPU (COGS)∼ 700-750</t>
    </r>
  </si>
  <si>
    <t>₹1000 per unit (Wholesale Price, Lower Margin)</t>
  </si>
  <si>
    <t>10 Shopkeepers Placing Orders (Realistic target for new B2B sales)</t>
  </si>
  <si>
    <t>50 units per shopkeeper order</t>
  </si>
  <si>
    <t xml:space="preserve">Spending in </t>
  </si>
  <si>
    <t>No_of units</t>
  </si>
  <si>
    <t>Total Cost</t>
  </si>
  <si>
    <t>Start Up Cost</t>
  </si>
  <si>
    <t xml:space="preserve">Production </t>
  </si>
  <si>
    <t>""</t>
  </si>
  <si>
    <t>Sales and Marketing</t>
  </si>
  <si>
    <t xml:space="preserve">Designer </t>
  </si>
  <si>
    <t>40000+10000</t>
  </si>
  <si>
    <t>1permanent,1intern</t>
  </si>
  <si>
    <t>Financial intern</t>
  </si>
  <si>
    <t>Social Media, meetings,overview</t>
  </si>
  <si>
    <t xml:space="preserve">Handle by me </t>
  </si>
  <si>
    <t>Workers</t>
  </si>
  <si>
    <t>Return Check intern</t>
  </si>
  <si>
    <t>Total</t>
  </si>
  <si>
    <t>Premiums (to runs add,flipkart amazon premium</t>
  </si>
  <si>
    <t xml:space="preserve">Website </t>
  </si>
  <si>
    <t xml:space="preserve">Intern </t>
  </si>
  <si>
    <t>Patent,Company registration</t>
  </si>
  <si>
    <t>50000-150000</t>
  </si>
  <si>
    <t>Priority</t>
  </si>
  <si>
    <t>Strategy / System</t>
  </si>
  <si>
    <t>Description</t>
  </si>
  <si>
    <t>Quality</t>
  </si>
  <si>
    <t>Cluster Sizing Verification</t>
  </si>
  <si>
    <t>Implement digital pattern checks to verify cuts against custom body-shape clusters and ensure the integrity of the adjustable fit.</t>
  </si>
  <si>
    <t>Value Engineering/Target Costing System</t>
  </si>
  <si>
    <t>Implement controls to track COGS against target price points, focusing on reducing the ₹750 making cost via B2B volume buying.</t>
  </si>
  <si>
    <t>Sales</t>
  </si>
  <si>
    <t>Dynamic Order Routing Protocol</t>
  </si>
  <si>
    <t>Use your IMS to create separate fulfillment paths for B2B (bulk logistics) and D2C (premium packaging/certification check).</t>
  </si>
  <si>
    <t>Fulfillment</t>
  </si>
  <si>
    <t>Integrated Inventory Management (IMS)</t>
  </si>
  <si>
    <t>Use cloud-based software to track real-time stock across your D2C website, marketplaces, and B2B orders to prevent overselling.</t>
  </si>
  <si>
    <t>Service</t>
  </si>
  <si>
    <t>Dedicated Post-Sale Alteration SOPs</t>
  </si>
  <si>
    <t>Implement specific protocols for handling, scheduling, and executing the After-Sales Fit Service to ensure fast resolution and mitigate the 40% return problem.</t>
  </si>
  <si>
    <t>Compliance</t>
  </si>
  <si>
    <t>GRS Certification Tracking</t>
  </si>
  <si>
    <t>Use a digital system to track and verify Global Recycled Standard (GRS) certificates from vendors, authenticating your sustainability claims.</t>
  </si>
  <si>
    <t>General</t>
  </si>
  <si>
    <t>Production Planning Tools</t>
  </si>
  <si>
    <t>Implement ERP modules (Odoo/SAP) for scheduling batches and monitoring production status to reduce downtime and ensure MoM consistency.</t>
  </si>
  <si>
    <t>Tools and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</si>
</sst>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4" fillId="0" borderId="17" xfId="0" applyFont="1" applyBorder="1" applyAlignment="1">
      <alignment horizontal="right" wrapText="1"/>
    </xf>
    <xf numFmtId="0" fontId="4" fillId="0" borderId="18" xfId="0" applyFont="1" applyBorder="1" applyAlignment="1">
      <alignment horizontal="right" wrapText="1"/>
    </xf>
    <xf numFmtId="0" fontId="4" fillId="4" borderId="10" xfId="0" applyFont="1" applyFill="1" applyBorder="1" applyAlignment="1">
      <alignment wrapText="1"/>
    </xf>
    <xf numFmtId="0" fontId="4" fillId="4" borderId="1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9" fontId="0" fillId="0" borderId="0" xfId="0" applyNumberFormat="1"/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FF8B-B030-4F0E-A06A-F526F8201AB2}">
  <dimension ref="D2:P24"/>
  <sheetViews>
    <sheetView topLeftCell="C1" workbookViewId="0">
      <selection activeCell="I13" sqref="I13"/>
    </sheetView>
  </sheetViews>
  <sheetFormatPr defaultRowHeight="14.4" x14ac:dyDescent="0.3"/>
  <cols>
    <col min="3" max="3" width="13" customWidth="1"/>
    <col min="4" max="4" width="4" customWidth="1"/>
    <col min="5" max="5" width="24" customWidth="1"/>
    <col min="6" max="6" width="15.44140625" customWidth="1"/>
    <col min="7" max="7" width="16.88671875" customWidth="1"/>
    <col min="8" max="8" width="14.88671875" customWidth="1"/>
    <col min="12" max="12" width="4.5546875" bestFit="1" customWidth="1"/>
    <col min="13" max="13" width="20.109375" customWidth="1"/>
    <col min="14" max="14" width="12" bestFit="1" customWidth="1"/>
    <col min="15" max="15" width="17.33203125" bestFit="1" customWidth="1"/>
    <col min="16" max="16" width="9.33203125" bestFit="1" customWidth="1"/>
  </cols>
  <sheetData>
    <row r="2" spans="4:16" ht="15" thickBot="1" x14ac:dyDescent="0.35"/>
    <row r="3" spans="4:16" ht="14.4" customHeight="1" x14ac:dyDescent="0.3">
      <c r="D3" s="52" t="s">
        <v>0</v>
      </c>
      <c r="E3" s="53"/>
      <c r="F3" s="53"/>
      <c r="G3" s="53"/>
      <c r="H3" s="54"/>
      <c r="L3" s="58" t="s">
        <v>59</v>
      </c>
      <c r="M3" s="59"/>
      <c r="N3" s="59"/>
      <c r="O3" s="59"/>
      <c r="P3" s="60"/>
    </row>
    <row r="4" spans="4:16" ht="15" thickBot="1" x14ac:dyDescent="0.35">
      <c r="D4" s="55"/>
      <c r="E4" s="56"/>
      <c r="F4" s="56"/>
      <c r="G4" s="56"/>
      <c r="H4" s="57"/>
      <c r="L4" s="61"/>
      <c r="M4" s="62"/>
      <c r="N4" s="62"/>
      <c r="O4" s="62"/>
      <c r="P4" s="63"/>
    </row>
    <row r="5" spans="4:16" x14ac:dyDescent="0.3">
      <c r="D5" s="9" t="s">
        <v>18</v>
      </c>
      <c r="E5" s="7" t="s">
        <v>4</v>
      </c>
      <c r="F5" s="7" t="s">
        <v>1</v>
      </c>
      <c r="G5" s="7" t="s">
        <v>2</v>
      </c>
      <c r="H5" s="8" t="s">
        <v>3</v>
      </c>
      <c r="L5" s="35" t="s">
        <v>18</v>
      </c>
      <c r="M5" s="36" t="s">
        <v>56</v>
      </c>
      <c r="N5" s="36" t="s">
        <v>1</v>
      </c>
      <c r="O5" s="36" t="s">
        <v>57</v>
      </c>
      <c r="P5" s="37" t="s">
        <v>58</v>
      </c>
    </row>
    <row r="6" spans="4:16" x14ac:dyDescent="0.3">
      <c r="D6" s="10">
        <v>1</v>
      </c>
      <c r="E6" s="1" t="s">
        <v>5</v>
      </c>
      <c r="F6" s="1" t="s">
        <v>6</v>
      </c>
      <c r="G6" s="1">
        <v>3</v>
      </c>
      <c r="H6" s="2">
        <v>120000</v>
      </c>
      <c r="L6" s="10">
        <v>1</v>
      </c>
      <c r="M6" s="28" t="s">
        <v>60</v>
      </c>
      <c r="N6" s="28">
        <v>500000</v>
      </c>
      <c r="O6" s="28" t="s">
        <v>61</v>
      </c>
      <c r="P6" s="38">
        <v>500000</v>
      </c>
    </row>
    <row r="7" spans="4:16" ht="13.8" customHeight="1" x14ac:dyDescent="0.3">
      <c r="D7" s="10">
        <v>2</v>
      </c>
      <c r="E7" s="1" t="s">
        <v>7</v>
      </c>
      <c r="F7" s="1">
        <v>40000</v>
      </c>
      <c r="G7" s="1">
        <v>4</v>
      </c>
      <c r="H7" s="2">
        <v>160000</v>
      </c>
      <c r="L7" s="10">
        <v>2</v>
      </c>
      <c r="M7" s="28" t="s">
        <v>62</v>
      </c>
      <c r="N7" s="28">
        <v>20000</v>
      </c>
      <c r="O7" s="28">
        <v>2</v>
      </c>
      <c r="P7" s="38">
        <v>40000</v>
      </c>
    </row>
    <row r="8" spans="4:16" x14ac:dyDescent="0.3">
      <c r="D8" s="10">
        <v>3</v>
      </c>
      <c r="E8" s="1" t="s">
        <v>8</v>
      </c>
      <c r="F8" s="1">
        <v>10000</v>
      </c>
      <c r="G8" s="1">
        <v>5</v>
      </c>
      <c r="H8" s="2">
        <v>50000</v>
      </c>
      <c r="L8" s="10">
        <v>3</v>
      </c>
      <c r="M8" s="28" t="s">
        <v>63</v>
      </c>
      <c r="N8" s="28" t="s">
        <v>64</v>
      </c>
      <c r="O8" s="28" t="s">
        <v>65</v>
      </c>
      <c r="P8" s="38">
        <v>50000</v>
      </c>
    </row>
    <row r="9" spans="4:16" ht="28.8" x14ac:dyDescent="0.3">
      <c r="D9" s="10">
        <v>4</v>
      </c>
      <c r="E9" s="1" t="s">
        <v>9</v>
      </c>
      <c r="F9" s="51" t="s">
        <v>10</v>
      </c>
      <c r="G9" s="51"/>
      <c r="H9" s="2">
        <v>30000</v>
      </c>
      <c r="L9" s="39">
        <v>4</v>
      </c>
      <c r="M9" s="1" t="s">
        <v>66</v>
      </c>
      <c r="N9" s="1">
        <v>5000</v>
      </c>
      <c r="O9" s="1">
        <v>1</v>
      </c>
      <c r="P9" s="2">
        <v>5000</v>
      </c>
    </row>
    <row r="10" spans="4:16" ht="28.8" x14ac:dyDescent="0.3">
      <c r="D10" s="10">
        <v>5</v>
      </c>
      <c r="E10" s="1" t="s">
        <v>11</v>
      </c>
      <c r="F10" s="1" t="s">
        <v>12</v>
      </c>
      <c r="G10" s="1">
        <v>1</v>
      </c>
      <c r="H10" s="2">
        <v>10000</v>
      </c>
      <c r="L10" s="10">
        <v>5</v>
      </c>
      <c r="M10" s="1" t="s">
        <v>67</v>
      </c>
      <c r="N10" s="1">
        <v>0</v>
      </c>
      <c r="O10" s="1" t="s">
        <v>68</v>
      </c>
      <c r="P10" s="2">
        <v>0</v>
      </c>
    </row>
    <row r="11" spans="4:16" x14ac:dyDescent="0.3">
      <c r="D11" s="10">
        <v>6</v>
      </c>
      <c r="E11" s="1" t="s">
        <v>13</v>
      </c>
      <c r="F11" s="50" t="s">
        <v>16</v>
      </c>
      <c r="G11" s="50"/>
      <c r="H11" s="2">
        <v>50000</v>
      </c>
      <c r="L11" s="10">
        <v>6</v>
      </c>
      <c r="M11" s="28" t="s">
        <v>69</v>
      </c>
      <c r="N11" s="28">
        <v>15000</v>
      </c>
      <c r="O11" s="28">
        <v>2</v>
      </c>
      <c r="P11" s="38">
        <v>30000</v>
      </c>
    </row>
    <row r="12" spans="4:16" ht="29.4" thickBot="1" x14ac:dyDescent="0.35">
      <c r="D12" s="11">
        <v>7</v>
      </c>
      <c r="E12" s="3" t="s">
        <v>14</v>
      </c>
      <c r="F12" s="3" t="s">
        <v>15</v>
      </c>
      <c r="G12" s="3">
        <v>1</v>
      </c>
      <c r="H12" s="4">
        <v>20000</v>
      </c>
      <c r="L12" s="10">
        <v>7</v>
      </c>
      <c r="M12" s="28" t="s">
        <v>70</v>
      </c>
      <c r="N12" s="28">
        <v>10000</v>
      </c>
      <c r="O12" s="28">
        <v>1</v>
      </c>
      <c r="P12" s="38">
        <v>10000</v>
      </c>
    </row>
    <row r="13" spans="4:16" ht="43.8" thickBot="1" x14ac:dyDescent="0.35">
      <c r="G13" s="5" t="s">
        <v>17</v>
      </c>
      <c r="H13" s="6">
        <f>SUM(H6:H12)</f>
        <v>440000</v>
      </c>
      <c r="L13" s="10">
        <v>6</v>
      </c>
      <c r="M13" s="1" t="s">
        <v>72</v>
      </c>
      <c r="N13" s="28">
        <v>150000</v>
      </c>
      <c r="O13" s="28" t="s">
        <v>61</v>
      </c>
      <c r="P13" s="38">
        <v>150000</v>
      </c>
    </row>
    <row r="14" spans="4:16" x14ac:dyDescent="0.3">
      <c r="L14" s="10">
        <v>7</v>
      </c>
      <c r="M14" s="1" t="s">
        <v>73</v>
      </c>
      <c r="N14" s="28">
        <v>0</v>
      </c>
      <c r="O14" s="40" t="s">
        <v>74</v>
      </c>
      <c r="P14" s="41">
        <v>0</v>
      </c>
    </row>
    <row r="15" spans="4:16" ht="29.4" thickBot="1" x14ac:dyDescent="0.35">
      <c r="L15" s="44">
        <v>8</v>
      </c>
      <c r="M15" s="45" t="s">
        <v>75</v>
      </c>
      <c r="N15" s="46" t="s">
        <v>76</v>
      </c>
      <c r="O15" s="40" t="s">
        <v>61</v>
      </c>
      <c r="P15" s="47">
        <v>100000</v>
      </c>
    </row>
    <row r="16" spans="4:16" ht="15" thickBot="1" x14ac:dyDescent="0.35">
      <c r="L16" s="11"/>
      <c r="M16" s="42"/>
      <c r="N16" s="43"/>
      <c r="O16" s="49" t="s">
        <v>71</v>
      </c>
      <c r="P16" s="48">
        <f>SUM(P6:P15)</f>
        <v>885000</v>
      </c>
    </row>
    <row r="24" spans="15:15" x14ac:dyDescent="0.3">
      <c r="O24" t="s">
        <v>39</v>
      </c>
    </row>
  </sheetData>
  <mergeCells count="4">
    <mergeCell ref="F11:G11"/>
    <mergeCell ref="F9:G9"/>
    <mergeCell ref="D3:H4"/>
    <mergeCell ref="L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8772-753A-4EA6-90CE-B5797130C270}">
  <dimension ref="I1:K10"/>
  <sheetViews>
    <sheetView tabSelected="1" topLeftCell="D1" zoomScaleNormal="100" workbookViewId="0">
      <selection activeCell="N7" sqref="N7"/>
    </sheetView>
  </sheetViews>
  <sheetFormatPr defaultRowHeight="14.4" x14ac:dyDescent="0.3"/>
  <cols>
    <col min="1" max="1" width="10.109375" customWidth="1"/>
    <col min="2" max="2" width="20.6640625" customWidth="1"/>
    <col min="3" max="3" width="29.88671875" customWidth="1"/>
    <col min="9" max="9" width="11" customWidth="1"/>
    <col min="10" max="10" width="16.77734375" customWidth="1"/>
    <col min="11" max="11" width="45.77734375" customWidth="1"/>
  </cols>
  <sheetData>
    <row r="1" spans="9:11" x14ac:dyDescent="0.3">
      <c r="I1" s="72" t="s">
        <v>100</v>
      </c>
      <c r="J1" s="73"/>
      <c r="K1" s="74"/>
    </row>
    <row r="2" spans="9:11" ht="15" thickBot="1" x14ac:dyDescent="0.35">
      <c r="I2" s="75"/>
      <c r="J2" s="76"/>
      <c r="K2" s="77"/>
    </row>
    <row r="3" spans="9:11" x14ac:dyDescent="0.3">
      <c r="I3" s="78" t="s">
        <v>77</v>
      </c>
      <c r="J3" s="79" t="s">
        <v>78</v>
      </c>
      <c r="K3" s="80" t="s">
        <v>79</v>
      </c>
    </row>
    <row r="4" spans="9:11" ht="39.6" x14ac:dyDescent="0.3">
      <c r="I4" s="81" t="s">
        <v>80</v>
      </c>
      <c r="J4" s="82" t="s">
        <v>81</v>
      </c>
      <c r="K4" s="70" t="s">
        <v>82</v>
      </c>
    </row>
    <row r="5" spans="9:11" ht="39.6" x14ac:dyDescent="0.3">
      <c r="I5" s="81" t="s">
        <v>1</v>
      </c>
      <c r="J5" s="82" t="s">
        <v>83</v>
      </c>
      <c r="K5" s="70" t="s">
        <v>84</v>
      </c>
    </row>
    <row r="6" spans="9:11" ht="39.6" x14ac:dyDescent="0.3">
      <c r="I6" s="81" t="s">
        <v>85</v>
      </c>
      <c r="J6" s="82" t="s">
        <v>86</v>
      </c>
      <c r="K6" s="70" t="s">
        <v>87</v>
      </c>
    </row>
    <row r="7" spans="9:11" ht="39.6" x14ac:dyDescent="0.3">
      <c r="I7" s="81" t="s">
        <v>88</v>
      </c>
      <c r="J7" s="82" t="s">
        <v>89</v>
      </c>
      <c r="K7" s="70" t="s">
        <v>90</v>
      </c>
    </row>
    <row r="8" spans="9:11" ht="39.6" x14ac:dyDescent="0.3">
      <c r="I8" s="81" t="s">
        <v>91</v>
      </c>
      <c r="J8" s="82" t="s">
        <v>92</v>
      </c>
      <c r="K8" s="70" t="s">
        <v>93</v>
      </c>
    </row>
    <row r="9" spans="9:11" ht="39.6" x14ac:dyDescent="0.3">
      <c r="I9" s="81" t="s">
        <v>94</v>
      </c>
      <c r="J9" s="82" t="s">
        <v>95</v>
      </c>
      <c r="K9" s="70" t="s">
        <v>96</v>
      </c>
    </row>
    <row r="10" spans="9:11" ht="40.200000000000003" thickBot="1" x14ac:dyDescent="0.35">
      <c r="I10" s="83" t="s">
        <v>97</v>
      </c>
      <c r="J10" s="84" t="s">
        <v>98</v>
      </c>
      <c r="K10" s="71" t="s">
        <v>99</v>
      </c>
    </row>
  </sheetData>
  <mergeCells count="1">
    <mergeCell ref="I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9E0A-5D16-4DAB-8E27-C169307C668D}">
  <dimension ref="A1:Z985"/>
  <sheetViews>
    <sheetView topLeftCell="A7" workbookViewId="0">
      <selection activeCell="B22" sqref="B22:H27"/>
    </sheetView>
  </sheetViews>
  <sheetFormatPr defaultRowHeight="14.4" x14ac:dyDescent="0.3"/>
  <cols>
    <col min="1" max="1" width="4.77734375" customWidth="1"/>
    <col min="2" max="2" width="41.77734375" customWidth="1"/>
    <col min="3" max="3" width="27.6640625" customWidth="1"/>
    <col min="4" max="4" width="31.109375" customWidth="1"/>
    <col min="5" max="5" width="39" customWidth="1"/>
    <col min="6" max="6" width="11.6640625" customWidth="1"/>
  </cols>
  <sheetData>
    <row r="1" spans="1:26" ht="15" thickBot="1" x14ac:dyDescent="0.35">
      <c r="D1" s="27"/>
      <c r="E1" s="2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 thickBot="1" x14ac:dyDescent="0.35">
      <c r="C2" s="64" t="s">
        <v>34</v>
      </c>
      <c r="D2" s="65"/>
      <c r="E2" s="66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35">
      <c r="C3" s="67"/>
      <c r="D3" s="68"/>
      <c r="E3" s="69"/>
      <c r="F3" s="14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600000000000001" customHeight="1" thickBot="1" x14ac:dyDescent="0.35">
      <c r="C4" s="23" t="s">
        <v>19</v>
      </c>
      <c r="D4" s="24" t="s">
        <v>20</v>
      </c>
      <c r="E4" s="25" t="s">
        <v>21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35">
      <c r="C5" s="26" t="s">
        <v>22</v>
      </c>
      <c r="D5" s="16" t="s">
        <v>23</v>
      </c>
      <c r="E5" s="17" t="s">
        <v>24</v>
      </c>
      <c r="F5" s="1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7.6" thickBot="1" x14ac:dyDescent="0.35">
      <c r="C6" s="26" t="s">
        <v>25</v>
      </c>
      <c r="D6" s="16" t="s">
        <v>26</v>
      </c>
      <c r="E6" s="17" t="s">
        <v>54</v>
      </c>
      <c r="F6" s="14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7.6" thickBot="1" x14ac:dyDescent="0.35">
      <c r="C7" s="26" t="s">
        <v>27</v>
      </c>
      <c r="D7" s="16" t="s">
        <v>28</v>
      </c>
      <c r="E7" s="17" t="s">
        <v>53</v>
      </c>
      <c r="F7" s="14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35">
      <c r="C8" s="26" t="s">
        <v>29</v>
      </c>
      <c r="D8" s="16" t="s">
        <v>30</v>
      </c>
      <c r="E8" s="17" t="s">
        <v>55</v>
      </c>
      <c r="F8" s="1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35">
      <c r="C9" s="26" t="s">
        <v>31</v>
      </c>
      <c r="D9" s="19">
        <f>1500*60</f>
        <v>90000</v>
      </c>
      <c r="E9" s="20">
        <f>1000*500</f>
        <v>500000</v>
      </c>
      <c r="F9" s="1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35">
      <c r="C10" s="18"/>
      <c r="D10" s="21" t="s">
        <v>32</v>
      </c>
      <c r="E10" s="22">
        <f>SUM(D9:E9)</f>
        <v>590000</v>
      </c>
      <c r="F10" s="14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35">
      <c r="A11" s="12"/>
      <c r="B11" s="12"/>
      <c r="C11" s="15"/>
      <c r="D11" s="15"/>
      <c r="E11" s="1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35">
      <c r="A13" s="12"/>
      <c r="B13" s="12"/>
      <c r="C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35">
      <c r="A14" s="12"/>
      <c r="B14" s="13" t="s">
        <v>33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35">
      <c r="A15" s="27"/>
      <c r="B15" s="2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3.4" customHeight="1" thickBot="1" x14ac:dyDescent="0.35">
      <c r="A16" s="31" t="s">
        <v>37</v>
      </c>
      <c r="B16" s="32" t="s">
        <v>36</v>
      </c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35">
      <c r="A17" s="10">
        <v>1</v>
      </c>
      <c r="B17" s="29" t="s">
        <v>50</v>
      </c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35">
      <c r="A18" s="10">
        <v>2</v>
      </c>
      <c r="B18" s="29" t="s">
        <v>35</v>
      </c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35">
      <c r="A19" s="10">
        <v>3</v>
      </c>
      <c r="B19" s="29" t="s">
        <v>51</v>
      </c>
      <c r="C19" s="1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58.2" thickBot="1" x14ac:dyDescent="0.35">
      <c r="A20" s="11">
        <v>4</v>
      </c>
      <c r="B20" s="30" t="s">
        <v>52</v>
      </c>
      <c r="C20" s="1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35">
      <c r="A21" s="15"/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35">
      <c r="A26" s="12"/>
      <c r="B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35">
      <c r="A27" s="12"/>
      <c r="B27" s="12"/>
      <c r="C27" s="12"/>
      <c r="D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thickBo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thickBot="1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thickBot="1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thickBot="1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thickBot="1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thickBot="1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thickBot="1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thickBot="1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thickBot="1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thickBot="1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thickBot="1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thickBot="1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thickBot="1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thickBot="1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thickBot="1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thickBot="1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thickBot="1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thickBot="1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thickBot="1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thickBot="1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thickBot="1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thickBot="1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thickBot="1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thickBot="1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thickBot="1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thickBot="1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thickBot="1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thickBot="1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thickBot="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thickBot="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thickBot="1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thickBot="1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thickBot="1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thickBot="1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thickBot="1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thickBot="1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thickBot="1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thickBot="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thickBot="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thickBot="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thickBot="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thickBo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thickBot="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thickBot="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thickBot="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thickBot="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thickBot="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thickBot="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thickBo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thickBo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thickBo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thickBo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thickBo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thickBo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thickBo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thickBo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thickBo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thickBo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thickBo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thickBo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thickBo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thickBo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thickBo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" thickBo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" thickBo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" thickBo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" thickBo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" thickBo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" thickBo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" thickBo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" thickBo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" thickBo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" thickBo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" thickBo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" thickBo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" thickBo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" thickBo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" thickBo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" thickBo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" thickBo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" thickBo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" thickBo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" thickBo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" thickBo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" thickBo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" thickBo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" thickBo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" thickBo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" thickBo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" thickBo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" thickBo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" thickBo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 thickBo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" thickBo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" thickBo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" thickBo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" thickBo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" thickBo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" thickBo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" thickBo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" thickBo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" thickBo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" thickBo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" thickBo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" thickBo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" thickBo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" thickBo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" thickBo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" thickBo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" thickBo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" thickBo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" thickBo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" thickBo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" thickBo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" thickBo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" thickBo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" thickBo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" thickBo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" thickBo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" thickBo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" thickBo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" thickBo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" thickBo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" thickBo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" thickBo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" thickBo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" thickBo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" thickBo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" thickBo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" thickBo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" thickBo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" thickBo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thickBo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thickBo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thickBo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thickBo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thickBo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thickBo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thickBo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thickBo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thickBo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thickBo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thickBo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thickBo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thickBo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thickBo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thickBo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thickBo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thickBo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thickBo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thickBo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thickBo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thickBo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thickBo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thickBo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thickBo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thickBo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thickBo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thickBo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thickBo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thickBo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thickBo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thickBo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thickBo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thickBo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thickBo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thickBo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thickBo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thickBo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thickBo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thickBo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thickBo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thickBo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thickBo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thickBo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thickBo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thickBo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thickBo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thickBo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thickBo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thickBo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thickBo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thickBo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thickBo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thickBo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thickBo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thickBo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thickBo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thickBo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thickBo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thickBo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thickBo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thickBo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thickBo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thickBo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thickBo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thickBo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thickBo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thickBo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thickBo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thickBo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thickBo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thickBo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thickBo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thickBo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thickBo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thickBo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thickBo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thickBo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thickBo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thickBo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thickBo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thickBo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thickBo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thickBo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thickBo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thickBo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thickBo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thickBo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thickBo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thickBo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thickBo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thickBo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thickBo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thickBo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thickBo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thickBo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thickBo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thickBo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thickBo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thickBo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thickBo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thickBo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thickBo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thickBo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thickBo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thickBo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thickBo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thickBo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thickBo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thickBo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thickBo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thickBo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thickBo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thickBo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thickBo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thickBo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thickBo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thickBo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thickBo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thickBo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thickBo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thickBo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thickBo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thickBo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thickBo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thickBo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thickBo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thickBo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thickBo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thickBo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thickBo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thickBo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thickBo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thickBo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thickBo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thickBo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thickBo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thickBo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thickBo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thickBo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thickBo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thickBo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thickBo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thickBo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thickBo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thickBo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thickBo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thickBo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thickBo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thickBo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thickBo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thickBo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thickBo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thickBo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thickBo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thickBo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thickBo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thickBo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thickBo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thickBo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thickBo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thickBo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thickBo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thickBo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thickBo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thickBo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thickBo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thickBo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thickBo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thickBo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thickBo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thickBo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thickBo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thickBo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thickBo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thickBo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thickBo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thickBo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thickBo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thickBo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thickBo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thickBo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thickBo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thickBo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thickBo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thickBo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thickBo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thickBo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thickBo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thickBo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thickBo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thickBo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thickBo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thickBo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thickBo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thickBo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thickBo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thickBo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thickBo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thickBo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thickBo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thickBo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thickBo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thickBo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thickBo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thickBo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thickBo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thickBo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thickBo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thickBo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thickBo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thickBo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thickBo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thickBo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thickBo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thickBo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thickBo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thickBo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thickBo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thickBo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thickBo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thickBo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thickBo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thickBo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thickBo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thickBo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thickBo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thickBo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thickBo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thickBo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thickBo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thickBo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thickBo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thickBo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thickBo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thickBo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thickBo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thickBo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thickBo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thickBo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thickBo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thickBo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thickBo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thickBo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thickBo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thickBo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thickBo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thickBo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thickBo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thickBo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thickBo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thickBo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thickBo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thickBo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thickBo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thickBo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thickBo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thickBo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thickBo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thickBo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thickBo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thickBo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thickBo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thickBo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thickBo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thickBo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thickBo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thickBo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thickBo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thickBo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thickBo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thickBo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thickBo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thickBo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thickBo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thickBo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thickBo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thickBo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thickBo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thickBo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thickBo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thickBo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thickBo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thickBo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thickBo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thickBo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thickBo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thickBo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thickBo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thickBo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thickBo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thickBo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thickBo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thickBo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thickBo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thickBo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thickBo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thickBo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thickBo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thickBo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thickBo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thickBo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thickBo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thickBo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thickBo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thickBo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thickBo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thickBo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thickBo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thickBo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thickBo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thickBo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thickBo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thickBo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thickBo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thickBo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thickBo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thickBo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thickBo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thickBo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thickBo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thickBo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thickBo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thickBo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thickBo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thickBo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thickBo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thickBo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thickBo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thickBo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thickBo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thickBo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thickBo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thickBo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thickBo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thickBo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thickBo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thickBo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thickBo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thickBo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thickBo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thickBo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thickBo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thickBo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thickBo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thickBo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thickBo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thickBo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thickBo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thickBo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thickBo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thickBo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thickBo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thickBo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thickBo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thickBo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thickBo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thickBo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thickBo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thickBo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thickBo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thickBo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thickBo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thickBo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thickBo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thickBo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thickBo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thickBo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thickBo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thickBo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thickBo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thickBo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thickBo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thickBo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thickBo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thickBo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thickBo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thickBo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thickBo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thickBo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thickBo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thickBo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thickBo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thickBo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thickBo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thickBo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thickBo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thickBo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thickBo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thickBo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thickBo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thickBo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thickBo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thickBo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thickBo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thickBo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thickBo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thickBo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thickBo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thickBo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thickBo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thickBo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thickBo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thickBo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thickBo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thickBo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thickBo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thickBo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thickBo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thickBo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thickBo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thickBo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thickBo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thickBo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thickBo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thickBo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thickBo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thickBo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thickBo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thickBo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thickBo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thickBo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thickBo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thickBo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thickBo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thickBo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thickBo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thickBo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thickBo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thickBo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thickBo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thickBo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thickBo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thickBo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thickBo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thickBo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thickBo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thickBo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thickBo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thickBo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thickBo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thickBo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thickBo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thickBo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thickBo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thickBo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thickBo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thickBo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thickBo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thickBo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thickBo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thickBo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thickBo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thickBo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thickBo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thickBo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thickBo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thickBo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thickBo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thickBo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thickBo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thickBo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thickBo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thickBo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thickBo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thickBo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thickBo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thickBo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thickBo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" thickBo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" thickBo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" thickBo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" thickBo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" thickBo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" thickBo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" thickBo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" thickBo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" thickBo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" thickBo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" thickBo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" thickBo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" thickBo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" thickBo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" thickBo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" thickBo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" thickBo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" thickBo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" thickBo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" thickBo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" thickBo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" thickBo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" thickBo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" thickBo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" thickBo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" thickBo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" thickBo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" thickBo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" thickBo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" thickBo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" thickBo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" thickBo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" thickBo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" thickBo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" thickBo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" thickBo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" thickBo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" thickBo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" thickBo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" thickBo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" thickBo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" thickBo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" thickBo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" thickBo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" thickBo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" thickBo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" thickBo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" thickBo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" thickBo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" thickBo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" thickBo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" thickBo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" thickBo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" thickBo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" thickBo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" thickBo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" thickBo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" thickBo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" thickBo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" thickBo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" thickBo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" thickBo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" thickBo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" thickBo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" thickBo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" thickBo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" thickBo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" thickBo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" thickBo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" thickBo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" thickBo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" thickBo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" thickBo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" thickBo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" thickBo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" thickBo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" thickBo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" thickBo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" thickBo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" thickBo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" thickBo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" thickBo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" thickBo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" thickBo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" thickBo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" thickBo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" thickBo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" thickBo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" thickBo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" thickBo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" thickBo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" thickBo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" thickBo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" thickBo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" thickBo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" thickBo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" thickBo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" thickBo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" thickBo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" thickBo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" thickBo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" thickBo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" thickBo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" thickBo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" thickBo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" thickBo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" thickBo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" thickBo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" thickBo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" thickBo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" thickBo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" thickBo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" thickBo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" thickBo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" thickBo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" thickBo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" thickBo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" thickBo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" thickBo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" thickBo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" thickBo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" thickBo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" thickBo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" thickBo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" thickBo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" thickBo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" thickBo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" thickBo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" thickBo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" thickBo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" thickBo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" thickBo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" thickBo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" thickBo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" thickBo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" thickBo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" thickBo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" thickBo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" thickBo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" thickBo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" thickBo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" thickBo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" thickBo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" thickBo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" thickBo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" thickBo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" thickBo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" thickBo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" thickBo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" thickBo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" thickBo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" thickBo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" thickBo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" thickBo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" thickBo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" thickBo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" thickBo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" thickBo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" thickBo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" thickBo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" thickBo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" thickBo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" thickBo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" thickBo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" thickBo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" thickBo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" thickBo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" thickBo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" thickBo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" thickBo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" thickBo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" thickBo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" thickBo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" thickBo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" thickBo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" thickBo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" thickBo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" thickBo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" thickBo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" thickBo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" thickBo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" thickBo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" thickBo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" thickBo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" thickBo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" thickBo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" thickBo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" thickBo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" thickBo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" thickBo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" thickBo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" thickBo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" thickBo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" thickBo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" thickBo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" thickBo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" thickBo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" thickBo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" thickBo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" thickBo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" thickBo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" thickBo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" thickBo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" thickBo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" thickBo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" thickBo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" thickBo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" thickBo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" thickBo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" thickBo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" thickBo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" thickBo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" thickBo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" thickBo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" thickBo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" thickBo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" thickBo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" thickBo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" thickBo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" thickBo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" thickBo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" thickBo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" thickBo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" thickBo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" thickBo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" thickBo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" thickBo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" thickBo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" thickBo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" thickBo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" thickBo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" thickBo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" thickBo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" thickBo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" thickBo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" thickBo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" thickBo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" thickBo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" thickBo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" thickBo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" thickBo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" thickBo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" thickBo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" thickBo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" thickBo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" thickBo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" thickBo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" thickBo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" thickBo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" thickBo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" thickBo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" thickBo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" thickBo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" thickBo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" thickBo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" thickBo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" thickBo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" thickBo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" thickBo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" thickBo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" thickBo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" thickBo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" thickBo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" thickBo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" thickBo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" thickBo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" thickBo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" thickBo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" thickBo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" thickBo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" thickBo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" thickBo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" thickBo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" thickBo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" thickBo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" thickBo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" thickBo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" thickBo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" thickBo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" thickBo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" thickBo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" thickBo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" thickBo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" thickBo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" thickBo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" thickBo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" thickBo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" thickBo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" thickBo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" thickBo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" thickBo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" thickBo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" thickBo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" thickBo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" thickBo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" thickBo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" thickBo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" thickBo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" thickBo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" thickBo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" thickBo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" thickBo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" thickBo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" thickBo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" thickBo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" thickBo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" thickBo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" thickBo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" thickBo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" thickBo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" thickBo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" thickBo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" thickBo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" thickBo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" thickBo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" thickBo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" thickBo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" thickBo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" thickBo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" thickBo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" thickBo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" thickBo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" thickBo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" thickBo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" thickBo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" thickBo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" thickBo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" thickBo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" thickBo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" thickBo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" thickBo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" thickBo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</sheetData>
  <mergeCells count="1">
    <mergeCell ref="C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2BB4-B9BE-418D-B95B-23E695C3EB58}">
  <dimension ref="A1:I18"/>
  <sheetViews>
    <sheetView workbookViewId="0">
      <selection activeCell="C16" sqref="C16"/>
    </sheetView>
  </sheetViews>
  <sheetFormatPr defaultRowHeight="14.4" x14ac:dyDescent="0.3"/>
  <cols>
    <col min="3" max="3" width="11.21875" bestFit="1" customWidth="1"/>
    <col min="4" max="4" width="10.6640625" bestFit="1" customWidth="1"/>
  </cols>
  <sheetData>
    <row r="1" spans="1:9" ht="27.6" thickBot="1" x14ac:dyDescent="0.35">
      <c r="A1" s="12" t="s">
        <v>38</v>
      </c>
      <c r="B1" s="12">
        <v>750</v>
      </c>
      <c r="C1" s="12"/>
      <c r="D1" s="12"/>
      <c r="E1" s="12"/>
    </row>
    <row r="2" spans="1:9" ht="15" thickBot="1" x14ac:dyDescent="0.35">
      <c r="A2" s="12"/>
      <c r="B2" s="12"/>
      <c r="C2" s="12"/>
      <c r="D2" s="12"/>
      <c r="E2" s="12"/>
    </row>
    <row r="3" spans="1:9" ht="15" thickBot="1" x14ac:dyDescent="0.35">
      <c r="A3" s="12"/>
      <c r="B3" s="12"/>
      <c r="C3" s="12"/>
      <c r="D3" s="12"/>
      <c r="E3" s="12"/>
    </row>
    <row r="4" spans="1:9" ht="15" thickBot="1" x14ac:dyDescent="0.35">
      <c r="A4" t="s">
        <v>42</v>
      </c>
      <c r="B4" t="s">
        <v>43</v>
      </c>
      <c r="C4" t="s">
        <v>44</v>
      </c>
      <c r="D4" s="12" t="s">
        <v>45</v>
      </c>
      <c r="E4" s="12" t="s">
        <v>41</v>
      </c>
    </row>
    <row r="5" spans="1:9" ht="15" thickBot="1" x14ac:dyDescent="0.35">
      <c r="A5" s="12" t="s">
        <v>40</v>
      </c>
      <c r="B5" s="12">
        <v>500</v>
      </c>
      <c r="C5">
        <f>500*750</f>
        <v>375000</v>
      </c>
      <c r="D5" s="12">
        <f>1000*500</f>
        <v>500000</v>
      </c>
      <c r="E5" s="12">
        <f>D5-C5</f>
        <v>125000</v>
      </c>
    </row>
    <row r="6" spans="1:9" x14ac:dyDescent="0.3">
      <c r="A6" s="33" t="s">
        <v>46</v>
      </c>
      <c r="B6">
        <v>60</v>
      </c>
      <c r="C6">
        <f>60*750</f>
        <v>45000</v>
      </c>
      <c r="D6">
        <f>60*1500</f>
        <v>90000</v>
      </c>
      <c r="E6">
        <f>D6-C6</f>
        <v>45000</v>
      </c>
    </row>
    <row r="7" spans="1:9" x14ac:dyDescent="0.3">
      <c r="D7" t="s">
        <v>47</v>
      </c>
      <c r="E7">
        <f>SUM(E5:E6)</f>
        <v>170000</v>
      </c>
    </row>
    <row r="10" spans="1:9" x14ac:dyDescent="0.3">
      <c r="A10" t="s">
        <v>48</v>
      </c>
      <c r="B10">
        <f>500*0.14</f>
        <v>70</v>
      </c>
      <c r="C10">
        <f>550</f>
        <v>550</v>
      </c>
      <c r="D10" t="s">
        <v>49</v>
      </c>
    </row>
    <row r="11" spans="1:9" x14ac:dyDescent="0.3">
      <c r="C11">
        <v>84</v>
      </c>
      <c r="D11" s="34">
        <v>0.4</v>
      </c>
      <c r="G11">
        <f>60*0.2</f>
        <v>12</v>
      </c>
      <c r="I11">
        <f>(191000-170000)/191000*100</f>
        <v>10.99476439790576</v>
      </c>
    </row>
    <row r="14" spans="1:9" ht="15" thickBot="1" x14ac:dyDescent="0.35"/>
    <row r="15" spans="1:9" ht="15" thickBot="1" x14ac:dyDescent="0.35">
      <c r="A15" t="s">
        <v>42</v>
      </c>
      <c r="B15" t="s">
        <v>43</v>
      </c>
      <c r="C15" t="s">
        <v>44</v>
      </c>
      <c r="D15" s="12" t="s">
        <v>45</v>
      </c>
      <c r="E15" s="12" t="s">
        <v>41</v>
      </c>
    </row>
    <row r="16" spans="1:9" ht="15" thickBot="1" x14ac:dyDescent="0.35">
      <c r="A16" s="12" t="s">
        <v>40</v>
      </c>
      <c r="B16" s="12">
        <v>550</v>
      </c>
      <c r="C16">
        <f>B16*750</f>
        <v>412500</v>
      </c>
      <c r="D16" s="12">
        <f>1000*B16</f>
        <v>550000</v>
      </c>
      <c r="E16" s="12">
        <f>D16-C16</f>
        <v>137500</v>
      </c>
    </row>
    <row r="17" spans="1:5" x14ac:dyDescent="0.3">
      <c r="A17" s="33" t="s">
        <v>46</v>
      </c>
      <c r="B17">
        <v>72</v>
      </c>
      <c r="C17">
        <f>B17*750</f>
        <v>54000</v>
      </c>
      <c r="D17">
        <f>B17*1500</f>
        <v>108000</v>
      </c>
      <c r="E17">
        <f>D17-C17</f>
        <v>54000</v>
      </c>
    </row>
    <row r="18" spans="1:5" x14ac:dyDescent="0.3">
      <c r="D18" t="s">
        <v>47</v>
      </c>
      <c r="E18">
        <f>SUM(E16:E17)</f>
        <v>191500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planning sheet</vt:lpstr>
      <vt:lpstr>Sheet1</vt:lpstr>
      <vt:lpstr>Forecast revenue 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Pratap</dc:creator>
  <cp:lastModifiedBy>Abhishek Pratap</cp:lastModifiedBy>
  <dcterms:created xsi:type="dcterms:W3CDTF">2025-09-26T16:54:37Z</dcterms:created>
  <dcterms:modified xsi:type="dcterms:W3CDTF">2025-09-27T13:23:24Z</dcterms:modified>
</cp:coreProperties>
</file>