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bhishek Raj\Desktop\Projects of Data Analysis\v6_Community_Health_raw_data\"/>
    </mc:Choice>
  </mc:AlternateContent>
  <xr:revisionPtr revIDLastSave="0" documentId="13_ncr:1_{DE22BE59-3539-4780-B10F-6BCE48D2A9B7}" xr6:coauthVersionLast="47" xr6:coauthVersionMax="47" xr10:uidLastSave="{00000000-0000-0000-0000-000000000000}"/>
  <bookViews>
    <workbookView xWindow="-120" yWindow="-120" windowWidth="29040" windowHeight="15720" tabRatio="972" activeTab="13" xr2:uid="{00000000-000D-0000-FFFF-FFFF00000000}"/>
  </bookViews>
  <sheets>
    <sheet name="Patient Demographics" sheetId="1" r:id="rId1"/>
    <sheet name="Sheet2" sheetId="7" state="hidden" r:id="rId2"/>
    <sheet name="Sheet1" sheetId="2" state="hidden" r:id="rId3"/>
    <sheet name="Patient Health Records" sheetId="4" r:id="rId4"/>
    <sheet name="Patient Education" sheetId="3" r:id="rId5"/>
    <sheet name="Billing Details" sheetId="5" r:id="rId6"/>
    <sheet name="demo-report" sheetId="12" state="hidden" r:id="rId7"/>
    <sheet name="education - report" sheetId="13" state="hidden" r:id="rId8"/>
    <sheet name="combined" sheetId="9" r:id="rId9"/>
    <sheet name="health report" sheetId="14" state="hidden" r:id="rId10"/>
    <sheet name="Sheet3" sheetId="8" state="hidden" r:id="rId11"/>
    <sheet name="Sheet6" sheetId="11" state="hidden" r:id="rId12"/>
    <sheet name="billing report" sheetId="15" state="hidden" r:id="rId13"/>
    <sheet name="Analyzed and Visualizations" sheetId="21" r:id="rId14"/>
    <sheet name="pivot table" sheetId="10" r:id="rId15"/>
    <sheet name="Sheet11" sheetId="19" state="hidden" r:id="rId16"/>
    <sheet name="Facts" sheetId="6" r:id="rId17"/>
  </sheets>
  <definedNames>
    <definedName name="_xlnm._FilterDatabase" localSheetId="5" hidden="1">'Billing Details'!$A$1:$T$1001</definedName>
    <definedName name="_xlnm._FilterDatabase" localSheetId="8" hidden="1">combined!$A$1:$N$1001</definedName>
    <definedName name="_xlnm._FilterDatabase" localSheetId="0" hidden="1">'Patient Demographics'!$A$1:$Q$1001</definedName>
    <definedName name="_xlnm._FilterDatabase" localSheetId="3" hidden="1">'Patient Health Records'!$A$1:$V$1</definedName>
    <definedName name="_xlcn.WorksheetConnection_PatientDemographicsA1I10011" hidden="1">'Patient Demographics'!$A$1:$K$1001</definedName>
  </definedNames>
  <calcPr calcId="191029"/>
  <pivotCaches>
    <pivotCache cacheId="0" r:id="rId18"/>
    <pivotCache cacheId="1" r:id="rId19"/>
    <pivotCache cacheId="2" r:id="rId20"/>
    <pivotCache cacheId="3" r:id="rId21"/>
    <pivotCache cacheId="4" r:id="rId22"/>
    <pivotCache cacheId="5" r:id="rId23"/>
    <pivotCache cacheId="6" r:id="rId24"/>
    <pivotCache cacheId="7" r:id="rId25"/>
    <pivotCache cacheId="19" r:id="rId2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Patient Demographics!$A$1:$I$1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7" roundtripDataChecksum="ru8QVZhulx18XqA8YXrvGUyzlA5I7tlHPIPBtDdWYiY="/>
    </ext>
  </extLst>
</workbook>
</file>

<file path=xl/calcChain.xml><?xml version="1.0" encoding="utf-8"?>
<calcChain xmlns="http://schemas.openxmlformats.org/spreadsheetml/2006/main">
  <c r="O1" i="9" l="1" a="1"/>
  <c r="O1" i="9" s="1"/>
  <c r="N2" i="9" a="1"/>
  <c r="N2" i="9" s="1"/>
  <c r="L2" i="9" a="1"/>
  <c r="L2" i="9" s="1"/>
  <c r="K2" i="9" a="1"/>
  <c r="K2" i="9" s="1"/>
  <c r="I2" i="9" a="1"/>
  <c r="I2" i="9" s="1"/>
  <c r="H2" i="9" a="1"/>
  <c r="H2" i="9" s="1"/>
  <c r="G2" i="9" a="1"/>
  <c r="G2" i="9" s="1"/>
  <c r="F2" i="9" a="1"/>
  <c r="F2" i="9" s="1"/>
  <c r="E2" i="9" a="1"/>
  <c r="E2" i="9" s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2" i="4"/>
  <c r="F10" i="1" l="1"/>
  <c r="F11" i="1"/>
  <c r="F12" i="1"/>
  <c r="F14" i="1"/>
  <c r="F16" i="1"/>
  <c r="F26" i="1"/>
  <c r="F27" i="1"/>
  <c r="F28" i="1"/>
  <c r="F29" i="1"/>
  <c r="F30" i="1"/>
  <c r="F32" i="1"/>
  <c r="F42" i="1"/>
  <c r="F43" i="1"/>
  <c r="F44" i="1"/>
  <c r="F45" i="1"/>
  <c r="F46" i="1"/>
  <c r="F48" i="1"/>
  <c r="F58" i="1"/>
  <c r="F59" i="1"/>
  <c r="F60" i="1"/>
  <c r="F61" i="1"/>
  <c r="F62" i="1"/>
  <c r="F64" i="1"/>
  <c r="F74" i="1"/>
  <c r="F75" i="1"/>
  <c r="F76" i="1"/>
  <c r="F77" i="1"/>
  <c r="F78" i="1"/>
  <c r="F79" i="1"/>
  <c r="F80" i="1"/>
  <c r="F90" i="1"/>
  <c r="F91" i="1"/>
  <c r="F92" i="1"/>
  <c r="F93" i="1"/>
  <c r="F94" i="1"/>
  <c r="F96" i="1"/>
  <c r="F106" i="1"/>
  <c r="F107" i="1"/>
  <c r="F108" i="1"/>
  <c r="F109" i="1"/>
  <c r="F110" i="1"/>
  <c r="F112" i="1"/>
  <c r="F122" i="1"/>
  <c r="F123" i="1"/>
  <c r="F124" i="1"/>
  <c r="F125" i="1"/>
  <c r="F126" i="1"/>
  <c r="F128" i="1"/>
  <c r="F138" i="1"/>
  <c r="F139" i="1"/>
  <c r="F140" i="1"/>
  <c r="F141" i="1"/>
  <c r="F142" i="1"/>
  <c r="F144" i="1"/>
  <c r="F154" i="1"/>
  <c r="F155" i="1"/>
  <c r="F156" i="1"/>
  <c r="F157" i="1"/>
  <c r="F158" i="1"/>
  <c r="F160" i="1"/>
  <c r="F170" i="1"/>
  <c r="F171" i="1"/>
  <c r="F172" i="1"/>
  <c r="F173" i="1"/>
  <c r="F174" i="1"/>
  <c r="F175" i="1"/>
  <c r="F176" i="1"/>
  <c r="F186" i="1"/>
  <c r="F187" i="1"/>
  <c r="F188" i="1"/>
  <c r="F189" i="1"/>
  <c r="F190" i="1"/>
  <c r="F191" i="1"/>
  <c r="F192" i="1"/>
  <c r="F202" i="1"/>
  <c r="F203" i="1"/>
  <c r="F204" i="1"/>
  <c r="F205" i="1"/>
  <c r="F206" i="1"/>
  <c r="F208" i="1"/>
  <c r="F218" i="1"/>
  <c r="F219" i="1"/>
  <c r="F220" i="1"/>
  <c r="F221" i="1"/>
  <c r="F222" i="1"/>
  <c r="F224" i="1"/>
  <c r="F234" i="1"/>
  <c r="F235" i="1"/>
  <c r="F236" i="1"/>
  <c r="F237" i="1"/>
  <c r="F238" i="1"/>
  <c r="F240" i="1"/>
  <c r="F250" i="1"/>
  <c r="F251" i="1"/>
  <c r="F252" i="1"/>
  <c r="F253" i="1"/>
  <c r="F254" i="1"/>
  <c r="F256" i="1"/>
  <c r="F266" i="1"/>
  <c r="F267" i="1"/>
  <c r="F268" i="1"/>
  <c r="F269" i="1"/>
  <c r="F270" i="1"/>
  <c r="F272" i="1"/>
  <c r="F282" i="1"/>
  <c r="F283" i="1"/>
  <c r="F284" i="1"/>
  <c r="F285" i="1"/>
  <c r="F286" i="1"/>
  <c r="F287" i="1"/>
  <c r="F288" i="1"/>
  <c r="F298" i="1"/>
  <c r="F299" i="1"/>
  <c r="F300" i="1"/>
  <c r="F301" i="1"/>
  <c r="F302" i="1"/>
  <c r="F304" i="1"/>
  <c r="F314" i="1"/>
  <c r="F315" i="1"/>
  <c r="F316" i="1"/>
  <c r="F317" i="1"/>
  <c r="F318" i="1"/>
  <c r="F320" i="1"/>
  <c r="F330" i="1"/>
  <c r="F331" i="1"/>
  <c r="F332" i="1"/>
  <c r="F333" i="1"/>
  <c r="F334" i="1"/>
  <c r="F335" i="1"/>
  <c r="F336" i="1"/>
  <c r="F346" i="1"/>
  <c r="F347" i="1"/>
  <c r="F348" i="1"/>
  <c r="F349" i="1"/>
  <c r="F350" i="1"/>
  <c r="F352" i="1"/>
  <c r="F362" i="1"/>
  <c r="F363" i="1"/>
  <c r="F364" i="1"/>
  <c r="F365" i="1"/>
  <c r="F366" i="1"/>
  <c r="F368" i="1"/>
  <c r="F378" i="1"/>
  <c r="F379" i="1"/>
  <c r="F380" i="1"/>
  <c r="F381" i="1"/>
  <c r="F382" i="1"/>
  <c r="F384" i="1"/>
  <c r="F394" i="1"/>
  <c r="F395" i="1"/>
  <c r="F396" i="1"/>
  <c r="F397" i="1"/>
  <c r="F398" i="1"/>
  <c r="F400" i="1"/>
  <c r="F410" i="1"/>
  <c r="F411" i="1"/>
  <c r="F412" i="1"/>
  <c r="F413" i="1"/>
  <c r="F414" i="1"/>
  <c r="F416" i="1"/>
  <c r="F426" i="1"/>
  <c r="F427" i="1"/>
  <c r="F428" i="1"/>
  <c r="F429" i="1"/>
  <c r="F430" i="1"/>
  <c r="F431" i="1"/>
  <c r="F432" i="1"/>
  <c r="F442" i="1"/>
  <c r="F443" i="1"/>
  <c r="F444" i="1"/>
  <c r="F445" i="1"/>
  <c r="F446" i="1"/>
  <c r="F447" i="1"/>
  <c r="F458" i="1"/>
  <c r="F459" i="1"/>
  <c r="F460" i="1"/>
  <c r="F461" i="1"/>
  <c r="F462" i="1"/>
  <c r="F474" i="1"/>
  <c r="F475" i="1"/>
  <c r="F476" i="1"/>
  <c r="F477" i="1"/>
  <c r="F478" i="1"/>
  <c r="F490" i="1"/>
  <c r="F491" i="1"/>
  <c r="F492" i="1"/>
  <c r="F493" i="1"/>
  <c r="F494" i="1"/>
  <c r="F506" i="1"/>
  <c r="F507" i="1"/>
  <c r="F508" i="1"/>
  <c r="F509" i="1"/>
  <c r="F510" i="1"/>
  <c r="F522" i="1"/>
  <c r="F523" i="1"/>
  <c r="F524" i="1"/>
  <c r="F525" i="1"/>
  <c r="F526" i="1"/>
  <c r="F538" i="1"/>
  <c r="F539" i="1"/>
  <c r="F540" i="1"/>
  <c r="F541" i="1"/>
  <c r="F542" i="1"/>
  <c r="F543" i="1"/>
  <c r="F544" i="1"/>
  <c r="F554" i="1"/>
  <c r="F555" i="1"/>
  <c r="F556" i="1"/>
  <c r="F557" i="1"/>
  <c r="F558" i="1"/>
  <c r="F570" i="1"/>
  <c r="F571" i="1"/>
  <c r="F572" i="1"/>
  <c r="F573" i="1"/>
  <c r="F574" i="1"/>
  <c r="F586" i="1"/>
  <c r="F587" i="1"/>
  <c r="F588" i="1"/>
  <c r="F589" i="1"/>
  <c r="F590" i="1"/>
  <c r="F591" i="1"/>
  <c r="F602" i="1"/>
  <c r="F603" i="1"/>
  <c r="F604" i="1"/>
  <c r="F605" i="1"/>
  <c r="F606" i="1"/>
  <c r="F618" i="1"/>
  <c r="F619" i="1"/>
  <c r="F620" i="1"/>
  <c r="F621" i="1"/>
  <c r="F622" i="1"/>
  <c r="F634" i="1"/>
  <c r="F635" i="1"/>
  <c r="F636" i="1"/>
  <c r="F637" i="1"/>
  <c r="F638" i="1"/>
  <c r="F650" i="1"/>
  <c r="F651" i="1"/>
  <c r="F652" i="1"/>
  <c r="F653" i="1"/>
  <c r="F654" i="1"/>
  <c r="F666" i="1"/>
  <c r="F667" i="1"/>
  <c r="F668" i="1"/>
  <c r="F669" i="1"/>
  <c r="F670" i="1"/>
  <c r="F682" i="1"/>
  <c r="F683" i="1"/>
  <c r="F684" i="1"/>
  <c r="F685" i="1"/>
  <c r="F686" i="1"/>
  <c r="F687" i="1"/>
  <c r="F698" i="1"/>
  <c r="F699" i="1"/>
  <c r="F700" i="1"/>
  <c r="F701" i="1"/>
  <c r="F702" i="1"/>
  <c r="F703" i="1"/>
  <c r="F714" i="1"/>
  <c r="F715" i="1"/>
  <c r="F716" i="1"/>
  <c r="F717" i="1"/>
  <c r="F718" i="1"/>
  <c r="F730" i="1"/>
  <c r="F731" i="1"/>
  <c r="F732" i="1"/>
  <c r="F733" i="1"/>
  <c r="F734" i="1"/>
  <c r="F746" i="1"/>
  <c r="F747" i="1"/>
  <c r="F748" i="1"/>
  <c r="F749" i="1"/>
  <c r="F750" i="1"/>
  <c r="F760" i="1"/>
  <c r="F762" i="1"/>
  <c r="F763" i="1"/>
  <c r="F764" i="1"/>
  <c r="F765" i="1"/>
  <c r="F766" i="1"/>
  <c r="F767" i="1"/>
  <c r="F768" i="1"/>
  <c r="F778" i="1"/>
  <c r="F779" i="1"/>
  <c r="F780" i="1"/>
  <c r="F781" i="1"/>
  <c r="F782" i="1"/>
  <c r="F783" i="1"/>
  <c r="F794" i="1"/>
  <c r="F795" i="1"/>
  <c r="F796" i="1"/>
  <c r="F797" i="1"/>
  <c r="F798" i="1"/>
  <c r="F810" i="1"/>
  <c r="F811" i="1"/>
  <c r="F812" i="1"/>
  <c r="F813" i="1"/>
  <c r="F814" i="1"/>
  <c r="F826" i="1"/>
  <c r="F827" i="1"/>
  <c r="F828" i="1"/>
  <c r="F829" i="1"/>
  <c r="F830" i="1"/>
  <c r="F842" i="1"/>
  <c r="F843" i="1"/>
  <c r="F844" i="1"/>
  <c r="F845" i="1"/>
  <c r="F846" i="1"/>
  <c r="F858" i="1"/>
  <c r="F859" i="1"/>
  <c r="F860" i="1"/>
  <c r="F861" i="1"/>
  <c r="F862" i="1"/>
  <c r="F872" i="1"/>
  <c r="F874" i="1"/>
  <c r="F875" i="1"/>
  <c r="F876" i="1"/>
  <c r="F877" i="1"/>
  <c r="F878" i="1"/>
  <c r="F888" i="1"/>
  <c r="F890" i="1"/>
  <c r="F891" i="1"/>
  <c r="F892" i="1"/>
  <c r="F893" i="1"/>
  <c r="F894" i="1"/>
  <c r="F895" i="1"/>
  <c r="F896" i="1"/>
  <c r="F906" i="1"/>
  <c r="F907" i="1"/>
  <c r="F908" i="1"/>
  <c r="F909" i="1"/>
  <c r="F910" i="1"/>
  <c r="F911" i="1"/>
  <c r="F922" i="1"/>
  <c r="F923" i="1"/>
  <c r="F924" i="1"/>
  <c r="F925" i="1"/>
  <c r="F926" i="1"/>
  <c r="F938" i="1"/>
  <c r="F939" i="1"/>
  <c r="F940" i="1"/>
  <c r="F941" i="1"/>
  <c r="F942" i="1"/>
  <c r="F954" i="1"/>
  <c r="F955" i="1"/>
  <c r="F956" i="1"/>
  <c r="F957" i="1"/>
  <c r="F958" i="1"/>
  <c r="F970" i="1"/>
  <c r="F971" i="1"/>
  <c r="F972" i="1"/>
  <c r="F973" i="1"/>
  <c r="F974" i="1"/>
  <c r="F986" i="1"/>
  <c r="F987" i="1"/>
  <c r="F988" i="1"/>
  <c r="F989" i="1"/>
  <c r="F990" i="1"/>
  <c r="F1000" i="1"/>
  <c r="F2" i="1"/>
  <c r="B2" i="9" a="1"/>
  <c r="B2" i="9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E11" i="1"/>
  <c r="E12" i="1"/>
  <c r="E13" i="1"/>
  <c r="F13" i="1" s="1"/>
  <c r="E14" i="1"/>
  <c r="E15" i="1"/>
  <c r="F15" i="1" s="1"/>
  <c r="E16" i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E27" i="1"/>
  <c r="E28" i="1"/>
  <c r="E29" i="1"/>
  <c r="E30" i="1"/>
  <c r="E31" i="1"/>
  <c r="F31" i="1" s="1"/>
  <c r="E32" i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E43" i="1"/>
  <c r="E44" i="1"/>
  <c r="E45" i="1"/>
  <c r="E46" i="1"/>
  <c r="E47" i="1"/>
  <c r="F47" i="1" s="1"/>
  <c r="E48" i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E59" i="1"/>
  <c r="E60" i="1"/>
  <c r="E61" i="1"/>
  <c r="E62" i="1"/>
  <c r="E63" i="1"/>
  <c r="F63" i="1" s="1"/>
  <c r="E64" i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E75" i="1"/>
  <c r="E76" i="1"/>
  <c r="E77" i="1"/>
  <c r="E78" i="1"/>
  <c r="E79" i="1"/>
  <c r="E80" i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E91" i="1"/>
  <c r="E92" i="1"/>
  <c r="E93" i="1"/>
  <c r="E94" i="1"/>
  <c r="E95" i="1"/>
  <c r="F95" i="1" s="1"/>
  <c r="E96" i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E107" i="1"/>
  <c r="E108" i="1"/>
  <c r="E109" i="1"/>
  <c r="E110" i="1"/>
  <c r="E111" i="1"/>
  <c r="F111" i="1" s="1"/>
  <c r="E112" i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E123" i="1"/>
  <c r="E124" i="1"/>
  <c r="E125" i="1"/>
  <c r="E126" i="1"/>
  <c r="E127" i="1"/>
  <c r="F127" i="1" s="1"/>
  <c r="E128" i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E139" i="1"/>
  <c r="E140" i="1"/>
  <c r="E141" i="1"/>
  <c r="E142" i="1"/>
  <c r="E143" i="1"/>
  <c r="F143" i="1" s="1"/>
  <c r="E144" i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E155" i="1"/>
  <c r="E156" i="1"/>
  <c r="E157" i="1"/>
  <c r="E158" i="1"/>
  <c r="E159" i="1"/>
  <c r="F159" i="1" s="1"/>
  <c r="E160" i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E171" i="1"/>
  <c r="E172" i="1"/>
  <c r="E173" i="1"/>
  <c r="E174" i="1"/>
  <c r="E175" i="1"/>
  <c r="E176" i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E187" i="1"/>
  <c r="E188" i="1"/>
  <c r="E189" i="1"/>
  <c r="E190" i="1"/>
  <c r="E191" i="1"/>
  <c r="E192" i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E203" i="1"/>
  <c r="E204" i="1"/>
  <c r="E205" i="1"/>
  <c r="E206" i="1"/>
  <c r="E207" i="1"/>
  <c r="F207" i="1" s="1"/>
  <c r="E208" i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E219" i="1"/>
  <c r="E220" i="1"/>
  <c r="E221" i="1"/>
  <c r="E222" i="1"/>
  <c r="E223" i="1"/>
  <c r="F223" i="1" s="1"/>
  <c r="E224" i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E235" i="1"/>
  <c r="E236" i="1"/>
  <c r="E237" i="1"/>
  <c r="E238" i="1"/>
  <c r="E239" i="1"/>
  <c r="F239" i="1" s="1"/>
  <c r="E240" i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E251" i="1"/>
  <c r="E252" i="1"/>
  <c r="E253" i="1"/>
  <c r="E254" i="1"/>
  <c r="E255" i="1"/>
  <c r="F255" i="1" s="1"/>
  <c r="E256" i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E267" i="1"/>
  <c r="E268" i="1"/>
  <c r="E269" i="1"/>
  <c r="E270" i="1"/>
  <c r="E271" i="1"/>
  <c r="F271" i="1" s="1"/>
  <c r="E272" i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E283" i="1"/>
  <c r="E284" i="1"/>
  <c r="E285" i="1"/>
  <c r="E286" i="1"/>
  <c r="E287" i="1"/>
  <c r="E288" i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E299" i="1"/>
  <c r="E300" i="1"/>
  <c r="E301" i="1"/>
  <c r="E302" i="1"/>
  <c r="E303" i="1"/>
  <c r="F303" i="1" s="1"/>
  <c r="E304" i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E315" i="1"/>
  <c r="E316" i="1"/>
  <c r="E317" i="1"/>
  <c r="E318" i="1"/>
  <c r="E319" i="1"/>
  <c r="F319" i="1" s="1"/>
  <c r="E320" i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E331" i="1"/>
  <c r="E332" i="1"/>
  <c r="E333" i="1"/>
  <c r="E334" i="1"/>
  <c r="E335" i="1"/>
  <c r="E336" i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E347" i="1"/>
  <c r="E348" i="1"/>
  <c r="E349" i="1"/>
  <c r="E350" i="1"/>
  <c r="E351" i="1"/>
  <c r="F351" i="1" s="1"/>
  <c r="E352" i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E363" i="1"/>
  <c r="E364" i="1"/>
  <c r="E365" i="1"/>
  <c r="E366" i="1"/>
  <c r="E367" i="1"/>
  <c r="F367" i="1" s="1"/>
  <c r="E368" i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E379" i="1"/>
  <c r="E380" i="1"/>
  <c r="E381" i="1"/>
  <c r="E382" i="1"/>
  <c r="E383" i="1"/>
  <c r="F383" i="1" s="1"/>
  <c r="E384" i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E395" i="1"/>
  <c r="E396" i="1"/>
  <c r="E397" i="1"/>
  <c r="E398" i="1"/>
  <c r="E399" i="1"/>
  <c r="F399" i="1" s="1"/>
  <c r="E400" i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E411" i="1"/>
  <c r="E412" i="1"/>
  <c r="E413" i="1"/>
  <c r="E414" i="1"/>
  <c r="E415" i="1"/>
  <c r="F415" i="1" s="1"/>
  <c r="E416" i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E427" i="1"/>
  <c r="E428" i="1"/>
  <c r="E429" i="1"/>
  <c r="E430" i="1"/>
  <c r="E431" i="1"/>
  <c r="E432" i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E443" i="1"/>
  <c r="E444" i="1"/>
  <c r="E445" i="1"/>
  <c r="E446" i="1"/>
  <c r="E447" i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E459" i="1"/>
  <c r="E460" i="1"/>
  <c r="E461" i="1"/>
  <c r="E462" i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E475" i="1"/>
  <c r="E476" i="1"/>
  <c r="E477" i="1"/>
  <c r="E478" i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E491" i="1"/>
  <c r="E492" i="1"/>
  <c r="E493" i="1"/>
  <c r="E494" i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E507" i="1"/>
  <c r="E508" i="1"/>
  <c r="E509" i="1"/>
  <c r="E510" i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E523" i="1"/>
  <c r="E524" i="1"/>
  <c r="E525" i="1"/>
  <c r="E526" i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E539" i="1"/>
  <c r="E540" i="1"/>
  <c r="E541" i="1"/>
  <c r="E542" i="1"/>
  <c r="E543" i="1"/>
  <c r="E544" i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E555" i="1"/>
  <c r="E556" i="1"/>
  <c r="E557" i="1"/>
  <c r="E558" i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E571" i="1"/>
  <c r="E572" i="1"/>
  <c r="E573" i="1"/>
  <c r="E574" i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E587" i="1"/>
  <c r="E588" i="1"/>
  <c r="E589" i="1"/>
  <c r="E590" i="1"/>
  <c r="E591" i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E603" i="1"/>
  <c r="E604" i="1"/>
  <c r="E605" i="1"/>
  <c r="E606" i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E619" i="1"/>
  <c r="E620" i="1"/>
  <c r="E621" i="1"/>
  <c r="E622" i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E635" i="1"/>
  <c r="E636" i="1"/>
  <c r="E637" i="1"/>
  <c r="E638" i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E651" i="1"/>
  <c r="E652" i="1"/>
  <c r="E653" i="1"/>
  <c r="E654" i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E667" i="1"/>
  <c r="E668" i="1"/>
  <c r="E669" i="1"/>
  <c r="E670" i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E683" i="1"/>
  <c r="E684" i="1"/>
  <c r="E685" i="1"/>
  <c r="E686" i="1"/>
  <c r="E687" i="1"/>
  <c r="E688" i="1"/>
  <c r="F688" i="1" s="1"/>
  <c r="E689" i="1"/>
  <c r="F689" i="1" s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E699" i="1"/>
  <c r="E700" i="1"/>
  <c r="E701" i="1"/>
  <c r="E702" i="1"/>
  <c r="E703" i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E715" i="1"/>
  <c r="E716" i="1"/>
  <c r="E717" i="1"/>
  <c r="E718" i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E731" i="1"/>
  <c r="E732" i="1"/>
  <c r="E733" i="1"/>
  <c r="E734" i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E747" i="1"/>
  <c r="E748" i="1"/>
  <c r="E749" i="1"/>
  <c r="E750" i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E761" i="1"/>
  <c r="F761" i="1" s="1"/>
  <c r="E762" i="1"/>
  <c r="E763" i="1"/>
  <c r="E764" i="1"/>
  <c r="E765" i="1"/>
  <c r="E766" i="1"/>
  <c r="E767" i="1"/>
  <c r="E768" i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E779" i="1"/>
  <c r="E780" i="1"/>
  <c r="E781" i="1"/>
  <c r="E782" i="1"/>
  <c r="E783" i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E795" i="1"/>
  <c r="E796" i="1"/>
  <c r="E797" i="1"/>
  <c r="E798" i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F808" i="1" s="1"/>
  <c r="E809" i="1"/>
  <c r="F809" i="1" s="1"/>
  <c r="E810" i="1"/>
  <c r="E811" i="1"/>
  <c r="E812" i="1"/>
  <c r="E813" i="1"/>
  <c r="E814" i="1"/>
  <c r="E815" i="1"/>
  <c r="F815" i="1" s="1"/>
  <c r="E816" i="1"/>
  <c r="F816" i="1" s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E827" i="1"/>
  <c r="E828" i="1"/>
  <c r="E829" i="1"/>
  <c r="E830" i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E843" i="1"/>
  <c r="E844" i="1"/>
  <c r="E845" i="1"/>
  <c r="E846" i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E859" i="1"/>
  <c r="E860" i="1"/>
  <c r="E861" i="1"/>
  <c r="E862" i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 s="1"/>
  <c r="E872" i="1"/>
  <c r="E873" i="1"/>
  <c r="F873" i="1" s="1"/>
  <c r="E874" i="1"/>
  <c r="E875" i="1"/>
  <c r="E876" i="1"/>
  <c r="E877" i="1"/>
  <c r="E878" i="1"/>
  <c r="E879" i="1"/>
  <c r="F879" i="1" s="1"/>
  <c r="E880" i="1"/>
  <c r="F880" i="1" s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E889" i="1"/>
  <c r="F889" i="1" s="1"/>
  <c r="E890" i="1"/>
  <c r="E891" i="1"/>
  <c r="E892" i="1"/>
  <c r="E893" i="1"/>
  <c r="E894" i="1"/>
  <c r="E895" i="1"/>
  <c r="E896" i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E907" i="1"/>
  <c r="E908" i="1"/>
  <c r="E909" i="1"/>
  <c r="E910" i="1"/>
  <c r="E911" i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E923" i="1"/>
  <c r="E924" i="1"/>
  <c r="E925" i="1"/>
  <c r="E926" i="1"/>
  <c r="E927" i="1"/>
  <c r="F927" i="1" s="1"/>
  <c r="E928" i="1"/>
  <c r="F928" i="1" s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E939" i="1"/>
  <c r="E940" i="1"/>
  <c r="E941" i="1"/>
  <c r="E942" i="1"/>
  <c r="E943" i="1"/>
  <c r="F943" i="1" s="1"/>
  <c r="E944" i="1"/>
  <c r="F944" i="1" s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954" i="1"/>
  <c r="E955" i="1"/>
  <c r="E956" i="1"/>
  <c r="E957" i="1"/>
  <c r="E958" i="1"/>
  <c r="E959" i="1"/>
  <c r="F959" i="1" s="1"/>
  <c r="E960" i="1"/>
  <c r="F960" i="1" s="1"/>
  <c r="E961" i="1"/>
  <c r="F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F969" i="1" s="1"/>
  <c r="E970" i="1"/>
  <c r="E971" i="1"/>
  <c r="E972" i="1"/>
  <c r="E973" i="1"/>
  <c r="E974" i="1"/>
  <c r="E975" i="1"/>
  <c r="F975" i="1" s="1"/>
  <c r="E976" i="1"/>
  <c r="F976" i="1" s="1"/>
  <c r="E977" i="1"/>
  <c r="F977" i="1" s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F985" i="1" s="1"/>
  <c r="E986" i="1"/>
  <c r="E987" i="1"/>
  <c r="E988" i="1"/>
  <c r="E989" i="1"/>
  <c r="E990" i="1"/>
  <c r="E991" i="1"/>
  <c r="F991" i="1" s="1"/>
  <c r="E992" i="1"/>
  <c r="F992" i="1" s="1"/>
  <c r="E993" i="1"/>
  <c r="F993" i="1" s="1"/>
  <c r="E994" i="1"/>
  <c r="F994" i="1" s="1"/>
  <c r="E995" i="1"/>
  <c r="F995" i="1" s="1"/>
  <c r="E996" i="1"/>
  <c r="F996" i="1" s="1"/>
  <c r="E997" i="1"/>
  <c r="F997" i="1" s="1"/>
  <c r="E998" i="1"/>
  <c r="F998" i="1" s="1"/>
  <c r="E999" i="1"/>
  <c r="F999" i="1" s="1"/>
  <c r="E1000" i="1"/>
  <c r="E1001" i="1"/>
  <c r="F1001" i="1" s="1"/>
  <c r="E2" i="1"/>
  <c r="P2" i="1"/>
  <c r="E8" i="8"/>
  <c r="G3" i="8"/>
  <c r="E3" i="8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C2" i="5" a="1"/>
  <c r="C2" i="5" s="1"/>
  <c r="X2" i="4" a="1"/>
  <c r="X2" i="4" s="1"/>
  <c r="Y2" i="4" s="1"/>
  <c r="G978" i="1" l="1" a="1"/>
  <c r="G978" i="1" s="1"/>
  <c r="M978" i="9"/>
  <c r="G930" i="1" a="1"/>
  <c r="G930" i="1" s="1"/>
  <c r="M930" i="9"/>
  <c r="G866" i="1" a="1"/>
  <c r="G866" i="1" s="1"/>
  <c r="M866" i="9"/>
  <c r="G818" i="1" a="1"/>
  <c r="G818" i="1" s="1"/>
  <c r="M818" i="9"/>
  <c r="G770" i="1" a="1"/>
  <c r="G770" i="1" s="1"/>
  <c r="M770" i="9"/>
  <c r="G722" i="1" a="1"/>
  <c r="G722" i="1" s="1"/>
  <c r="M722" i="9"/>
  <c r="G674" i="1" a="1"/>
  <c r="G674" i="1" s="1"/>
  <c r="M674" i="9"/>
  <c r="G642" i="1" a="1"/>
  <c r="G642" i="1" s="1"/>
  <c r="M642" i="9"/>
  <c r="G610" i="1" a="1"/>
  <c r="G610" i="1" s="1"/>
  <c r="M610" i="9"/>
  <c r="G578" i="1" a="1"/>
  <c r="G578" i="1" s="1"/>
  <c r="M578" i="9"/>
  <c r="G546" i="1" a="1"/>
  <c r="G546" i="1" s="1"/>
  <c r="M546" i="9"/>
  <c r="G514" i="1" a="1"/>
  <c r="G514" i="1" s="1"/>
  <c r="M514" i="9"/>
  <c r="G482" i="1" a="1"/>
  <c r="G482" i="1" s="1"/>
  <c r="M482" i="9"/>
  <c r="G450" i="1" a="1"/>
  <c r="G450" i="1" s="1"/>
  <c r="M450" i="9"/>
  <c r="G418" i="1" a="1"/>
  <c r="G418" i="1" s="1"/>
  <c r="M418" i="9"/>
  <c r="G386" i="1" a="1"/>
  <c r="G386" i="1" s="1"/>
  <c r="M386" i="9"/>
  <c r="G354" i="1" a="1"/>
  <c r="G354" i="1" s="1"/>
  <c r="M354" i="9"/>
  <c r="G322" i="1" a="1"/>
  <c r="G322" i="1" s="1"/>
  <c r="M322" i="9"/>
  <c r="G290" i="1" a="1"/>
  <c r="G290" i="1" s="1"/>
  <c r="M290" i="9"/>
  <c r="G242" i="1" a="1"/>
  <c r="G242" i="1" s="1"/>
  <c r="M242" i="9"/>
  <c r="G210" i="1" a="1"/>
  <c r="G210" i="1" s="1"/>
  <c r="M210" i="9"/>
  <c r="G178" i="1" a="1"/>
  <c r="G178" i="1" s="1"/>
  <c r="M178" i="9"/>
  <c r="G146" i="1" a="1"/>
  <c r="G146" i="1" s="1"/>
  <c r="M146" i="9"/>
  <c r="G114" i="1" a="1"/>
  <c r="G114" i="1" s="1"/>
  <c r="M114" i="9"/>
  <c r="G82" i="1" a="1"/>
  <c r="G82" i="1" s="1"/>
  <c r="M82" i="9"/>
  <c r="G66" i="1" a="1"/>
  <c r="G66" i="1" s="1"/>
  <c r="M66" i="9"/>
  <c r="G34" i="1" a="1"/>
  <c r="G34" i="1" s="1"/>
  <c r="M34" i="9"/>
  <c r="G977" i="1" a="1"/>
  <c r="G977" i="1" s="1"/>
  <c r="M977" i="9"/>
  <c r="G945" i="1" a="1"/>
  <c r="G945" i="1" s="1"/>
  <c r="M945" i="9"/>
  <c r="G897" i="1" a="1"/>
  <c r="G897" i="1" s="1"/>
  <c r="M897" i="9"/>
  <c r="G865" i="1" a="1"/>
  <c r="G865" i="1" s="1"/>
  <c r="M865" i="9"/>
  <c r="G801" i="1" a="1"/>
  <c r="G801" i="1" s="1"/>
  <c r="M801" i="9"/>
  <c r="G753" i="1" a="1"/>
  <c r="G753" i="1" s="1"/>
  <c r="M753" i="9"/>
  <c r="G705" i="1" a="1"/>
  <c r="G705" i="1" s="1"/>
  <c r="M705" i="9"/>
  <c r="G641" i="1" a="1"/>
  <c r="G641" i="1" s="1"/>
  <c r="M641" i="9"/>
  <c r="G593" i="1" a="1"/>
  <c r="G593" i="1" s="1"/>
  <c r="M593" i="9"/>
  <c r="G545" i="1" a="1"/>
  <c r="G545" i="1" s="1"/>
  <c r="M545" i="9"/>
  <c r="G513" i="1" a="1"/>
  <c r="G513" i="1" s="1"/>
  <c r="M513" i="9"/>
  <c r="G465" i="1" a="1"/>
  <c r="G465" i="1" s="1"/>
  <c r="M465" i="9"/>
  <c r="G433" i="1" a="1"/>
  <c r="G433" i="1" s="1"/>
  <c r="M433" i="9"/>
  <c r="G401" i="1" a="1"/>
  <c r="G401" i="1" s="1"/>
  <c r="M401" i="9"/>
  <c r="G369" i="1" a="1"/>
  <c r="G369" i="1" s="1"/>
  <c r="M369" i="9"/>
  <c r="G337" i="1" a="1"/>
  <c r="G337" i="1" s="1"/>
  <c r="M337" i="9"/>
  <c r="G305" i="1" a="1"/>
  <c r="G305" i="1" s="1"/>
  <c r="M305" i="9"/>
  <c r="G273" i="1" a="1"/>
  <c r="G273" i="1" s="1"/>
  <c r="M273" i="9"/>
  <c r="G241" i="1" a="1"/>
  <c r="G241" i="1" s="1"/>
  <c r="M241" i="9"/>
  <c r="G209" i="1" a="1"/>
  <c r="G209" i="1" s="1"/>
  <c r="M209" i="9"/>
  <c r="G177" i="1" a="1"/>
  <c r="G177" i="1" s="1"/>
  <c r="M177" i="9"/>
  <c r="G145" i="1" a="1"/>
  <c r="G145" i="1" s="1"/>
  <c r="M145" i="9"/>
  <c r="G113" i="1" a="1"/>
  <c r="G113" i="1" s="1"/>
  <c r="M113" i="9"/>
  <c r="G81" i="1" a="1"/>
  <c r="G81" i="1" s="1"/>
  <c r="M81" i="9"/>
  <c r="G17" i="1" a="1"/>
  <c r="G17" i="1" s="1"/>
  <c r="M17" i="9"/>
  <c r="G992" i="1" a="1"/>
  <c r="G992" i="1" s="1"/>
  <c r="M992" i="9"/>
  <c r="G960" i="1" a="1"/>
  <c r="G960" i="1" s="1"/>
  <c r="M960" i="9"/>
  <c r="G928" i="1" a="1"/>
  <c r="G928" i="1" s="1"/>
  <c r="M928" i="9"/>
  <c r="G896" i="1" a="1"/>
  <c r="G896" i="1" s="1"/>
  <c r="M896" i="9"/>
  <c r="G848" i="1" a="1"/>
  <c r="G848" i="1" s="1"/>
  <c r="M848" i="9"/>
  <c r="G816" i="1" a="1"/>
  <c r="G816" i="1" s="1"/>
  <c r="M816" i="9"/>
  <c r="G784" i="1" a="1"/>
  <c r="G784" i="1" s="1"/>
  <c r="M784" i="9"/>
  <c r="G752" i="1" a="1"/>
  <c r="G752" i="1" s="1"/>
  <c r="M752" i="9"/>
  <c r="G720" i="1" a="1"/>
  <c r="G720" i="1" s="1"/>
  <c r="M720" i="9"/>
  <c r="G688" i="1" a="1"/>
  <c r="G688" i="1" s="1"/>
  <c r="M688" i="9"/>
  <c r="G640" i="1" a="1"/>
  <c r="G640" i="1" s="1"/>
  <c r="M640" i="9"/>
  <c r="G608" i="1" a="1"/>
  <c r="G608" i="1" s="1"/>
  <c r="M608" i="9"/>
  <c r="G576" i="1" a="1"/>
  <c r="G576" i="1" s="1"/>
  <c r="M576" i="9"/>
  <c r="G544" i="1" a="1"/>
  <c r="G544" i="1" s="1"/>
  <c r="M544" i="9"/>
  <c r="G496" i="1" a="1"/>
  <c r="G496" i="1" s="1"/>
  <c r="M496" i="9"/>
  <c r="G464" i="1" a="1"/>
  <c r="G464" i="1" s="1"/>
  <c r="M464" i="9"/>
  <c r="G432" i="1" a="1"/>
  <c r="G432" i="1" s="1"/>
  <c r="M432" i="9"/>
  <c r="G400" i="1" a="1"/>
  <c r="G400" i="1" s="1"/>
  <c r="M400" i="9"/>
  <c r="G368" i="1" a="1"/>
  <c r="G368" i="1" s="1"/>
  <c r="M368" i="9"/>
  <c r="G336" i="1" a="1"/>
  <c r="G336" i="1" s="1"/>
  <c r="M336" i="9"/>
  <c r="G304" i="1" a="1"/>
  <c r="G304" i="1" s="1"/>
  <c r="M304" i="9"/>
  <c r="G272" i="1" a="1"/>
  <c r="G272" i="1" s="1"/>
  <c r="M272" i="9"/>
  <c r="G240" i="1" a="1"/>
  <c r="G240" i="1" s="1"/>
  <c r="M240" i="9"/>
  <c r="G208" i="1" a="1"/>
  <c r="G208" i="1" s="1"/>
  <c r="M208" i="9"/>
  <c r="G176" i="1" a="1"/>
  <c r="G176" i="1" s="1"/>
  <c r="M176" i="9"/>
  <c r="G144" i="1" a="1"/>
  <c r="G144" i="1" s="1"/>
  <c r="M144" i="9"/>
  <c r="G112" i="1" a="1"/>
  <c r="G112" i="1" s="1"/>
  <c r="M112" i="9"/>
  <c r="G80" i="1" a="1"/>
  <c r="G80" i="1" s="1"/>
  <c r="M80" i="9"/>
  <c r="G16" i="1" a="1"/>
  <c r="G16" i="1" s="1"/>
  <c r="M16" i="9"/>
  <c r="G959" i="1" a="1"/>
  <c r="G959" i="1" s="1"/>
  <c r="M959" i="9"/>
  <c r="G911" i="1" a="1"/>
  <c r="G911" i="1" s="1"/>
  <c r="M911" i="9"/>
  <c r="G863" i="1" a="1"/>
  <c r="G863" i="1" s="1"/>
  <c r="M863" i="9"/>
  <c r="G799" i="1" a="1"/>
  <c r="G799" i="1" s="1"/>
  <c r="M799" i="9"/>
  <c r="G751" i="1" a="1"/>
  <c r="G751" i="1" s="1"/>
  <c r="M751" i="9"/>
  <c r="G703" i="1" a="1"/>
  <c r="G703" i="1" s="1"/>
  <c r="M703" i="9"/>
  <c r="G655" i="1" a="1"/>
  <c r="G655" i="1" s="1"/>
  <c r="M655" i="9"/>
  <c r="G607" i="1" a="1"/>
  <c r="G607" i="1" s="1"/>
  <c r="M607" i="9"/>
  <c r="G559" i="1" a="1"/>
  <c r="G559" i="1" s="1"/>
  <c r="M559" i="9"/>
  <c r="G527" i="1" a="1"/>
  <c r="G527" i="1" s="1"/>
  <c r="M527" i="9"/>
  <c r="G495" i="1" a="1"/>
  <c r="G495" i="1" s="1"/>
  <c r="M495" i="9"/>
  <c r="G463" i="1" a="1"/>
  <c r="G463" i="1" s="1"/>
  <c r="M463" i="9"/>
  <c r="G431" i="1" a="1"/>
  <c r="G431" i="1" s="1"/>
  <c r="M431" i="9"/>
  <c r="G399" i="1" a="1"/>
  <c r="G399" i="1" s="1"/>
  <c r="M399" i="9"/>
  <c r="G367" i="1" a="1"/>
  <c r="G367" i="1" s="1"/>
  <c r="M367" i="9"/>
  <c r="G335" i="1" a="1"/>
  <c r="G335" i="1" s="1"/>
  <c r="M335" i="9"/>
  <c r="G303" i="1" a="1"/>
  <c r="G303" i="1" s="1"/>
  <c r="M303" i="9"/>
  <c r="G255" i="1" a="1"/>
  <c r="G255" i="1" s="1"/>
  <c r="M255" i="9"/>
  <c r="G223" i="1" a="1"/>
  <c r="G223" i="1" s="1"/>
  <c r="M223" i="9"/>
  <c r="G191" i="1" a="1"/>
  <c r="G191" i="1" s="1"/>
  <c r="M191" i="9"/>
  <c r="G159" i="1" a="1"/>
  <c r="G159" i="1" s="1"/>
  <c r="M159" i="9"/>
  <c r="G111" i="1" a="1"/>
  <c r="G111" i="1" s="1"/>
  <c r="M111" i="9"/>
  <c r="G79" i="1" a="1"/>
  <c r="G79" i="1" s="1"/>
  <c r="M79" i="9"/>
  <c r="G47" i="1" a="1"/>
  <c r="G47" i="1" s="1"/>
  <c r="M47" i="9"/>
  <c r="G31" i="1" a="1"/>
  <c r="G31" i="1" s="1"/>
  <c r="M31" i="9"/>
  <c r="G990" i="1" a="1"/>
  <c r="G990" i="1" s="1"/>
  <c r="M990" i="9"/>
  <c r="G926" i="1" a="1"/>
  <c r="G926" i="1" s="1"/>
  <c r="M926" i="9"/>
  <c r="G878" i="1" a="1"/>
  <c r="G878" i="1" s="1"/>
  <c r="M878" i="9"/>
  <c r="G830" i="1" a="1"/>
  <c r="G830" i="1" s="1"/>
  <c r="M830" i="9"/>
  <c r="G782" i="1" a="1"/>
  <c r="G782" i="1" s="1"/>
  <c r="M782" i="9"/>
  <c r="G750" i="1" a="1"/>
  <c r="G750" i="1" s="1"/>
  <c r="M750" i="9"/>
  <c r="G702" i="1" a="1"/>
  <c r="G702" i="1" s="1"/>
  <c r="M702" i="9"/>
  <c r="G670" i="1" a="1"/>
  <c r="G670" i="1" s="1"/>
  <c r="M670" i="9"/>
  <c r="G622" i="1" a="1"/>
  <c r="G622" i="1" s="1"/>
  <c r="M622" i="9"/>
  <c r="G574" i="1" a="1"/>
  <c r="G574" i="1" s="1"/>
  <c r="M574" i="9"/>
  <c r="G542" i="1" a="1"/>
  <c r="G542" i="1" s="1"/>
  <c r="M542" i="9"/>
  <c r="G510" i="1" a="1"/>
  <c r="G510" i="1" s="1"/>
  <c r="M510" i="9"/>
  <c r="G478" i="1" a="1"/>
  <c r="G478" i="1" s="1"/>
  <c r="M478" i="9"/>
  <c r="G446" i="1" a="1"/>
  <c r="G446" i="1" s="1"/>
  <c r="M446" i="9"/>
  <c r="G414" i="1" a="1"/>
  <c r="G414" i="1" s="1"/>
  <c r="M414" i="9"/>
  <c r="G382" i="1" a="1"/>
  <c r="G382" i="1" s="1"/>
  <c r="M382" i="9"/>
  <c r="G350" i="1" a="1"/>
  <c r="G350" i="1" s="1"/>
  <c r="M350" i="9"/>
  <c r="G318" i="1" a="1"/>
  <c r="G318" i="1" s="1"/>
  <c r="M318" i="9"/>
  <c r="G286" i="1" a="1"/>
  <c r="G286" i="1" s="1"/>
  <c r="M286" i="9"/>
  <c r="G254" i="1" a="1"/>
  <c r="G254" i="1" s="1"/>
  <c r="M254" i="9"/>
  <c r="G206" i="1" a="1"/>
  <c r="G206" i="1" s="1"/>
  <c r="M206" i="9"/>
  <c r="G174" i="1" a="1"/>
  <c r="G174" i="1" s="1"/>
  <c r="M174" i="9"/>
  <c r="G142" i="1" a="1"/>
  <c r="G142" i="1" s="1"/>
  <c r="M142" i="9"/>
  <c r="G110" i="1" a="1"/>
  <c r="G110" i="1" s="1"/>
  <c r="M110" i="9"/>
  <c r="G78" i="1" a="1"/>
  <c r="G78" i="1" s="1"/>
  <c r="M78" i="9"/>
  <c r="G46" i="1" a="1"/>
  <c r="G46" i="1" s="1"/>
  <c r="M46" i="9"/>
  <c r="G30" i="1" a="1"/>
  <c r="G30" i="1" s="1"/>
  <c r="M30" i="9"/>
  <c r="G989" i="1" a="1"/>
  <c r="G989" i="1" s="1"/>
  <c r="M989" i="9"/>
  <c r="G941" i="1" a="1"/>
  <c r="G941" i="1" s="1"/>
  <c r="M941" i="9"/>
  <c r="G909" i="1" a="1"/>
  <c r="G909" i="1" s="1"/>
  <c r="M909" i="9"/>
  <c r="G877" i="1" a="1"/>
  <c r="G877" i="1" s="1"/>
  <c r="M877" i="9"/>
  <c r="G829" i="1" a="1"/>
  <c r="G829" i="1" s="1"/>
  <c r="M829" i="9"/>
  <c r="G797" i="1" a="1"/>
  <c r="G797" i="1" s="1"/>
  <c r="M797" i="9"/>
  <c r="G749" i="1" a="1"/>
  <c r="G749" i="1" s="1"/>
  <c r="M749" i="9"/>
  <c r="G685" i="1" a="1"/>
  <c r="G685" i="1" s="1"/>
  <c r="M685" i="9"/>
  <c r="G637" i="1" a="1"/>
  <c r="G637" i="1" s="1"/>
  <c r="M637" i="9"/>
  <c r="G589" i="1" a="1"/>
  <c r="G589" i="1" s="1"/>
  <c r="M589" i="9"/>
  <c r="G557" i="1" a="1"/>
  <c r="G557" i="1" s="1"/>
  <c r="M557" i="9"/>
  <c r="G509" i="1" a="1"/>
  <c r="G509" i="1" s="1"/>
  <c r="M509" i="9"/>
  <c r="G477" i="1" a="1"/>
  <c r="G477" i="1" s="1"/>
  <c r="M477" i="9"/>
  <c r="G445" i="1" a="1"/>
  <c r="G445" i="1" s="1"/>
  <c r="M445" i="9"/>
  <c r="G413" i="1" a="1"/>
  <c r="G413" i="1" s="1"/>
  <c r="M413" i="9"/>
  <c r="G381" i="1" a="1"/>
  <c r="G381" i="1" s="1"/>
  <c r="M381" i="9"/>
  <c r="G349" i="1" a="1"/>
  <c r="G349" i="1" s="1"/>
  <c r="M349" i="9"/>
  <c r="G317" i="1" a="1"/>
  <c r="G317" i="1" s="1"/>
  <c r="M317" i="9"/>
  <c r="G285" i="1" a="1"/>
  <c r="G285" i="1" s="1"/>
  <c r="M285" i="9"/>
  <c r="G253" i="1" a="1"/>
  <c r="G253" i="1" s="1"/>
  <c r="M253" i="9"/>
  <c r="G221" i="1" a="1"/>
  <c r="G221" i="1" s="1"/>
  <c r="M221" i="9"/>
  <c r="G189" i="1" a="1"/>
  <c r="G189" i="1" s="1"/>
  <c r="M189" i="9"/>
  <c r="G157" i="1" a="1"/>
  <c r="G157" i="1" s="1"/>
  <c r="M157" i="9"/>
  <c r="G125" i="1" a="1"/>
  <c r="G125" i="1" s="1"/>
  <c r="M125" i="9"/>
  <c r="G93" i="1" a="1"/>
  <c r="G93" i="1" s="1"/>
  <c r="M93" i="9"/>
  <c r="G61" i="1" a="1"/>
  <c r="G61" i="1" s="1"/>
  <c r="M61" i="9"/>
  <c r="G29" i="1" a="1"/>
  <c r="G29" i="1" s="1"/>
  <c r="M29" i="9"/>
  <c r="G956" i="1" a="1"/>
  <c r="G956" i="1" s="1"/>
  <c r="M956" i="9"/>
  <c r="G908" i="1" a="1"/>
  <c r="G908" i="1" s="1"/>
  <c r="M908" i="9"/>
  <c r="G860" i="1" a="1"/>
  <c r="G860" i="1" s="1"/>
  <c r="M860" i="9"/>
  <c r="G828" i="1" a="1"/>
  <c r="G828" i="1" s="1"/>
  <c r="M828" i="9"/>
  <c r="G780" i="1" a="1"/>
  <c r="G780" i="1" s="1"/>
  <c r="M780" i="9"/>
  <c r="G732" i="1" a="1"/>
  <c r="G732" i="1" s="1"/>
  <c r="M732" i="9"/>
  <c r="G684" i="1" a="1"/>
  <c r="G684" i="1" s="1"/>
  <c r="M684" i="9"/>
  <c r="G652" i="1" a="1"/>
  <c r="G652" i="1" s="1"/>
  <c r="M652" i="9"/>
  <c r="G604" i="1" a="1"/>
  <c r="G604" i="1" s="1"/>
  <c r="M604" i="9"/>
  <c r="G572" i="1" a="1"/>
  <c r="G572" i="1" s="1"/>
  <c r="M572" i="9"/>
  <c r="G540" i="1" a="1"/>
  <c r="G540" i="1" s="1"/>
  <c r="M540" i="9"/>
  <c r="G508" i="1" a="1"/>
  <c r="G508" i="1" s="1"/>
  <c r="M508" i="9"/>
  <c r="G476" i="1" a="1"/>
  <c r="G476" i="1" s="1"/>
  <c r="M476" i="9"/>
  <c r="G444" i="1" a="1"/>
  <c r="G444" i="1" s="1"/>
  <c r="M444" i="9"/>
  <c r="G412" i="1" a="1"/>
  <c r="G412" i="1" s="1"/>
  <c r="M412" i="9"/>
  <c r="G380" i="1" a="1"/>
  <c r="G380" i="1" s="1"/>
  <c r="M380" i="9"/>
  <c r="G348" i="1" a="1"/>
  <c r="G348" i="1" s="1"/>
  <c r="M348" i="9"/>
  <c r="G316" i="1" a="1"/>
  <c r="G316" i="1" s="1"/>
  <c r="M316" i="9"/>
  <c r="G284" i="1" a="1"/>
  <c r="G284" i="1" s="1"/>
  <c r="M284" i="9"/>
  <c r="G252" i="1" a="1"/>
  <c r="G252" i="1" s="1"/>
  <c r="M252" i="9"/>
  <c r="G220" i="1" a="1"/>
  <c r="G220" i="1" s="1"/>
  <c r="M220" i="9"/>
  <c r="G188" i="1" a="1"/>
  <c r="G188" i="1" s="1"/>
  <c r="M188" i="9"/>
  <c r="G156" i="1" a="1"/>
  <c r="G156" i="1" s="1"/>
  <c r="M156" i="9"/>
  <c r="G124" i="1" a="1"/>
  <c r="G124" i="1" s="1"/>
  <c r="M124" i="9"/>
  <c r="G92" i="1" a="1"/>
  <c r="G92" i="1" s="1"/>
  <c r="M92" i="9"/>
  <c r="G76" i="1" a="1"/>
  <c r="G76" i="1" s="1"/>
  <c r="M76" i="9"/>
  <c r="G28" i="1" a="1"/>
  <c r="G28" i="1" s="1"/>
  <c r="M28" i="9"/>
  <c r="G955" i="1" a="1"/>
  <c r="G955" i="1" s="1"/>
  <c r="M955" i="9"/>
  <c r="G907" i="1" a="1"/>
  <c r="G907" i="1" s="1"/>
  <c r="M907" i="9"/>
  <c r="G859" i="1" a="1"/>
  <c r="G859" i="1" s="1"/>
  <c r="M859" i="9"/>
  <c r="G827" i="1" a="1"/>
  <c r="G827" i="1" s="1"/>
  <c r="M827" i="9"/>
  <c r="G795" i="1" a="1"/>
  <c r="G795" i="1" s="1"/>
  <c r="M795" i="9"/>
  <c r="G763" i="1" a="1"/>
  <c r="G763" i="1" s="1"/>
  <c r="M763" i="9"/>
  <c r="G731" i="1" a="1"/>
  <c r="G731" i="1" s="1"/>
  <c r="M731" i="9"/>
  <c r="G699" i="1" a="1"/>
  <c r="G699" i="1" s="1"/>
  <c r="M699" i="9"/>
  <c r="G667" i="1" a="1"/>
  <c r="G667" i="1" s="1"/>
  <c r="M667" i="9"/>
  <c r="G635" i="1" a="1"/>
  <c r="G635" i="1" s="1"/>
  <c r="M635" i="9"/>
  <c r="G603" i="1" a="1"/>
  <c r="G603" i="1" s="1"/>
  <c r="M603" i="9"/>
  <c r="G571" i="1" a="1"/>
  <c r="G571" i="1" s="1"/>
  <c r="M571" i="9"/>
  <c r="G523" i="1" a="1"/>
  <c r="G523" i="1" s="1"/>
  <c r="M523" i="9"/>
  <c r="G491" i="1" a="1"/>
  <c r="G491" i="1" s="1"/>
  <c r="M491" i="9"/>
  <c r="G459" i="1" a="1"/>
  <c r="G459" i="1" s="1"/>
  <c r="M459" i="9"/>
  <c r="G427" i="1" a="1"/>
  <c r="G427" i="1" s="1"/>
  <c r="M427" i="9"/>
  <c r="G395" i="1" a="1"/>
  <c r="G395" i="1" s="1"/>
  <c r="M395" i="9"/>
  <c r="G363" i="1" a="1"/>
  <c r="G363" i="1" s="1"/>
  <c r="M363" i="9"/>
  <c r="G331" i="1" a="1"/>
  <c r="G331" i="1" s="1"/>
  <c r="M331" i="9"/>
  <c r="G299" i="1" a="1"/>
  <c r="G299" i="1" s="1"/>
  <c r="M299" i="9"/>
  <c r="G267" i="1" a="1"/>
  <c r="G267" i="1" s="1"/>
  <c r="M267" i="9"/>
  <c r="G235" i="1" a="1"/>
  <c r="G235" i="1" s="1"/>
  <c r="M235" i="9"/>
  <c r="G203" i="1" a="1"/>
  <c r="G203" i="1" s="1"/>
  <c r="M203" i="9"/>
  <c r="G171" i="1" a="1"/>
  <c r="G171" i="1" s="1"/>
  <c r="M171" i="9"/>
  <c r="G139" i="1" a="1"/>
  <c r="G139" i="1" s="1"/>
  <c r="M139" i="9"/>
  <c r="G107" i="1" a="1"/>
  <c r="G107" i="1" s="1"/>
  <c r="M107" i="9"/>
  <c r="G75" i="1" a="1"/>
  <c r="G75" i="1" s="1"/>
  <c r="M75" i="9"/>
  <c r="G43" i="1" a="1"/>
  <c r="G43" i="1" s="1"/>
  <c r="M43" i="9"/>
  <c r="G27" i="1" a="1"/>
  <c r="G27" i="1" s="1"/>
  <c r="M27" i="9"/>
  <c r="G970" i="1" a="1"/>
  <c r="G970" i="1" s="1"/>
  <c r="M970" i="9"/>
  <c r="G938" i="1" a="1"/>
  <c r="G938" i="1" s="1"/>
  <c r="M938" i="9"/>
  <c r="G906" i="1" a="1"/>
  <c r="G906" i="1" s="1"/>
  <c r="M906" i="9"/>
  <c r="G874" i="1" a="1"/>
  <c r="G874" i="1" s="1"/>
  <c r="M874" i="9"/>
  <c r="G842" i="1" a="1"/>
  <c r="G842" i="1" s="1"/>
  <c r="M842" i="9"/>
  <c r="G810" i="1" a="1"/>
  <c r="G810" i="1" s="1"/>
  <c r="M810" i="9"/>
  <c r="G778" i="1" a="1"/>
  <c r="G778" i="1" s="1"/>
  <c r="M778" i="9"/>
  <c r="G746" i="1" a="1"/>
  <c r="G746" i="1" s="1"/>
  <c r="M746" i="9"/>
  <c r="G714" i="1" a="1"/>
  <c r="G714" i="1" s="1"/>
  <c r="M714" i="9"/>
  <c r="G682" i="1" a="1"/>
  <c r="G682" i="1" s="1"/>
  <c r="M682" i="9"/>
  <c r="G650" i="1" a="1"/>
  <c r="G650" i="1" s="1"/>
  <c r="M650" i="9"/>
  <c r="G602" i="1" a="1"/>
  <c r="G602" i="1" s="1"/>
  <c r="M602" i="9"/>
  <c r="G570" i="1" a="1"/>
  <c r="G570" i="1" s="1"/>
  <c r="M570" i="9"/>
  <c r="G538" i="1" a="1"/>
  <c r="G538" i="1" s="1"/>
  <c r="M538" i="9"/>
  <c r="G506" i="1" a="1"/>
  <c r="G506" i="1" s="1"/>
  <c r="M506" i="9"/>
  <c r="G474" i="1" a="1"/>
  <c r="G474" i="1" s="1"/>
  <c r="M474" i="9"/>
  <c r="G442" i="1" a="1"/>
  <c r="G442" i="1" s="1"/>
  <c r="M442" i="9"/>
  <c r="G410" i="1" a="1"/>
  <c r="G410" i="1" s="1"/>
  <c r="M410" i="9"/>
  <c r="G378" i="1" a="1"/>
  <c r="G378" i="1" s="1"/>
  <c r="M378" i="9"/>
  <c r="G346" i="1" a="1"/>
  <c r="G346" i="1" s="1"/>
  <c r="M346" i="9"/>
  <c r="G314" i="1" a="1"/>
  <c r="G314" i="1" s="1"/>
  <c r="M314" i="9"/>
  <c r="G298" i="1" a="1"/>
  <c r="G298" i="1" s="1"/>
  <c r="M298" i="9"/>
  <c r="G266" i="1" a="1"/>
  <c r="G266" i="1" s="1"/>
  <c r="M266" i="9"/>
  <c r="G234" i="1" a="1"/>
  <c r="G234" i="1" s="1"/>
  <c r="M234" i="9"/>
  <c r="G186" i="1" a="1"/>
  <c r="G186" i="1" s="1"/>
  <c r="M186" i="9"/>
  <c r="G154" i="1" a="1"/>
  <c r="G154" i="1" s="1"/>
  <c r="M154" i="9"/>
  <c r="G122" i="1" a="1"/>
  <c r="G122" i="1" s="1"/>
  <c r="M122" i="9"/>
  <c r="G90" i="1" a="1"/>
  <c r="G90" i="1" s="1"/>
  <c r="M90" i="9"/>
  <c r="G58" i="1" a="1"/>
  <c r="G58" i="1" s="1"/>
  <c r="M58" i="9"/>
  <c r="G26" i="1" a="1"/>
  <c r="G26" i="1" s="1"/>
  <c r="M26" i="9"/>
  <c r="G985" i="1" a="1"/>
  <c r="G985" i="1" s="1"/>
  <c r="M985" i="9"/>
  <c r="G937" i="1" a="1"/>
  <c r="G937" i="1" s="1"/>
  <c r="M937" i="9"/>
  <c r="G889" i="1" a="1"/>
  <c r="G889" i="1" s="1"/>
  <c r="M889" i="9"/>
  <c r="G841" i="1" a="1"/>
  <c r="G841" i="1" s="1"/>
  <c r="M841" i="9"/>
  <c r="G777" i="1" a="1"/>
  <c r="G777" i="1" s="1"/>
  <c r="M777" i="9"/>
  <c r="G729" i="1" a="1"/>
  <c r="G729" i="1" s="1"/>
  <c r="M729" i="9"/>
  <c r="G697" i="1" a="1"/>
  <c r="G697" i="1" s="1"/>
  <c r="M697" i="9"/>
  <c r="G665" i="1" a="1"/>
  <c r="G665" i="1" s="1"/>
  <c r="M665" i="9"/>
  <c r="G633" i="1" a="1"/>
  <c r="G633" i="1" s="1"/>
  <c r="M633" i="9"/>
  <c r="G601" i="1" a="1"/>
  <c r="G601" i="1" s="1"/>
  <c r="M601" i="9"/>
  <c r="G569" i="1" a="1"/>
  <c r="G569" i="1" s="1"/>
  <c r="M569" i="9"/>
  <c r="G537" i="1" a="1"/>
  <c r="G537" i="1" s="1"/>
  <c r="M537" i="9"/>
  <c r="G505" i="1" a="1"/>
  <c r="G505" i="1" s="1"/>
  <c r="M505" i="9"/>
  <c r="G473" i="1" a="1"/>
  <c r="G473" i="1" s="1"/>
  <c r="M473" i="9"/>
  <c r="G441" i="1" a="1"/>
  <c r="G441" i="1" s="1"/>
  <c r="M441" i="9"/>
  <c r="G425" i="1" a="1"/>
  <c r="G425" i="1" s="1"/>
  <c r="M425" i="9"/>
  <c r="G393" i="1" a="1"/>
  <c r="G393" i="1" s="1"/>
  <c r="M393" i="9"/>
  <c r="G345" i="1" a="1"/>
  <c r="G345" i="1" s="1"/>
  <c r="M345" i="9"/>
  <c r="G313" i="1" a="1"/>
  <c r="G313" i="1" s="1"/>
  <c r="M313" i="9"/>
  <c r="G281" i="1" a="1"/>
  <c r="G281" i="1" s="1"/>
  <c r="M281" i="9"/>
  <c r="G249" i="1" a="1"/>
  <c r="G249" i="1" s="1"/>
  <c r="M249" i="9"/>
  <c r="G217" i="1" a="1"/>
  <c r="G217" i="1" s="1"/>
  <c r="M217" i="9"/>
  <c r="G185" i="1" a="1"/>
  <c r="G185" i="1" s="1"/>
  <c r="M185" i="9"/>
  <c r="G153" i="1" a="1"/>
  <c r="G153" i="1" s="1"/>
  <c r="M153" i="9"/>
  <c r="G121" i="1" a="1"/>
  <c r="G121" i="1" s="1"/>
  <c r="M121" i="9"/>
  <c r="G89" i="1" a="1"/>
  <c r="G89" i="1" s="1"/>
  <c r="M89" i="9"/>
  <c r="G57" i="1" a="1"/>
  <c r="G57" i="1" s="1"/>
  <c r="M57" i="9"/>
  <c r="G9" i="1" a="1"/>
  <c r="G9" i="1" s="1"/>
  <c r="M9" i="9"/>
  <c r="G984" i="1" a="1"/>
  <c r="G984" i="1" s="1"/>
  <c r="M984" i="9"/>
  <c r="G952" i="1" a="1"/>
  <c r="G952" i="1" s="1"/>
  <c r="M952" i="9"/>
  <c r="G920" i="1" a="1"/>
  <c r="G920" i="1" s="1"/>
  <c r="M920" i="9"/>
  <c r="G888" i="1" a="1"/>
  <c r="G888" i="1" s="1"/>
  <c r="M888" i="9"/>
  <c r="G840" i="1" a="1"/>
  <c r="G840" i="1" s="1"/>
  <c r="M840" i="9"/>
  <c r="G808" i="1" a="1"/>
  <c r="G808" i="1" s="1"/>
  <c r="M808" i="9"/>
  <c r="G776" i="1" a="1"/>
  <c r="G776" i="1" s="1"/>
  <c r="M776" i="9"/>
  <c r="G744" i="1" a="1"/>
  <c r="G744" i="1" s="1"/>
  <c r="M744" i="9"/>
  <c r="G712" i="1" a="1"/>
  <c r="G712" i="1" s="1"/>
  <c r="M712" i="9"/>
  <c r="G680" i="1" a="1"/>
  <c r="G680" i="1" s="1"/>
  <c r="M680" i="9"/>
  <c r="G632" i="1" a="1"/>
  <c r="G632" i="1" s="1"/>
  <c r="M632" i="9"/>
  <c r="G600" i="1" a="1"/>
  <c r="G600" i="1" s="1"/>
  <c r="M600" i="9"/>
  <c r="G568" i="1" a="1"/>
  <c r="G568" i="1" s="1"/>
  <c r="M568" i="9"/>
  <c r="G536" i="1" a="1"/>
  <c r="G536" i="1" s="1"/>
  <c r="M536" i="9"/>
  <c r="G504" i="1" a="1"/>
  <c r="G504" i="1" s="1"/>
  <c r="M504" i="9"/>
  <c r="G456" i="1" a="1"/>
  <c r="G456" i="1" s="1"/>
  <c r="M456" i="9"/>
  <c r="G424" i="1" a="1"/>
  <c r="G424" i="1" s="1"/>
  <c r="M424" i="9"/>
  <c r="G392" i="1" a="1"/>
  <c r="G392" i="1" s="1"/>
  <c r="M392" i="9"/>
  <c r="G360" i="1" a="1"/>
  <c r="G360" i="1" s="1"/>
  <c r="M360" i="9"/>
  <c r="G328" i="1" a="1"/>
  <c r="G328" i="1" s="1"/>
  <c r="M328" i="9"/>
  <c r="G296" i="1" a="1"/>
  <c r="G296" i="1" s="1"/>
  <c r="M296" i="9"/>
  <c r="G264" i="1" a="1"/>
  <c r="G264" i="1" s="1"/>
  <c r="M264" i="9"/>
  <c r="G232" i="1" a="1"/>
  <c r="G232" i="1" s="1"/>
  <c r="M232" i="9"/>
  <c r="G200" i="1" a="1"/>
  <c r="G200" i="1" s="1"/>
  <c r="M200" i="9"/>
  <c r="G168" i="1" a="1"/>
  <c r="G168" i="1" s="1"/>
  <c r="M168" i="9"/>
  <c r="G136" i="1" a="1"/>
  <c r="G136" i="1" s="1"/>
  <c r="M136" i="9"/>
  <c r="G104" i="1" a="1"/>
  <c r="G104" i="1" s="1"/>
  <c r="M104" i="9"/>
  <c r="G56" i="1" a="1"/>
  <c r="G56" i="1" s="1"/>
  <c r="M56" i="9"/>
  <c r="G8" i="1" a="1"/>
  <c r="G8" i="1" s="1"/>
  <c r="M8" i="9"/>
  <c r="G999" i="1" a="1"/>
  <c r="G999" i="1" s="1"/>
  <c r="M999" i="9"/>
  <c r="G951" i="1" a="1"/>
  <c r="G951" i="1" s="1"/>
  <c r="M951" i="9"/>
  <c r="G903" i="1" a="1"/>
  <c r="G903" i="1" s="1"/>
  <c r="M903" i="9"/>
  <c r="G855" i="1" a="1"/>
  <c r="G855" i="1" s="1"/>
  <c r="M855" i="9"/>
  <c r="G791" i="1" a="1"/>
  <c r="G791" i="1" s="1"/>
  <c r="M791" i="9"/>
  <c r="G743" i="1" a="1"/>
  <c r="G743" i="1" s="1"/>
  <c r="M743" i="9"/>
  <c r="G695" i="1" a="1"/>
  <c r="G695" i="1" s="1"/>
  <c r="M695" i="9"/>
  <c r="G663" i="1" a="1"/>
  <c r="G663" i="1" s="1"/>
  <c r="M663" i="9"/>
  <c r="G631" i="1" a="1"/>
  <c r="G631" i="1" s="1"/>
  <c r="M631" i="9"/>
  <c r="G599" i="1" a="1"/>
  <c r="G599" i="1" s="1"/>
  <c r="M599" i="9"/>
  <c r="G551" i="1" a="1"/>
  <c r="G551" i="1" s="1"/>
  <c r="M551" i="9"/>
  <c r="G519" i="1" a="1"/>
  <c r="G519" i="1" s="1"/>
  <c r="M519" i="9"/>
  <c r="G487" i="1" a="1"/>
  <c r="G487" i="1" s="1"/>
  <c r="M487" i="9"/>
  <c r="G455" i="1" a="1"/>
  <c r="G455" i="1" s="1"/>
  <c r="M455" i="9"/>
  <c r="G407" i="1" a="1"/>
  <c r="G407" i="1" s="1"/>
  <c r="M407" i="9"/>
  <c r="G375" i="1" a="1"/>
  <c r="G375" i="1" s="1"/>
  <c r="M375" i="9"/>
  <c r="G343" i="1" a="1"/>
  <c r="G343" i="1" s="1"/>
  <c r="M343" i="9"/>
  <c r="G311" i="1" a="1"/>
  <c r="G311" i="1" s="1"/>
  <c r="M311" i="9"/>
  <c r="G279" i="1" a="1"/>
  <c r="G279" i="1" s="1"/>
  <c r="M279" i="9"/>
  <c r="G247" i="1" a="1"/>
  <c r="G247" i="1" s="1"/>
  <c r="M247" i="9"/>
  <c r="G215" i="1" a="1"/>
  <c r="G215" i="1" s="1"/>
  <c r="M215" i="9"/>
  <c r="G183" i="1" a="1"/>
  <c r="G183" i="1" s="1"/>
  <c r="M183" i="9"/>
  <c r="G151" i="1" a="1"/>
  <c r="G151" i="1" s="1"/>
  <c r="M151" i="9"/>
  <c r="G119" i="1" a="1"/>
  <c r="G119" i="1" s="1"/>
  <c r="M119" i="9"/>
  <c r="G87" i="1" a="1"/>
  <c r="G87" i="1" s="1"/>
  <c r="M87" i="9"/>
  <c r="G71" i="1" a="1"/>
  <c r="G71" i="1" s="1"/>
  <c r="M71" i="9"/>
  <c r="G23" i="1" a="1"/>
  <c r="G23" i="1" s="1"/>
  <c r="M23" i="9"/>
  <c r="G982" i="1" a="1"/>
  <c r="G982" i="1" s="1"/>
  <c r="M982" i="9"/>
  <c r="G918" i="1" a="1"/>
  <c r="G918" i="1" s="1"/>
  <c r="M918" i="9"/>
  <c r="G886" i="1" a="1"/>
  <c r="G886" i="1" s="1"/>
  <c r="M886" i="9"/>
  <c r="G838" i="1" a="1"/>
  <c r="G838" i="1" s="1"/>
  <c r="M838" i="9"/>
  <c r="G806" i="1" a="1"/>
  <c r="G806" i="1" s="1"/>
  <c r="M806" i="9"/>
  <c r="G774" i="1" a="1"/>
  <c r="G774" i="1" s="1"/>
  <c r="M774" i="9"/>
  <c r="G742" i="1" a="1"/>
  <c r="G742" i="1" s="1"/>
  <c r="M742" i="9"/>
  <c r="G726" i="1" a="1"/>
  <c r="G726" i="1" s="1"/>
  <c r="M726" i="9"/>
  <c r="G678" i="1" a="1"/>
  <c r="G678" i="1" s="1"/>
  <c r="M678" i="9"/>
  <c r="G646" i="1" a="1"/>
  <c r="G646" i="1" s="1"/>
  <c r="M646" i="9"/>
  <c r="G614" i="1" a="1"/>
  <c r="G614" i="1" s="1"/>
  <c r="M614" i="9"/>
  <c r="G582" i="1" a="1"/>
  <c r="G582" i="1" s="1"/>
  <c r="M582" i="9"/>
  <c r="G534" i="1" a="1"/>
  <c r="G534" i="1" s="1"/>
  <c r="M534" i="9"/>
  <c r="G502" i="1" a="1"/>
  <c r="G502" i="1" s="1"/>
  <c r="M502" i="9"/>
  <c r="G470" i="1" a="1"/>
  <c r="G470" i="1" s="1"/>
  <c r="M470" i="9"/>
  <c r="G438" i="1" a="1"/>
  <c r="G438" i="1" s="1"/>
  <c r="M438" i="9"/>
  <c r="G390" i="1" a="1"/>
  <c r="G390" i="1" s="1"/>
  <c r="M390" i="9"/>
  <c r="G358" i="1" a="1"/>
  <c r="G358" i="1" s="1"/>
  <c r="M358" i="9"/>
  <c r="G326" i="1" a="1"/>
  <c r="G326" i="1" s="1"/>
  <c r="M326" i="9"/>
  <c r="G294" i="1" a="1"/>
  <c r="G294" i="1" s="1"/>
  <c r="M294" i="9"/>
  <c r="G262" i="1" a="1"/>
  <c r="G262" i="1" s="1"/>
  <c r="M262" i="9"/>
  <c r="G230" i="1" a="1"/>
  <c r="G230" i="1" s="1"/>
  <c r="M230" i="9"/>
  <c r="G198" i="1" a="1"/>
  <c r="G198" i="1" s="1"/>
  <c r="M198" i="9"/>
  <c r="G166" i="1" a="1"/>
  <c r="G166" i="1" s="1"/>
  <c r="M166" i="9"/>
  <c r="G134" i="1" a="1"/>
  <c r="G134" i="1" s="1"/>
  <c r="M134" i="9"/>
  <c r="G102" i="1" a="1"/>
  <c r="G102" i="1" s="1"/>
  <c r="M102" i="9"/>
  <c r="G70" i="1" a="1"/>
  <c r="G70" i="1" s="1"/>
  <c r="M70" i="9"/>
  <c r="G6" i="1" a="1"/>
  <c r="G6" i="1" s="1"/>
  <c r="M6" i="9"/>
  <c r="G997" i="1" a="1"/>
  <c r="G997" i="1" s="1"/>
  <c r="M997" i="9"/>
  <c r="G981" i="1" a="1"/>
  <c r="G981" i="1" s="1"/>
  <c r="M981" i="9"/>
  <c r="G965" i="1" a="1"/>
  <c r="G965" i="1" s="1"/>
  <c r="M965" i="9"/>
  <c r="G949" i="1" a="1"/>
  <c r="G949" i="1" s="1"/>
  <c r="M949" i="9"/>
  <c r="G933" i="1" a="1"/>
  <c r="G933" i="1" s="1"/>
  <c r="M933" i="9"/>
  <c r="G917" i="1" a="1"/>
  <c r="G917" i="1" s="1"/>
  <c r="M917" i="9"/>
  <c r="G901" i="1" a="1"/>
  <c r="G901" i="1" s="1"/>
  <c r="M901" i="9"/>
  <c r="G885" i="1" a="1"/>
  <c r="G885" i="1" s="1"/>
  <c r="M885" i="9"/>
  <c r="G869" i="1" a="1"/>
  <c r="G869" i="1" s="1"/>
  <c r="M869" i="9"/>
  <c r="G853" i="1" a="1"/>
  <c r="G853" i="1" s="1"/>
  <c r="M853" i="9"/>
  <c r="G837" i="1" a="1"/>
  <c r="G837" i="1" s="1"/>
  <c r="M837" i="9"/>
  <c r="G821" i="1" a="1"/>
  <c r="G821" i="1" s="1"/>
  <c r="M821" i="9"/>
  <c r="G805" i="1" a="1"/>
  <c r="G805" i="1" s="1"/>
  <c r="M805" i="9"/>
  <c r="G789" i="1" a="1"/>
  <c r="G789" i="1" s="1"/>
  <c r="M789" i="9"/>
  <c r="G773" i="1" a="1"/>
  <c r="G773" i="1" s="1"/>
  <c r="M773" i="9"/>
  <c r="G757" i="1" a="1"/>
  <c r="G757" i="1" s="1"/>
  <c r="M757" i="9"/>
  <c r="G741" i="1" a="1"/>
  <c r="G741" i="1" s="1"/>
  <c r="M741" i="9"/>
  <c r="G725" i="1" a="1"/>
  <c r="G725" i="1" s="1"/>
  <c r="M725" i="9"/>
  <c r="G709" i="1" a="1"/>
  <c r="G709" i="1" s="1"/>
  <c r="M709" i="9"/>
  <c r="G693" i="1" a="1"/>
  <c r="G693" i="1" s="1"/>
  <c r="M693" i="9"/>
  <c r="G677" i="1" a="1"/>
  <c r="G677" i="1" s="1"/>
  <c r="M677" i="9"/>
  <c r="G661" i="1" a="1"/>
  <c r="G661" i="1" s="1"/>
  <c r="M661" i="9"/>
  <c r="G645" i="1" a="1"/>
  <c r="G645" i="1" s="1"/>
  <c r="M645" i="9"/>
  <c r="G629" i="1" a="1"/>
  <c r="G629" i="1" s="1"/>
  <c r="M629" i="9"/>
  <c r="G613" i="1" a="1"/>
  <c r="G613" i="1" s="1"/>
  <c r="M613" i="9"/>
  <c r="G597" i="1" a="1"/>
  <c r="G597" i="1" s="1"/>
  <c r="M597" i="9"/>
  <c r="G581" i="1" a="1"/>
  <c r="G581" i="1" s="1"/>
  <c r="M581" i="9"/>
  <c r="G565" i="1" a="1"/>
  <c r="G565" i="1" s="1"/>
  <c r="M565" i="9"/>
  <c r="G549" i="1" a="1"/>
  <c r="G549" i="1" s="1"/>
  <c r="M549" i="9"/>
  <c r="G533" i="1" a="1"/>
  <c r="G533" i="1" s="1"/>
  <c r="M533" i="9"/>
  <c r="G517" i="1" a="1"/>
  <c r="G517" i="1" s="1"/>
  <c r="M517" i="9"/>
  <c r="G501" i="1" a="1"/>
  <c r="G501" i="1" s="1"/>
  <c r="M501" i="9"/>
  <c r="G485" i="1" a="1"/>
  <c r="G485" i="1" s="1"/>
  <c r="M485" i="9"/>
  <c r="G469" i="1" a="1"/>
  <c r="G469" i="1" s="1"/>
  <c r="M469" i="9"/>
  <c r="G453" i="1" a="1"/>
  <c r="G453" i="1" s="1"/>
  <c r="M453" i="9"/>
  <c r="G437" i="1" a="1"/>
  <c r="G437" i="1" s="1"/>
  <c r="M437" i="9"/>
  <c r="G421" i="1" a="1"/>
  <c r="G421" i="1" s="1"/>
  <c r="M421" i="9"/>
  <c r="G405" i="1" a="1"/>
  <c r="G405" i="1" s="1"/>
  <c r="M405" i="9"/>
  <c r="G389" i="1" a="1"/>
  <c r="G389" i="1" s="1"/>
  <c r="M389" i="9"/>
  <c r="G373" i="1" a="1"/>
  <c r="G373" i="1" s="1"/>
  <c r="M373" i="9"/>
  <c r="G357" i="1" a="1"/>
  <c r="G357" i="1" s="1"/>
  <c r="M357" i="9"/>
  <c r="G341" i="1" a="1"/>
  <c r="G341" i="1" s="1"/>
  <c r="M341" i="9"/>
  <c r="G325" i="1" a="1"/>
  <c r="G325" i="1" s="1"/>
  <c r="M325" i="9"/>
  <c r="G309" i="1" a="1"/>
  <c r="G309" i="1" s="1"/>
  <c r="M309" i="9"/>
  <c r="G293" i="1" a="1"/>
  <c r="G293" i="1" s="1"/>
  <c r="M293" i="9"/>
  <c r="G277" i="1" a="1"/>
  <c r="G277" i="1" s="1"/>
  <c r="M277" i="9"/>
  <c r="G261" i="1" a="1"/>
  <c r="G261" i="1" s="1"/>
  <c r="M261" i="9"/>
  <c r="G245" i="1" a="1"/>
  <c r="G245" i="1" s="1"/>
  <c r="M245" i="9"/>
  <c r="G229" i="1" a="1"/>
  <c r="G229" i="1" s="1"/>
  <c r="M229" i="9"/>
  <c r="G213" i="1" a="1"/>
  <c r="G213" i="1" s="1"/>
  <c r="M213" i="9"/>
  <c r="G197" i="1" a="1"/>
  <c r="G197" i="1" s="1"/>
  <c r="M197" i="9"/>
  <c r="G181" i="1" a="1"/>
  <c r="G181" i="1" s="1"/>
  <c r="M181" i="9"/>
  <c r="G165" i="1" a="1"/>
  <c r="G165" i="1" s="1"/>
  <c r="M165" i="9"/>
  <c r="G149" i="1" a="1"/>
  <c r="G149" i="1" s="1"/>
  <c r="M149" i="9"/>
  <c r="G133" i="1" a="1"/>
  <c r="G133" i="1" s="1"/>
  <c r="M133" i="9"/>
  <c r="G117" i="1" a="1"/>
  <c r="G117" i="1" s="1"/>
  <c r="M117" i="9"/>
  <c r="G101" i="1" a="1"/>
  <c r="G101" i="1" s="1"/>
  <c r="M101" i="9"/>
  <c r="G85" i="1" a="1"/>
  <c r="G85" i="1" s="1"/>
  <c r="M85" i="9"/>
  <c r="G69" i="1" a="1"/>
  <c r="G69" i="1" s="1"/>
  <c r="M69" i="9"/>
  <c r="G53" i="1" a="1"/>
  <c r="G53" i="1" s="1"/>
  <c r="M53" i="9"/>
  <c r="G37" i="1" a="1"/>
  <c r="G37" i="1" s="1"/>
  <c r="M37" i="9"/>
  <c r="G21" i="1" a="1"/>
  <c r="G21" i="1" s="1"/>
  <c r="M21" i="9"/>
  <c r="G5" i="1" a="1"/>
  <c r="G5" i="1" s="1"/>
  <c r="M5" i="9"/>
  <c r="G962" i="1" a="1"/>
  <c r="G962" i="1" s="1"/>
  <c r="M962" i="9"/>
  <c r="G914" i="1" a="1"/>
  <c r="G914" i="1" s="1"/>
  <c r="M914" i="9"/>
  <c r="G898" i="1" a="1"/>
  <c r="G898" i="1" s="1"/>
  <c r="M898" i="9"/>
  <c r="G850" i="1" a="1"/>
  <c r="G850" i="1" s="1"/>
  <c r="M850" i="9"/>
  <c r="G802" i="1" a="1"/>
  <c r="G802" i="1" s="1"/>
  <c r="M802" i="9"/>
  <c r="G754" i="1" a="1"/>
  <c r="G754" i="1" s="1"/>
  <c r="M754" i="9"/>
  <c r="G690" i="1" a="1"/>
  <c r="G690" i="1" s="1"/>
  <c r="M690" i="9"/>
  <c r="G274" i="1" a="1"/>
  <c r="G274" i="1" s="1"/>
  <c r="M274" i="9"/>
  <c r="G913" i="1" a="1"/>
  <c r="G913" i="1" s="1"/>
  <c r="M913" i="9"/>
  <c r="G833" i="1" a="1"/>
  <c r="G833" i="1" s="1"/>
  <c r="M833" i="9"/>
  <c r="G785" i="1" a="1"/>
  <c r="G785" i="1" s="1"/>
  <c r="M785" i="9"/>
  <c r="G737" i="1" a="1"/>
  <c r="G737" i="1" s="1"/>
  <c r="M737" i="9"/>
  <c r="G689" i="1" a="1"/>
  <c r="G689" i="1" s="1"/>
  <c r="M689" i="9"/>
  <c r="G657" i="1" a="1"/>
  <c r="G657" i="1" s="1"/>
  <c r="M657" i="9"/>
  <c r="G625" i="1" a="1"/>
  <c r="G625" i="1" s="1"/>
  <c r="M625" i="9"/>
  <c r="G577" i="1" a="1"/>
  <c r="G577" i="1" s="1"/>
  <c r="M577" i="9"/>
  <c r="G497" i="1" a="1"/>
  <c r="G497" i="1" s="1"/>
  <c r="M497" i="9"/>
  <c r="G49" i="1" a="1"/>
  <c r="G49" i="1" s="1"/>
  <c r="M49" i="9"/>
  <c r="G880" i="1" a="1"/>
  <c r="G880" i="1" s="1"/>
  <c r="M880" i="9"/>
  <c r="G672" i="1" a="1"/>
  <c r="G672" i="1" s="1"/>
  <c r="M672" i="9"/>
  <c r="G528" i="1" a="1"/>
  <c r="G528" i="1" s="1"/>
  <c r="M528" i="9"/>
  <c r="G48" i="1" a="1"/>
  <c r="G48" i="1" s="1"/>
  <c r="M48" i="9"/>
  <c r="G991" i="1" a="1"/>
  <c r="G991" i="1" s="1"/>
  <c r="M991" i="9"/>
  <c r="G975" i="1" a="1"/>
  <c r="G975" i="1" s="1"/>
  <c r="M975" i="9"/>
  <c r="G927" i="1" a="1"/>
  <c r="G927" i="1" s="1"/>
  <c r="M927" i="9"/>
  <c r="G879" i="1" a="1"/>
  <c r="G879" i="1" s="1"/>
  <c r="M879" i="9"/>
  <c r="G831" i="1" a="1"/>
  <c r="G831" i="1" s="1"/>
  <c r="M831" i="9"/>
  <c r="G815" i="1" a="1"/>
  <c r="G815" i="1" s="1"/>
  <c r="M815" i="9"/>
  <c r="G767" i="1" a="1"/>
  <c r="G767" i="1" s="1"/>
  <c r="M767" i="9"/>
  <c r="G719" i="1" a="1"/>
  <c r="G719" i="1" s="1"/>
  <c r="M719" i="9"/>
  <c r="G671" i="1" a="1"/>
  <c r="G671" i="1" s="1"/>
  <c r="M671" i="9"/>
  <c r="G639" i="1" a="1"/>
  <c r="G639" i="1" s="1"/>
  <c r="M639" i="9"/>
  <c r="G575" i="1" a="1"/>
  <c r="G575" i="1" s="1"/>
  <c r="M575" i="9"/>
  <c r="G143" i="1" a="1"/>
  <c r="G143" i="1" s="1"/>
  <c r="M143" i="9"/>
  <c r="G974" i="1" a="1"/>
  <c r="G974" i="1" s="1"/>
  <c r="M974" i="9"/>
  <c r="G942" i="1" a="1"/>
  <c r="G942" i="1" s="1"/>
  <c r="M942" i="9"/>
  <c r="G910" i="1" a="1"/>
  <c r="G910" i="1" s="1"/>
  <c r="M910" i="9"/>
  <c r="G862" i="1" a="1"/>
  <c r="G862" i="1" s="1"/>
  <c r="M862" i="9"/>
  <c r="G814" i="1" a="1"/>
  <c r="G814" i="1" s="1"/>
  <c r="M814" i="9"/>
  <c r="G766" i="1" a="1"/>
  <c r="G766" i="1" s="1"/>
  <c r="M766" i="9"/>
  <c r="G718" i="1" a="1"/>
  <c r="G718" i="1" s="1"/>
  <c r="M718" i="9"/>
  <c r="G638" i="1" a="1"/>
  <c r="G638" i="1" s="1"/>
  <c r="M638" i="9"/>
  <c r="G222" i="1" a="1"/>
  <c r="G222" i="1" s="1"/>
  <c r="M222" i="9"/>
  <c r="G957" i="1" a="1"/>
  <c r="G957" i="1" s="1"/>
  <c r="M957" i="9"/>
  <c r="G845" i="1" a="1"/>
  <c r="G845" i="1" s="1"/>
  <c r="M845" i="9"/>
  <c r="G781" i="1" a="1"/>
  <c r="G781" i="1" s="1"/>
  <c r="M781" i="9"/>
  <c r="G733" i="1" a="1"/>
  <c r="G733" i="1" s="1"/>
  <c r="M733" i="9"/>
  <c r="G701" i="1" a="1"/>
  <c r="G701" i="1" s="1"/>
  <c r="M701" i="9"/>
  <c r="G669" i="1" a="1"/>
  <c r="G669" i="1" s="1"/>
  <c r="M669" i="9"/>
  <c r="G621" i="1" a="1"/>
  <c r="G621" i="1" s="1"/>
  <c r="M621" i="9"/>
  <c r="G541" i="1" a="1"/>
  <c r="G541" i="1" s="1"/>
  <c r="M541" i="9"/>
  <c r="G45" i="1" a="1"/>
  <c r="G45" i="1" s="1"/>
  <c r="M45" i="9"/>
  <c r="G988" i="1" a="1"/>
  <c r="G988" i="1" s="1"/>
  <c r="M988" i="9"/>
  <c r="G940" i="1" a="1"/>
  <c r="G940" i="1" s="1"/>
  <c r="M940" i="9"/>
  <c r="G876" i="1" a="1"/>
  <c r="G876" i="1" s="1"/>
  <c r="M876" i="9"/>
  <c r="G812" i="1" a="1"/>
  <c r="G812" i="1" s="1"/>
  <c r="M812" i="9"/>
  <c r="G764" i="1" a="1"/>
  <c r="G764" i="1" s="1"/>
  <c r="M764" i="9"/>
  <c r="G716" i="1" a="1"/>
  <c r="G716" i="1" s="1"/>
  <c r="M716" i="9"/>
  <c r="G636" i="1" a="1"/>
  <c r="G636" i="1" s="1"/>
  <c r="M636" i="9"/>
  <c r="G44" i="1" a="1"/>
  <c r="G44" i="1" s="1"/>
  <c r="M44" i="9"/>
  <c r="G987" i="1" a="1"/>
  <c r="G987" i="1" s="1"/>
  <c r="M987" i="9"/>
  <c r="G939" i="1" a="1"/>
  <c r="G939" i="1" s="1"/>
  <c r="M939" i="9"/>
  <c r="G891" i="1" a="1"/>
  <c r="G891" i="1" s="1"/>
  <c r="M891" i="9"/>
  <c r="G555" i="1" a="1"/>
  <c r="G555" i="1" s="1"/>
  <c r="M555" i="9"/>
  <c r="G634" i="1" a="1"/>
  <c r="G634" i="1" s="1"/>
  <c r="M634" i="9"/>
  <c r="G42" i="1" a="1"/>
  <c r="G42" i="1" s="1"/>
  <c r="M42" i="9"/>
  <c r="G1001" i="1" a="1"/>
  <c r="G1001" i="1" s="1"/>
  <c r="M1001" i="9"/>
  <c r="G953" i="1" a="1"/>
  <c r="G953" i="1" s="1"/>
  <c r="M953" i="9"/>
  <c r="G905" i="1" a="1"/>
  <c r="G905" i="1" s="1"/>
  <c r="M905" i="9"/>
  <c r="G857" i="1" a="1"/>
  <c r="G857" i="1" s="1"/>
  <c r="M857" i="9"/>
  <c r="G809" i="1" a="1"/>
  <c r="G809" i="1" s="1"/>
  <c r="M809" i="9"/>
  <c r="G761" i="1" a="1"/>
  <c r="G761" i="1" s="1"/>
  <c r="M761" i="9"/>
  <c r="G377" i="1" a="1"/>
  <c r="G377" i="1" s="1"/>
  <c r="M377" i="9"/>
  <c r="G856" i="1" a="1"/>
  <c r="G856" i="1" s="1"/>
  <c r="M856" i="9"/>
  <c r="G664" i="1" a="1"/>
  <c r="G664" i="1" s="1"/>
  <c r="M664" i="9"/>
  <c r="G488" i="1" a="1"/>
  <c r="G488" i="1" s="1"/>
  <c r="M488" i="9"/>
  <c r="G40" i="1" a="1"/>
  <c r="G40" i="1" s="1"/>
  <c r="M40" i="9"/>
  <c r="G983" i="1" a="1"/>
  <c r="G983" i="1" s="1"/>
  <c r="M983" i="9"/>
  <c r="G935" i="1" a="1"/>
  <c r="G935" i="1" s="1"/>
  <c r="M935" i="9"/>
  <c r="G887" i="1" a="1"/>
  <c r="G887" i="1" s="1"/>
  <c r="M887" i="9"/>
  <c r="G839" i="1" a="1"/>
  <c r="G839" i="1" s="1"/>
  <c r="M839" i="9"/>
  <c r="G823" i="1" a="1"/>
  <c r="G823" i="1" s="1"/>
  <c r="M823" i="9"/>
  <c r="G775" i="1" a="1"/>
  <c r="G775" i="1" s="1"/>
  <c r="M775" i="9"/>
  <c r="G727" i="1" a="1"/>
  <c r="G727" i="1" s="1"/>
  <c r="M727" i="9"/>
  <c r="G679" i="1" a="1"/>
  <c r="G679" i="1" s="1"/>
  <c r="M679" i="9"/>
  <c r="G567" i="1" a="1"/>
  <c r="G567" i="1" s="1"/>
  <c r="M567" i="9"/>
  <c r="G39" i="1" a="1"/>
  <c r="G39" i="1" s="1"/>
  <c r="M39" i="9"/>
  <c r="G950" i="1" a="1"/>
  <c r="G950" i="1" s="1"/>
  <c r="M950" i="9"/>
  <c r="G854" i="1" a="1"/>
  <c r="G854" i="1" s="1"/>
  <c r="M854" i="9"/>
  <c r="G694" i="1" a="1"/>
  <c r="G694" i="1" s="1"/>
  <c r="M694" i="9"/>
  <c r="G550" i="1" a="1"/>
  <c r="G550" i="1" s="1"/>
  <c r="M550" i="9"/>
  <c r="G406" i="1" a="1"/>
  <c r="G406" i="1" s="1"/>
  <c r="M406" i="9"/>
  <c r="G38" i="1" a="1"/>
  <c r="G38" i="1" s="1"/>
  <c r="M38" i="9"/>
  <c r="G996" i="1" a="1"/>
  <c r="G996" i="1" s="1"/>
  <c r="M996" i="9"/>
  <c r="G980" i="1" a="1"/>
  <c r="G980" i="1" s="1"/>
  <c r="M980" i="9"/>
  <c r="G964" i="1" a="1"/>
  <c r="G964" i="1" s="1"/>
  <c r="M964" i="9"/>
  <c r="G948" i="1" a="1"/>
  <c r="G948" i="1" s="1"/>
  <c r="M948" i="9"/>
  <c r="G932" i="1" a="1"/>
  <c r="G932" i="1" s="1"/>
  <c r="M932" i="9"/>
  <c r="G916" i="1" a="1"/>
  <c r="G916" i="1" s="1"/>
  <c r="M916" i="9"/>
  <c r="G900" i="1" a="1"/>
  <c r="G900" i="1" s="1"/>
  <c r="M900" i="9"/>
  <c r="G884" i="1" a="1"/>
  <c r="G884" i="1" s="1"/>
  <c r="M884" i="9"/>
  <c r="G868" i="1" a="1"/>
  <c r="G868" i="1" s="1"/>
  <c r="M868" i="9"/>
  <c r="G852" i="1" a="1"/>
  <c r="G852" i="1" s="1"/>
  <c r="M852" i="9"/>
  <c r="G836" i="1" a="1"/>
  <c r="G836" i="1" s="1"/>
  <c r="M836" i="9"/>
  <c r="G820" i="1" a="1"/>
  <c r="G820" i="1" s="1"/>
  <c r="M820" i="9"/>
  <c r="G804" i="1" a="1"/>
  <c r="G804" i="1" s="1"/>
  <c r="M804" i="9"/>
  <c r="G788" i="1" a="1"/>
  <c r="G788" i="1" s="1"/>
  <c r="M788" i="9"/>
  <c r="G772" i="1" a="1"/>
  <c r="G772" i="1" s="1"/>
  <c r="M772" i="9"/>
  <c r="G756" i="1" a="1"/>
  <c r="G756" i="1" s="1"/>
  <c r="M756" i="9"/>
  <c r="G740" i="1" a="1"/>
  <c r="G740" i="1" s="1"/>
  <c r="M740" i="9"/>
  <c r="G724" i="1" a="1"/>
  <c r="G724" i="1" s="1"/>
  <c r="M724" i="9"/>
  <c r="G708" i="1" a="1"/>
  <c r="G708" i="1" s="1"/>
  <c r="M708" i="9"/>
  <c r="G692" i="1" a="1"/>
  <c r="G692" i="1" s="1"/>
  <c r="M692" i="9"/>
  <c r="G676" i="1" a="1"/>
  <c r="G676" i="1" s="1"/>
  <c r="M676" i="9"/>
  <c r="G660" i="1" a="1"/>
  <c r="G660" i="1" s="1"/>
  <c r="M660" i="9"/>
  <c r="G644" i="1" a="1"/>
  <c r="G644" i="1" s="1"/>
  <c r="M644" i="9"/>
  <c r="G628" i="1" a="1"/>
  <c r="G628" i="1" s="1"/>
  <c r="M628" i="9"/>
  <c r="G612" i="1" a="1"/>
  <c r="G612" i="1" s="1"/>
  <c r="M612" i="9"/>
  <c r="G596" i="1" a="1"/>
  <c r="G596" i="1" s="1"/>
  <c r="M596" i="9"/>
  <c r="G580" i="1" a="1"/>
  <c r="G580" i="1" s="1"/>
  <c r="M580" i="9"/>
  <c r="G564" i="1" a="1"/>
  <c r="G564" i="1" s="1"/>
  <c r="M564" i="9"/>
  <c r="G548" i="1" a="1"/>
  <c r="G548" i="1" s="1"/>
  <c r="M548" i="9"/>
  <c r="G532" i="1" a="1"/>
  <c r="G532" i="1" s="1"/>
  <c r="M532" i="9"/>
  <c r="G516" i="1" a="1"/>
  <c r="G516" i="1" s="1"/>
  <c r="M516" i="9"/>
  <c r="G500" i="1" a="1"/>
  <c r="G500" i="1" s="1"/>
  <c r="M500" i="9"/>
  <c r="G484" i="1" a="1"/>
  <c r="G484" i="1" s="1"/>
  <c r="M484" i="9"/>
  <c r="G468" i="1" a="1"/>
  <c r="G468" i="1" s="1"/>
  <c r="M468" i="9"/>
  <c r="G452" i="1" a="1"/>
  <c r="G452" i="1" s="1"/>
  <c r="M452" i="9"/>
  <c r="G436" i="1" a="1"/>
  <c r="G436" i="1" s="1"/>
  <c r="M436" i="9"/>
  <c r="G420" i="1" a="1"/>
  <c r="G420" i="1" s="1"/>
  <c r="M420" i="9"/>
  <c r="G404" i="1" a="1"/>
  <c r="G404" i="1" s="1"/>
  <c r="M404" i="9"/>
  <c r="G388" i="1" a="1"/>
  <c r="G388" i="1" s="1"/>
  <c r="M388" i="9"/>
  <c r="G372" i="1" a="1"/>
  <c r="G372" i="1" s="1"/>
  <c r="M372" i="9"/>
  <c r="G356" i="1" a="1"/>
  <c r="G356" i="1" s="1"/>
  <c r="M356" i="9"/>
  <c r="G340" i="1" a="1"/>
  <c r="G340" i="1" s="1"/>
  <c r="M340" i="9"/>
  <c r="G324" i="1" a="1"/>
  <c r="G324" i="1" s="1"/>
  <c r="M324" i="9"/>
  <c r="G308" i="1" a="1"/>
  <c r="G308" i="1" s="1"/>
  <c r="M308" i="9"/>
  <c r="G292" i="1" a="1"/>
  <c r="G292" i="1" s="1"/>
  <c r="M292" i="9"/>
  <c r="G276" i="1" a="1"/>
  <c r="G276" i="1" s="1"/>
  <c r="M276" i="9"/>
  <c r="G260" i="1" a="1"/>
  <c r="G260" i="1" s="1"/>
  <c r="M260" i="9"/>
  <c r="G244" i="1" a="1"/>
  <c r="G244" i="1" s="1"/>
  <c r="M244" i="9"/>
  <c r="G228" i="1" a="1"/>
  <c r="G228" i="1" s="1"/>
  <c r="M228" i="9"/>
  <c r="G212" i="1" a="1"/>
  <c r="G212" i="1" s="1"/>
  <c r="M212" i="9"/>
  <c r="G196" i="1" a="1"/>
  <c r="G196" i="1" s="1"/>
  <c r="M196" i="9"/>
  <c r="G180" i="1" a="1"/>
  <c r="G180" i="1" s="1"/>
  <c r="M180" i="9"/>
  <c r="G164" i="1" a="1"/>
  <c r="G164" i="1" s="1"/>
  <c r="M164" i="9"/>
  <c r="G148" i="1" a="1"/>
  <c r="G148" i="1" s="1"/>
  <c r="M148" i="9"/>
  <c r="G132" i="1" a="1"/>
  <c r="G132" i="1" s="1"/>
  <c r="M132" i="9"/>
  <c r="G116" i="1" a="1"/>
  <c r="G116" i="1" s="1"/>
  <c r="M116" i="9"/>
  <c r="G100" i="1" a="1"/>
  <c r="G100" i="1" s="1"/>
  <c r="M100" i="9"/>
  <c r="G84" i="1" a="1"/>
  <c r="G84" i="1" s="1"/>
  <c r="M84" i="9"/>
  <c r="G68" i="1" a="1"/>
  <c r="G68" i="1" s="1"/>
  <c r="M68" i="9"/>
  <c r="G52" i="1" a="1"/>
  <c r="G52" i="1" s="1"/>
  <c r="M52" i="9"/>
  <c r="G36" i="1" a="1"/>
  <c r="G36" i="1" s="1"/>
  <c r="M36" i="9"/>
  <c r="G20" i="1" a="1"/>
  <c r="G20" i="1" s="1"/>
  <c r="M20" i="9"/>
  <c r="G4" i="1" a="1"/>
  <c r="G4" i="1" s="1"/>
  <c r="M4" i="9"/>
  <c r="G994" i="1" a="1"/>
  <c r="G994" i="1" s="1"/>
  <c r="M994" i="9"/>
  <c r="G946" i="1" a="1"/>
  <c r="G946" i="1" s="1"/>
  <c r="M946" i="9"/>
  <c r="G882" i="1" a="1"/>
  <c r="G882" i="1" s="1"/>
  <c r="M882" i="9"/>
  <c r="G834" i="1" a="1"/>
  <c r="G834" i="1" s="1"/>
  <c r="M834" i="9"/>
  <c r="G786" i="1" a="1"/>
  <c r="G786" i="1" s="1"/>
  <c r="M786" i="9"/>
  <c r="G738" i="1" a="1"/>
  <c r="G738" i="1" s="1"/>
  <c r="M738" i="9"/>
  <c r="G706" i="1" a="1"/>
  <c r="G706" i="1" s="1"/>
  <c r="M706" i="9"/>
  <c r="G658" i="1" a="1"/>
  <c r="G658" i="1" s="1"/>
  <c r="M658" i="9"/>
  <c r="G626" i="1" a="1"/>
  <c r="G626" i="1" s="1"/>
  <c r="M626" i="9"/>
  <c r="G594" i="1" a="1"/>
  <c r="G594" i="1" s="1"/>
  <c r="M594" i="9"/>
  <c r="G562" i="1" a="1"/>
  <c r="G562" i="1" s="1"/>
  <c r="M562" i="9"/>
  <c r="G530" i="1" a="1"/>
  <c r="G530" i="1" s="1"/>
  <c r="M530" i="9"/>
  <c r="G498" i="1" a="1"/>
  <c r="G498" i="1" s="1"/>
  <c r="M498" i="9"/>
  <c r="G466" i="1" a="1"/>
  <c r="G466" i="1" s="1"/>
  <c r="M466" i="9"/>
  <c r="G434" i="1" a="1"/>
  <c r="G434" i="1" s="1"/>
  <c r="M434" i="9"/>
  <c r="G402" i="1" a="1"/>
  <c r="G402" i="1" s="1"/>
  <c r="M402" i="9"/>
  <c r="G370" i="1" a="1"/>
  <c r="G370" i="1" s="1"/>
  <c r="M370" i="9"/>
  <c r="G338" i="1" a="1"/>
  <c r="G338" i="1" s="1"/>
  <c r="M338" i="9"/>
  <c r="G306" i="1" a="1"/>
  <c r="G306" i="1" s="1"/>
  <c r="M306" i="9"/>
  <c r="G258" i="1" a="1"/>
  <c r="G258" i="1" s="1"/>
  <c r="M258" i="9"/>
  <c r="G226" i="1" a="1"/>
  <c r="G226" i="1" s="1"/>
  <c r="M226" i="9"/>
  <c r="G194" i="1" a="1"/>
  <c r="G194" i="1" s="1"/>
  <c r="M194" i="9"/>
  <c r="G162" i="1" a="1"/>
  <c r="G162" i="1" s="1"/>
  <c r="M162" i="9"/>
  <c r="G130" i="1" a="1"/>
  <c r="G130" i="1" s="1"/>
  <c r="M130" i="9"/>
  <c r="G98" i="1" a="1"/>
  <c r="G98" i="1" s="1"/>
  <c r="M98" i="9"/>
  <c r="G50" i="1" a="1"/>
  <c r="G50" i="1" s="1"/>
  <c r="M50" i="9"/>
  <c r="G18" i="1" a="1"/>
  <c r="G18" i="1" s="1"/>
  <c r="M18" i="9"/>
  <c r="G993" i="1" a="1"/>
  <c r="G993" i="1" s="1"/>
  <c r="M993" i="9"/>
  <c r="G961" i="1" a="1"/>
  <c r="G961" i="1" s="1"/>
  <c r="M961" i="9"/>
  <c r="G929" i="1" a="1"/>
  <c r="G929" i="1" s="1"/>
  <c r="M929" i="9"/>
  <c r="G881" i="1" a="1"/>
  <c r="G881" i="1" s="1"/>
  <c r="M881" i="9"/>
  <c r="G849" i="1" a="1"/>
  <c r="G849" i="1" s="1"/>
  <c r="M849" i="9"/>
  <c r="G817" i="1" a="1"/>
  <c r="G817" i="1" s="1"/>
  <c r="M817" i="9"/>
  <c r="G769" i="1" a="1"/>
  <c r="G769" i="1" s="1"/>
  <c r="M769" i="9"/>
  <c r="G721" i="1" a="1"/>
  <c r="G721" i="1" s="1"/>
  <c r="M721" i="9"/>
  <c r="G673" i="1" a="1"/>
  <c r="G673" i="1" s="1"/>
  <c r="M673" i="9"/>
  <c r="G609" i="1" a="1"/>
  <c r="G609" i="1" s="1"/>
  <c r="M609" i="9"/>
  <c r="G561" i="1" a="1"/>
  <c r="G561" i="1" s="1"/>
  <c r="M561" i="9"/>
  <c r="G529" i="1" a="1"/>
  <c r="G529" i="1" s="1"/>
  <c r="M529" i="9"/>
  <c r="G481" i="1" a="1"/>
  <c r="G481" i="1" s="1"/>
  <c r="M481" i="9"/>
  <c r="G449" i="1" a="1"/>
  <c r="G449" i="1" s="1"/>
  <c r="M449" i="9"/>
  <c r="G417" i="1" a="1"/>
  <c r="G417" i="1" s="1"/>
  <c r="M417" i="9"/>
  <c r="G385" i="1" a="1"/>
  <c r="G385" i="1" s="1"/>
  <c r="M385" i="9"/>
  <c r="G353" i="1" a="1"/>
  <c r="G353" i="1" s="1"/>
  <c r="M353" i="9"/>
  <c r="G321" i="1" a="1"/>
  <c r="G321" i="1" s="1"/>
  <c r="M321" i="9"/>
  <c r="G289" i="1" a="1"/>
  <c r="G289" i="1" s="1"/>
  <c r="M289" i="9"/>
  <c r="G257" i="1" a="1"/>
  <c r="G257" i="1" s="1"/>
  <c r="M257" i="9"/>
  <c r="G225" i="1" a="1"/>
  <c r="G225" i="1" s="1"/>
  <c r="M225" i="9"/>
  <c r="G193" i="1" a="1"/>
  <c r="G193" i="1" s="1"/>
  <c r="M193" i="9"/>
  <c r="G161" i="1" a="1"/>
  <c r="G161" i="1" s="1"/>
  <c r="M161" i="9"/>
  <c r="G129" i="1" a="1"/>
  <c r="G129" i="1" s="1"/>
  <c r="M129" i="9"/>
  <c r="G97" i="1" a="1"/>
  <c r="G97" i="1" s="1"/>
  <c r="M97" i="9"/>
  <c r="G65" i="1" a="1"/>
  <c r="G65" i="1" s="1"/>
  <c r="M65" i="9"/>
  <c r="G33" i="1" a="1"/>
  <c r="G33" i="1" s="1"/>
  <c r="M33" i="9"/>
  <c r="G976" i="1" a="1"/>
  <c r="G976" i="1" s="1"/>
  <c r="M976" i="9"/>
  <c r="G944" i="1" a="1"/>
  <c r="G944" i="1" s="1"/>
  <c r="M944" i="9"/>
  <c r="G912" i="1" a="1"/>
  <c r="G912" i="1" s="1"/>
  <c r="M912" i="9"/>
  <c r="G864" i="1" a="1"/>
  <c r="G864" i="1" s="1"/>
  <c r="M864" i="9"/>
  <c r="G832" i="1" a="1"/>
  <c r="G832" i="1" s="1"/>
  <c r="M832" i="9"/>
  <c r="G800" i="1" a="1"/>
  <c r="G800" i="1" s="1"/>
  <c r="M800" i="9"/>
  <c r="G768" i="1" a="1"/>
  <c r="G768" i="1" s="1"/>
  <c r="M768" i="9"/>
  <c r="G736" i="1" a="1"/>
  <c r="G736" i="1" s="1"/>
  <c r="M736" i="9"/>
  <c r="G704" i="1" a="1"/>
  <c r="G704" i="1" s="1"/>
  <c r="M704" i="9"/>
  <c r="G656" i="1" a="1"/>
  <c r="G656" i="1" s="1"/>
  <c r="M656" i="9"/>
  <c r="G624" i="1" a="1"/>
  <c r="G624" i="1" s="1"/>
  <c r="M624" i="9"/>
  <c r="G592" i="1" a="1"/>
  <c r="G592" i="1" s="1"/>
  <c r="M592" i="9"/>
  <c r="G560" i="1" a="1"/>
  <c r="G560" i="1" s="1"/>
  <c r="M560" i="9"/>
  <c r="G512" i="1" a="1"/>
  <c r="G512" i="1" s="1"/>
  <c r="M512" i="9"/>
  <c r="G480" i="1" a="1"/>
  <c r="G480" i="1" s="1"/>
  <c r="M480" i="9"/>
  <c r="G448" i="1" a="1"/>
  <c r="G448" i="1" s="1"/>
  <c r="M448" i="9"/>
  <c r="G416" i="1" a="1"/>
  <c r="G416" i="1" s="1"/>
  <c r="M416" i="9"/>
  <c r="G384" i="1" a="1"/>
  <c r="G384" i="1" s="1"/>
  <c r="M384" i="9"/>
  <c r="G352" i="1" a="1"/>
  <c r="G352" i="1" s="1"/>
  <c r="M352" i="9"/>
  <c r="G320" i="1" a="1"/>
  <c r="G320" i="1" s="1"/>
  <c r="M320" i="9"/>
  <c r="G288" i="1" a="1"/>
  <c r="G288" i="1" s="1"/>
  <c r="M288" i="9"/>
  <c r="G256" i="1" a="1"/>
  <c r="G256" i="1" s="1"/>
  <c r="M256" i="9"/>
  <c r="G224" i="1" a="1"/>
  <c r="G224" i="1" s="1"/>
  <c r="M224" i="9"/>
  <c r="G192" i="1" a="1"/>
  <c r="G192" i="1" s="1"/>
  <c r="M192" i="9"/>
  <c r="G160" i="1" a="1"/>
  <c r="G160" i="1" s="1"/>
  <c r="M160" i="9"/>
  <c r="G128" i="1" a="1"/>
  <c r="G128" i="1" s="1"/>
  <c r="M128" i="9"/>
  <c r="G96" i="1" a="1"/>
  <c r="G96" i="1" s="1"/>
  <c r="M96" i="9"/>
  <c r="G64" i="1" a="1"/>
  <c r="G64" i="1" s="1"/>
  <c r="M64" i="9"/>
  <c r="G32" i="1" a="1"/>
  <c r="G32" i="1" s="1"/>
  <c r="M32" i="9"/>
  <c r="G943" i="1" a="1"/>
  <c r="G943" i="1" s="1"/>
  <c r="M943" i="9"/>
  <c r="G895" i="1" a="1"/>
  <c r="G895" i="1" s="1"/>
  <c r="M895" i="9"/>
  <c r="G847" i="1" a="1"/>
  <c r="G847" i="1" s="1"/>
  <c r="M847" i="9"/>
  <c r="G783" i="1" a="1"/>
  <c r="G783" i="1" s="1"/>
  <c r="M783" i="9"/>
  <c r="G735" i="1" a="1"/>
  <c r="G735" i="1" s="1"/>
  <c r="M735" i="9"/>
  <c r="G687" i="1" a="1"/>
  <c r="G687" i="1" s="1"/>
  <c r="M687" i="9"/>
  <c r="G623" i="1" a="1"/>
  <c r="G623" i="1" s="1"/>
  <c r="M623" i="9"/>
  <c r="G591" i="1" a="1"/>
  <c r="G591" i="1" s="1"/>
  <c r="M591" i="9"/>
  <c r="G543" i="1" a="1"/>
  <c r="G543" i="1" s="1"/>
  <c r="M543" i="9"/>
  <c r="G511" i="1" a="1"/>
  <c r="G511" i="1" s="1"/>
  <c r="M511" i="9"/>
  <c r="G479" i="1" a="1"/>
  <c r="G479" i="1" s="1"/>
  <c r="M479" i="9"/>
  <c r="G447" i="1" a="1"/>
  <c r="G447" i="1" s="1"/>
  <c r="M447" i="9"/>
  <c r="G415" i="1" a="1"/>
  <c r="G415" i="1" s="1"/>
  <c r="M415" i="9"/>
  <c r="G383" i="1" a="1"/>
  <c r="G383" i="1" s="1"/>
  <c r="M383" i="9"/>
  <c r="G351" i="1" a="1"/>
  <c r="G351" i="1" s="1"/>
  <c r="M351" i="9"/>
  <c r="G319" i="1" a="1"/>
  <c r="G319" i="1" s="1"/>
  <c r="M319" i="9"/>
  <c r="G287" i="1" a="1"/>
  <c r="G287" i="1" s="1"/>
  <c r="M287" i="9"/>
  <c r="G271" i="1" a="1"/>
  <c r="G271" i="1" s="1"/>
  <c r="M271" i="9"/>
  <c r="G239" i="1" a="1"/>
  <c r="G239" i="1" s="1"/>
  <c r="M239" i="9"/>
  <c r="G207" i="1" a="1"/>
  <c r="G207" i="1" s="1"/>
  <c r="M207" i="9"/>
  <c r="G175" i="1" a="1"/>
  <c r="G175" i="1" s="1"/>
  <c r="M175" i="9"/>
  <c r="G127" i="1" a="1"/>
  <c r="G127" i="1" s="1"/>
  <c r="M127" i="9"/>
  <c r="G95" i="1" a="1"/>
  <c r="G95" i="1" s="1"/>
  <c r="M95" i="9"/>
  <c r="G63" i="1" a="1"/>
  <c r="G63" i="1" s="1"/>
  <c r="M63" i="9"/>
  <c r="G15" i="1" a="1"/>
  <c r="G15" i="1" s="1"/>
  <c r="M15" i="9"/>
  <c r="G958" i="1" a="1"/>
  <c r="G958" i="1" s="1"/>
  <c r="M958" i="9"/>
  <c r="G894" i="1" a="1"/>
  <c r="G894" i="1" s="1"/>
  <c r="M894" i="9"/>
  <c r="G846" i="1" a="1"/>
  <c r="G846" i="1" s="1"/>
  <c r="M846" i="9"/>
  <c r="G798" i="1" a="1"/>
  <c r="G798" i="1" s="1"/>
  <c r="M798" i="9"/>
  <c r="G734" i="1" a="1"/>
  <c r="G734" i="1" s="1"/>
  <c r="M734" i="9"/>
  <c r="G686" i="1" a="1"/>
  <c r="G686" i="1" s="1"/>
  <c r="M686" i="9"/>
  <c r="G654" i="1" a="1"/>
  <c r="G654" i="1" s="1"/>
  <c r="M654" i="9"/>
  <c r="G606" i="1" a="1"/>
  <c r="G606" i="1" s="1"/>
  <c r="M606" i="9"/>
  <c r="G590" i="1" a="1"/>
  <c r="G590" i="1" s="1"/>
  <c r="M590" i="9"/>
  <c r="G558" i="1" a="1"/>
  <c r="G558" i="1" s="1"/>
  <c r="M558" i="9"/>
  <c r="G526" i="1" a="1"/>
  <c r="G526" i="1" s="1"/>
  <c r="M526" i="9"/>
  <c r="G494" i="1" a="1"/>
  <c r="G494" i="1" s="1"/>
  <c r="M494" i="9"/>
  <c r="G462" i="1" a="1"/>
  <c r="G462" i="1" s="1"/>
  <c r="M462" i="9"/>
  <c r="G430" i="1" a="1"/>
  <c r="G430" i="1" s="1"/>
  <c r="M430" i="9"/>
  <c r="G398" i="1" a="1"/>
  <c r="G398" i="1" s="1"/>
  <c r="M398" i="9"/>
  <c r="G366" i="1" a="1"/>
  <c r="G366" i="1" s="1"/>
  <c r="M366" i="9"/>
  <c r="G334" i="1" a="1"/>
  <c r="G334" i="1" s="1"/>
  <c r="M334" i="9"/>
  <c r="G302" i="1" a="1"/>
  <c r="G302" i="1" s="1"/>
  <c r="M302" i="9"/>
  <c r="G270" i="1" a="1"/>
  <c r="G270" i="1" s="1"/>
  <c r="M270" i="9"/>
  <c r="G238" i="1" a="1"/>
  <c r="G238" i="1" s="1"/>
  <c r="M238" i="9"/>
  <c r="G190" i="1" a="1"/>
  <c r="G190" i="1" s="1"/>
  <c r="M190" i="9"/>
  <c r="G158" i="1" a="1"/>
  <c r="G158" i="1" s="1"/>
  <c r="M158" i="9"/>
  <c r="G126" i="1" a="1"/>
  <c r="G126" i="1" s="1"/>
  <c r="M126" i="9"/>
  <c r="G94" i="1" a="1"/>
  <c r="G94" i="1" s="1"/>
  <c r="M94" i="9"/>
  <c r="G62" i="1" a="1"/>
  <c r="G62" i="1" s="1"/>
  <c r="M62" i="9"/>
  <c r="G14" i="1" a="1"/>
  <c r="G14" i="1" s="1"/>
  <c r="M14" i="9"/>
  <c r="G973" i="1" a="1"/>
  <c r="G973" i="1" s="1"/>
  <c r="M973" i="9"/>
  <c r="G925" i="1" a="1"/>
  <c r="G925" i="1" s="1"/>
  <c r="M925" i="9"/>
  <c r="G893" i="1" a="1"/>
  <c r="G893" i="1" s="1"/>
  <c r="M893" i="9"/>
  <c r="G861" i="1" a="1"/>
  <c r="G861" i="1" s="1"/>
  <c r="M861" i="9"/>
  <c r="G813" i="1" a="1"/>
  <c r="G813" i="1" s="1"/>
  <c r="M813" i="9"/>
  <c r="G765" i="1" a="1"/>
  <c r="G765" i="1" s="1"/>
  <c r="M765" i="9"/>
  <c r="G717" i="1" a="1"/>
  <c r="G717" i="1" s="1"/>
  <c r="M717" i="9"/>
  <c r="G653" i="1" a="1"/>
  <c r="G653" i="1" s="1"/>
  <c r="M653" i="9"/>
  <c r="G605" i="1" a="1"/>
  <c r="G605" i="1" s="1"/>
  <c r="M605" i="9"/>
  <c r="G573" i="1" a="1"/>
  <c r="G573" i="1" s="1"/>
  <c r="M573" i="9"/>
  <c r="G525" i="1" a="1"/>
  <c r="G525" i="1" s="1"/>
  <c r="M525" i="9"/>
  <c r="G493" i="1" a="1"/>
  <c r="G493" i="1" s="1"/>
  <c r="M493" i="9"/>
  <c r="G461" i="1" a="1"/>
  <c r="G461" i="1" s="1"/>
  <c r="M461" i="9"/>
  <c r="G429" i="1" a="1"/>
  <c r="G429" i="1" s="1"/>
  <c r="M429" i="9"/>
  <c r="G397" i="1" a="1"/>
  <c r="G397" i="1" s="1"/>
  <c r="M397" i="9"/>
  <c r="G365" i="1" a="1"/>
  <c r="G365" i="1" s="1"/>
  <c r="M365" i="9"/>
  <c r="G333" i="1" a="1"/>
  <c r="G333" i="1" s="1"/>
  <c r="M333" i="9"/>
  <c r="G301" i="1" a="1"/>
  <c r="G301" i="1" s="1"/>
  <c r="M301" i="9"/>
  <c r="G269" i="1" a="1"/>
  <c r="G269" i="1" s="1"/>
  <c r="M269" i="9"/>
  <c r="G237" i="1" a="1"/>
  <c r="G237" i="1" s="1"/>
  <c r="M237" i="9"/>
  <c r="G205" i="1" a="1"/>
  <c r="G205" i="1" s="1"/>
  <c r="M205" i="9"/>
  <c r="G173" i="1" a="1"/>
  <c r="G173" i="1" s="1"/>
  <c r="M173" i="9"/>
  <c r="G141" i="1" a="1"/>
  <c r="G141" i="1" s="1"/>
  <c r="M141" i="9"/>
  <c r="G109" i="1" a="1"/>
  <c r="G109" i="1" s="1"/>
  <c r="M109" i="9"/>
  <c r="G77" i="1" a="1"/>
  <c r="G77" i="1" s="1"/>
  <c r="M77" i="9"/>
  <c r="G13" i="1" a="1"/>
  <c r="G13" i="1" s="1"/>
  <c r="M13" i="9"/>
  <c r="G972" i="1" a="1"/>
  <c r="G972" i="1" s="1"/>
  <c r="M972" i="9"/>
  <c r="G924" i="1" a="1"/>
  <c r="G924" i="1" s="1"/>
  <c r="M924" i="9"/>
  <c r="G892" i="1" a="1"/>
  <c r="G892" i="1" s="1"/>
  <c r="M892" i="9"/>
  <c r="G844" i="1" a="1"/>
  <c r="G844" i="1" s="1"/>
  <c r="M844" i="9"/>
  <c r="G796" i="1" a="1"/>
  <c r="G796" i="1" s="1"/>
  <c r="M796" i="9"/>
  <c r="G748" i="1" a="1"/>
  <c r="G748" i="1" s="1"/>
  <c r="M748" i="9"/>
  <c r="G700" i="1" a="1"/>
  <c r="G700" i="1" s="1"/>
  <c r="M700" i="9"/>
  <c r="G668" i="1" a="1"/>
  <c r="G668" i="1" s="1"/>
  <c r="M668" i="9"/>
  <c r="G620" i="1" a="1"/>
  <c r="G620" i="1" s="1"/>
  <c r="M620" i="9"/>
  <c r="G588" i="1" a="1"/>
  <c r="G588" i="1" s="1"/>
  <c r="M588" i="9"/>
  <c r="G556" i="1" a="1"/>
  <c r="G556" i="1" s="1"/>
  <c r="M556" i="9"/>
  <c r="G524" i="1" a="1"/>
  <c r="G524" i="1" s="1"/>
  <c r="M524" i="9"/>
  <c r="G492" i="1" a="1"/>
  <c r="G492" i="1" s="1"/>
  <c r="M492" i="9"/>
  <c r="G460" i="1" a="1"/>
  <c r="G460" i="1" s="1"/>
  <c r="M460" i="9"/>
  <c r="G428" i="1" a="1"/>
  <c r="G428" i="1" s="1"/>
  <c r="M428" i="9"/>
  <c r="G396" i="1" a="1"/>
  <c r="G396" i="1" s="1"/>
  <c r="M396" i="9"/>
  <c r="G364" i="1" a="1"/>
  <c r="G364" i="1" s="1"/>
  <c r="M364" i="9"/>
  <c r="G332" i="1" a="1"/>
  <c r="G332" i="1" s="1"/>
  <c r="M332" i="9"/>
  <c r="G300" i="1" a="1"/>
  <c r="G300" i="1" s="1"/>
  <c r="M300" i="9"/>
  <c r="G268" i="1" a="1"/>
  <c r="G268" i="1" s="1"/>
  <c r="M268" i="9"/>
  <c r="G236" i="1" a="1"/>
  <c r="G236" i="1" s="1"/>
  <c r="M236" i="9"/>
  <c r="G204" i="1" a="1"/>
  <c r="G204" i="1" s="1"/>
  <c r="M204" i="9"/>
  <c r="G172" i="1" a="1"/>
  <c r="G172" i="1" s="1"/>
  <c r="M172" i="9"/>
  <c r="G140" i="1" a="1"/>
  <c r="G140" i="1" s="1"/>
  <c r="M140" i="9"/>
  <c r="G108" i="1" a="1"/>
  <c r="G108" i="1" s="1"/>
  <c r="M108" i="9"/>
  <c r="G60" i="1" a="1"/>
  <c r="G60" i="1" s="1"/>
  <c r="M60" i="9"/>
  <c r="G12" i="1" a="1"/>
  <c r="G12" i="1" s="1"/>
  <c r="M12" i="9"/>
  <c r="G971" i="1" a="1"/>
  <c r="G971" i="1" s="1"/>
  <c r="M971" i="9"/>
  <c r="G923" i="1" a="1"/>
  <c r="G923" i="1" s="1"/>
  <c r="M923" i="9"/>
  <c r="G875" i="1" a="1"/>
  <c r="G875" i="1" s="1"/>
  <c r="M875" i="9"/>
  <c r="G843" i="1" a="1"/>
  <c r="G843" i="1" s="1"/>
  <c r="M843" i="9"/>
  <c r="G811" i="1" a="1"/>
  <c r="G811" i="1" s="1"/>
  <c r="M811" i="9"/>
  <c r="G779" i="1" a="1"/>
  <c r="G779" i="1" s="1"/>
  <c r="M779" i="9"/>
  <c r="G747" i="1" a="1"/>
  <c r="G747" i="1" s="1"/>
  <c r="M747" i="9"/>
  <c r="G715" i="1" a="1"/>
  <c r="G715" i="1" s="1"/>
  <c r="M715" i="9"/>
  <c r="G683" i="1" a="1"/>
  <c r="G683" i="1" s="1"/>
  <c r="M683" i="9"/>
  <c r="G651" i="1" a="1"/>
  <c r="G651" i="1" s="1"/>
  <c r="M651" i="9"/>
  <c r="G619" i="1" a="1"/>
  <c r="G619" i="1" s="1"/>
  <c r="M619" i="9"/>
  <c r="G587" i="1" a="1"/>
  <c r="G587" i="1" s="1"/>
  <c r="M587" i="9"/>
  <c r="G539" i="1" a="1"/>
  <c r="G539" i="1" s="1"/>
  <c r="M539" i="9"/>
  <c r="G507" i="1" a="1"/>
  <c r="G507" i="1" s="1"/>
  <c r="M507" i="9"/>
  <c r="G475" i="1" a="1"/>
  <c r="G475" i="1" s="1"/>
  <c r="M475" i="9"/>
  <c r="G443" i="1" a="1"/>
  <c r="G443" i="1" s="1"/>
  <c r="M443" i="9"/>
  <c r="G411" i="1" a="1"/>
  <c r="G411" i="1" s="1"/>
  <c r="M411" i="9"/>
  <c r="G379" i="1" a="1"/>
  <c r="G379" i="1" s="1"/>
  <c r="M379" i="9"/>
  <c r="G347" i="1" a="1"/>
  <c r="G347" i="1" s="1"/>
  <c r="M347" i="9"/>
  <c r="G315" i="1" a="1"/>
  <c r="G315" i="1" s="1"/>
  <c r="M315" i="9"/>
  <c r="G283" i="1" a="1"/>
  <c r="G283" i="1" s="1"/>
  <c r="M283" i="9"/>
  <c r="G251" i="1" a="1"/>
  <c r="G251" i="1" s="1"/>
  <c r="M251" i="9"/>
  <c r="G219" i="1" a="1"/>
  <c r="G219" i="1" s="1"/>
  <c r="M219" i="9"/>
  <c r="G187" i="1" a="1"/>
  <c r="G187" i="1" s="1"/>
  <c r="M187" i="9"/>
  <c r="G155" i="1" a="1"/>
  <c r="G155" i="1" s="1"/>
  <c r="M155" i="9"/>
  <c r="G123" i="1" a="1"/>
  <c r="G123" i="1" s="1"/>
  <c r="M123" i="9"/>
  <c r="G91" i="1" a="1"/>
  <c r="G91" i="1" s="1"/>
  <c r="M91" i="9"/>
  <c r="G59" i="1" a="1"/>
  <c r="G59" i="1" s="1"/>
  <c r="M59" i="9"/>
  <c r="G11" i="1" a="1"/>
  <c r="G11" i="1" s="1"/>
  <c r="M11" i="9"/>
  <c r="G986" i="1" a="1"/>
  <c r="G986" i="1" s="1"/>
  <c r="M986" i="9"/>
  <c r="G954" i="1" a="1"/>
  <c r="G954" i="1" s="1"/>
  <c r="M954" i="9"/>
  <c r="G922" i="1" a="1"/>
  <c r="G922" i="1" s="1"/>
  <c r="M922" i="9"/>
  <c r="G890" i="1" a="1"/>
  <c r="G890" i="1" s="1"/>
  <c r="M890" i="9"/>
  <c r="G858" i="1" a="1"/>
  <c r="G858" i="1" s="1"/>
  <c r="M858" i="9"/>
  <c r="G826" i="1" a="1"/>
  <c r="G826" i="1" s="1"/>
  <c r="M826" i="9"/>
  <c r="G794" i="1" a="1"/>
  <c r="G794" i="1" s="1"/>
  <c r="M794" i="9"/>
  <c r="G762" i="1" a="1"/>
  <c r="G762" i="1" s="1"/>
  <c r="M762" i="9"/>
  <c r="G730" i="1" a="1"/>
  <c r="G730" i="1" s="1"/>
  <c r="M730" i="9"/>
  <c r="G698" i="1" a="1"/>
  <c r="G698" i="1" s="1"/>
  <c r="M698" i="9"/>
  <c r="G666" i="1" a="1"/>
  <c r="G666" i="1" s="1"/>
  <c r="M666" i="9"/>
  <c r="G618" i="1" a="1"/>
  <c r="G618" i="1" s="1"/>
  <c r="M618" i="9"/>
  <c r="G586" i="1" a="1"/>
  <c r="G586" i="1" s="1"/>
  <c r="M586" i="9"/>
  <c r="G554" i="1" a="1"/>
  <c r="G554" i="1" s="1"/>
  <c r="M554" i="9"/>
  <c r="G522" i="1" a="1"/>
  <c r="G522" i="1" s="1"/>
  <c r="M522" i="9"/>
  <c r="G490" i="1" a="1"/>
  <c r="G490" i="1" s="1"/>
  <c r="M490" i="9"/>
  <c r="G458" i="1" a="1"/>
  <c r="G458" i="1" s="1"/>
  <c r="M458" i="9"/>
  <c r="G426" i="1" a="1"/>
  <c r="G426" i="1" s="1"/>
  <c r="M426" i="9"/>
  <c r="G394" i="1" a="1"/>
  <c r="G394" i="1" s="1"/>
  <c r="M394" i="9"/>
  <c r="G362" i="1" a="1"/>
  <c r="G362" i="1" s="1"/>
  <c r="M362" i="9"/>
  <c r="G330" i="1" a="1"/>
  <c r="G330" i="1" s="1"/>
  <c r="M330" i="9"/>
  <c r="G282" i="1" a="1"/>
  <c r="G282" i="1" s="1"/>
  <c r="M282" i="9"/>
  <c r="G250" i="1" a="1"/>
  <c r="G250" i="1" s="1"/>
  <c r="M250" i="9"/>
  <c r="G218" i="1" a="1"/>
  <c r="G218" i="1" s="1"/>
  <c r="M218" i="9"/>
  <c r="G202" i="1" a="1"/>
  <c r="G202" i="1" s="1"/>
  <c r="M202" i="9"/>
  <c r="G170" i="1" a="1"/>
  <c r="G170" i="1" s="1"/>
  <c r="M170" i="9"/>
  <c r="G138" i="1" a="1"/>
  <c r="G138" i="1" s="1"/>
  <c r="M138" i="9"/>
  <c r="G106" i="1" a="1"/>
  <c r="G106" i="1" s="1"/>
  <c r="M106" i="9"/>
  <c r="G74" i="1" a="1"/>
  <c r="G74" i="1" s="1"/>
  <c r="M74" i="9"/>
  <c r="G10" i="1" a="1"/>
  <c r="G10" i="1" s="1"/>
  <c r="M10" i="9"/>
  <c r="G969" i="1" a="1"/>
  <c r="G969" i="1" s="1"/>
  <c r="M969" i="9"/>
  <c r="G921" i="1" a="1"/>
  <c r="G921" i="1" s="1"/>
  <c r="M921" i="9"/>
  <c r="G873" i="1" a="1"/>
  <c r="G873" i="1" s="1"/>
  <c r="M873" i="9"/>
  <c r="G825" i="1" a="1"/>
  <c r="G825" i="1" s="1"/>
  <c r="M825" i="9"/>
  <c r="G793" i="1" a="1"/>
  <c r="G793" i="1" s="1"/>
  <c r="M793" i="9"/>
  <c r="G745" i="1" a="1"/>
  <c r="G745" i="1" s="1"/>
  <c r="M745" i="9"/>
  <c r="G713" i="1" a="1"/>
  <c r="G713" i="1" s="1"/>
  <c r="M713" i="9"/>
  <c r="G681" i="1" a="1"/>
  <c r="G681" i="1" s="1"/>
  <c r="M681" i="9"/>
  <c r="G649" i="1" a="1"/>
  <c r="G649" i="1" s="1"/>
  <c r="M649" i="9"/>
  <c r="G617" i="1" a="1"/>
  <c r="G617" i="1" s="1"/>
  <c r="M617" i="9"/>
  <c r="G585" i="1" a="1"/>
  <c r="G585" i="1" s="1"/>
  <c r="M585" i="9"/>
  <c r="G553" i="1" a="1"/>
  <c r="G553" i="1" s="1"/>
  <c r="M553" i="9"/>
  <c r="G521" i="1" a="1"/>
  <c r="G521" i="1" s="1"/>
  <c r="M521" i="9"/>
  <c r="G489" i="1" a="1"/>
  <c r="G489" i="1" s="1"/>
  <c r="M489" i="9"/>
  <c r="G457" i="1" a="1"/>
  <c r="G457" i="1" s="1"/>
  <c r="M457" i="9"/>
  <c r="G409" i="1" a="1"/>
  <c r="G409" i="1" s="1"/>
  <c r="M409" i="9"/>
  <c r="G361" i="1" a="1"/>
  <c r="G361" i="1" s="1"/>
  <c r="M361" i="9"/>
  <c r="G329" i="1" a="1"/>
  <c r="G329" i="1" s="1"/>
  <c r="M329" i="9"/>
  <c r="G297" i="1" a="1"/>
  <c r="G297" i="1" s="1"/>
  <c r="M297" i="9"/>
  <c r="G265" i="1" a="1"/>
  <c r="G265" i="1" s="1"/>
  <c r="M265" i="9"/>
  <c r="G233" i="1" a="1"/>
  <c r="G233" i="1" s="1"/>
  <c r="M233" i="9"/>
  <c r="G201" i="1" a="1"/>
  <c r="G201" i="1" s="1"/>
  <c r="M201" i="9"/>
  <c r="G169" i="1" a="1"/>
  <c r="G169" i="1" s="1"/>
  <c r="M169" i="9"/>
  <c r="G137" i="1" a="1"/>
  <c r="G137" i="1" s="1"/>
  <c r="M137" i="9"/>
  <c r="G105" i="1" a="1"/>
  <c r="G105" i="1" s="1"/>
  <c r="M105" i="9"/>
  <c r="G73" i="1" a="1"/>
  <c r="G73" i="1" s="1"/>
  <c r="M73" i="9"/>
  <c r="G41" i="1" a="1"/>
  <c r="G41" i="1" s="1"/>
  <c r="M41" i="9"/>
  <c r="G25" i="1" a="1"/>
  <c r="G25" i="1" s="1"/>
  <c r="M25" i="9"/>
  <c r="G1000" i="1" a="1"/>
  <c r="G1000" i="1" s="1"/>
  <c r="M1000" i="9"/>
  <c r="G968" i="1" a="1"/>
  <c r="G968" i="1" s="1"/>
  <c r="M968" i="9"/>
  <c r="G936" i="1" a="1"/>
  <c r="G936" i="1" s="1"/>
  <c r="M936" i="9"/>
  <c r="G904" i="1" a="1"/>
  <c r="G904" i="1" s="1"/>
  <c r="M904" i="9"/>
  <c r="G872" i="1" a="1"/>
  <c r="G872" i="1" s="1"/>
  <c r="M872" i="9"/>
  <c r="G824" i="1" a="1"/>
  <c r="G824" i="1" s="1"/>
  <c r="M824" i="9"/>
  <c r="G792" i="1" a="1"/>
  <c r="G792" i="1" s="1"/>
  <c r="M792" i="9"/>
  <c r="G760" i="1" a="1"/>
  <c r="G760" i="1" s="1"/>
  <c r="M760" i="9"/>
  <c r="G728" i="1" a="1"/>
  <c r="G728" i="1" s="1"/>
  <c r="M728" i="9"/>
  <c r="G696" i="1" a="1"/>
  <c r="G696" i="1" s="1"/>
  <c r="M696" i="9"/>
  <c r="G648" i="1" a="1"/>
  <c r="G648" i="1" s="1"/>
  <c r="M648" i="9"/>
  <c r="G616" i="1" a="1"/>
  <c r="G616" i="1" s="1"/>
  <c r="M616" i="9"/>
  <c r="G584" i="1" a="1"/>
  <c r="G584" i="1" s="1"/>
  <c r="M584" i="9"/>
  <c r="G552" i="1" a="1"/>
  <c r="G552" i="1" s="1"/>
  <c r="M552" i="9"/>
  <c r="G520" i="1" a="1"/>
  <c r="G520" i="1" s="1"/>
  <c r="M520" i="9"/>
  <c r="G472" i="1" a="1"/>
  <c r="G472" i="1" s="1"/>
  <c r="M472" i="9"/>
  <c r="G440" i="1" a="1"/>
  <c r="G440" i="1" s="1"/>
  <c r="M440" i="9"/>
  <c r="G408" i="1" a="1"/>
  <c r="G408" i="1" s="1"/>
  <c r="M408" i="9"/>
  <c r="G376" i="1" a="1"/>
  <c r="G376" i="1" s="1"/>
  <c r="M376" i="9"/>
  <c r="G344" i="1" a="1"/>
  <c r="G344" i="1" s="1"/>
  <c r="M344" i="9"/>
  <c r="G312" i="1" a="1"/>
  <c r="G312" i="1" s="1"/>
  <c r="M312" i="9"/>
  <c r="G280" i="1" a="1"/>
  <c r="G280" i="1" s="1"/>
  <c r="M280" i="9"/>
  <c r="G248" i="1" a="1"/>
  <c r="G248" i="1" s="1"/>
  <c r="M248" i="9"/>
  <c r="G216" i="1" a="1"/>
  <c r="G216" i="1" s="1"/>
  <c r="M216" i="9"/>
  <c r="G184" i="1" a="1"/>
  <c r="G184" i="1" s="1"/>
  <c r="M184" i="9"/>
  <c r="G152" i="1" a="1"/>
  <c r="G152" i="1" s="1"/>
  <c r="M152" i="9"/>
  <c r="G120" i="1" a="1"/>
  <c r="G120" i="1" s="1"/>
  <c r="M120" i="9"/>
  <c r="G88" i="1" a="1"/>
  <c r="G88" i="1" s="1"/>
  <c r="M88" i="9"/>
  <c r="G72" i="1" a="1"/>
  <c r="G72" i="1" s="1"/>
  <c r="M72" i="9"/>
  <c r="G24" i="1" a="1"/>
  <c r="G24" i="1" s="1"/>
  <c r="M24" i="9"/>
  <c r="G967" i="1" a="1"/>
  <c r="G967" i="1" s="1"/>
  <c r="M967" i="9"/>
  <c r="G919" i="1" a="1"/>
  <c r="G919" i="1" s="1"/>
  <c r="M919" i="9"/>
  <c r="G871" i="1" a="1"/>
  <c r="G871" i="1" s="1"/>
  <c r="M871" i="9"/>
  <c r="G807" i="1" a="1"/>
  <c r="G807" i="1" s="1"/>
  <c r="M807" i="9"/>
  <c r="G759" i="1" a="1"/>
  <c r="G759" i="1" s="1"/>
  <c r="M759" i="9"/>
  <c r="G711" i="1" a="1"/>
  <c r="G711" i="1" s="1"/>
  <c r="M711" i="9"/>
  <c r="G647" i="1" a="1"/>
  <c r="G647" i="1" s="1"/>
  <c r="M647" i="9"/>
  <c r="G615" i="1" a="1"/>
  <c r="G615" i="1" s="1"/>
  <c r="M615" i="9"/>
  <c r="G583" i="1" a="1"/>
  <c r="G583" i="1" s="1"/>
  <c r="M583" i="9"/>
  <c r="G535" i="1" a="1"/>
  <c r="G535" i="1" s="1"/>
  <c r="M535" i="9"/>
  <c r="G503" i="1" a="1"/>
  <c r="G503" i="1" s="1"/>
  <c r="M503" i="9"/>
  <c r="G471" i="1" a="1"/>
  <c r="G471" i="1" s="1"/>
  <c r="M471" i="9"/>
  <c r="G439" i="1" a="1"/>
  <c r="G439" i="1" s="1"/>
  <c r="M439" i="9"/>
  <c r="G423" i="1" a="1"/>
  <c r="G423" i="1" s="1"/>
  <c r="M423" i="9"/>
  <c r="G391" i="1" a="1"/>
  <c r="G391" i="1" s="1"/>
  <c r="M391" i="9"/>
  <c r="G359" i="1" a="1"/>
  <c r="G359" i="1" s="1"/>
  <c r="M359" i="9"/>
  <c r="G327" i="1" a="1"/>
  <c r="G327" i="1" s="1"/>
  <c r="M327" i="9"/>
  <c r="G295" i="1" a="1"/>
  <c r="G295" i="1" s="1"/>
  <c r="M295" i="9"/>
  <c r="G263" i="1" a="1"/>
  <c r="G263" i="1" s="1"/>
  <c r="M263" i="9"/>
  <c r="G231" i="1" a="1"/>
  <c r="G231" i="1" s="1"/>
  <c r="M231" i="9"/>
  <c r="G199" i="1" a="1"/>
  <c r="G199" i="1" s="1"/>
  <c r="M199" i="9"/>
  <c r="G167" i="1" a="1"/>
  <c r="G167" i="1" s="1"/>
  <c r="M167" i="9"/>
  <c r="G135" i="1" a="1"/>
  <c r="G135" i="1" s="1"/>
  <c r="M135" i="9"/>
  <c r="G103" i="1" a="1"/>
  <c r="G103" i="1" s="1"/>
  <c r="M103" i="9"/>
  <c r="G55" i="1" a="1"/>
  <c r="G55" i="1" s="1"/>
  <c r="M55" i="9"/>
  <c r="G7" i="1" a="1"/>
  <c r="G7" i="1" s="1"/>
  <c r="M7" i="9"/>
  <c r="G998" i="1" a="1"/>
  <c r="G998" i="1" s="1"/>
  <c r="M998" i="9"/>
  <c r="G966" i="1" a="1"/>
  <c r="G966" i="1" s="1"/>
  <c r="M966" i="9"/>
  <c r="G934" i="1" a="1"/>
  <c r="G934" i="1" s="1"/>
  <c r="M934" i="9"/>
  <c r="G902" i="1" a="1"/>
  <c r="G902" i="1" s="1"/>
  <c r="M902" i="9"/>
  <c r="G870" i="1" a="1"/>
  <c r="G870" i="1" s="1"/>
  <c r="M870" i="9"/>
  <c r="G822" i="1" a="1"/>
  <c r="G822" i="1" s="1"/>
  <c r="M822" i="9"/>
  <c r="G790" i="1" a="1"/>
  <c r="G790" i="1" s="1"/>
  <c r="M790" i="9"/>
  <c r="G758" i="1" a="1"/>
  <c r="G758" i="1" s="1"/>
  <c r="M758" i="9"/>
  <c r="G710" i="1" a="1"/>
  <c r="G710" i="1" s="1"/>
  <c r="M710" i="9"/>
  <c r="G662" i="1" a="1"/>
  <c r="G662" i="1" s="1"/>
  <c r="M662" i="9"/>
  <c r="G630" i="1" a="1"/>
  <c r="G630" i="1" s="1"/>
  <c r="M630" i="9"/>
  <c r="G598" i="1" a="1"/>
  <c r="G598" i="1" s="1"/>
  <c r="M598" i="9"/>
  <c r="G566" i="1" a="1"/>
  <c r="G566" i="1" s="1"/>
  <c r="M566" i="9"/>
  <c r="G518" i="1" a="1"/>
  <c r="G518" i="1" s="1"/>
  <c r="M518" i="9"/>
  <c r="G486" i="1" a="1"/>
  <c r="G486" i="1" s="1"/>
  <c r="M486" i="9"/>
  <c r="G454" i="1" a="1"/>
  <c r="G454" i="1" s="1"/>
  <c r="M454" i="9"/>
  <c r="G422" i="1" a="1"/>
  <c r="G422" i="1" s="1"/>
  <c r="M422" i="9"/>
  <c r="G374" i="1" a="1"/>
  <c r="G374" i="1" s="1"/>
  <c r="M374" i="9"/>
  <c r="G342" i="1" a="1"/>
  <c r="G342" i="1" s="1"/>
  <c r="M342" i="9"/>
  <c r="G310" i="1" a="1"/>
  <c r="G310" i="1" s="1"/>
  <c r="M310" i="9"/>
  <c r="G278" i="1" a="1"/>
  <c r="G278" i="1" s="1"/>
  <c r="M278" i="9"/>
  <c r="G246" i="1" a="1"/>
  <c r="G246" i="1" s="1"/>
  <c r="M246" i="9"/>
  <c r="G214" i="1" a="1"/>
  <c r="G214" i="1" s="1"/>
  <c r="M214" i="9"/>
  <c r="G182" i="1" a="1"/>
  <c r="G182" i="1" s="1"/>
  <c r="M182" i="9"/>
  <c r="G150" i="1" a="1"/>
  <c r="G150" i="1" s="1"/>
  <c r="M150" i="9"/>
  <c r="G118" i="1" a="1"/>
  <c r="G118" i="1" s="1"/>
  <c r="M118" i="9"/>
  <c r="G86" i="1" a="1"/>
  <c r="G86" i="1" s="1"/>
  <c r="M86" i="9"/>
  <c r="G54" i="1" a="1"/>
  <c r="G54" i="1" s="1"/>
  <c r="M54" i="9"/>
  <c r="G22" i="1" a="1"/>
  <c r="G22" i="1" s="1"/>
  <c r="M22" i="9"/>
  <c r="G995" i="1" a="1"/>
  <c r="G995" i="1" s="1"/>
  <c r="M995" i="9"/>
  <c r="G979" i="1" a="1"/>
  <c r="G979" i="1" s="1"/>
  <c r="M979" i="9"/>
  <c r="G963" i="1" a="1"/>
  <c r="G963" i="1" s="1"/>
  <c r="M963" i="9"/>
  <c r="G947" i="1" a="1"/>
  <c r="G947" i="1" s="1"/>
  <c r="M947" i="9"/>
  <c r="G931" i="1" a="1"/>
  <c r="G931" i="1" s="1"/>
  <c r="M931" i="9"/>
  <c r="G915" i="1" a="1"/>
  <c r="G915" i="1" s="1"/>
  <c r="M915" i="9"/>
  <c r="G899" i="1" a="1"/>
  <c r="G899" i="1" s="1"/>
  <c r="M899" i="9"/>
  <c r="G883" i="1" a="1"/>
  <c r="G883" i="1" s="1"/>
  <c r="M883" i="9"/>
  <c r="G867" i="1" a="1"/>
  <c r="G867" i="1" s="1"/>
  <c r="M867" i="9"/>
  <c r="G851" i="1" a="1"/>
  <c r="G851" i="1" s="1"/>
  <c r="M851" i="9"/>
  <c r="G835" i="1" a="1"/>
  <c r="G835" i="1" s="1"/>
  <c r="M835" i="9"/>
  <c r="G819" i="1" a="1"/>
  <c r="G819" i="1" s="1"/>
  <c r="M819" i="9"/>
  <c r="G803" i="1" a="1"/>
  <c r="G803" i="1" s="1"/>
  <c r="M803" i="9"/>
  <c r="G787" i="1" a="1"/>
  <c r="G787" i="1" s="1"/>
  <c r="M787" i="9"/>
  <c r="G771" i="1" a="1"/>
  <c r="G771" i="1" s="1"/>
  <c r="M771" i="9"/>
  <c r="G755" i="1" a="1"/>
  <c r="G755" i="1" s="1"/>
  <c r="M755" i="9"/>
  <c r="G739" i="1" a="1"/>
  <c r="G739" i="1" s="1"/>
  <c r="M739" i="9"/>
  <c r="G723" i="1" a="1"/>
  <c r="G723" i="1" s="1"/>
  <c r="M723" i="9"/>
  <c r="G707" i="1" a="1"/>
  <c r="G707" i="1" s="1"/>
  <c r="M707" i="9"/>
  <c r="G691" i="1" a="1"/>
  <c r="G691" i="1" s="1"/>
  <c r="M691" i="9"/>
  <c r="G675" i="1" a="1"/>
  <c r="G675" i="1" s="1"/>
  <c r="M675" i="9"/>
  <c r="G659" i="1" a="1"/>
  <c r="G659" i="1" s="1"/>
  <c r="M659" i="9"/>
  <c r="G643" i="1" a="1"/>
  <c r="G643" i="1" s="1"/>
  <c r="M643" i="9"/>
  <c r="G627" i="1" a="1"/>
  <c r="G627" i="1" s="1"/>
  <c r="M627" i="9"/>
  <c r="G611" i="1" a="1"/>
  <c r="G611" i="1" s="1"/>
  <c r="M611" i="9"/>
  <c r="G595" i="1" a="1"/>
  <c r="G595" i="1" s="1"/>
  <c r="M595" i="9"/>
  <c r="G579" i="1" a="1"/>
  <c r="G579" i="1" s="1"/>
  <c r="M579" i="9"/>
  <c r="G563" i="1" a="1"/>
  <c r="G563" i="1" s="1"/>
  <c r="M563" i="9"/>
  <c r="G547" i="1" a="1"/>
  <c r="G547" i="1" s="1"/>
  <c r="M547" i="9"/>
  <c r="G531" i="1" a="1"/>
  <c r="G531" i="1" s="1"/>
  <c r="M531" i="9"/>
  <c r="G515" i="1" a="1"/>
  <c r="G515" i="1" s="1"/>
  <c r="M515" i="9"/>
  <c r="G499" i="1" a="1"/>
  <c r="G499" i="1" s="1"/>
  <c r="M499" i="9"/>
  <c r="G483" i="1" a="1"/>
  <c r="G483" i="1" s="1"/>
  <c r="M483" i="9"/>
  <c r="G467" i="1" a="1"/>
  <c r="G467" i="1" s="1"/>
  <c r="M467" i="9"/>
  <c r="G451" i="1" a="1"/>
  <c r="G451" i="1" s="1"/>
  <c r="M451" i="9"/>
  <c r="G435" i="1" a="1"/>
  <c r="G435" i="1" s="1"/>
  <c r="M435" i="9"/>
  <c r="G419" i="1" a="1"/>
  <c r="G419" i="1" s="1"/>
  <c r="M419" i="9"/>
  <c r="G403" i="1" a="1"/>
  <c r="G403" i="1" s="1"/>
  <c r="M403" i="9"/>
  <c r="G387" i="1" a="1"/>
  <c r="G387" i="1" s="1"/>
  <c r="M387" i="9"/>
  <c r="G371" i="1" a="1"/>
  <c r="G371" i="1" s="1"/>
  <c r="M371" i="9"/>
  <c r="G355" i="1" a="1"/>
  <c r="G355" i="1" s="1"/>
  <c r="M355" i="9"/>
  <c r="G339" i="1" a="1"/>
  <c r="G339" i="1" s="1"/>
  <c r="M339" i="9"/>
  <c r="G323" i="1" a="1"/>
  <c r="G323" i="1" s="1"/>
  <c r="M323" i="9"/>
  <c r="G307" i="1" a="1"/>
  <c r="G307" i="1" s="1"/>
  <c r="M307" i="9"/>
  <c r="G291" i="1" a="1"/>
  <c r="G291" i="1" s="1"/>
  <c r="M291" i="9"/>
  <c r="G275" i="1" a="1"/>
  <c r="G275" i="1" s="1"/>
  <c r="M275" i="9"/>
  <c r="G259" i="1" a="1"/>
  <c r="G259" i="1" s="1"/>
  <c r="M259" i="9"/>
  <c r="G243" i="1" a="1"/>
  <c r="G243" i="1" s="1"/>
  <c r="M243" i="9"/>
  <c r="G227" i="1" a="1"/>
  <c r="G227" i="1" s="1"/>
  <c r="M227" i="9"/>
  <c r="G211" i="1" a="1"/>
  <c r="G211" i="1" s="1"/>
  <c r="M211" i="9"/>
  <c r="G195" i="1" a="1"/>
  <c r="G195" i="1" s="1"/>
  <c r="M195" i="9"/>
  <c r="G179" i="1" a="1"/>
  <c r="G179" i="1" s="1"/>
  <c r="M179" i="9"/>
  <c r="G163" i="1" a="1"/>
  <c r="G163" i="1" s="1"/>
  <c r="M163" i="9"/>
  <c r="G147" i="1" a="1"/>
  <c r="G147" i="1" s="1"/>
  <c r="M147" i="9"/>
  <c r="G131" i="1" a="1"/>
  <c r="G131" i="1" s="1"/>
  <c r="M131" i="9"/>
  <c r="G115" i="1" a="1"/>
  <c r="G115" i="1" s="1"/>
  <c r="M115" i="9"/>
  <c r="G99" i="1" a="1"/>
  <c r="G99" i="1" s="1"/>
  <c r="M99" i="9"/>
  <c r="G83" i="1" a="1"/>
  <c r="G83" i="1" s="1"/>
  <c r="M83" i="9"/>
  <c r="G67" i="1" a="1"/>
  <c r="G67" i="1" s="1"/>
  <c r="M67" i="9"/>
  <c r="G51" i="1" a="1"/>
  <c r="G51" i="1" s="1"/>
  <c r="M51" i="9"/>
  <c r="G35" i="1" a="1"/>
  <c r="G35" i="1" s="1"/>
  <c r="M35" i="9"/>
  <c r="G19" i="1" a="1"/>
  <c r="G19" i="1" s="1"/>
  <c r="M19" i="9"/>
  <c r="G3" i="1" a="1"/>
  <c r="G3" i="1" s="1"/>
  <c r="M3" i="9"/>
  <c r="G2" i="1" a="1"/>
  <c r="G2" i="1" s="1"/>
  <c r="M2" i="9"/>
  <c r="Y13" i="4"/>
  <c r="Y11" i="4"/>
  <c r="Y8" i="4"/>
  <c r="Y7" i="4"/>
  <c r="Y6" i="4"/>
  <c r="Y5" i="4"/>
  <c r="Y14" i="4"/>
  <c r="Y12" i="4"/>
  <c r="Y10" i="4"/>
  <c r="Y9" i="4"/>
  <c r="Y4" i="4"/>
  <c r="Y16" i="4"/>
  <c r="Y3" i="4"/>
  <c r="AB2" i="4" s="1"/>
  <c r="Y15" i="4"/>
  <c r="I3" i="5"/>
  <c r="I4" i="5"/>
  <c r="I5" i="5"/>
  <c r="I6" i="5"/>
  <c r="L6" i="1" s="1"/>
  <c r="M6" i="1" s="1"/>
  <c r="I7" i="5"/>
  <c r="I8" i="5"/>
  <c r="L8" i="1" s="1"/>
  <c r="M8" i="1" s="1"/>
  <c r="I9" i="5"/>
  <c r="I10" i="5"/>
  <c r="I11" i="5"/>
  <c r="I12" i="5"/>
  <c r="L12" i="1" s="1"/>
  <c r="M12" i="1" s="1"/>
  <c r="I13" i="5"/>
  <c r="L13" i="1" s="1"/>
  <c r="M13" i="1" s="1"/>
  <c r="I14" i="5"/>
  <c r="L14" i="1" s="1"/>
  <c r="M14" i="1" s="1"/>
  <c r="I15" i="5"/>
  <c r="L15" i="1" s="1"/>
  <c r="M15" i="1" s="1"/>
  <c r="I16" i="5"/>
  <c r="L16" i="1" s="1"/>
  <c r="M16" i="1" s="1"/>
  <c r="I17" i="5"/>
  <c r="L17" i="1" s="1"/>
  <c r="M17" i="1" s="1"/>
  <c r="I18" i="5"/>
  <c r="I19" i="5"/>
  <c r="L19" i="1" s="1"/>
  <c r="M19" i="1" s="1"/>
  <c r="I20" i="5"/>
  <c r="L20" i="1" s="1"/>
  <c r="M20" i="1" s="1"/>
  <c r="I21" i="5"/>
  <c r="L21" i="1" s="1"/>
  <c r="M21" i="1" s="1"/>
  <c r="I22" i="5"/>
  <c r="L22" i="1" s="1"/>
  <c r="M22" i="1" s="1"/>
  <c r="I23" i="5"/>
  <c r="L23" i="1" s="1"/>
  <c r="M23" i="1" s="1"/>
  <c r="I24" i="5"/>
  <c r="L24" i="1" s="1"/>
  <c r="M24" i="1" s="1"/>
  <c r="I25" i="5"/>
  <c r="L25" i="1" s="1"/>
  <c r="M25" i="1" s="1"/>
  <c r="I26" i="5"/>
  <c r="L26" i="1" s="1"/>
  <c r="M26" i="1" s="1"/>
  <c r="I27" i="5"/>
  <c r="L27" i="1" s="1"/>
  <c r="M27" i="1" s="1"/>
  <c r="I28" i="5"/>
  <c r="L28" i="1" s="1"/>
  <c r="M28" i="1" s="1"/>
  <c r="I29" i="5"/>
  <c r="L29" i="1" s="1"/>
  <c r="M29" i="1" s="1"/>
  <c r="I30" i="5"/>
  <c r="L30" i="1" s="1"/>
  <c r="M30" i="1" s="1"/>
  <c r="I31" i="5"/>
  <c r="L31" i="1" s="1"/>
  <c r="M31" i="1" s="1"/>
  <c r="I32" i="5"/>
  <c r="L32" i="1" s="1"/>
  <c r="M32" i="1" s="1"/>
  <c r="I33" i="5"/>
  <c r="L33" i="1" s="1"/>
  <c r="M33" i="1" s="1"/>
  <c r="I34" i="5"/>
  <c r="L34" i="1" s="1"/>
  <c r="M34" i="1" s="1"/>
  <c r="I35" i="5"/>
  <c r="L35" i="1" s="1"/>
  <c r="M35" i="1" s="1"/>
  <c r="I36" i="5"/>
  <c r="L36" i="1" s="1"/>
  <c r="M36" i="1" s="1"/>
  <c r="I37" i="5"/>
  <c r="L37" i="1" s="1"/>
  <c r="M37" i="1" s="1"/>
  <c r="I38" i="5"/>
  <c r="L38" i="1" s="1"/>
  <c r="M38" i="1" s="1"/>
  <c r="I39" i="5"/>
  <c r="L39" i="1" s="1"/>
  <c r="M39" i="1" s="1"/>
  <c r="I40" i="5"/>
  <c r="L40" i="1" s="1"/>
  <c r="M40" i="1" s="1"/>
  <c r="I41" i="5"/>
  <c r="L41" i="1" s="1"/>
  <c r="M41" i="1" s="1"/>
  <c r="I42" i="5"/>
  <c r="L42" i="1" s="1"/>
  <c r="M42" i="1" s="1"/>
  <c r="I43" i="5"/>
  <c r="L43" i="1" s="1"/>
  <c r="M43" i="1" s="1"/>
  <c r="I44" i="5"/>
  <c r="L44" i="1" s="1"/>
  <c r="M44" i="1" s="1"/>
  <c r="I45" i="5"/>
  <c r="L45" i="1" s="1"/>
  <c r="M45" i="1" s="1"/>
  <c r="I46" i="5"/>
  <c r="L46" i="1" s="1"/>
  <c r="M46" i="1" s="1"/>
  <c r="I47" i="5"/>
  <c r="L47" i="1" s="1"/>
  <c r="M47" i="1" s="1"/>
  <c r="I48" i="5"/>
  <c r="L48" i="1" s="1"/>
  <c r="M48" i="1" s="1"/>
  <c r="I49" i="5"/>
  <c r="L49" i="1" s="1"/>
  <c r="M49" i="1" s="1"/>
  <c r="I50" i="5"/>
  <c r="L50" i="1" s="1"/>
  <c r="M50" i="1" s="1"/>
  <c r="I51" i="5"/>
  <c r="L51" i="1" s="1"/>
  <c r="M51" i="1" s="1"/>
  <c r="I52" i="5"/>
  <c r="L52" i="1" s="1"/>
  <c r="M52" i="1" s="1"/>
  <c r="I53" i="5"/>
  <c r="L53" i="1" s="1"/>
  <c r="M53" i="1" s="1"/>
  <c r="I54" i="5"/>
  <c r="L54" i="1" s="1"/>
  <c r="M54" i="1" s="1"/>
  <c r="I55" i="5"/>
  <c r="L55" i="1" s="1"/>
  <c r="M55" i="1" s="1"/>
  <c r="I56" i="5"/>
  <c r="L56" i="1" s="1"/>
  <c r="M56" i="1" s="1"/>
  <c r="I57" i="5"/>
  <c r="L57" i="1" s="1"/>
  <c r="M57" i="1" s="1"/>
  <c r="I58" i="5"/>
  <c r="L58" i="1" s="1"/>
  <c r="M58" i="1" s="1"/>
  <c r="I59" i="5"/>
  <c r="L59" i="1" s="1"/>
  <c r="M59" i="1" s="1"/>
  <c r="I60" i="5"/>
  <c r="L60" i="1" s="1"/>
  <c r="M60" i="1" s="1"/>
  <c r="I61" i="5"/>
  <c r="L61" i="1" s="1"/>
  <c r="M61" i="1" s="1"/>
  <c r="I62" i="5"/>
  <c r="L62" i="1" s="1"/>
  <c r="M62" i="1" s="1"/>
  <c r="I63" i="5"/>
  <c r="L63" i="1" s="1"/>
  <c r="M63" i="1" s="1"/>
  <c r="I64" i="5"/>
  <c r="L64" i="1" s="1"/>
  <c r="M64" i="1" s="1"/>
  <c r="I65" i="5"/>
  <c r="L65" i="1" s="1"/>
  <c r="M65" i="1" s="1"/>
  <c r="I66" i="5"/>
  <c r="L66" i="1" s="1"/>
  <c r="M66" i="1" s="1"/>
  <c r="I67" i="5"/>
  <c r="L67" i="1" s="1"/>
  <c r="M67" i="1" s="1"/>
  <c r="I68" i="5"/>
  <c r="L68" i="1" s="1"/>
  <c r="M68" i="1" s="1"/>
  <c r="I69" i="5"/>
  <c r="L69" i="1" s="1"/>
  <c r="M69" i="1" s="1"/>
  <c r="I70" i="5"/>
  <c r="L70" i="1" s="1"/>
  <c r="M70" i="1" s="1"/>
  <c r="I71" i="5"/>
  <c r="L71" i="1" s="1"/>
  <c r="M71" i="1" s="1"/>
  <c r="I72" i="5"/>
  <c r="L72" i="1" s="1"/>
  <c r="M72" i="1" s="1"/>
  <c r="I73" i="5"/>
  <c r="L73" i="1" s="1"/>
  <c r="M73" i="1" s="1"/>
  <c r="I74" i="5"/>
  <c r="L74" i="1" s="1"/>
  <c r="M74" i="1" s="1"/>
  <c r="I75" i="5"/>
  <c r="L75" i="1" s="1"/>
  <c r="M75" i="1" s="1"/>
  <c r="I76" i="5"/>
  <c r="L76" i="1" s="1"/>
  <c r="M76" i="1" s="1"/>
  <c r="I77" i="5"/>
  <c r="L77" i="1" s="1"/>
  <c r="M77" i="1" s="1"/>
  <c r="I78" i="5"/>
  <c r="I79" i="5"/>
  <c r="L79" i="1" s="1"/>
  <c r="M79" i="1" s="1"/>
  <c r="I80" i="5"/>
  <c r="L80" i="1" s="1"/>
  <c r="M80" i="1" s="1"/>
  <c r="I81" i="5"/>
  <c r="L81" i="1" s="1"/>
  <c r="M81" i="1" s="1"/>
  <c r="I82" i="5"/>
  <c r="L82" i="1" s="1"/>
  <c r="M82" i="1" s="1"/>
  <c r="I83" i="5"/>
  <c r="L83" i="1" s="1"/>
  <c r="M83" i="1" s="1"/>
  <c r="I84" i="5"/>
  <c r="L84" i="1" s="1"/>
  <c r="M84" i="1" s="1"/>
  <c r="I85" i="5"/>
  <c r="I86" i="5"/>
  <c r="L86" i="1" s="1"/>
  <c r="M86" i="1" s="1"/>
  <c r="I87" i="5"/>
  <c r="L87" i="1" s="1"/>
  <c r="M87" i="1" s="1"/>
  <c r="I88" i="5"/>
  <c r="L88" i="1" s="1"/>
  <c r="M88" i="1" s="1"/>
  <c r="I89" i="5"/>
  <c r="L89" i="1" s="1"/>
  <c r="M89" i="1" s="1"/>
  <c r="I90" i="5"/>
  <c r="L90" i="1" s="1"/>
  <c r="M90" i="1" s="1"/>
  <c r="I91" i="5"/>
  <c r="L91" i="1" s="1"/>
  <c r="M91" i="1" s="1"/>
  <c r="I92" i="5"/>
  <c r="L92" i="1" s="1"/>
  <c r="M92" i="1" s="1"/>
  <c r="I93" i="5"/>
  <c r="L93" i="1" s="1"/>
  <c r="M93" i="1" s="1"/>
  <c r="I94" i="5"/>
  <c r="L94" i="1" s="1"/>
  <c r="M94" i="1" s="1"/>
  <c r="I95" i="5"/>
  <c r="L95" i="1" s="1"/>
  <c r="M95" i="1" s="1"/>
  <c r="I96" i="5"/>
  <c r="L96" i="1" s="1"/>
  <c r="M96" i="1" s="1"/>
  <c r="I97" i="5"/>
  <c r="L97" i="1" s="1"/>
  <c r="M97" i="1" s="1"/>
  <c r="I98" i="5"/>
  <c r="L98" i="1" s="1"/>
  <c r="M98" i="1" s="1"/>
  <c r="I99" i="5"/>
  <c r="I100" i="5"/>
  <c r="L100" i="1" s="1"/>
  <c r="M100" i="1" s="1"/>
  <c r="I101" i="5"/>
  <c r="L101" i="1" s="1"/>
  <c r="M101" i="1" s="1"/>
  <c r="I102" i="5"/>
  <c r="L102" i="1" s="1"/>
  <c r="M102" i="1" s="1"/>
  <c r="I103" i="5"/>
  <c r="L103" i="1" s="1"/>
  <c r="M103" i="1" s="1"/>
  <c r="I104" i="5"/>
  <c r="L104" i="1" s="1"/>
  <c r="M104" i="1" s="1"/>
  <c r="I105" i="5"/>
  <c r="L105" i="1" s="1"/>
  <c r="M105" i="1" s="1"/>
  <c r="I106" i="5"/>
  <c r="L106" i="1" s="1"/>
  <c r="M106" i="1" s="1"/>
  <c r="I107" i="5"/>
  <c r="L107" i="1" s="1"/>
  <c r="M107" i="1" s="1"/>
  <c r="I108" i="5"/>
  <c r="L108" i="1" s="1"/>
  <c r="M108" i="1" s="1"/>
  <c r="I109" i="5"/>
  <c r="L109" i="1" s="1"/>
  <c r="M109" i="1" s="1"/>
  <c r="I110" i="5"/>
  <c r="L110" i="1" s="1"/>
  <c r="M110" i="1" s="1"/>
  <c r="I111" i="5"/>
  <c r="L111" i="1" s="1"/>
  <c r="M111" i="1" s="1"/>
  <c r="I112" i="5"/>
  <c r="L112" i="1" s="1"/>
  <c r="M112" i="1" s="1"/>
  <c r="I113" i="5"/>
  <c r="L113" i="1" s="1"/>
  <c r="M113" i="1" s="1"/>
  <c r="I114" i="5"/>
  <c r="L114" i="1" s="1"/>
  <c r="M114" i="1" s="1"/>
  <c r="I115" i="5"/>
  <c r="L115" i="1" s="1"/>
  <c r="M115" i="1" s="1"/>
  <c r="I116" i="5"/>
  <c r="L116" i="1" s="1"/>
  <c r="M116" i="1" s="1"/>
  <c r="I117" i="5"/>
  <c r="L117" i="1" s="1"/>
  <c r="M117" i="1" s="1"/>
  <c r="I118" i="5"/>
  <c r="L118" i="1" s="1"/>
  <c r="M118" i="1" s="1"/>
  <c r="I119" i="5"/>
  <c r="L119" i="1" s="1"/>
  <c r="M119" i="1" s="1"/>
  <c r="I120" i="5"/>
  <c r="L120" i="1" s="1"/>
  <c r="M120" i="1" s="1"/>
  <c r="I121" i="5"/>
  <c r="L121" i="1" s="1"/>
  <c r="M121" i="1" s="1"/>
  <c r="I122" i="5"/>
  <c r="L122" i="1" s="1"/>
  <c r="M122" i="1" s="1"/>
  <c r="I123" i="5"/>
  <c r="L123" i="1" s="1"/>
  <c r="M123" i="1" s="1"/>
  <c r="I124" i="5"/>
  <c r="L124" i="1" s="1"/>
  <c r="M124" i="1" s="1"/>
  <c r="I125" i="5"/>
  <c r="L125" i="1" s="1"/>
  <c r="M125" i="1" s="1"/>
  <c r="I126" i="5"/>
  <c r="L126" i="1" s="1"/>
  <c r="M126" i="1" s="1"/>
  <c r="I127" i="5"/>
  <c r="L127" i="1" s="1"/>
  <c r="M127" i="1" s="1"/>
  <c r="I128" i="5"/>
  <c r="L128" i="1" s="1"/>
  <c r="M128" i="1" s="1"/>
  <c r="I129" i="5"/>
  <c r="L129" i="1" s="1"/>
  <c r="M129" i="1" s="1"/>
  <c r="I130" i="5"/>
  <c r="L130" i="1" s="1"/>
  <c r="M130" i="1" s="1"/>
  <c r="I131" i="5"/>
  <c r="L131" i="1" s="1"/>
  <c r="M131" i="1" s="1"/>
  <c r="I132" i="5"/>
  <c r="L132" i="1" s="1"/>
  <c r="M132" i="1" s="1"/>
  <c r="I133" i="5"/>
  <c r="L133" i="1" s="1"/>
  <c r="M133" i="1" s="1"/>
  <c r="I134" i="5"/>
  <c r="L134" i="1" s="1"/>
  <c r="M134" i="1" s="1"/>
  <c r="I135" i="5"/>
  <c r="L135" i="1" s="1"/>
  <c r="M135" i="1" s="1"/>
  <c r="I136" i="5"/>
  <c r="L136" i="1" s="1"/>
  <c r="M136" i="1" s="1"/>
  <c r="I137" i="5"/>
  <c r="L137" i="1" s="1"/>
  <c r="M137" i="1" s="1"/>
  <c r="I138" i="5"/>
  <c r="L138" i="1" s="1"/>
  <c r="M138" i="1" s="1"/>
  <c r="I139" i="5"/>
  <c r="L139" i="1" s="1"/>
  <c r="M139" i="1" s="1"/>
  <c r="I140" i="5"/>
  <c r="L140" i="1" s="1"/>
  <c r="M140" i="1" s="1"/>
  <c r="I141" i="5"/>
  <c r="L141" i="1" s="1"/>
  <c r="M141" i="1" s="1"/>
  <c r="I142" i="5"/>
  <c r="L142" i="1" s="1"/>
  <c r="M142" i="1" s="1"/>
  <c r="I143" i="5"/>
  <c r="L143" i="1" s="1"/>
  <c r="M143" i="1" s="1"/>
  <c r="I144" i="5"/>
  <c r="L144" i="1" s="1"/>
  <c r="M144" i="1" s="1"/>
  <c r="I145" i="5"/>
  <c r="L145" i="1" s="1"/>
  <c r="M145" i="1" s="1"/>
  <c r="I146" i="5"/>
  <c r="L146" i="1" s="1"/>
  <c r="M146" i="1" s="1"/>
  <c r="I147" i="5"/>
  <c r="L147" i="1" s="1"/>
  <c r="M147" i="1" s="1"/>
  <c r="I148" i="5"/>
  <c r="L148" i="1" s="1"/>
  <c r="M148" i="1" s="1"/>
  <c r="I149" i="5"/>
  <c r="L149" i="1" s="1"/>
  <c r="M149" i="1" s="1"/>
  <c r="I150" i="5"/>
  <c r="L150" i="1" s="1"/>
  <c r="M150" i="1" s="1"/>
  <c r="I151" i="5"/>
  <c r="L151" i="1" s="1"/>
  <c r="M151" i="1" s="1"/>
  <c r="I152" i="5"/>
  <c r="L152" i="1" s="1"/>
  <c r="M152" i="1" s="1"/>
  <c r="I153" i="5"/>
  <c r="L153" i="1" s="1"/>
  <c r="M153" i="1" s="1"/>
  <c r="I154" i="5"/>
  <c r="L154" i="1" s="1"/>
  <c r="M154" i="1" s="1"/>
  <c r="I155" i="5"/>
  <c r="L155" i="1" s="1"/>
  <c r="M155" i="1" s="1"/>
  <c r="I156" i="5"/>
  <c r="L156" i="1" s="1"/>
  <c r="M156" i="1" s="1"/>
  <c r="I157" i="5"/>
  <c r="L157" i="1" s="1"/>
  <c r="M157" i="1" s="1"/>
  <c r="I158" i="5"/>
  <c r="L158" i="1" s="1"/>
  <c r="M158" i="1" s="1"/>
  <c r="I159" i="5"/>
  <c r="L159" i="1" s="1"/>
  <c r="M159" i="1" s="1"/>
  <c r="I160" i="5"/>
  <c r="L160" i="1" s="1"/>
  <c r="M160" i="1" s="1"/>
  <c r="I161" i="5"/>
  <c r="L161" i="1" s="1"/>
  <c r="M161" i="1" s="1"/>
  <c r="I162" i="5"/>
  <c r="L162" i="1" s="1"/>
  <c r="M162" i="1" s="1"/>
  <c r="I163" i="5"/>
  <c r="L163" i="1" s="1"/>
  <c r="M163" i="1" s="1"/>
  <c r="I164" i="5"/>
  <c r="L164" i="1" s="1"/>
  <c r="M164" i="1" s="1"/>
  <c r="I165" i="5"/>
  <c r="L165" i="1" s="1"/>
  <c r="M165" i="1" s="1"/>
  <c r="I166" i="5"/>
  <c r="L166" i="1" s="1"/>
  <c r="M166" i="1" s="1"/>
  <c r="I167" i="5"/>
  <c r="L167" i="1" s="1"/>
  <c r="M167" i="1" s="1"/>
  <c r="I168" i="5"/>
  <c r="L168" i="1" s="1"/>
  <c r="M168" i="1" s="1"/>
  <c r="I169" i="5"/>
  <c r="L169" i="1" s="1"/>
  <c r="M169" i="1" s="1"/>
  <c r="I170" i="5"/>
  <c r="L170" i="1" s="1"/>
  <c r="M170" i="1" s="1"/>
  <c r="I171" i="5"/>
  <c r="L171" i="1" s="1"/>
  <c r="M171" i="1" s="1"/>
  <c r="I172" i="5"/>
  <c r="L172" i="1" s="1"/>
  <c r="M172" i="1" s="1"/>
  <c r="I173" i="5"/>
  <c r="L173" i="1" s="1"/>
  <c r="M173" i="1" s="1"/>
  <c r="I174" i="5"/>
  <c r="L174" i="1" s="1"/>
  <c r="M174" i="1" s="1"/>
  <c r="I175" i="5"/>
  <c r="L175" i="1" s="1"/>
  <c r="M175" i="1" s="1"/>
  <c r="I176" i="5"/>
  <c r="L176" i="1" s="1"/>
  <c r="M176" i="1" s="1"/>
  <c r="I177" i="5"/>
  <c r="L177" i="1" s="1"/>
  <c r="M177" i="1" s="1"/>
  <c r="I178" i="5"/>
  <c r="L178" i="1" s="1"/>
  <c r="M178" i="1" s="1"/>
  <c r="I179" i="5"/>
  <c r="L179" i="1" s="1"/>
  <c r="M179" i="1" s="1"/>
  <c r="I180" i="5"/>
  <c r="L180" i="1" s="1"/>
  <c r="M180" i="1" s="1"/>
  <c r="I181" i="5"/>
  <c r="L181" i="1" s="1"/>
  <c r="M181" i="1" s="1"/>
  <c r="I182" i="5"/>
  <c r="L182" i="1" s="1"/>
  <c r="M182" i="1" s="1"/>
  <c r="I183" i="5"/>
  <c r="L183" i="1" s="1"/>
  <c r="M183" i="1" s="1"/>
  <c r="I184" i="5"/>
  <c r="L184" i="1" s="1"/>
  <c r="M184" i="1" s="1"/>
  <c r="I185" i="5"/>
  <c r="L185" i="1" s="1"/>
  <c r="M185" i="1" s="1"/>
  <c r="I186" i="5"/>
  <c r="L186" i="1" s="1"/>
  <c r="M186" i="1" s="1"/>
  <c r="I187" i="5"/>
  <c r="L187" i="1" s="1"/>
  <c r="M187" i="1" s="1"/>
  <c r="I188" i="5"/>
  <c r="L188" i="1" s="1"/>
  <c r="M188" i="1" s="1"/>
  <c r="I189" i="5"/>
  <c r="L189" i="1" s="1"/>
  <c r="M189" i="1" s="1"/>
  <c r="I190" i="5"/>
  <c r="L190" i="1" s="1"/>
  <c r="M190" i="1" s="1"/>
  <c r="I191" i="5"/>
  <c r="L191" i="1" s="1"/>
  <c r="M191" i="1" s="1"/>
  <c r="I192" i="5"/>
  <c r="L192" i="1" s="1"/>
  <c r="M192" i="1" s="1"/>
  <c r="I193" i="5"/>
  <c r="L193" i="1" s="1"/>
  <c r="M193" i="1" s="1"/>
  <c r="I194" i="5"/>
  <c r="L194" i="1" s="1"/>
  <c r="M194" i="1" s="1"/>
  <c r="I195" i="5"/>
  <c r="L195" i="1" s="1"/>
  <c r="M195" i="1" s="1"/>
  <c r="I196" i="5"/>
  <c r="L196" i="1" s="1"/>
  <c r="M196" i="1" s="1"/>
  <c r="I197" i="5"/>
  <c r="L197" i="1" s="1"/>
  <c r="M197" i="1" s="1"/>
  <c r="I198" i="5"/>
  <c r="L198" i="1" s="1"/>
  <c r="M198" i="1" s="1"/>
  <c r="I199" i="5"/>
  <c r="L199" i="1" s="1"/>
  <c r="M199" i="1" s="1"/>
  <c r="I200" i="5"/>
  <c r="L200" i="1" s="1"/>
  <c r="M200" i="1" s="1"/>
  <c r="I201" i="5"/>
  <c r="L201" i="1" s="1"/>
  <c r="M201" i="1" s="1"/>
  <c r="I202" i="5"/>
  <c r="L202" i="1" s="1"/>
  <c r="M202" i="1" s="1"/>
  <c r="I203" i="5"/>
  <c r="L203" i="1" s="1"/>
  <c r="M203" i="1" s="1"/>
  <c r="I204" i="5"/>
  <c r="L204" i="1" s="1"/>
  <c r="M204" i="1" s="1"/>
  <c r="I205" i="5"/>
  <c r="L205" i="1" s="1"/>
  <c r="M205" i="1" s="1"/>
  <c r="I206" i="5"/>
  <c r="L206" i="1" s="1"/>
  <c r="M206" i="1" s="1"/>
  <c r="I207" i="5"/>
  <c r="L207" i="1" s="1"/>
  <c r="M207" i="1" s="1"/>
  <c r="I208" i="5"/>
  <c r="L208" i="1" s="1"/>
  <c r="M208" i="1" s="1"/>
  <c r="I209" i="5"/>
  <c r="L209" i="1" s="1"/>
  <c r="M209" i="1" s="1"/>
  <c r="I210" i="5"/>
  <c r="L210" i="1" s="1"/>
  <c r="M210" i="1" s="1"/>
  <c r="I211" i="5"/>
  <c r="L211" i="1" s="1"/>
  <c r="M211" i="1" s="1"/>
  <c r="I212" i="5"/>
  <c r="L212" i="1" s="1"/>
  <c r="M212" i="1" s="1"/>
  <c r="I213" i="5"/>
  <c r="L213" i="1" s="1"/>
  <c r="M213" i="1" s="1"/>
  <c r="I214" i="5"/>
  <c r="L214" i="1" s="1"/>
  <c r="M214" i="1" s="1"/>
  <c r="I215" i="5"/>
  <c r="L215" i="1" s="1"/>
  <c r="M215" i="1" s="1"/>
  <c r="I216" i="5"/>
  <c r="L216" i="1" s="1"/>
  <c r="M216" i="1" s="1"/>
  <c r="I217" i="5"/>
  <c r="L217" i="1" s="1"/>
  <c r="M217" i="1" s="1"/>
  <c r="I218" i="5"/>
  <c r="L218" i="1" s="1"/>
  <c r="M218" i="1" s="1"/>
  <c r="I219" i="5"/>
  <c r="L219" i="1" s="1"/>
  <c r="M219" i="1" s="1"/>
  <c r="I220" i="5"/>
  <c r="L220" i="1" s="1"/>
  <c r="M220" i="1" s="1"/>
  <c r="I221" i="5"/>
  <c r="L221" i="1" s="1"/>
  <c r="M221" i="1" s="1"/>
  <c r="I222" i="5"/>
  <c r="L222" i="1" s="1"/>
  <c r="M222" i="1" s="1"/>
  <c r="I223" i="5"/>
  <c r="L223" i="1" s="1"/>
  <c r="M223" i="1" s="1"/>
  <c r="I224" i="5"/>
  <c r="L224" i="1" s="1"/>
  <c r="M224" i="1" s="1"/>
  <c r="I225" i="5"/>
  <c r="L225" i="1" s="1"/>
  <c r="M225" i="1" s="1"/>
  <c r="I226" i="5"/>
  <c r="L226" i="1" s="1"/>
  <c r="M226" i="1" s="1"/>
  <c r="I227" i="5"/>
  <c r="L227" i="1" s="1"/>
  <c r="M227" i="1" s="1"/>
  <c r="I228" i="5"/>
  <c r="L228" i="1" s="1"/>
  <c r="M228" i="1" s="1"/>
  <c r="I229" i="5"/>
  <c r="L229" i="1" s="1"/>
  <c r="M229" i="1" s="1"/>
  <c r="I230" i="5"/>
  <c r="L230" i="1" s="1"/>
  <c r="M230" i="1" s="1"/>
  <c r="I231" i="5"/>
  <c r="L231" i="1" s="1"/>
  <c r="M231" i="1" s="1"/>
  <c r="I232" i="5"/>
  <c r="L232" i="1" s="1"/>
  <c r="M232" i="1" s="1"/>
  <c r="I233" i="5"/>
  <c r="L233" i="1" s="1"/>
  <c r="M233" i="1" s="1"/>
  <c r="I234" i="5"/>
  <c r="L234" i="1" s="1"/>
  <c r="M234" i="1" s="1"/>
  <c r="I235" i="5"/>
  <c r="L235" i="1" s="1"/>
  <c r="M235" i="1" s="1"/>
  <c r="I236" i="5"/>
  <c r="L236" i="1" s="1"/>
  <c r="M236" i="1" s="1"/>
  <c r="I237" i="5"/>
  <c r="L237" i="1" s="1"/>
  <c r="M237" i="1" s="1"/>
  <c r="I238" i="5"/>
  <c r="L238" i="1" s="1"/>
  <c r="M238" i="1" s="1"/>
  <c r="I239" i="5"/>
  <c r="L239" i="1" s="1"/>
  <c r="M239" i="1" s="1"/>
  <c r="I240" i="5"/>
  <c r="L240" i="1" s="1"/>
  <c r="M240" i="1" s="1"/>
  <c r="I241" i="5"/>
  <c r="L241" i="1" s="1"/>
  <c r="M241" i="1" s="1"/>
  <c r="I242" i="5"/>
  <c r="L242" i="1" s="1"/>
  <c r="M242" i="1" s="1"/>
  <c r="I243" i="5"/>
  <c r="L243" i="1" s="1"/>
  <c r="M243" i="1" s="1"/>
  <c r="I244" i="5"/>
  <c r="L244" i="1" s="1"/>
  <c r="M244" i="1" s="1"/>
  <c r="I245" i="5"/>
  <c r="L245" i="1" s="1"/>
  <c r="M245" i="1" s="1"/>
  <c r="I246" i="5"/>
  <c r="L246" i="1" s="1"/>
  <c r="M246" i="1" s="1"/>
  <c r="I247" i="5"/>
  <c r="L247" i="1" s="1"/>
  <c r="M247" i="1" s="1"/>
  <c r="I248" i="5"/>
  <c r="L248" i="1" s="1"/>
  <c r="M248" i="1" s="1"/>
  <c r="I249" i="5"/>
  <c r="L249" i="1" s="1"/>
  <c r="M249" i="1" s="1"/>
  <c r="I250" i="5"/>
  <c r="L250" i="1" s="1"/>
  <c r="M250" i="1" s="1"/>
  <c r="I251" i="5"/>
  <c r="L251" i="1" s="1"/>
  <c r="M251" i="1" s="1"/>
  <c r="I252" i="5"/>
  <c r="L252" i="1" s="1"/>
  <c r="M252" i="1" s="1"/>
  <c r="I253" i="5"/>
  <c r="L253" i="1" s="1"/>
  <c r="M253" i="1" s="1"/>
  <c r="I254" i="5"/>
  <c r="L254" i="1" s="1"/>
  <c r="M254" i="1" s="1"/>
  <c r="I255" i="5"/>
  <c r="L255" i="1" s="1"/>
  <c r="M255" i="1" s="1"/>
  <c r="I256" i="5"/>
  <c r="L256" i="1" s="1"/>
  <c r="M256" i="1" s="1"/>
  <c r="I257" i="5"/>
  <c r="L257" i="1" s="1"/>
  <c r="M257" i="1" s="1"/>
  <c r="I258" i="5"/>
  <c r="L258" i="1" s="1"/>
  <c r="M258" i="1" s="1"/>
  <c r="I259" i="5"/>
  <c r="L259" i="1" s="1"/>
  <c r="M259" i="1" s="1"/>
  <c r="I260" i="5"/>
  <c r="L260" i="1" s="1"/>
  <c r="M260" i="1" s="1"/>
  <c r="I261" i="5"/>
  <c r="L261" i="1" s="1"/>
  <c r="M261" i="1" s="1"/>
  <c r="I262" i="5"/>
  <c r="L262" i="1" s="1"/>
  <c r="M262" i="1" s="1"/>
  <c r="I263" i="5"/>
  <c r="L263" i="1" s="1"/>
  <c r="M263" i="1" s="1"/>
  <c r="I264" i="5"/>
  <c r="L264" i="1" s="1"/>
  <c r="M264" i="1" s="1"/>
  <c r="I265" i="5"/>
  <c r="L265" i="1" s="1"/>
  <c r="M265" i="1" s="1"/>
  <c r="I266" i="5"/>
  <c r="L266" i="1" s="1"/>
  <c r="M266" i="1" s="1"/>
  <c r="I267" i="5"/>
  <c r="L267" i="1" s="1"/>
  <c r="M267" i="1" s="1"/>
  <c r="I268" i="5"/>
  <c r="L268" i="1" s="1"/>
  <c r="M268" i="1" s="1"/>
  <c r="I269" i="5"/>
  <c r="L269" i="1" s="1"/>
  <c r="M269" i="1" s="1"/>
  <c r="I270" i="5"/>
  <c r="L270" i="1" s="1"/>
  <c r="M270" i="1" s="1"/>
  <c r="I271" i="5"/>
  <c r="L271" i="1" s="1"/>
  <c r="M271" i="1" s="1"/>
  <c r="I272" i="5"/>
  <c r="L272" i="1" s="1"/>
  <c r="M272" i="1" s="1"/>
  <c r="I273" i="5"/>
  <c r="L273" i="1" s="1"/>
  <c r="M273" i="1" s="1"/>
  <c r="I274" i="5"/>
  <c r="L274" i="1" s="1"/>
  <c r="M274" i="1" s="1"/>
  <c r="I275" i="5"/>
  <c r="L275" i="1" s="1"/>
  <c r="M275" i="1" s="1"/>
  <c r="I276" i="5"/>
  <c r="L276" i="1" s="1"/>
  <c r="M276" i="1" s="1"/>
  <c r="I277" i="5"/>
  <c r="L277" i="1" s="1"/>
  <c r="M277" i="1" s="1"/>
  <c r="I278" i="5"/>
  <c r="L278" i="1" s="1"/>
  <c r="M278" i="1" s="1"/>
  <c r="I279" i="5"/>
  <c r="L279" i="1" s="1"/>
  <c r="M279" i="1" s="1"/>
  <c r="I280" i="5"/>
  <c r="L280" i="1" s="1"/>
  <c r="M280" i="1" s="1"/>
  <c r="I281" i="5"/>
  <c r="L281" i="1" s="1"/>
  <c r="M281" i="1" s="1"/>
  <c r="I282" i="5"/>
  <c r="L282" i="1" s="1"/>
  <c r="M282" i="1" s="1"/>
  <c r="I283" i="5"/>
  <c r="L283" i="1" s="1"/>
  <c r="M283" i="1" s="1"/>
  <c r="I284" i="5"/>
  <c r="L284" i="1" s="1"/>
  <c r="M284" i="1" s="1"/>
  <c r="I285" i="5"/>
  <c r="L285" i="1" s="1"/>
  <c r="M285" i="1" s="1"/>
  <c r="I286" i="5"/>
  <c r="L286" i="1" s="1"/>
  <c r="M286" i="1" s="1"/>
  <c r="I287" i="5"/>
  <c r="L287" i="1" s="1"/>
  <c r="M287" i="1" s="1"/>
  <c r="I288" i="5"/>
  <c r="L288" i="1" s="1"/>
  <c r="M288" i="1" s="1"/>
  <c r="I289" i="5"/>
  <c r="L289" i="1" s="1"/>
  <c r="M289" i="1" s="1"/>
  <c r="I290" i="5"/>
  <c r="L290" i="1" s="1"/>
  <c r="M290" i="1" s="1"/>
  <c r="I291" i="5"/>
  <c r="L291" i="1" s="1"/>
  <c r="M291" i="1" s="1"/>
  <c r="I292" i="5"/>
  <c r="L292" i="1" s="1"/>
  <c r="M292" i="1" s="1"/>
  <c r="I293" i="5"/>
  <c r="L293" i="1" s="1"/>
  <c r="M293" i="1" s="1"/>
  <c r="I294" i="5"/>
  <c r="L294" i="1" s="1"/>
  <c r="M294" i="1" s="1"/>
  <c r="I295" i="5"/>
  <c r="L295" i="1" s="1"/>
  <c r="M295" i="1" s="1"/>
  <c r="I296" i="5"/>
  <c r="L296" i="1" s="1"/>
  <c r="M296" i="1" s="1"/>
  <c r="I297" i="5"/>
  <c r="L297" i="1" s="1"/>
  <c r="M297" i="1" s="1"/>
  <c r="I298" i="5"/>
  <c r="L298" i="1" s="1"/>
  <c r="M298" i="1" s="1"/>
  <c r="I299" i="5"/>
  <c r="L299" i="1" s="1"/>
  <c r="M299" i="1" s="1"/>
  <c r="I300" i="5"/>
  <c r="L300" i="1" s="1"/>
  <c r="M300" i="1" s="1"/>
  <c r="I301" i="5"/>
  <c r="L301" i="1" s="1"/>
  <c r="M301" i="1" s="1"/>
  <c r="I302" i="5"/>
  <c r="L302" i="1" s="1"/>
  <c r="M302" i="1" s="1"/>
  <c r="I303" i="5"/>
  <c r="L303" i="1" s="1"/>
  <c r="M303" i="1" s="1"/>
  <c r="I304" i="5"/>
  <c r="L304" i="1" s="1"/>
  <c r="M304" i="1" s="1"/>
  <c r="I305" i="5"/>
  <c r="L305" i="1" s="1"/>
  <c r="M305" i="1" s="1"/>
  <c r="I306" i="5"/>
  <c r="L306" i="1" s="1"/>
  <c r="M306" i="1" s="1"/>
  <c r="I307" i="5"/>
  <c r="L307" i="1" s="1"/>
  <c r="M307" i="1" s="1"/>
  <c r="I308" i="5"/>
  <c r="L308" i="1" s="1"/>
  <c r="M308" i="1" s="1"/>
  <c r="I309" i="5"/>
  <c r="L309" i="1" s="1"/>
  <c r="M309" i="1" s="1"/>
  <c r="I310" i="5"/>
  <c r="L310" i="1" s="1"/>
  <c r="M310" i="1" s="1"/>
  <c r="I311" i="5"/>
  <c r="L311" i="1" s="1"/>
  <c r="M311" i="1" s="1"/>
  <c r="I312" i="5"/>
  <c r="L312" i="1" s="1"/>
  <c r="M312" i="1" s="1"/>
  <c r="I313" i="5"/>
  <c r="L313" i="1" s="1"/>
  <c r="M313" i="1" s="1"/>
  <c r="I314" i="5"/>
  <c r="L314" i="1" s="1"/>
  <c r="M314" i="1" s="1"/>
  <c r="I315" i="5"/>
  <c r="L315" i="1" s="1"/>
  <c r="M315" i="1" s="1"/>
  <c r="I316" i="5"/>
  <c r="L316" i="1" s="1"/>
  <c r="M316" i="1" s="1"/>
  <c r="I317" i="5"/>
  <c r="L317" i="1" s="1"/>
  <c r="M317" i="1" s="1"/>
  <c r="I318" i="5"/>
  <c r="L318" i="1" s="1"/>
  <c r="M318" i="1" s="1"/>
  <c r="I319" i="5"/>
  <c r="L319" i="1" s="1"/>
  <c r="M319" i="1" s="1"/>
  <c r="I320" i="5"/>
  <c r="L320" i="1" s="1"/>
  <c r="M320" i="1" s="1"/>
  <c r="I321" i="5"/>
  <c r="L321" i="1" s="1"/>
  <c r="M321" i="1" s="1"/>
  <c r="I322" i="5"/>
  <c r="L322" i="1" s="1"/>
  <c r="M322" i="1" s="1"/>
  <c r="I323" i="5"/>
  <c r="L323" i="1" s="1"/>
  <c r="M323" i="1" s="1"/>
  <c r="I324" i="5"/>
  <c r="L324" i="1" s="1"/>
  <c r="M324" i="1" s="1"/>
  <c r="I325" i="5"/>
  <c r="L325" i="1" s="1"/>
  <c r="M325" i="1" s="1"/>
  <c r="I326" i="5"/>
  <c r="L326" i="1" s="1"/>
  <c r="M326" i="1" s="1"/>
  <c r="I327" i="5"/>
  <c r="L327" i="1" s="1"/>
  <c r="M327" i="1" s="1"/>
  <c r="I328" i="5"/>
  <c r="L328" i="1" s="1"/>
  <c r="M328" i="1" s="1"/>
  <c r="I329" i="5"/>
  <c r="L329" i="1" s="1"/>
  <c r="M329" i="1" s="1"/>
  <c r="I330" i="5"/>
  <c r="L330" i="1" s="1"/>
  <c r="M330" i="1" s="1"/>
  <c r="I331" i="5"/>
  <c r="L331" i="1" s="1"/>
  <c r="M331" i="1" s="1"/>
  <c r="I332" i="5"/>
  <c r="L332" i="1" s="1"/>
  <c r="M332" i="1" s="1"/>
  <c r="I333" i="5"/>
  <c r="L333" i="1" s="1"/>
  <c r="M333" i="1" s="1"/>
  <c r="I334" i="5"/>
  <c r="L334" i="1" s="1"/>
  <c r="M334" i="1" s="1"/>
  <c r="I335" i="5"/>
  <c r="L335" i="1" s="1"/>
  <c r="M335" i="1" s="1"/>
  <c r="I336" i="5"/>
  <c r="L336" i="1" s="1"/>
  <c r="M336" i="1" s="1"/>
  <c r="I337" i="5"/>
  <c r="L337" i="1" s="1"/>
  <c r="M337" i="1" s="1"/>
  <c r="I338" i="5"/>
  <c r="L338" i="1" s="1"/>
  <c r="M338" i="1" s="1"/>
  <c r="I339" i="5"/>
  <c r="L339" i="1" s="1"/>
  <c r="M339" i="1" s="1"/>
  <c r="I340" i="5"/>
  <c r="L340" i="1" s="1"/>
  <c r="M340" i="1" s="1"/>
  <c r="I341" i="5"/>
  <c r="L341" i="1" s="1"/>
  <c r="M341" i="1" s="1"/>
  <c r="I342" i="5"/>
  <c r="L342" i="1" s="1"/>
  <c r="M342" i="1" s="1"/>
  <c r="I343" i="5"/>
  <c r="L343" i="1" s="1"/>
  <c r="M343" i="1" s="1"/>
  <c r="I344" i="5"/>
  <c r="L344" i="1" s="1"/>
  <c r="M344" i="1" s="1"/>
  <c r="I345" i="5"/>
  <c r="L345" i="1" s="1"/>
  <c r="M345" i="1" s="1"/>
  <c r="I346" i="5"/>
  <c r="L346" i="1" s="1"/>
  <c r="M346" i="1" s="1"/>
  <c r="I347" i="5"/>
  <c r="L347" i="1" s="1"/>
  <c r="M347" i="1" s="1"/>
  <c r="I348" i="5"/>
  <c r="L348" i="1" s="1"/>
  <c r="M348" i="1" s="1"/>
  <c r="I349" i="5"/>
  <c r="L349" i="1" s="1"/>
  <c r="M349" i="1" s="1"/>
  <c r="I350" i="5"/>
  <c r="L350" i="1" s="1"/>
  <c r="M350" i="1" s="1"/>
  <c r="I351" i="5"/>
  <c r="L351" i="1" s="1"/>
  <c r="M351" i="1" s="1"/>
  <c r="I352" i="5"/>
  <c r="L352" i="1" s="1"/>
  <c r="M352" i="1" s="1"/>
  <c r="I353" i="5"/>
  <c r="L353" i="1" s="1"/>
  <c r="M353" i="1" s="1"/>
  <c r="I354" i="5"/>
  <c r="L354" i="1" s="1"/>
  <c r="M354" i="1" s="1"/>
  <c r="I355" i="5"/>
  <c r="L355" i="1" s="1"/>
  <c r="M355" i="1" s="1"/>
  <c r="I356" i="5"/>
  <c r="L356" i="1" s="1"/>
  <c r="M356" i="1" s="1"/>
  <c r="I357" i="5"/>
  <c r="L357" i="1" s="1"/>
  <c r="M357" i="1" s="1"/>
  <c r="I358" i="5"/>
  <c r="L358" i="1" s="1"/>
  <c r="M358" i="1" s="1"/>
  <c r="I359" i="5"/>
  <c r="L359" i="1" s="1"/>
  <c r="M359" i="1" s="1"/>
  <c r="I360" i="5"/>
  <c r="L360" i="1" s="1"/>
  <c r="M360" i="1" s="1"/>
  <c r="I361" i="5"/>
  <c r="L361" i="1" s="1"/>
  <c r="M361" i="1" s="1"/>
  <c r="I362" i="5"/>
  <c r="L362" i="1" s="1"/>
  <c r="M362" i="1" s="1"/>
  <c r="I363" i="5"/>
  <c r="L363" i="1" s="1"/>
  <c r="M363" i="1" s="1"/>
  <c r="I364" i="5"/>
  <c r="L364" i="1" s="1"/>
  <c r="M364" i="1" s="1"/>
  <c r="I365" i="5"/>
  <c r="L365" i="1" s="1"/>
  <c r="M365" i="1" s="1"/>
  <c r="I366" i="5"/>
  <c r="L366" i="1" s="1"/>
  <c r="M366" i="1" s="1"/>
  <c r="I367" i="5"/>
  <c r="L367" i="1" s="1"/>
  <c r="M367" i="1" s="1"/>
  <c r="I368" i="5"/>
  <c r="L368" i="1" s="1"/>
  <c r="M368" i="1" s="1"/>
  <c r="I369" i="5"/>
  <c r="L369" i="1" s="1"/>
  <c r="M369" i="1" s="1"/>
  <c r="I370" i="5"/>
  <c r="L370" i="1" s="1"/>
  <c r="M370" i="1" s="1"/>
  <c r="I371" i="5"/>
  <c r="L371" i="1" s="1"/>
  <c r="M371" i="1" s="1"/>
  <c r="I372" i="5"/>
  <c r="L372" i="1" s="1"/>
  <c r="M372" i="1" s="1"/>
  <c r="I373" i="5"/>
  <c r="L373" i="1" s="1"/>
  <c r="M373" i="1" s="1"/>
  <c r="I374" i="5"/>
  <c r="L374" i="1" s="1"/>
  <c r="M374" i="1" s="1"/>
  <c r="I375" i="5"/>
  <c r="L375" i="1" s="1"/>
  <c r="M375" i="1" s="1"/>
  <c r="I376" i="5"/>
  <c r="L376" i="1" s="1"/>
  <c r="M376" i="1" s="1"/>
  <c r="I377" i="5"/>
  <c r="L377" i="1" s="1"/>
  <c r="M377" i="1" s="1"/>
  <c r="I378" i="5"/>
  <c r="L378" i="1" s="1"/>
  <c r="M378" i="1" s="1"/>
  <c r="I379" i="5"/>
  <c r="L379" i="1" s="1"/>
  <c r="M379" i="1" s="1"/>
  <c r="I380" i="5"/>
  <c r="L380" i="1" s="1"/>
  <c r="M380" i="1" s="1"/>
  <c r="I381" i="5"/>
  <c r="L381" i="1" s="1"/>
  <c r="M381" i="1" s="1"/>
  <c r="I382" i="5"/>
  <c r="L382" i="1" s="1"/>
  <c r="M382" i="1" s="1"/>
  <c r="I383" i="5"/>
  <c r="L383" i="1" s="1"/>
  <c r="M383" i="1" s="1"/>
  <c r="I384" i="5"/>
  <c r="L384" i="1" s="1"/>
  <c r="M384" i="1" s="1"/>
  <c r="I385" i="5"/>
  <c r="L385" i="1" s="1"/>
  <c r="M385" i="1" s="1"/>
  <c r="I386" i="5"/>
  <c r="L386" i="1" s="1"/>
  <c r="M386" i="1" s="1"/>
  <c r="I387" i="5"/>
  <c r="L387" i="1" s="1"/>
  <c r="M387" i="1" s="1"/>
  <c r="I388" i="5"/>
  <c r="L388" i="1" s="1"/>
  <c r="M388" i="1" s="1"/>
  <c r="I389" i="5"/>
  <c r="L389" i="1" s="1"/>
  <c r="M389" i="1" s="1"/>
  <c r="I390" i="5"/>
  <c r="L390" i="1" s="1"/>
  <c r="M390" i="1" s="1"/>
  <c r="I391" i="5"/>
  <c r="L391" i="1" s="1"/>
  <c r="M391" i="1" s="1"/>
  <c r="I392" i="5"/>
  <c r="L392" i="1" s="1"/>
  <c r="M392" i="1" s="1"/>
  <c r="I393" i="5"/>
  <c r="L393" i="1" s="1"/>
  <c r="M393" i="1" s="1"/>
  <c r="I394" i="5"/>
  <c r="L394" i="1" s="1"/>
  <c r="M394" i="1" s="1"/>
  <c r="I395" i="5"/>
  <c r="L395" i="1" s="1"/>
  <c r="M395" i="1" s="1"/>
  <c r="I396" i="5"/>
  <c r="L396" i="1" s="1"/>
  <c r="M396" i="1" s="1"/>
  <c r="I397" i="5"/>
  <c r="L397" i="1" s="1"/>
  <c r="M397" i="1" s="1"/>
  <c r="I398" i="5"/>
  <c r="L398" i="1" s="1"/>
  <c r="M398" i="1" s="1"/>
  <c r="I399" i="5"/>
  <c r="L399" i="1" s="1"/>
  <c r="M399" i="1" s="1"/>
  <c r="I400" i="5"/>
  <c r="L400" i="1" s="1"/>
  <c r="M400" i="1" s="1"/>
  <c r="I401" i="5"/>
  <c r="L401" i="1" s="1"/>
  <c r="M401" i="1" s="1"/>
  <c r="I402" i="5"/>
  <c r="L402" i="1" s="1"/>
  <c r="M402" i="1" s="1"/>
  <c r="I403" i="5"/>
  <c r="L403" i="1" s="1"/>
  <c r="M403" i="1" s="1"/>
  <c r="I404" i="5"/>
  <c r="L404" i="1" s="1"/>
  <c r="M404" i="1" s="1"/>
  <c r="I405" i="5"/>
  <c r="L405" i="1" s="1"/>
  <c r="M405" i="1" s="1"/>
  <c r="I406" i="5"/>
  <c r="L406" i="1" s="1"/>
  <c r="M406" i="1" s="1"/>
  <c r="I407" i="5"/>
  <c r="L407" i="1" s="1"/>
  <c r="M407" i="1" s="1"/>
  <c r="I408" i="5"/>
  <c r="L408" i="1" s="1"/>
  <c r="M408" i="1" s="1"/>
  <c r="I409" i="5"/>
  <c r="L409" i="1" s="1"/>
  <c r="M409" i="1" s="1"/>
  <c r="I410" i="5"/>
  <c r="L410" i="1" s="1"/>
  <c r="M410" i="1" s="1"/>
  <c r="I411" i="5"/>
  <c r="L411" i="1" s="1"/>
  <c r="M411" i="1" s="1"/>
  <c r="I412" i="5"/>
  <c r="L412" i="1" s="1"/>
  <c r="M412" i="1" s="1"/>
  <c r="I413" i="5"/>
  <c r="L413" i="1" s="1"/>
  <c r="M413" i="1" s="1"/>
  <c r="I414" i="5"/>
  <c r="L414" i="1" s="1"/>
  <c r="M414" i="1" s="1"/>
  <c r="I415" i="5"/>
  <c r="L415" i="1" s="1"/>
  <c r="M415" i="1" s="1"/>
  <c r="I416" i="5"/>
  <c r="L416" i="1" s="1"/>
  <c r="M416" i="1" s="1"/>
  <c r="I417" i="5"/>
  <c r="L417" i="1" s="1"/>
  <c r="M417" i="1" s="1"/>
  <c r="I418" i="5"/>
  <c r="L418" i="1" s="1"/>
  <c r="M418" i="1" s="1"/>
  <c r="I419" i="5"/>
  <c r="L419" i="1" s="1"/>
  <c r="M419" i="1" s="1"/>
  <c r="I420" i="5"/>
  <c r="L420" i="1" s="1"/>
  <c r="M420" i="1" s="1"/>
  <c r="I421" i="5"/>
  <c r="L421" i="1" s="1"/>
  <c r="M421" i="1" s="1"/>
  <c r="I422" i="5"/>
  <c r="L422" i="1" s="1"/>
  <c r="M422" i="1" s="1"/>
  <c r="I423" i="5"/>
  <c r="L423" i="1" s="1"/>
  <c r="M423" i="1" s="1"/>
  <c r="I424" i="5"/>
  <c r="L424" i="1" s="1"/>
  <c r="M424" i="1" s="1"/>
  <c r="I425" i="5"/>
  <c r="L425" i="1" s="1"/>
  <c r="M425" i="1" s="1"/>
  <c r="I426" i="5"/>
  <c r="L426" i="1" s="1"/>
  <c r="M426" i="1" s="1"/>
  <c r="I427" i="5"/>
  <c r="L427" i="1" s="1"/>
  <c r="M427" i="1" s="1"/>
  <c r="I428" i="5"/>
  <c r="L428" i="1" s="1"/>
  <c r="M428" i="1" s="1"/>
  <c r="I429" i="5"/>
  <c r="L429" i="1" s="1"/>
  <c r="M429" i="1" s="1"/>
  <c r="I430" i="5"/>
  <c r="L430" i="1" s="1"/>
  <c r="M430" i="1" s="1"/>
  <c r="I431" i="5"/>
  <c r="L431" i="1" s="1"/>
  <c r="M431" i="1" s="1"/>
  <c r="I432" i="5"/>
  <c r="L432" i="1" s="1"/>
  <c r="M432" i="1" s="1"/>
  <c r="I433" i="5"/>
  <c r="L433" i="1" s="1"/>
  <c r="M433" i="1" s="1"/>
  <c r="I434" i="5"/>
  <c r="L434" i="1" s="1"/>
  <c r="M434" i="1" s="1"/>
  <c r="I435" i="5"/>
  <c r="L435" i="1" s="1"/>
  <c r="M435" i="1" s="1"/>
  <c r="I436" i="5"/>
  <c r="L436" i="1" s="1"/>
  <c r="M436" i="1" s="1"/>
  <c r="I437" i="5"/>
  <c r="L437" i="1" s="1"/>
  <c r="M437" i="1" s="1"/>
  <c r="I438" i="5"/>
  <c r="L438" i="1" s="1"/>
  <c r="M438" i="1" s="1"/>
  <c r="I439" i="5"/>
  <c r="L439" i="1" s="1"/>
  <c r="M439" i="1" s="1"/>
  <c r="I440" i="5"/>
  <c r="L440" i="1" s="1"/>
  <c r="M440" i="1" s="1"/>
  <c r="I441" i="5"/>
  <c r="L441" i="1" s="1"/>
  <c r="M441" i="1" s="1"/>
  <c r="I442" i="5"/>
  <c r="L442" i="1" s="1"/>
  <c r="M442" i="1" s="1"/>
  <c r="I443" i="5"/>
  <c r="L443" i="1" s="1"/>
  <c r="M443" i="1" s="1"/>
  <c r="I444" i="5"/>
  <c r="L444" i="1" s="1"/>
  <c r="M444" i="1" s="1"/>
  <c r="I445" i="5"/>
  <c r="L445" i="1" s="1"/>
  <c r="M445" i="1" s="1"/>
  <c r="I446" i="5"/>
  <c r="L446" i="1" s="1"/>
  <c r="M446" i="1" s="1"/>
  <c r="I447" i="5"/>
  <c r="L447" i="1" s="1"/>
  <c r="M447" i="1" s="1"/>
  <c r="I448" i="5"/>
  <c r="L448" i="1" s="1"/>
  <c r="M448" i="1" s="1"/>
  <c r="I449" i="5"/>
  <c r="L449" i="1" s="1"/>
  <c r="M449" i="1" s="1"/>
  <c r="I450" i="5"/>
  <c r="L450" i="1" s="1"/>
  <c r="M450" i="1" s="1"/>
  <c r="I451" i="5"/>
  <c r="L451" i="1" s="1"/>
  <c r="M451" i="1" s="1"/>
  <c r="I452" i="5"/>
  <c r="L452" i="1" s="1"/>
  <c r="M452" i="1" s="1"/>
  <c r="I453" i="5"/>
  <c r="L453" i="1" s="1"/>
  <c r="M453" i="1" s="1"/>
  <c r="I454" i="5"/>
  <c r="L454" i="1" s="1"/>
  <c r="M454" i="1" s="1"/>
  <c r="I455" i="5"/>
  <c r="L455" i="1" s="1"/>
  <c r="M455" i="1" s="1"/>
  <c r="I456" i="5"/>
  <c r="L456" i="1" s="1"/>
  <c r="M456" i="1" s="1"/>
  <c r="I457" i="5"/>
  <c r="L457" i="1" s="1"/>
  <c r="M457" i="1" s="1"/>
  <c r="I458" i="5"/>
  <c r="L458" i="1" s="1"/>
  <c r="M458" i="1" s="1"/>
  <c r="I459" i="5"/>
  <c r="L459" i="1" s="1"/>
  <c r="M459" i="1" s="1"/>
  <c r="I460" i="5"/>
  <c r="L460" i="1" s="1"/>
  <c r="M460" i="1" s="1"/>
  <c r="I461" i="5"/>
  <c r="L461" i="1" s="1"/>
  <c r="M461" i="1" s="1"/>
  <c r="I462" i="5"/>
  <c r="L462" i="1" s="1"/>
  <c r="M462" i="1" s="1"/>
  <c r="I463" i="5"/>
  <c r="L463" i="1" s="1"/>
  <c r="M463" i="1" s="1"/>
  <c r="I464" i="5"/>
  <c r="L464" i="1" s="1"/>
  <c r="M464" i="1" s="1"/>
  <c r="I465" i="5"/>
  <c r="L465" i="1" s="1"/>
  <c r="M465" i="1" s="1"/>
  <c r="I466" i="5"/>
  <c r="L466" i="1" s="1"/>
  <c r="M466" i="1" s="1"/>
  <c r="I467" i="5"/>
  <c r="L467" i="1" s="1"/>
  <c r="M467" i="1" s="1"/>
  <c r="I468" i="5"/>
  <c r="L468" i="1" s="1"/>
  <c r="M468" i="1" s="1"/>
  <c r="I469" i="5"/>
  <c r="L469" i="1" s="1"/>
  <c r="M469" i="1" s="1"/>
  <c r="I470" i="5"/>
  <c r="L470" i="1" s="1"/>
  <c r="M470" i="1" s="1"/>
  <c r="I471" i="5"/>
  <c r="L471" i="1" s="1"/>
  <c r="M471" i="1" s="1"/>
  <c r="I472" i="5"/>
  <c r="L472" i="1" s="1"/>
  <c r="M472" i="1" s="1"/>
  <c r="I473" i="5"/>
  <c r="L473" i="1" s="1"/>
  <c r="M473" i="1" s="1"/>
  <c r="I474" i="5"/>
  <c r="L474" i="1" s="1"/>
  <c r="M474" i="1" s="1"/>
  <c r="I475" i="5"/>
  <c r="L475" i="1" s="1"/>
  <c r="M475" i="1" s="1"/>
  <c r="I476" i="5"/>
  <c r="L476" i="1" s="1"/>
  <c r="M476" i="1" s="1"/>
  <c r="I477" i="5"/>
  <c r="L477" i="1" s="1"/>
  <c r="M477" i="1" s="1"/>
  <c r="I478" i="5"/>
  <c r="L478" i="1" s="1"/>
  <c r="M478" i="1" s="1"/>
  <c r="I479" i="5"/>
  <c r="L479" i="1" s="1"/>
  <c r="M479" i="1" s="1"/>
  <c r="I480" i="5"/>
  <c r="L480" i="1" s="1"/>
  <c r="M480" i="1" s="1"/>
  <c r="I481" i="5"/>
  <c r="L481" i="1" s="1"/>
  <c r="M481" i="1" s="1"/>
  <c r="I482" i="5"/>
  <c r="L482" i="1" s="1"/>
  <c r="M482" i="1" s="1"/>
  <c r="I483" i="5"/>
  <c r="L483" i="1" s="1"/>
  <c r="M483" i="1" s="1"/>
  <c r="I484" i="5"/>
  <c r="L484" i="1" s="1"/>
  <c r="M484" i="1" s="1"/>
  <c r="I485" i="5"/>
  <c r="L485" i="1" s="1"/>
  <c r="M485" i="1" s="1"/>
  <c r="I486" i="5"/>
  <c r="L486" i="1" s="1"/>
  <c r="M486" i="1" s="1"/>
  <c r="I487" i="5"/>
  <c r="L487" i="1" s="1"/>
  <c r="M487" i="1" s="1"/>
  <c r="I488" i="5"/>
  <c r="L488" i="1" s="1"/>
  <c r="M488" i="1" s="1"/>
  <c r="I489" i="5"/>
  <c r="L489" i="1" s="1"/>
  <c r="M489" i="1" s="1"/>
  <c r="I490" i="5"/>
  <c r="L490" i="1" s="1"/>
  <c r="M490" i="1" s="1"/>
  <c r="I491" i="5"/>
  <c r="L491" i="1" s="1"/>
  <c r="M491" i="1" s="1"/>
  <c r="I492" i="5"/>
  <c r="L492" i="1" s="1"/>
  <c r="M492" i="1" s="1"/>
  <c r="I493" i="5"/>
  <c r="L493" i="1" s="1"/>
  <c r="M493" i="1" s="1"/>
  <c r="I494" i="5"/>
  <c r="L494" i="1" s="1"/>
  <c r="M494" i="1" s="1"/>
  <c r="I495" i="5"/>
  <c r="L495" i="1" s="1"/>
  <c r="M495" i="1" s="1"/>
  <c r="I496" i="5"/>
  <c r="L496" i="1" s="1"/>
  <c r="M496" i="1" s="1"/>
  <c r="I497" i="5"/>
  <c r="L497" i="1" s="1"/>
  <c r="M497" i="1" s="1"/>
  <c r="I498" i="5"/>
  <c r="L498" i="1" s="1"/>
  <c r="M498" i="1" s="1"/>
  <c r="I499" i="5"/>
  <c r="L499" i="1" s="1"/>
  <c r="M499" i="1" s="1"/>
  <c r="I500" i="5"/>
  <c r="L500" i="1" s="1"/>
  <c r="M500" i="1" s="1"/>
  <c r="I501" i="5"/>
  <c r="L501" i="1" s="1"/>
  <c r="M501" i="1" s="1"/>
  <c r="I502" i="5"/>
  <c r="L502" i="1" s="1"/>
  <c r="M502" i="1" s="1"/>
  <c r="I503" i="5"/>
  <c r="L503" i="1" s="1"/>
  <c r="M503" i="1" s="1"/>
  <c r="I504" i="5"/>
  <c r="L504" i="1" s="1"/>
  <c r="M504" i="1" s="1"/>
  <c r="I505" i="5"/>
  <c r="L505" i="1" s="1"/>
  <c r="M505" i="1" s="1"/>
  <c r="I506" i="5"/>
  <c r="L506" i="1" s="1"/>
  <c r="M506" i="1" s="1"/>
  <c r="I507" i="5"/>
  <c r="L507" i="1" s="1"/>
  <c r="M507" i="1" s="1"/>
  <c r="I508" i="5"/>
  <c r="L508" i="1" s="1"/>
  <c r="M508" i="1" s="1"/>
  <c r="I509" i="5"/>
  <c r="L509" i="1" s="1"/>
  <c r="M509" i="1" s="1"/>
  <c r="I510" i="5"/>
  <c r="L510" i="1" s="1"/>
  <c r="M510" i="1" s="1"/>
  <c r="I511" i="5"/>
  <c r="L511" i="1" s="1"/>
  <c r="M511" i="1" s="1"/>
  <c r="I512" i="5"/>
  <c r="L512" i="1" s="1"/>
  <c r="M512" i="1" s="1"/>
  <c r="I513" i="5"/>
  <c r="L513" i="1" s="1"/>
  <c r="M513" i="1" s="1"/>
  <c r="I514" i="5"/>
  <c r="L514" i="1" s="1"/>
  <c r="M514" i="1" s="1"/>
  <c r="I515" i="5"/>
  <c r="L515" i="1" s="1"/>
  <c r="M515" i="1" s="1"/>
  <c r="I516" i="5"/>
  <c r="L516" i="1" s="1"/>
  <c r="M516" i="1" s="1"/>
  <c r="I517" i="5"/>
  <c r="L517" i="1" s="1"/>
  <c r="M517" i="1" s="1"/>
  <c r="I518" i="5"/>
  <c r="L518" i="1" s="1"/>
  <c r="M518" i="1" s="1"/>
  <c r="I519" i="5"/>
  <c r="L519" i="1" s="1"/>
  <c r="M519" i="1" s="1"/>
  <c r="I520" i="5"/>
  <c r="L520" i="1" s="1"/>
  <c r="M520" i="1" s="1"/>
  <c r="I521" i="5"/>
  <c r="L521" i="1" s="1"/>
  <c r="M521" i="1" s="1"/>
  <c r="I522" i="5"/>
  <c r="L522" i="1" s="1"/>
  <c r="M522" i="1" s="1"/>
  <c r="I523" i="5"/>
  <c r="L523" i="1" s="1"/>
  <c r="M523" i="1" s="1"/>
  <c r="I524" i="5"/>
  <c r="L524" i="1" s="1"/>
  <c r="M524" i="1" s="1"/>
  <c r="I525" i="5"/>
  <c r="L525" i="1" s="1"/>
  <c r="M525" i="1" s="1"/>
  <c r="I526" i="5"/>
  <c r="L526" i="1" s="1"/>
  <c r="M526" i="1" s="1"/>
  <c r="I527" i="5"/>
  <c r="L527" i="1" s="1"/>
  <c r="M527" i="1" s="1"/>
  <c r="I528" i="5"/>
  <c r="L528" i="1" s="1"/>
  <c r="M528" i="1" s="1"/>
  <c r="I529" i="5"/>
  <c r="L529" i="1" s="1"/>
  <c r="M529" i="1" s="1"/>
  <c r="I530" i="5"/>
  <c r="L530" i="1" s="1"/>
  <c r="M530" i="1" s="1"/>
  <c r="I531" i="5"/>
  <c r="L531" i="1" s="1"/>
  <c r="M531" i="1" s="1"/>
  <c r="I532" i="5"/>
  <c r="L532" i="1" s="1"/>
  <c r="M532" i="1" s="1"/>
  <c r="I533" i="5"/>
  <c r="L533" i="1" s="1"/>
  <c r="M533" i="1" s="1"/>
  <c r="I534" i="5"/>
  <c r="L534" i="1" s="1"/>
  <c r="M534" i="1" s="1"/>
  <c r="I535" i="5"/>
  <c r="L535" i="1" s="1"/>
  <c r="M535" i="1" s="1"/>
  <c r="I536" i="5"/>
  <c r="L536" i="1" s="1"/>
  <c r="M536" i="1" s="1"/>
  <c r="I537" i="5"/>
  <c r="L537" i="1" s="1"/>
  <c r="M537" i="1" s="1"/>
  <c r="I538" i="5"/>
  <c r="L538" i="1" s="1"/>
  <c r="M538" i="1" s="1"/>
  <c r="I539" i="5"/>
  <c r="L539" i="1" s="1"/>
  <c r="M539" i="1" s="1"/>
  <c r="I540" i="5"/>
  <c r="L540" i="1" s="1"/>
  <c r="M540" i="1" s="1"/>
  <c r="I541" i="5"/>
  <c r="L541" i="1" s="1"/>
  <c r="M541" i="1" s="1"/>
  <c r="I542" i="5"/>
  <c r="L542" i="1" s="1"/>
  <c r="M542" i="1" s="1"/>
  <c r="I543" i="5"/>
  <c r="L543" i="1" s="1"/>
  <c r="M543" i="1" s="1"/>
  <c r="I544" i="5"/>
  <c r="L544" i="1" s="1"/>
  <c r="M544" i="1" s="1"/>
  <c r="I545" i="5"/>
  <c r="L545" i="1" s="1"/>
  <c r="M545" i="1" s="1"/>
  <c r="I546" i="5"/>
  <c r="L546" i="1" s="1"/>
  <c r="M546" i="1" s="1"/>
  <c r="I547" i="5"/>
  <c r="L547" i="1" s="1"/>
  <c r="M547" i="1" s="1"/>
  <c r="I548" i="5"/>
  <c r="L548" i="1" s="1"/>
  <c r="M548" i="1" s="1"/>
  <c r="I549" i="5"/>
  <c r="L549" i="1" s="1"/>
  <c r="M549" i="1" s="1"/>
  <c r="I550" i="5"/>
  <c r="L550" i="1" s="1"/>
  <c r="M550" i="1" s="1"/>
  <c r="I551" i="5"/>
  <c r="L551" i="1" s="1"/>
  <c r="M551" i="1" s="1"/>
  <c r="I552" i="5"/>
  <c r="L552" i="1" s="1"/>
  <c r="M552" i="1" s="1"/>
  <c r="I553" i="5"/>
  <c r="L553" i="1" s="1"/>
  <c r="M553" i="1" s="1"/>
  <c r="I554" i="5"/>
  <c r="L554" i="1" s="1"/>
  <c r="M554" i="1" s="1"/>
  <c r="I555" i="5"/>
  <c r="L555" i="1" s="1"/>
  <c r="M555" i="1" s="1"/>
  <c r="I556" i="5"/>
  <c r="L556" i="1" s="1"/>
  <c r="M556" i="1" s="1"/>
  <c r="I557" i="5"/>
  <c r="L557" i="1" s="1"/>
  <c r="M557" i="1" s="1"/>
  <c r="I558" i="5"/>
  <c r="L558" i="1" s="1"/>
  <c r="M558" i="1" s="1"/>
  <c r="I559" i="5"/>
  <c r="L559" i="1" s="1"/>
  <c r="M559" i="1" s="1"/>
  <c r="I560" i="5"/>
  <c r="L560" i="1" s="1"/>
  <c r="M560" i="1" s="1"/>
  <c r="I561" i="5"/>
  <c r="L561" i="1" s="1"/>
  <c r="M561" i="1" s="1"/>
  <c r="I562" i="5"/>
  <c r="L562" i="1" s="1"/>
  <c r="M562" i="1" s="1"/>
  <c r="I563" i="5"/>
  <c r="L563" i="1" s="1"/>
  <c r="M563" i="1" s="1"/>
  <c r="I564" i="5"/>
  <c r="L564" i="1" s="1"/>
  <c r="M564" i="1" s="1"/>
  <c r="I565" i="5"/>
  <c r="L565" i="1" s="1"/>
  <c r="M565" i="1" s="1"/>
  <c r="I566" i="5"/>
  <c r="L566" i="1" s="1"/>
  <c r="M566" i="1" s="1"/>
  <c r="I567" i="5"/>
  <c r="L567" i="1" s="1"/>
  <c r="M567" i="1" s="1"/>
  <c r="I568" i="5"/>
  <c r="L568" i="1" s="1"/>
  <c r="M568" i="1" s="1"/>
  <c r="I569" i="5"/>
  <c r="L569" i="1" s="1"/>
  <c r="M569" i="1" s="1"/>
  <c r="I570" i="5"/>
  <c r="L570" i="1" s="1"/>
  <c r="M570" i="1" s="1"/>
  <c r="I571" i="5"/>
  <c r="L571" i="1" s="1"/>
  <c r="M571" i="1" s="1"/>
  <c r="I572" i="5"/>
  <c r="L572" i="1" s="1"/>
  <c r="M572" i="1" s="1"/>
  <c r="I573" i="5"/>
  <c r="L573" i="1" s="1"/>
  <c r="M573" i="1" s="1"/>
  <c r="I574" i="5"/>
  <c r="L574" i="1" s="1"/>
  <c r="M574" i="1" s="1"/>
  <c r="I575" i="5"/>
  <c r="L575" i="1" s="1"/>
  <c r="M575" i="1" s="1"/>
  <c r="I576" i="5"/>
  <c r="L576" i="1" s="1"/>
  <c r="M576" i="1" s="1"/>
  <c r="I577" i="5"/>
  <c r="L577" i="1" s="1"/>
  <c r="M577" i="1" s="1"/>
  <c r="I578" i="5"/>
  <c r="L578" i="1" s="1"/>
  <c r="M578" i="1" s="1"/>
  <c r="I579" i="5"/>
  <c r="L579" i="1" s="1"/>
  <c r="M579" i="1" s="1"/>
  <c r="I580" i="5"/>
  <c r="L580" i="1" s="1"/>
  <c r="M580" i="1" s="1"/>
  <c r="I581" i="5"/>
  <c r="L581" i="1" s="1"/>
  <c r="M581" i="1" s="1"/>
  <c r="I582" i="5"/>
  <c r="L582" i="1" s="1"/>
  <c r="M582" i="1" s="1"/>
  <c r="I583" i="5"/>
  <c r="L583" i="1" s="1"/>
  <c r="M583" i="1" s="1"/>
  <c r="I584" i="5"/>
  <c r="L584" i="1" s="1"/>
  <c r="M584" i="1" s="1"/>
  <c r="I585" i="5"/>
  <c r="L585" i="1" s="1"/>
  <c r="M585" i="1" s="1"/>
  <c r="I586" i="5"/>
  <c r="L586" i="1" s="1"/>
  <c r="M586" i="1" s="1"/>
  <c r="I587" i="5"/>
  <c r="L587" i="1" s="1"/>
  <c r="M587" i="1" s="1"/>
  <c r="I588" i="5"/>
  <c r="L588" i="1" s="1"/>
  <c r="M588" i="1" s="1"/>
  <c r="I589" i="5"/>
  <c r="L589" i="1" s="1"/>
  <c r="M589" i="1" s="1"/>
  <c r="I590" i="5"/>
  <c r="L590" i="1" s="1"/>
  <c r="M590" i="1" s="1"/>
  <c r="I591" i="5"/>
  <c r="L591" i="1" s="1"/>
  <c r="M591" i="1" s="1"/>
  <c r="I592" i="5"/>
  <c r="L592" i="1" s="1"/>
  <c r="M592" i="1" s="1"/>
  <c r="I593" i="5"/>
  <c r="L593" i="1" s="1"/>
  <c r="M593" i="1" s="1"/>
  <c r="I594" i="5"/>
  <c r="L594" i="1" s="1"/>
  <c r="M594" i="1" s="1"/>
  <c r="I595" i="5"/>
  <c r="L595" i="1" s="1"/>
  <c r="M595" i="1" s="1"/>
  <c r="I596" i="5"/>
  <c r="L596" i="1" s="1"/>
  <c r="M596" i="1" s="1"/>
  <c r="I597" i="5"/>
  <c r="L597" i="1" s="1"/>
  <c r="M597" i="1" s="1"/>
  <c r="I598" i="5"/>
  <c r="L598" i="1" s="1"/>
  <c r="M598" i="1" s="1"/>
  <c r="I599" i="5"/>
  <c r="L599" i="1" s="1"/>
  <c r="M599" i="1" s="1"/>
  <c r="I600" i="5"/>
  <c r="L600" i="1" s="1"/>
  <c r="M600" i="1" s="1"/>
  <c r="I601" i="5"/>
  <c r="L601" i="1" s="1"/>
  <c r="M601" i="1" s="1"/>
  <c r="I602" i="5"/>
  <c r="L602" i="1" s="1"/>
  <c r="M602" i="1" s="1"/>
  <c r="I603" i="5"/>
  <c r="L603" i="1" s="1"/>
  <c r="M603" i="1" s="1"/>
  <c r="I604" i="5"/>
  <c r="L604" i="1" s="1"/>
  <c r="M604" i="1" s="1"/>
  <c r="I605" i="5"/>
  <c r="L605" i="1" s="1"/>
  <c r="M605" i="1" s="1"/>
  <c r="I606" i="5"/>
  <c r="L606" i="1" s="1"/>
  <c r="M606" i="1" s="1"/>
  <c r="I607" i="5"/>
  <c r="L607" i="1" s="1"/>
  <c r="M607" i="1" s="1"/>
  <c r="I608" i="5"/>
  <c r="L608" i="1" s="1"/>
  <c r="M608" i="1" s="1"/>
  <c r="I609" i="5"/>
  <c r="L609" i="1" s="1"/>
  <c r="M609" i="1" s="1"/>
  <c r="I610" i="5"/>
  <c r="L610" i="1" s="1"/>
  <c r="M610" i="1" s="1"/>
  <c r="I611" i="5"/>
  <c r="L611" i="1" s="1"/>
  <c r="M611" i="1" s="1"/>
  <c r="I612" i="5"/>
  <c r="L612" i="1" s="1"/>
  <c r="M612" i="1" s="1"/>
  <c r="I613" i="5"/>
  <c r="L613" i="1" s="1"/>
  <c r="M613" i="1" s="1"/>
  <c r="I614" i="5"/>
  <c r="L614" i="1" s="1"/>
  <c r="M614" i="1" s="1"/>
  <c r="I615" i="5"/>
  <c r="L615" i="1" s="1"/>
  <c r="M615" i="1" s="1"/>
  <c r="I616" i="5"/>
  <c r="L616" i="1" s="1"/>
  <c r="M616" i="1" s="1"/>
  <c r="I617" i="5"/>
  <c r="L617" i="1" s="1"/>
  <c r="M617" i="1" s="1"/>
  <c r="I618" i="5"/>
  <c r="L618" i="1" s="1"/>
  <c r="M618" i="1" s="1"/>
  <c r="I619" i="5"/>
  <c r="L619" i="1" s="1"/>
  <c r="M619" i="1" s="1"/>
  <c r="I620" i="5"/>
  <c r="L620" i="1" s="1"/>
  <c r="M620" i="1" s="1"/>
  <c r="I621" i="5"/>
  <c r="L621" i="1" s="1"/>
  <c r="M621" i="1" s="1"/>
  <c r="I622" i="5"/>
  <c r="L622" i="1" s="1"/>
  <c r="M622" i="1" s="1"/>
  <c r="I623" i="5"/>
  <c r="L623" i="1" s="1"/>
  <c r="M623" i="1" s="1"/>
  <c r="I624" i="5"/>
  <c r="L624" i="1" s="1"/>
  <c r="M624" i="1" s="1"/>
  <c r="I625" i="5"/>
  <c r="L625" i="1" s="1"/>
  <c r="M625" i="1" s="1"/>
  <c r="I626" i="5"/>
  <c r="L626" i="1" s="1"/>
  <c r="M626" i="1" s="1"/>
  <c r="I627" i="5"/>
  <c r="L627" i="1" s="1"/>
  <c r="M627" i="1" s="1"/>
  <c r="I628" i="5"/>
  <c r="L628" i="1" s="1"/>
  <c r="M628" i="1" s="1"/>
  <c r="I629" i="5"/>
  <c r="L629" i="1" s="1"/>
  <c r="M629" i="1" s="1"/>
  <c r="I630" i="5"/>
  <c r="L630" i="1" s="1"/>
  <c r="M630" i="1" s="1"/>
  <c r="I631" i="5"/>
  <c r="L631" i="1" s="1"/>
  <c r="M631" i="1" s="1"/>
  <c r="I632" i="5"/>
  <c r="L632" i="1" s="1"/>
  <c r="M632" i="1" s="1"/>
  <c r="I633" i="5"/>
  <c r="L633" i="1" s="1"/>
  <c r="M633" i="1" s="1"/>
  <c r="I634" i="5"/>
  <c r="L634" i="1" s="1"/>
  <c r="M634" i="1" s="1"/>
  <c r="I635" i="5"/>
  <c r="L635" i="1" s="1"/>
  <c r="M635" i="1" s="1"/>
  <c r="I636" i="5"/>
  <c r="L636" i="1" s="1"/>
  <c r="M636" i="1" s="1"/>
  <c r="I637" i="5"/>
  <c r="L637" i="1" s="1"/>
  <c r="M637" i="1" s="1"/>
  <c r="I638" i="5"/>
  <c r="L638" i="1" s="1"/>
  <c r="M638" i="1" s="1"/>
  <c r="I639" i="5"/>
  <c r="L639" i="1" s="1"/>
  <c r="M639" i="1" s="1"/>
  <c r="I640" i="5"/>
  <c r="L640" i="1" s="1"/>
  <c r="M640" i="1" s="1"/>
  <c r="I641" i="5"/>
  <c r="L641" i="1" s="1"/>
  <c r="M641" i="1" s="1"/>
  <c r="I642" i="5"/>
  <c r="L642" i="1" s="1"/>
  <c r="M642" i="1" s="1"/>
  <c r="I643" i="5"/>
  <c r="L643" i="1" s="1"/>
  <c r="M643" i="1" s="1"/>
  <c r="I644" i="5"/>
  <c r="L644" i="1" s="1"/>
  <c r="M644" i="1" s="1"/>
  <c r="I645" i="5"/>
  <c r="L645" i="1" s="1"/>
  <c r="M645" i="1" s="1"/>
  <c r="I646" i="5"/>
  <c r="L646" i="1" s="1"/>
  <c r="M646" i="1" s="1"/>
  <c r="I647" i="5"/>
  <c r="L647" i="1" s="1"/>
  <c r="M647" i="1" s="1"/>
  <c r="I648" i="5"/>
  <c r="L648" i="1" s="1"/>
  <c r="M648" i="1" s="1"/>
  <c r="I649" i="5"/>
  <c r="L649" i="1" s="1"/>
  <c r="M649" i="1" s="1"/>
  <c r="I650" i="5"/>
  <c r="L650" i="1" s="1"/>
  <c r="M650" i="1" s="1"/>
  <c r="I651" i="5"/>
  <c r="L651" i="1" s="1"/>
  <c r="M651" i="1" s="1"/>
  <c r="I652" i="5"/>
  <c r="L652" i="1" s="1"/>
  <c r="M652" i="1" s="1"/>
  <c r="I653" i="5"/>
  <c r="L653" i="1" s="1"/>
  <c r="M653" i="1" s="1"/>
  <c r="I654" i="5"/>
  <c r="L654" i="1" s="1"/>
  <c r="M654" i="1" s="1"/>
  <c r="I655" i="5"/>
  <c r="L655" i="1" s="1"/>
  <c r="M655" i="1" s="1"/>
  <c r="I656" i="5"/>
  <c r="L656" i="1" s="1"/>
  <c r="M656" i="1" s="1"/>
  <c r="I657" i="5"/>
  <c r="L657" i="1" s="1"/>
  <c r="M657" i="1" s="1"/>
  <c r="I658" i="5"/>
  <c r="L658" i="1" s="1"/>
  <c r="M658" i="1" s="1"/>
  <c r="I659" i="5"/>
  <c r="L659" i="1" s="1"/>
  <c r="M659" i="1" s="1"/>
  <c r="I660" i="5"/>
  <c r="L660" i="1" s="1"/>
  <c r="M660" i="1" s="1"/>
  <c r="I661" i="5"/>
  <c r="L661" i="1" s="1"/>
  <c r="M661" i="1" s="1"/>
  <c r="I662" i="5"/>
  <c r="L662" i="1" s="1"/>
  <c r="M662" i="1" s="1"/>
  <c r="I663" i="5"/>
  <c r="L663" i="1" s="1"/>
  <c r="M663" i="1" s="1"/>
  <c r="I664" i="5"/>
  <c r="L664" i="1" s="1"/>
  <c r="M664" i="1" s="1"/>
  <c r="I665" i="5"/>
  <c r="L665" i="1" s="1"/>
  <c r="M665" i="1" s="1"/>
  <c r="I666" i="5"/>
  <c r="L666" i="1" s="1"/>
  <c r="M666" i="1" s="1"/>
  <c r="I667" i="5"/>
  <c r="L667" i="1" s="1"/>
  <c r="M667" i="1" s="1"/>
  <c r="I668" i="5"/>
  <c r="L668" i="1" s="1"/>
  <c r="M668" i="1" s="1"/>
  <c r="I669" i="5"/>
  <c r="L669" i="1" s="1"/>
  <c r="M669" i="1" s="1"/>
  <c r="I670" i="5"/>
  <c r="L670" i="1" s="1"/>
  <c r="M670" i="1" s="1"/>
  <c r="I671" i="5"/>
  <c r="L671" i="1" s="1"/>
  <c r="M671" i="1" s="1"/>
  <c r="I672" i="5"/>
  <c r="L672" i="1" s="1"/>
  <c r="M672" i="1" s="1"/>
  <c r="I673" i="5"/>
  <c r="L673" i="1" s="1"/>
  <c r="M673" i="1" s="1"/>
  <c r="I674" i="5"/>
  <c r="L674" i="1" s="1"/>
  <c r="M674" i="1" s="1"/>
  <c r="I675" i="5"/>
  <c r="L675" i="1" s="1"/>
  <c r="M675" i="1" s="1"/>
  <c r="I676" i="5"/>
  <c r="L676" i="1" s="1"/>
  <c r="M676" i="1" s="1"/>
  <c r="I677" i="5"/>
  <c r="L677" i="1" s="1"/>
  <c r="M677" i="1" s="1"/>
  <c r="I678" i="5"/>
  <c r="L678" i="1" s="1"/>
  <c r="M678" i="1" s="1"/>
  <c r="I679" i="5"/>
  <c r="L679" i="1" s="1"/>
  <c r="M679" i="1" s="1"/>
  <c r="I680" i="5"/>
  <c r="L680" i="1" s="1"/>
  <c r="M680" i="1" s="1"/>
  <c r="I681" i="5"/>
  <c r="L681" i="1" s="1"/>
  <c r="M681" i="1" s="1"/>
  <c r="I682" i="5"/>
  <c r="L682" i="1" s="1"/>
  <c r="M682" i="1" s="1"/>
  <c r="I683" i="5"/>
  <c r="L683" i="1" s="1"/>
  <c r="M683" i="1" s="1"/>
  <c r="I684" i="5"/>
  <c r="L684" i="1" s="1"/>
  <c r="M684" i="1" s="1"/>
  <c r="I685" i="5"/>
  <c r="L685" i="1" s="1"/>
  <c r="M685" i="1" s="1"/>
  <c r="I686" i="5"/>
  <c r="L686" i="1" s="1"/>
  <c r="M686" i="1" s="1"/>
  <c r="I687" i="5"/>
  <c r="L687" i="1" s="1"/>
  <c r="M687" i="1" s="1"/>
  <c r="I688" i="5"/>
  <c r="L688" i="1" s="1"/>
  <c r="M688" i="1" s="1"/>
  <c r="I689" i="5"/>
  <c r="L689" i="1" s="1"/>
  <c r="M689" i="1" s="1"/>
  <c r="I690" i="5"/>
  <c r="L690" i="1" s="1"/>
  <c r="M690" i="1" s="1"/>
  <c r="I691" i="5"/>
  <c r="L691" i="1" s="1"/>
  <c r="M691" i="1" s="1"/>
  <c r="I692" i="5"/>
  <c r="L692" i="1" s="1"/>
  <c r="M692" i="1" s="1"/>
  <c r="I693" i="5"/>
  <c r="L693" i="1" s="1"/>
  <c r="M693" i="1" s="1"/>
  <c r="I694" i="5"/>
  <c r="L694" i="1" s="1"/>
  <c r="M694" i="1" s="1"/>
  <c r="I695" i="5"/>
  <c r="L695" i="1" s="1"/>
  <c r="M695" i="1" s="1"/>
  <c r="I696" i="5"/>
  <c r="L696" i="1" s="1"/>
  <c r="M696" i="1" s="1"/>
  <c r="I697" i="5"/>
  <c r="L697" i="1" s="1"/>
  <c r="M697" i="1" s="1"/>
  <c r="I698" i="5"/>
  <c r="L698" i="1" s="1"/>
  <c r="M698" i="1" s="1"/>
  <c r="I699" i="5"/>
  <c r="L699" i="1" s="1"/>
  <c r="M699" i="1" s="1"/>
  <c r="I700" i="5"/>
  <c r="L700" i="1" s="1"/>
  <c r="M700" i="1" s="1"/>
  <c r="I701" i="5"/>
  <c r="L701" i="1" s="1"/>
  <c r="M701" i="1" s="1"/>
  <c r="I702" i="5"/>
  <c r="L702" i="1" s="1"/>
  <c r="M702" i="1" s="1"/>
  <c r="I703" i="5"/>
  <c r="L703" i="1" s="1"/>
  <c r="M703" i="1" s="1"/>
  <c r="I704" i="5"/>
  <c r="L704" i="1" s="1"/>
  <c r="M704" i="1" s="1"/>
  <c r="I705" i="5"/>
  <c r="L705" i="1" s="1"/>
  <c r="M705" i="1" s="1"/>
  <c r="I706" i="5"/>
  <c r="L706" i="1" s="1"/>
  <c r="M706" i="1" s="1"/>
  <c r="I707" i="5"/>
  <c r="L707" i="1" s="1"/>
  <c r="M707" i="1" s="1"/>
  <c r="I708" i="5"/>
  <c r="L708" i="1" s="1"/>
  <c r="M708" i="1" s="1"/>
  <c r="I709" i="5"/>
  <c r="L709" i="1" s="1"/>
  <c r="M709" i="1" s="1"/>
  <c r="I710" i="5"/>
  <c r="L710" i="1" s="1"/>
  <c r="M710" i="1" s="1"/>
  <c r="I711" i="5"/>
  <c r="L711" i="1" s="1"/>
  <c r="M711" i="1" s="1"/>
  <c r="I712" i="5"/>
  <c r="L712" i="1" s="1"/>
  <c r="M712" i="1" s="1"/>
  <c r="I713" i="5"/>
  <c r="L713" i="1" s="1"/>
  <c r="M713" i="1" s="1"/>
  <c r="I714" i="5"/>
  <c r="L714" i="1" s="1"/>
  <c r="M714" i="1" s="1"/>
  <c r="I715" i="5"/>
  <c r="L715" i="1" s="1"/>
  <c r="M715" i="1" s="1"/>
  <c r="I716" i="5"/>
  <c r="L716" i="1" s="1"/>
  <c r="M716" i="1" s="1"/>
  <c r="I717" i="5"/>
  <c r="L717" i="1" s="1"/>
  <c r="M717" i="1" s="1"/>
  <c r="I718" i="5"/>
  <c r="L718" i="1" s="1"/>
  <c r="M718" i="1" s="1"/>
  <c r="I719" i="5"/>
  <c r="L719" i="1" s="1"/>
  <c r="M719" i="1" s="1"/>
  <c r="I720" i="5"/>
  <c r="L720" i="1" s="1"/>
  <c r="M720" i="1" s="1"/>
  <c r="I721" i="5"/>
  <c r="L721" i="1" s="1"/>
  <c r="M721" i="1" s="1"/>
  <c r="I722" i="5"/>
  <c r="L722" i="1" s="1"/>
  <c r="M722" i="1" s="1"/>
  <c r="I723" i="5"/>
  <c r="L723" i="1" s="1"/>
  <c r="M723" i="1" s="1"/>
  <c r="I724" i="5"/>
  <c r="L724" i="1" s="1"/>
  <c r="M724" i="1" s="1"/>
  <c r="I725" i="5"/>
  <c r="L725" i="1" s="1"/>
  <c r="M725" i="1" s="1"/>
  <c r="I726" i="5"/>
  <c r="L726" i="1" s="1"/>
  <c r="M726" i="1" s="1"/>
  <c r="I727" i="5"/>
  <c r="L727" i="1" s="1"/>
  <c r="M727" i="1" s="1"/>
  <c r="I728" i="5"/>
  <c r="L728" i="1" s="1"/>
  <c r="M728" i="1" s="1"/>
  <c r="I729" i="5"/>
  <c r="L729" i="1" s="1"/>
  <c r="M729" i="1" s="1"/>
  <c r="I730" i="5"/>
  <c r="L730" i="1" s="1"/>
  <c r="M730" i="1" s="1"/>
  <c r="I731" i="5"/>
  <c r="L731" i="1" s="1"/>
  <c r="M731" i="1" s="1"/>
  <c r="I732" i="5"/>
  <c r="L732" i="1" s="1"/>
  <c r="M732" i="1" s="1"/>
  <c r="I733" i="5"/>
  <c r="L733" i="1" s="1"/>
  <c r="M733" i="1" s="1"/>
  <c r="I734" i="5"/>
  <c r="L734" i="1" s="1"/>
  <c r="M734" i="1" s="1"/>
  <c r="I735" i="5"/>
  <c r="L735" i="1" s="1"/>
  <c r="M735" i="1" s="1"/>
  <c r="I736" i="5"/>
  <c r="L736" i="1" s="1"/>
  <c r="M736" i="1" s="1"/>
  <c r="I737" i="5"/>
  <c r="L737" i="1" s="1"/>
  <c r="M737" i="1" s="1"/>
  <c r="I738" i="5"/>
  <c r="L738" i="1" s="1"/>
  <c r="M738" i="1" s="1"/>
  <c r="I739" i="5"/>
  <c r="L739" i="1" s="1"/>
  <c r="M739" i="1" s="1"/>
  <c r="I740" i="5"/>
  <c r="L740" i="1" s="1"/>
  <c r="M740" i="1" s="1"/>
  <c r="I741" i="5"/>
  <c r="L741" i="1" s="1"/>
  <c r="M741" i="1" s="1"/>
  <c r="I742" i="5"/>
  <c r="L742" i="1" s="1"/>
  <c r="M742" i="1" s="1"/>
  <c r="I743" i="5"/>
  <c r="L743" i="1" s="1"/>
  <c r="M743" i="1" s="1"/>
  <c r="I744" i="5"/>
  <c r="L744" i="1" s="1"/>
  <c r="M744" i="1" s="1"/>
  <c r="I745" i="5"/>
  <c r="L745" i="1" s="1"/>
  <c r="M745" i="1" s="1"/>
  <c r="I746" i="5"/>
  <c r="L746" i="1" s="1"/>
  <c r="M746" i="1" s="1"/>
  <c r="I747" i="5"/>
  <c r="L747" i="1" s="1"/>
  <c r="M747" i="1" s="1"/>
  <c r="I748" i="5"/>
  <c r="L748" i="1" s="1"/>
  <c r="M748" i="1" s="1"/>
  <c r="I749" i="5"/>
  <c r="L749" i="1" s="1"/>
  <c r="M749" i="1" s="1"/>
  <c r="I750" i="5"/>
  <c r="L750" i="1" s="1"/>
  <c r="M750" i="1" s="1"/>
  <c r="I751" i="5"/>
  <c r="L751" i="1" s="1"/>
  <c r="M751" i="1" s="1"/>
  <c r="I752" i="5"/>
  <c r="L752" i="1" s="1"/>
  <c r="M752" i="1" s="1"/>
  <c r="I753" i="5"/>
  <c r="L753" i="1" s="1"/>
  <c r="M753" i="1" s="1"/>
  <c r="I754" i="5"/>
  <c r="L754" i="1" s="1"/>
  <c r="M754" i="1" s="1"/>
  <c r="I755" i="5"/>
  <c r="L755" i="1" s="1"/>
  <c r="M755" i="1" s="1"/>
  <c r="I756" i="5"/>
  <c r="L756" i="1" s="1"/>
  <c r="M756" i="1" s="1"/>
  <c r="I757" i="5"/>
  <c r="L757" i="1" s="1"/>
  <c r="M757" i="1" s="1"/>
  <c r="I758" i="5"/>
  <c r="L758" i="1" s="1"/>
  <c r="M758" i="1" s="1"/>
  <c r="I759" i="5"/>
  <c r="L759" i="1" s="1"/>
  <c r="M759" i="1" s="1"/>
  <c r="I760" i="5"/>
  <c r="L760" i="1" s="1"/>
  <c r="M760" i="1" s="1"/>
  <c r="I761" i="5"/>
  <c r="L761" i="1" s="1"/>
  <c r="M761" i="1" s="1"/>
  <c r="I762" i="5"/>
  <c r="L762" i="1" s="1"/>
  <c r="M762" i="1" s="1"/>
  <c r="I763" i="5"/>
  <c r="L763" i="1" s="1"/>
  <c r="M763" i="1" s="1"/>
  <c r="I764" i="5"/>
  <c r="L764" i="1" s="1"/>
  <c r="M764" i="1" s="1"/>
  <c r="I765" i="5"/>
  <c r="L765" i="1" s="1"/>
  <c r="M765" i="1" s="1"/>
  <c r="I766" i="5"/>
  <c r="L766" i="1" s="1"/>
  <c r="M766" i="1" s="1"/>
  <c r="I767" i="5"/>
  <c r="L767" i="1" s="1"/>
  <c r="M767" i="1" s="1"/>
  <c r="I768" i="5"/>
  <c r="L768" i="1" s="1"/>
  <c r="M768" i="1" s="1"/>
  <c r="I769" i="5"/>
  <c r="L769" i="1" s="1"/>
  <c r="M769" i="1" s="1"/>
  <c r="I770" i="5"/>
  <c r="L770" i="1" s="1"/>
  <c r="M770" i="1" s="1"/>
  <c r="I771" i="5"/>
  <c r="L771" i="1" s="1"/>
  <c r="M771" i="1" s="1"/>
  <c r="I772" i="5"/>
  <c r="L772" i="1" s="1"/>
  <c r="M772" i="1" s="1"/>
  <c r="I773" i="5"/>
  <c r="L773" i="1" s="1"/>
  <c r="M773" i="1" s="1"/>
  <c r="I774" i="5"/>
  <c r="L774" i="1" s="1"/>
  <c r="M774" i="1" s="1"/>
  <c r="I775" i="5"/>
  <c r="L775" i="1" s="1"/>
  <c r="M775" i="1" s="1"/>
  <c r="I776" i="5"/>
  <c r="L776" i="1" s="1"/>
  <c r="M776" i="1" s="1"/>
  <c r="I777" i="5"/>
  <c r="L777" i="1" s="1"/>
  <c r="M777" i="1" s="1"/>
  <c r="I778" i="5"/>
  <c r="L778" i="1" s="1"/>
  <c r="M778" i="1" s="1"/>
  <c r="I779" i="5"/>
  <c r="L779" i="1" s="1"/>
  <c r="M779" i="1" s="1"/>
  <c r="I780" i="5"/>
  <c r="L780" i="1" s="1"/>
  <c r="M780" i="1" s="1"/>
  <c r="I781" i="5"/>
  <c r="L781" i="1" s="1"/>
  <c r="M781" i="1" s="1"/>
  <c r="I782" i="5"/>
  <c r="L782" i="1" s="1"/>
  <c r="M782" i="1" s="1"/>
  <c r="I783" i="5"/>
  <c r="L783" i="1" s="1"/>
  <c r="M783" i="1" s="1"/>
  <c r="I784" i="5"/>
  <c r="L784" i="1" s="1"/>
  <c r="M784" i="1" s="1"/>
  <c r="I785" i="5"/>
  <c r="L785" i="1" s="1"/>
  <c r="M785" i="1" s="1"/>
  <c r="I786" i="5"/>
  <c r="L786" i="1" s="1"/>
  <c r="M786" i="1" s="1"/>
  <c r="I787" i="5"/>
  <c r="L787" i="1" s="1"/>
  <c r="M787" i="1" s="1"/>
  <c r="I788" i="5"/>
  <c r="L788" i="1" s="1"/>
  <c r="M788" i="1" s="1"/>
  <c r="I789" i="5"/>
  <c r="L789" i="1" s="1"/>
  <c r="M789" i="1" s="1"/>
  <c r="I790" i="5"/>
  <c r="L790" i="1" s="1"/>
  <c r="M790" i="1" s="1"/>
  <c r="I791" i="5"/>
  <c r="L791" i="1" s="1"/>
  <c r="M791" i="1" s="1"/>
  <c r="I792" i="5"/>
  <c r="L792" i="1" s="1"/>
  <c r="M792" i="1" s="1"/>
  <c r="I793" i="5"/>
  <c r="L793" i="1" s="1"/>
  <c r="M793" i="1" s="1"/>
  <c r="I794" i="5"/>
  <c r="L794" i="1" s="1"/>
  <c r="M794" i="1" s="1"/>
  <c r="I795" i="5"/>
  <c r="L795" i="1" s="1"/>
  <c r="M795" i="1" s="1"/>
  <c r="I796" i="5"/>
  <c r="L796" i="1" s="1"/>
  <c r="M796" i="1" s="1"/>
  <c r="I797" i="5"/>
  <c r="L797" i="1" s="1"/>
  <c r="M797" i="1" s="1"/>
  <c r="I798" i="5"/>
  <c r="L798" i="1" s="1"/>
  <c r="M798" i="1" s="1"/>
  <c r="I799" i="5"/>
  <c r="L799" i="1" s="1"/>
  <c r="M799" i="1" s="1"/>
  <c r="I800" i="5"/>
  <c r="L800" i="1" s="1"/>
  <c r="M800" i="1" s="1"/>
  <c r="I801" i="5"/>
  <c r="L801" i="1" s="1"/>
  <c r="M801" i="1" s="1"/>
  <c r="I802" i="5"/>
  <c r="L802" i="1" s="1"/>
  <c r="M802" i="1" s="1"/>
  <c r="I803" i="5"/>
  <c r="L803" i="1" s="1"/>
  <c r="M803" i="1" s="1"/>
  <c r="I804" i="5"/>
  <c r="L804" i="1" s="1"/>
  <c r="M804" i="1" s="1"/>
  <c r="I805" i="5"/>
  <c r="L805" i="1" s="1"/>
  <c r="M805" i="1" s="1"/>
  <c r="I806" i="5"/>
  <c r="L806" i="1" s="1"/>
  <c r="M806" i="1" s="1"/>
  <c r="I807" i="5"/>
  <c r="L807" i="1" s="1"/>
  <c r="M807" i="1" s="1"/>
  <c r="I808" i="5"/>
  <c r="L808" i="1" s="1"/>
  <c r="M808" i="1" s="1"/>
  <c r="I809" i="5"/>
  <c r="L809" i="1" s="1"/>
  <c r="M809" i="1" s="1"/>
  <c r="I810" i="5"/>
  <c r="L810" i="1" s="1"/>
  <c r="M810" i="1" s="1"/>
  <c r="I811" i="5"/>
  <c r="L811" i="1" s="1"/>
  <c r="M811" i="1" s="1"/>
  <c r="I812" i="5"/>
  <c r="L812" i="1" s="1"/>
  <c r="M812" i="1" s="1"/>
  <c r="I813" i="5"/>
  <c r="L813" i="1" s="1"/>
  <c r="M813" i="1" s="1"/>
  <c r="I814" i="5"/>
  <c r="L814" i="1" s="1"/>
  <c r="M814" i="1" s="1"/>
  <c r="I815" i="5"/>
  <c r="L815" i="1" s="1"/>
  <c r="M815" i="1" s="1"/>
  <c r="I816" i="5"/>
  <c r="L816" i="1" s="1"/>
  <c r="M816" i="1" s="1"/>
  <c r="I817" i="5"/>
  <c r="L817" i="1" s="1"/>
  <c r="M817" i="1" s="1"/>
  <c r="I818" i="5"/>
  <c r="L818" i="1" s="1"/>
  <c r="M818" i="1" s="1"/>
  <c r="I819" i="5"/>
  <c r="L819" i="1" s="1"/>
  <c r="M819" i="1" s="1"/>
  <c r="I820" i="5"/>
  <c r="L820" i="1" s="1"/>
  <c r="M820" i="1" s="1"/>
  <c r="I821" i="5"/>
  <c r="L821" i="1" s="1"/>
  <c r="M821" i="1" s="1"/>
  <c r="I822" i="5"/>
  <c r="L822" i="1" s="1"/>
  <c r="M822" i="1" s="1"/>
  <c r="I823" i="5"/>
  <c r="L823" i="1" s="1"/>
  <c r="M823" i="1" s="1"/>
  <c r="I824" i="5"/>
  <c r="L824" i="1" s="1"/>
  <c r="M824" i="1" s="1"/>
  <c r="I825" i="5"/>
  <c r="L825" i="1" s="1"/>
  <c r="M825" i="1" s="1"/>
  <c r="I826" i="5"/>
  <c r="L826" i="1" s="1"/>
  <c r="M826" i="1" s="1"/>
  <c r="I827" i="5"/>
  <c r="L827" i="1" s="1"/>
  <c r="M827" i="1" s="1"/>
  <c r="I828" i="5"/>
  <c r="L828" i="1" s="1"/>
  <c r="M828" i="1" s="1"/>
  <c r="I829" i="5"/>
  <c r="L829" i="1" s="1"/>
  <c r="M829" i="1" s="1"/>
  <c r="I830" i="5"/>
  <c r="L830" i="1" s="1"/>
  <c r="M830" i="1" s="1"/>
  <c r="I831" i="5"/>
  <c r="L831" i="1" s="1"/>
  <c r="M831" i="1" s="1"/>
  <c r="I832" i="5"/>
  <c r="L832" i="1" s="1"/>
  <c r="M832" i="1" s="1"/>
  <c r="I833" i="5"/>
  <c r="L833" i="1" s="1"/>
  <c r="M833" i="1" s="1"/>
  <c r="I834" i="5"/>
  <c r="L834" i="1" s="1"/>
  <c r="M834" i="1" s="1"/>
  <c r="I835" i="5"/>
  <c r="L835" i="1" s="1"/>
  <c r="M835" i="1" s="1"/>
  <c r="I836" i="5"/>
  <c r="L836" i="1" s="1"/>
  <c r="M836" i="1" s="1"/>
  <c r="I837" i="5"/>
  <c r="L837" i="1" s="1"/>
  <c r="M837" i="1" s="1"/>
  <c r="I838" i="5"/>
  <c r="L838" i="1" s="1"/>
  <c r="M838" i="1" s="1"/>
  <c r="I839" i="5"/>
  <c r="L839" i="1" s="1"/>
  <c r="M839" i="1" s="1"/>
  <c r="I840" i="5"/>
  <c r="L840" i="1" s="1"/>
  <c r="M840" i="1" s="1"/>
  <c r="I841" i="5"/>
  <c r="L841" i="1" s="1"/>
  <c r="M841" i="1" s="1"/>
  <c r="I842" i="5"/>
  <c r="L842" i="1" s="1"/>
  <c r="M842" i="1" s="1"/>
  <c r="I843" i="5"/>
  <c r="L843" i="1" s="1"/>
  <c r="M843" i="1" s="1"/>
  <c r="I844" i="5"/>
  <c r="L844" i="1" s="1"/>
  <c r="M844" i="1" s="1"/>
  <c r="I845" i="5"/>
  <c r="L845" i="1" s="1"/>
  <c r="M845" i="1" s="1"/>
  <c r="I846" i="5"/>
  <c r="L846" i="1" s="1"/>
  <c r="M846" i="1" s="1"/>
  <c r="I847" i="5"/>
  <c r="L847" i="1" s="1"/>
  <c r="M847" i="1" s="1"/>
  <c r="I848" i="5"/>
  <c r="L848" i="1" s="1"/>
  <c r="M848" i="1" s="1"/>
  <c r="I849" i="5"/>
  <c r="L849" i="1" s="1"/>
  <c r="M849" i="1" s="1"/>
  <c r="I850" i="5"/>
  <c r="L850" i="1" s="1"/>
  <c r="M850" i="1" s="1"/>
  <c r="I851" i="5"/>
  <c r="L851" i="1" s="1"/>
  <c r="M851" i="1" s="1"/>
  <c r="I852" i="5"/>
  <c r="L852" i="1" s="1"/>
  <c r="M852" i="1" s="1"/>
  <c r="I853" i="5"/>
  <c r="L853" i="1" s="1"/>
  <c r="M853" i="1" s="1"/>
  <c r="I854" i="5"/>
  <c r="L854" i="1" s="1"/>
  <c r="M854" i="1" s="1"/>
  <c r="I855" i="5"/>
  <c r="L855" i="1" s="1"/>
  <c r="M855" i="1" s="1"/>
  <c r="I856" i="5"/>
  <c r="L856" i="1" s="1"/>
  <c r="M856" i="1" s="1"/>
  <c r="I857" i="5"/>
  <c r="L857" i="1" s="1"/>
  <c r="M857" i="1" s="1"/>
  <c r="I858" i="5"/>
  <c r="L858" i="1" s="1"/>
  <c r="M858" i="1" s="1"/>
  <c r="I859" i="5"/>
  <c r="L859" i="1" s="1"/>
  <c r="M859" i="1" s="1"/>
  <c r="I860" i="5"/>
  <c r="L860" i="1" s="1"/>
  <c r="M860" i="1" s="1"/>
  <c r="I861" i="5"/>
  <c r="L861" i="1" s="1"/>
  <c r="M861" i="1" s="1"/>
  <c r="I862" i="5"/>
  <c r="L862" i="1" s="1"/>
  <c r="M862" i="1" s="1"/>
  <c r="I863" i="5"/>
  <c r="L863" i="1" s="1"/>
  <c r="M863" i="1" s="1"/>
  <c r="I864" i="5"/>
  <c r="L864" i="1" s="1"/>
  <c r="M864" i="1" s="1"/>
  <c r="I865" i="5"/>
  <c r="L865" i="1" s="1"/>
  <c r="M865" i="1" s="1"/>
  <c r="I866" i="5"/>
  <c r="L866" i="1" s="1"/>
  <c r="M866" i="1" s="1"/>
  <c r="I867" i="5"/>
  <c r="L867" i="1" s="1"/>
  <c r="M867" i="1" s="1"/>
  <c r="I868" i="5"/>
  <c r="L868" i="1" s="1"/>
  <c r="M868" i="1" s="1"/>
  <c r="I869" i="5"/>
  <c r="L869" i="1" s="1"/>
  <c r="M869" i="1" s="1"/>
  <c r="I870" i="5"/>
  <c r="L870" i="1" s="1"/>
  <c r="M870" i="1" s="1"/>
  <c r="I871" i="5"/>
  <c r="L871" i="1" s="1"/>
  <c r="M871" i="1" s="1"/>
  <c r="I872" i="5"/>
  <c r="L872" i="1" s="1"/>
  <c r="M872" i="1" s="1"/>
  <c r="I873" i="5"/>
  <c r="L873" i="1" s="1"/>
  <c r="M873" i="1" s="1"/>
  <c r="I874" i="5"/>
  <c r="L874" i="1" s="1"/>
  <c r="M874" i="1" s="1"/>
  <c r="I875" i="5"/>
  <c r="L875" i="1" s="1"/>
  <c r="M875" i="1" s="1"/>
  <c r="I876" i="5"/>
  <c r="L876" i="1" s="1"/>
  <c r="M876" i="1" s="1"/>
  <c r="I877" i="5"/>
  <c r="L877" i="1" s="1"/>
  <c r="M877" i="1" s="1"/>
  <c r="I878" i="5"/>
  <c r="L878" i="1" s="1"/>
  <c r="M878" i="1" s="1"/>
  <c r="I879" i="5"/>
  <c r="L879" i="1" s="1"/>
  <c r="M879" i="1" s="1"/>
  <c r="I880" i="5"/>
  <c r="L880" i="1" s="1"/>
  <c r="M880" i="1" s="1"/>
  <c r="I881" i="5"/>
  <c r="L881" i="1" s="1"/>
  <c r="M881" i="1" s="1"/>
  <c r="I882" i="5"/>
  <c r="L882" i="1" s="1"/>
  <c r="M882" i="1" s="1"/>
  <c r="I883" i="5"/>
  <c r="L883" i="1" s="1"/>
  <c r="M883" i="1" s="1"/>
  <c r="I884" i="5"/>
  <c r="L884" i="1" s="1"/>
  <c r="M884" i="1" s="1"/>
  <c r="I885" i="5"/>
  <c r="L885" i="1" s="1"/>
  <c r="M885" i="1" s="1"/>
  <c r="I886" i="5"/>
  <c r="L886" i="1" s="1"/>
  <c r="M886" i="1" s="1"/>
  <c r="I887" i="5"/>
  <c r="L887" i="1" s="1"/>
  <c r="M887" i="1" s="1"/>
  <c r="I888" i="5"/>
  <c r="L888" i="1" s="1"/>
  <c r="M888" i="1" s="1"/>
  <c r="I889" i="5"/>
  <c r="L889" i="1" s="1"/>
  <c r="M889" i="1" s="1"/>
  <c r="I890" i="5"/>
  <c r="L890" i="1" s="1"/>
  <c r="M890" i="1" s="1"/>
  <c r="I891" i="5"/>
  <c r="L891" i="1" s="1"/>
  <c r="M891" i="1" s="1"/>
  <c r="I892" i="5"/>
  <c r="L892" i="1" s="1"/>
  <c r="M892" i="1" s="1"/>
  <c r="I893" i="5"/>
  <c r="L893" i="1" s="1"/>
  <c r="M893" i="1" s="1"/>
  <c r="I894" i="5"/>
  <c r="L894" i="1" s="1"/>
  <c r="M894" i="1" s="1"/>
  <c r="I895" i="5"/>
  <c r="L895" i="1" s="1"/>
  <c r="M895" i="1" s="1"/>
  <c r="I896" i="5"/>
  <c r="L896" i="1" s="1"/>
  <c r="M896" i="1" s="1"/>
  <c r="I897" i="5"/>
  <c r="L897" i="1" s="1"/>
  <c r="M897" i="1" s="1"/>
  <c r="I898" i="5"/>
  <c r="L898" i="1" s="1"/>
  <c r="M898" i="1" s="1"/>
  <c r="I899" i="5"/>
  <c r="L899" i="1" s="1"/>
  <c r="M899" i="1" s="1"/>
  <c r="I900" i="5"/>
  <c r="L900" i="1" s="1"/>
  <c r="M900" i="1" s="1"/>
  <c r="I901" i="5"/>
  <c r="L901" i="1" s="1"/>
  <c r="M901" i="1" s="1"/>
  <c r="I902" i="5"/>
  <c r="L902" i="1" s="1"/>
  <c r="M902" i="1" s="1"/>
  <c r="I903" i="5"/>
  <c r="L903" i="1" s="1"/>
  <c r="M903" i="1" s="1"/>
  <c r="I904" i="5"/>
  <c r="L904" i="1" s="1"/>
  <c r="M904" i="1" s="1"/>
  <c r="I905" i="5"/>
  <c r="L905" i="1" s="1"/>
  <c r="M905" i="1" s="1"/>
  <c r="I906" i="5"/>
  <c r="L906" i="1" s="1"/>
  <c r="M906" i="1" s="1"/>
  <c r="I907" i="5"/>
  <c r="L907" i="1" s="1"/>
  <c r="M907" i="1" s="1"/>
  <c r="I908" i="5"/>
  <c r="L908" i="1" s="1"/>
  <c r="M908" i="1" s="1"/>
  <c r="I909" i="5"/>
  <c r="L909" i="1" s="1"/>
  <c r="M909" i="1" s="1"/>
  <c r="I910" i="5"/>
  <c r="L910" i="1" s="1"/>
  <c r="M910" i="1" s="1"/>
  <c r="I911" i="5"/>
  <c r="L911" i="1" s="1"/>
  <c r="M911" i="1" s="1"/>
  <c r="I912" i="5"/>
  <c r="L912" i="1" s="1"/>
  <c r="M912" i="1" s="1"/>
  <c r="I913" i="5"/>
  <c r="L913" i="1" s="1"/>
  <c r="M913" i="1" s="1"/>
  <c r="I914" i="5"/>
  <c r="L914" i="1" s="1"/>
  <c r="M914" i="1" s="1"/>
  <c r="I915" i="5"/>
  <c r="L915" i="1" s="1"/>
  <c r="M915" i="1" s="1"/>
  <c r="I916" i="5"/>
  <c r="L916" i="1" s="1"/>
  <c r="M916" i="1" s="1"/>
  <c r="I917" i="5"/>
  <c r="L917" i="1" s="1"/>
  <c r="M917" i="1" s="1"/>
  <c r="I918" i="5"/>
  <c r="L918" i="1" s="1"/>
  <c r="M918" i="1" s="1"/>
  <c r="I919" i="5"/>
  <c r="L919" i="1" s="1"/>
  <c r="M919" i="1" s="1"/>
  <c r="I920" i="5"/>
  <c r="L920" i="1" s="1"/>
  <c r="M920" i="1" s="1"/>
  <c r="I921" i="5"/>
  <c r="L921" i="1" s="1"/>
  <c r="M921" i="1" s="1"/>
  <c r="I922" i="5"/>
  <c r="L922" i="1" s="1"/>
  <c r="M922" i="1" s="1"/>
  <c r="I923" i="5"/>
  <c r="L923" i="1" s="1"/>
  <c r="M923" i="1" s="1"/>
  <c r="I924" i="5"/>
  <c r="L924" i="1" s="1"/>
  <c r="M924" i="1" s="1"/>
  <c r="I925" i="5"/>
  <c r="L925" i="1" s="1"/>
  <c r="M925" i="1" s="1"/>
  <c r="I926" i="5"/>
  <c r="L926" i="1" s="1"/>
  <c r="M926" i="1" s="1"/>
  <c r="I927" i="5"/>
  <c r="L927" i="1" s="1"/>
  <c r="M927" i="1" s="1"/>
  <c r="I928" i="5"/>
  <c r="L928" i="1" s="1"/>
  <c r="M928" i="1" s="1"/>
  <c r="I929" i="5"/>
  <c r="L929" i="1" s="1"/>
  <c r="M929" i="1" s="1"/>
  <c r="I930" i="5"/>
  <c r="L930" i="1" s="1"/>
  <c r="M930" i="1" s="1"/>
  <c r="I931" i="5"/>
  <c r="L931" i="1" s="1"/>
  <c r="M931" i="1" s="1"/>
  <c r="I932" i="5"/>
  <c r="L932" i="1" s="1"/>
  <c r="M932" i="1" s="1"/>
  <c r="I933" i="5"/>
  <c r="L933" i="1" s="1"/>
  <c r="M933" i="1" s="1"/>
  <c r="I934" i="5"/>
  <c r="L934" i="1" s="1"/>
  <c r="M934" i="1" s="1"/>
  <c r="I935" i="5"/>
  <c r="L935" i="1" s="1"/>
  <c r="M935" i="1" s="1"/>
  <c r="I936" i="5"/>
  <c r="L936" i="1" s="1"/>
  <c r="M936" i="1" s="1"/>
  <c r="I937" i="5"/>
  <c r="L937" i="1" s="1"/>
  <c r="M937" i="1" s="1"/>
  <c r="I938" i="5"/>
  <c r="L938" i="1" s="1"/>
  <c r="M938" i="1" s="1"/>
  <c r="I939" i="5"/>
  <c r="L939" i="1" s="1"/>
  <c r="M939" i="1" s="1"/>
  <c r="I940" i="5"/>
  <c r="L940" i="1" s="1"/>
  <c r="M940" i="1" s="1"/>
  <c r="I941" i="5"/>
  <c r="L941" i="1" s="1"/>
  <c r="M941" i="1" s="1"/>
  <c r="I942" i="5"/>
  <c r="L942" i="1" s="1"/>
  <c r="M942" i="1" s="1"/>
  <c r="I943" i="5"/>
  <c r="L943" i="1" s="1"/>
  <c r="M943" i="1" s="1"/>
  <c r="I944" i="5"/>
  <c r="L944" i="1" s="1"/>
  <c r="M944" i="1" s="1"/>
  <c r="I945" i="5"/>
  <c r="L945" i="1" s="1"/>
  <c r="M945" i="1" s="1"/>
  <c r="I946" i="5"/>
  <c r="L946" i="1" s="1"/>
  <c r="M946" i="1" s="1"/>
  <c r="I947" i="5"/>
  <c r="L947" i="1" s="1"/>
  <c r="M947" i="1" s="1"/>
  <c r="I948" i="5"/>
  <c r="L948" i="1" s="1"/>
  <c r="M948" i="1" s="1"/>
  <c r="I949" i="5"/>
  <c r="L949" i="1" s="1"/>
  <c r="M949" i="1" s="1"/>
  <c r="I950" i="5"/>
  <c r="L950" i="1" s="1"/>
  <c r="M950" i="1" s="1"/>
  <c r="I951" i="5"/>
  <c r="L951" i="1" s="1"/>
  <c r="M951" i="1" s="1"/>
  <c r="I952" i="5"/>
  <c r="L952" i="1" s="1"/>
  <c r="M952" i="1" s="1"/>
  <c r="I953" i="5"/>
  <c r="L953" i="1" s="1"/>
  <c r="M953" i="1" s="1"/>
  <c r="I954" i="5"/>
  <c r="L954" i="1" s="1"/>
  <c r="M954" i="1" s="1"/>
  <c r="I955" i="5"/>
  <c r="L955" i="1" s="1"/>
  <c r="M955" i="1" s="1"/>
  <c r="I956" i="5"/>
  <c r="L956" i="1" s="1"/>
  <c r="M956" i="1" s="1"/>
  <c r="I957" i="5"/>
  <c r="L957" i="1" s="1"/>
  <c r="M957" i="1" s="1"/>
  <c r="I958" i="5"/>
  <c r="L958" i="1" s="1"/>
  <c r="M958" i="1" s="1"/>
  <c r="I959" i="5"/>
  <c r="L959" i="1" s="1"/>
  <c r="M959" i="1" s="1"/>
  <c r="I960" i="5"/>
  <c r="L960" i="1" s="1"/>
  <c r="M960" i="1" s="1"/>
  <c r="I961" i="5"/>
  <c r="L961" i="1" s="1"/>
  <c r="M961" i="1" s="1"/>
  <c r="I962" i="5"/>
  <c r="L962" i="1" s="1"/>
  <c r="M962" i="1" s="1"/>
  <c r="I963" i="5"/>
  <c r="L963" i="1" s="1"/>
  <c r="M963" i="1" s="1"/>
  <c r="I964" i="5"/>
  <c r="L964" i="1" s="1"/>
  <c r="M964" i="1" s="1"/>
  <c r="I965" i="5"/>
  <c r="L965" i="1" s="1"/>
  <c r="M965" i="1" s="1"/>
  <c r="I966" i="5"/>
  <c r="L966" i="1" s="1"/>
  <c r="M966" i="1" s="1"/>
  <c r="I967" i="5"/>
  <c r="L967" i="1" s="1"/>
  <c r="M967" i="1" s="1"/>
  <c r="I968" i="5"/>
  <c r="L968" i="1" s="1"/>
  <c r="M968" i="1" s="1"/>
  <c r="I969" i="5"/>
  <c r="L969" i="1" s="1"/>
  <c r="M969" i="1" s="1"/>
  <c r="I970" i="5"/>
  <c r="L970" i="1" s="1"/>
  <c r="M970" i="1" s="1"/>
  <c r="I971" i="5"/>
  <c r="L971" i="1" s="1"/>
  <c r="M971" i="1" s="1"/>
  <c r="I972" i="5"/>
  <c r="L972" i="1" s="1"/>
  <c r="M972" i="1" s="1"/>
  <c r="I973" i="5"/>
  <c r="L973" i="1" s="1"/>
  <c r="M973" i="1" s="1"/>
  <c r="I974" i="5"/>
  <c r="L974" i="1" s="1"/>
  <c r="M974" i="1" s="1"/>
  <c r="I975" i="5"/>
  <c r="L975" i="1" s="1"/>
  <c r="M975" i="1" s="1"/>
  <c r="I976" i="5"/>
  <c r="L976" i="1" s="1"/>
  <c r="M976" i="1" s="1"/>
  <c r="I977" i="5"/>
  <c r="L977" i="1" s="1"/>
  <c r="M977" i="1" s="1"/>
  <c r="I978" i="5"/>
  <c r="L978" i="1" s="1"/>
  <c r="M978" i="1" s="1"/>
  <c r="I979" i="5"/>
  <c r="L979" i="1" s="1"/>
  <c r="M979" i="1" s="1"/>
  <c r="I980" i="5"/>
  <c r="L980" i="1" s="1"/>
  <c r="M980" i="1" s="1"/>
  <c r="I981" i="5"/>
  <c r="L981" i="1" s="1"/>
  <c r="M981" i="1" s="1"/>
  <c r="I982" i="5"/>
  <c r="L982" i="1" s="1"/>
  <c r="M982" i="1" s="1"/>
  <c r="I983" i="5"/>
  <c r="L983" i="1" s="1"/>
  <c r="M983" i="1" s="1"/>
  <c r="I984" i="5"/>
  <c r="L984" i="1" s="1"/>
  <c r="M984" i="1" s="1"/>
  <c r="I985" i="5"/>
  <c r="L985" i="1" s="1"/>
  <c r="M985" i="1" s="1"/>
  <c r="I986" i="5"/>
  <c r="L986" i="1" s="1"/>
  <c r="M986" i="1" s="1"/>
  <c r="I987" i="5"/>
  <c r="L987" i="1" s="1"/>
  <c r="M987" i="1" s="1"/>
  <c r="I988" i="5"/>
  <c r="L988" i="1" s="1"/>
  <c r="M988" i="1" s="1"/>
  <c r="I989" i="5"/>
  <c r="L989" i="1" s="1"/>
  <c r="M989" i="1" s="1"/>
  <c r="I990" i="5"/>
  <c r="L990" i="1" s="1"/>
  <c r="M990" i="1" s="1"/>
  <c r="I991" i="5"/>
  <c r="L991" i="1" s="1"/>
  <c r="M991" i="1" s="1"/>
  <c r="I992" i="5"/>
  <c r="L992" i="1" s="1"/>
  <c r="M992" i="1" s="1"/>
  <c r="I993" i="5"/>
  <c r="L993" i="1" s="1"/>
  <c r="M993" i="1" s="1"/>
  <c r="I994" i="5"/>
  <c r="L994" i="1" s="1"/>
  <c r="M994" i="1" s="1"/>
  <c r="I995" i="5"/>
  <c r="L995" i="1" s="1"/>
  <c r="M995" i="1" s="1"/>
  <c r="I996" i="5"/>
  <c r="L996" i="1" s="1"/>
  <c r="M996" i="1" s="1"/>
  <c r="I997" i="5"/>
  <c r="L997" i="1" s="1"/>
  <c r="M997" i="1" s="1"/>
  <c r="I998" i="5"/>
  <c r="L998" i="1" s="1"/>
  <c r="M998" i="1" s="1"/>
  <c r="I999" i="5"/>
  <c r="L999" i="1" s="1"/>
  <c r="M999" i="1" s="1"/>
  <c r="I1000" i="5"/>
  <c r="L1000" i="1" s="1"/>
  <c r="M1000" i="1" s="1"/>
  <c r="I1001" i="5"/>
  <c r="L1001" i="1" s="1"/>
  <c r="M1001" i="1" s="1"/>
  <c r="I2" i="5"/>
  <c r="P5" i="1"/>
  <c r="P4" i="1"/>
  <c r="P3" i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2" i="4"/>
  <c r="N995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6" i="4"/>
  <c r="N997" i="4"/>
  <c r="N998" i="4"/>
  <c r="N999" i="4"/>
  <c r="N1000" i="4"/>
  <c r="N1001" i="4"/>
  <c r="N2" i="4"/>
  <c r="C2" i="9" l="1" a="1"/>
  <c r="C2" i="9" s="1"/>
  <c r="D2" i="9" a="1"/>
  <c r="D2" i="9" s="1"/>
  <c r="L10" i="1"/>
  <c r="M10" i="1" s="1"/>
  <c r="F3" i="8"/>
  <c r="E8" i="5"/>
  <c r="L9" i="1"/>
  <c r="M9" i="1" s="1"/>
  <c r="E7" i="5"/>
  <c r="L7" i="1"/>
  <c r="M7" i="1" s="1"/>
  <c r="E4" i="5"/>
  <c r="L85" i="1"/>
  <c r="M85" i="1" s="1"/>
  <c r="E6" i="5"/>
  <c r="E10" i="5"/>
  <c r="E11" i="5"/>
  <c r="E12" i="5"/>
  <c r="E16" i="5"/>
  <c r="L99" i="1"/>
  <c r="M99" i="1" s="1"/>
  <c r="E5" i="5"/>
  <c r="L18" i="1"/>
  <c r="M18" i="1" s="1"/>
  <c r="E3" i="5"/>
  <c r="E13" i="5"/>
  <c r="L78" i="1"/>
  <c r="M78" i="1" s="1"/>
  <c r="E9" i="5"/>
  <c r="E14" i="5"/>
  <c r="E15" i="5"/>
  <c r="E2" i="5"/>
  <c r="AA2" i="4"/>
  <c r="Z2" i="4"/>
  <c r="L11" i="1"/>
  <c r="M11" i="1" s="1"/>
  <c r="L5" i="5"/>
  <c r="L2" i="5"/>
  <c r="L4" i="5"/>
  <c r="L3" i="5"/>
  <c r="L2" i="1"/>
  <c r="M2" i="1" s="1"/>
  <c r="M2" i="5" a="1"/>
  <c r="M2" i="5" s="1"/>
  <c r="L5" i="1"/>
  <c r="M5" i="1" s="1"/>
  <c r="M5" i="5" a="1"/>
  <c r="M5" i="5" s="1"/>
  <c r="L4" i="1"/>
  <c r="M4" i="1" s="1"/>
  <c r="R4" i="1" s="1"/>
  <c r="M4" i="5" a="1"/>
  <c r="M4" i="5" s="1"/>
  <c r="L3" i="1"/>
  <c r="M3" i="1" s="1"/>
  <c r="R3" i="1" s="1"/>
  <c r="M3" i="5" a="1"/>
  <c r="M3" i="5" s="1"/>
  <c r="K2" i="5"/>
  <c r="K5" i="5"/>
  <c r="K4" i="5"/>
  <c r="K3" i="5"/>
  <c r="R5" i="1"/>
  <c r="Q5" i="1"/>
  <c r="P6" i="1"/>
  <c r="Q2" i="1" l="1"/>
  <c r="R2" i="1"/>
  <c r="Q3" i="1"/>
  <c r="Q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71D4D6-F398-425A-ACE1-6E64AB03032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383EA5C-9164-4BCE-A383-4D0431431B25}" name="WorksheetConnection_Patient Demographics!$A$1:$I$1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atientDemographicsA1I100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<sst xmlns="http://schemas.openxmlformats.org/spreadsheetml/2006/main" count="23681" uniqueCount="1837">
  <si>
    <t>Patient Id</t>
  </si>
  <si>
    <t>Patient Name</t>
  </si>
  <si>
    <t>Gender</t>
  </si>
  <si>
    <t>Date of Birth</t>
  </si>
  <si>
    <t>Income (LPA)</t>
  </si>
  <si>
    <t>Location (state)</t>
  </si>
  <si>
    <t>Region</t>
  </si>
  <si>
    <t>PID0001</t>
  </si>
  <si>
    <t>Shreya Reddy</t>
  </si>
  <si>
    <t>Female</t>
  </si>
  <si>
    <t>Tamil Nadu</t>
  </si>
  <si>
    <t>South</t>
  </si>
  <si>
    <t>PID0002</t>
  </si>
  <si>
    <t>Isha Sharma</t>
  </si>
  <si>
    <t>Maharashtra</t>
  </si>
  <si>
    <t>PID0003</t>
  </si>
  <si>
    <t>Punjab</t>
  </si>
  <si>
    <t>North</t>
  </si>
  <si>
    <t>PID0004</t>
  </si>
  <si>
    <t>Male</t>
  </si>
  <si>
    <t>Karnataka</t>
  </si>
  <si>
    <t>PID0005</t>
  </si>
  <si>
    <t>Uttar Pradesh</t>
  </si>
  <si>
    <t>PID0006</t>
  </si>
  <si>
    <t>Aarav Sharma</t>
  </si>
  <si>
    <t>PID0007</t>
  </si>
  <si>
    <t>Sai Raj Patel</t>
  </si>
  <si>
    <t>PID0008</t>
  </si>
  <si>
    <t>Kerala</t>
  </si>
  <si>
    <t>East</t>
  </si>
  <si>
    <t>PID0009</t>
  </si>
  <si>
    <t>Diya Mehta</t>
  </si>
  <si>
    <t>PID0010</t>
  </si>
  <si>
    <t>West Bengal</t>
  </si>
  <si>
    <t>PID0011</t>
  </si>
  <si>
    <t>PID0012</t>
  </si>
  <si>
    <t>Aditya Sharma</t>
  </si>
  <si>
    <t>PID0013</t>
  </si>
  <si>
    <t>PID0014</t>
  </si>
  <si>
    <t>Aanya Raj Sharma</t>
  </si>
  <si>
    <t>PID0015</t>
  </si>
  <si>
    <t>Diya Priya Gupta</t>
  </si>
  <si>
    <t>PID0016</t>
  </si>
  <si>
    <t>Gujarat</t>
  </si>
  <si>
    <t>PID0017</t>
  </si>
  <si>
    <t>PID0018</t>
  </si>
  <si>
    <t>Riya Kumar Gupta</t>
  </si>
  <si>
    <t>PID0019</t>
  </si>
  <si>
    <t>Shreya Sharma</t>
  </si>
  <si>
    <t>PID0020</t>
  </si>
  <si>
    <t>Krishna Patel</t>
  </si>
  <si>
    <t>West</t>
  </si>
  <si>
    <t>PID0021</t>
  </si>
  <si>
    <t>Aanya Reddy</t>
  </si>
  <si>
    <t>PID0022</t>
  </si>
  <si>
    <t>PID0023</t>
  </si>
  <si>
    <t>PID0024</t>
  </si>
  <si>
    <t>Aarav Mehta</t>
  </si>
  <si>
    <t>PID0025</t>
  </si>
  <si>
    <t>Vivaan Kumar Patel</t>
  </si>
  <si>
    <t>PID0026</t>
  </si>
  <si>
    <t>Aanya Priya Reddy</t>
  </si>
  <si>
    <t>PID0027</t>
  </si>
  <si>
    <t>PID0028</t>
  </si>
  <si>
    <t>PID0029</t>
  </si>
  <si>
    <t>Krishna Sharma</t>
  </si>
  <si>
    <t>PID0030</t>
  </si>
  <si>
    <t>PID0031</t>
  </si>
  <si>
    <t>PID0032</t>
  </si>
  <si>
    <t>PID0033</t>
  </si>
  <si>
    <t>Diya Sharma</t>
  </si>
  <si>
    <t>PID0034</t>
  </si>
  <si>
    <t>Aditya Mehta</t>
  </si>
  <si>
    <t>PID0035</t>
  </si>
  <si>
    <t>PID0036</t>
  </si>
  <si>
    <t>Riya Gupta</t>
  </si>
  <si>
    <t>PID0037</t>
  </si>
  <si>
    <t>Aanya Priya Sharma</t>
  </si>
  <si>
    <t>PID0038</t>
  </si>
  <si>
    <t>Sai Priya Mehta</t>
  </si>
  <si>
    <t>PID0039</t>
  </si>
  <si>
    <t>Isha Kumar Sharma</t>
  </si>
  <si>
    <t>PID0040</t>
  </si>
  <si>
    <t>PID0041</t>
  </si>
  <si>
    <t>PID0042</t>
  </si>
  <si>
    <t>Isha Kumar Reddy</t>
  </si>
  <si>
    <t>PID0043</t>
  </si>
  <si>
    <t>PID0044</t>
  </si>
  <si>
    <t>PID0045</t>
  </si>
  <si>
    <t>PID0046</t>
  </si>
  <si>
    <t>Aanya Sharma</t>
  </si>
  <si>
    <t>PID0047</t>
  </si>
  <si>
    <t>Vivaan Sharma</t>
  </si>
  <si>
    <t>PID0048</t>
  </si>
  <si>
    <t>Isha Priya Reddy</t>
  </si>
  <si>
    <t>PID0049</t>
  </si>
  <si>
    <t>Sai Patel</t>
  </si>
  <si>
    <t>PID0050</t>
  </si>
  <si>
    <t>PID0051</t>
  </si>
  <si>
    <t>Vivaan Mehta</t>
  </si>
  <si>
    <t>PID0052</t>
  </si>
  <si>
    <t>Krishna Mehta</t>
  </si>
  <si>
    <t>PID0053</t>
  </si>
  <si>
    <t>PID0054</t>
  </si>
  <si>
    <t>PID0055</t>
  </si>
  <si>
    <t>Isha Patel</t>
  </si>
  <si>
    <t>PID0056</t>
  </si>
  <si>
    <t>PID0057</t>
  </si>
  <si>
    <t>Aarav Reddy</t>
  </si>
  <si>
    <t>PID0058</t>
  </si>
  <si>
    <t>Aditya Dev Sharma</t>
  </si>
  <si>
    <t>PID0059</t>
  </si>
  <si>
    <t>PID0060</t>
  </si>
  <si>
    <t>Vivaan Reddy</t>
  </si>
  <si>
    <t>PID0061</t>
  </si>
  <si>
    <t>PID0062</t>
  </si>
  <si>
    <t>PID0063</t>
  </si>
  <si>
    <t>PID0064</t>
  </si>
  <si>
    <t>Isha Mehta</t>
  </si>
  <si>
    <t>PID0065</t>
  </si>
  <si>
    <t>Aarav Singh Reddy</t>
  </si>
  <si>
    <t>PID0066</t>
  </si>
  <si>
    <t>PID0067</t>
  </si>
  <si>
    <t>Krishna Singh Mehta</t>
  </si>
  <si>
    <t>PID0068</t>
  </si>
  <si>
    <t>Sai Reddy</t>
  </si>
  <si>
    <t>PID0069</t>
  </si>
  <si>
    <t>Aanya Mehta</t>
  </si>
  <si>
    <t>PID0070</t>
  </si>
  <si>
    <t>Riya Reddy</t>
  </si>
  <si>
    <t>PID0071</t>
  </si>
  <si>
    <t>Sai Sharma</t>
  </si>
  <si>
    <t>PID0072</t>
  </si>
  <si>
    <t>PID0073</t>
  </si>
  <si>
    <t>PID0074</t>
  </si>
  <si>
    <t>PID0075</t>
  </si>
  <si>
    <t>Aditya Patel</t>
  </si>
  <si>
    <t>PID0076</t>
  </si>
  <si>
    <t>PID0077</t>
  </si>
  <si>
    <t>PID0078</t>
  </si>
  <si>
    <t>Shreya Mehta</t>
  </si>
  <si>
    <t>PID0079</t>
  </si>
  <si>
    <t>Diya Raj Reddy</t>
  </si>
  <si>
    <t>PID0080</t>
  </si>
  <si>
    <t>Vivaan Kumar Mehta</t>
  </si>
  <si>
    <t>PID0081</t>
  </si>
  <si>
    <t>PID0082</t>
  </si>
  <si>
    <t>PID0083</t>
  </si>
  <si>
    <t>PID0084</t>
  </si>
  <si>
    <t>PID0085</t>
  </si>
  <si>
    <t>PID0086</t>
  </si>
  <si>
    <t>Sai Mehta</t>
  </si>
  <si>
    <t>PID0087</t>
  </si>
  <si>
    <t>Aditya Singh Mehta</t>
  </si>
  <si>
    <t>PID0088</t>
  </si>
  <si>
    <t>Isha Kumar Patel</t>
  </si>
  <si>
    <t>PID0089</t>
  </si>
  <si>
    <t>Sai Dev Patel</t>
  </si>
  <si>
    <t>PID0090</t>
  </si>
  <si>
    <t>PID0091</t>
  </si>
  <si>
    <t>PID0092</t>
  </si>
  <si>
    <t>Krishna Gupta</t>
  </si>
  <si>
    <t>PID0093</t>
  </si>
  <si>
    <t>PID0094</t>
  </si>
  <si>
    <t>PID0095</t>
  </si>
  <si>
    <t>PID0096</t>
  </si>
  <si>
    <t>Riya Singh Mehta</t>
  </si>
  <si>
    <t>PID0097</t>
  </si>
  <si>
    <t>Aanya Patel</t>
  </si>
  <si>
    <t>PID0098</t>
  </si>
  <si>
    <t>PID0099</t>
  </si>
  <si>
    <t>Aditya Gupta</t>
  </si>
  <si>
    <t>PID0100</t>
  </si>
  <si>
    <t>Aarav Raj Gupta</t>
  </si>
  <si>
    <t>PID0101</t>
  </si>
  <si>
    <t>Aarav Patel</t>
  </si>
  <si>
    <t>PID0102</t>
  </si>
  <si>
    <t>Diya Patel</t>
  </si>
  <si>
    <t>PID0103</t>
  </si>
  <si>
    <t>PID0104</t>
  </si>
  <si>
    <t>PID0105</t>
  </si>
  <si>
    <t>Diya Gupta</t>
  </si>
  <si>
    <t>PID0106</t>
  </si>
  <si>
    <t>PID0107</t>
  </si>
  <si>
    <t>PID0108</t>
  </si>
  <si>
    <t>Aanya Dev Mehta</t>
  </si>
  <si>
    <t>PID0109</t>
  </si>
  <si>
    <t>PID0110</t>
  </si>
  <si>
    <t>PID0111</t>
  </si>
  <si>
    <t>Isha Singh Mehta</t>
  </si>
  <si>
    <t>PID0112</t>
  </si>
  <si>
    <t>PID0113</t>
  </si>
  <si>
    <t>Riya Sharma</t>
  </si>
  <si>
    <t>PID0114</t>
  </si>
  <si>
    <t>Shreya Dev Sharma</t>
  </si>
  <si>
    <t>PID0115</t>
  </si>
  <si>
    <t>PID0116</t>
  </si>
  <si>
    <t>Krishna Priya Reddy</t>
  </si>
  <si>
    <t>PID0117</t>
  </si>
  <si>
    <t>PID0118</t>
  </si>
  <si>
    <t>PID0119</t>
  </si>
  <si>
    <t>PID0120</t>
  </si>
  <si>
    <t>PID0121</t>
  </si>
  <si>
    <t>PID0122</t>
  </si>
  <si>
    <t>PID0123</t>
  </si>
  <si>
    <t>Isha Reddy</t>
  </si>
  <si>
    <t>PID0124</t>
  </si>
  <si>
    <t>PID0125</t>
  </si>
  <si>
    <t>PID0126</t>
  </si>
  <si>
    <t>Krishna Priya Mehta</t>
  </si>
  <si>
    <t>PID0127</t>
  </si>
  <si>
    <t>Aarav Gupta</t>
  </si>
  <si>
    <t>PID0128</t>
  </si>
  <si>
    <t>Aarav Priya Reddy</t>
  </si>
  <si>
    <t>PID0129</t>
  </si>
  <si>
    <t>Riya Mehta</t>
  </si>
  <si>
    <t>PID0130</t>
  </si>
  <si>
    <t>PID0131</t>
  </si>
  <si>
    <t>PID0132</t>
  </si>
  <si>
    <t>PID0133</t>
  </si>
  <si>
    <t>PID0134</t>
  </si>
  <si>
    <t>Aarav Priya Patel</t>
  </si>
  <si>
    <t>PID0135</t>
  </si>
  <si>
    <t>PID0136</t>
  </si>
  <si>
    <t>Shreya Raj Patel</t>
  </si>
  <si>
    <t>PID0137</t>
  </si>
  <si>
    <t>Krishna Dev Patel</t>
  </si>
  <si>
    <t>PID0138</t>
  </si>
  <si>
    <t>PID0139</t>
  </si>
  <si>
    <t>PID0140</t>
  </si>
  <si>
    <t>PID0141</t>
  </si>
  <si>
    <t>Vivaan Raj Sharma</t>
  </si>
  <si>
    <t>PID0142</t>
  </si>
  <si>
    <t>PID0143</t>
  </si>
  <si>
    <t>PID0144</t>
  </si>
  <si>
    <t>PID0145</t>
  </si>
  <si>
    <t>PID0146</t>
  </si>
  <si>
    <t>PID0147</t>
  </si>
  <si>
    <t>Vivaan Gupta</t>
  </si>
  <si>
    <t>PID0148</t>
  </si>
  <si>
    <t>PID0149</t>
  </si>
  <si>
    <t>PID0150</t>
  </si>
  <si>
    <t>PID0151</t>
  </si>
  <si>
    <t>PID0152</t>
  </si>
  <si>
    <t>PID0153</t>
  </si>
  <si>
    <t>PID0154</t>
  </si>
  <si>
    <t>PID0155</t>
  </si>
  <si>
    <t>PID0156</t>
  </si>
  <si>
    <t>Vivaan Raj Reddy</t>
  </si>
  <si>
    <t>PID0157</t>
  </si>
  <si>
    <t>PID0158</t>
  </si>
  <si>
    <t>Aanya Raj Patel</t>
  </si>
  <si>
    <t>PID0159</t>
  </si>
  <si>
    <t>Aditya Dev Reddy</t>
  </si>
  <si>
    <t>PID0160</t>
  </si>
  <si>
    <t>PID0161</t>
  </si>
  <si>
    <t>PID0162</t>
  </si>
  <si>
    <t>PID0163</t>
  </si>
  <si>
    <t>PID0164</t>
  </si>
  <si>
    <t>PID0165</t>
  </si>
  <si>
    <t>PID0166</t>
  </si>
  <si>
    <t>PID0167</t>
  </si>
  <si>
    <t>Aarav Kumar Patel</t>
  </si>
  <si>
    <t>PID0168</t>
  </si>
  <si>
    <t>Krishna Reddy</t>
  </si>
  <si>
    <t>PID0169</t>
  </si>
  <si>
    <t>PID0170</t>
  </si>
  <si>
    <t>Aanya Raj Mehta</t>
  </si>
  <si>
    <t>PID0171</t>
  </si>
  <si>
    <t>PID0172</t>
  </si>
  <si>
    <t>PID0173</t>
  </si>
  <si>
    <t>PID0174</t>
  </si>
  <si>
    <t>PID0175</t>
  </si>
  <si>
    <t>PID0176</t>
  </si>
  <si>
    <t>Vivaan Raj Patel</t>
  </si>
  <si>
    <t>PID0177</t>
  </si>
  <si>
    <t>Isha Priya Sharma</t>
  </si>
  <si>
    <t>PID0178</t>
  </si>
  <si>
    <t>PID0179</t>
  </si>
  <si>
    <t>PID0180</t>
  </si>
  <si>
    <t>Isha Dev Mehta</t>
  </si>
  <si>
    <t>PID0181</t>
  </si>
  <si>
    <t>PID0182</t>
  </si>
  <si>
    <t>PID0183</t>
  </si>
  <si>
    <t>Aarav Singh Patel</t>
  </si>
  <si>
    <t>PID0184</t>
  </si>
  <si>
    <t>PID0185</t>
  </si>
  <si>
    <t>PID0186</t>
  </si>
  <si>
    <t>Aditya Kumar Mehta</t>
  </si>
  <si>
    <t>PID0187</t>
  </si>
  <si>
    <t>PID0188</t>
  </si>
  <si>
    <t>PID0189</t>
  </si>
  <si>
    <t>PID0190</t>
  </si>
  <si>
    <t>PID0191</t>
  </si>
  <si>
    <t>PID0192</t>
  </si>
  <si>
    <t>PID0193</t>
  </si>
  <si>
    <t>PID0194</t>
  </si>
  <si>
    <t>PID0195</t>
  </si>
  <si>
    <t>Krishna Raj Patel</t>
  </si>
  <si>
    <t>PID0196</t>
  </si>
  <si>
    <t>PID0197</t>
  </si>
  <si>
    <t>PID0198</t>
  </si>
  <si>
    <t>PID0199</t>
  </si>
  <si>
    <t>PID0200</t>
  </si>
  <si>
    <t>PID0201</t>
  </si>
  <si>
    <t>PID0202</t>
  </si>
  <si>
    <t>PID0203</t>
  </si>
  <si>
    <t>Diya Raj Patel</t>
  </si>
  <si>
    <t>PID0204</t>
  </si>
  <si>
    <t>Diya Singh Sharma</t>
  </si>
  <si>
    <t>PID0205</t>
  </si>
  <si>
    <t>Sai Gupta</t>
  </si>
  <si>
    <t>PID0206</t>
  </si>
  <si>
    <t>Vivaan Singh Patel</t>
  </si>
  <si>
    <t>PID0207</t>
  </si>
  <si>
    <t>PID0208</t>
  </si>
  <si>
    <t>Aditya Raj Patel</t>
  </si>
  <si>
    <t>PID0209</t>
  </si>
  <si>
    <t>Aarav Dev Reddy</t>
  </si>
  <si>
    <t>PID0210</t>
  </si>
  <si>
    <t>Aarav Priya Mehta</t>
  </si>
  <si>
    <t>PID0211</t>
  </si>
  <si>
    <t>PID0212</t>
  </si>
  <si>
    <t>PID0213</t>
  </si>
  <si>
    <t>Aanya Gupta</t>
  </si>
  <si>
    <t>PID0214</t>
  </si>
  <si>
    <t>PID0215</t>
  </si>
  <si>
    <t>PID0216</t>
  </si>
  <si>
    <t>PID0217</t>
  </si>
  <si>
    <t>PID0218</t>
  </si>
  <si>
    <t>PID0219</t>
  </si>
  <si>
    <t>PID0220</t>
  </si>
  <si>
    <t>PID0221</t>
  </si>
  <si>
    <t>PID0222</t>
  </si>
  <si>
    <t>Isha Singh Patel</t>
  </si>
  <si>
    <t>PID0223</t>
  </si>
  <si>
    <t>Aanya Dev Sharma</t>
  </si>
  <si>
    <t>PID0224</t>
  </si>
  <si>
    <t>PID0225</t>
  </si>
  <si>
    <t>PID0226</t>
  </si>
  <si>
    <t>PID0227</t>
  </si>
  <si>
    <t>Sai Kumar Mehta</t>
  </si>
  <si>
    <t>PID0228</t>
  </si>
  <si>
    <t>PID0229</t>
  </si>
  <si>
    <t>Isha Raj Sharma</t>
  </si>
  <si>
    <t>PID0230</t>
  </si>
  <si>
    <t>PID0231</t>
  </si>
  <si>
    <t>PID0232</t>
  </si>
  <si>
    <t>PID0233</t>
  </si>
  <si>
    <t>PID0234</t>
  </si>
  <si>
    <t>PID0235</t>
  </si>
  <si>
    <t>PID0236</t>
  </si>
  <si>
    <t>PID0237</t>
  </si>
  <si>
    <t>PID0238</t>
  </si>
  <si>
    <t>PID0239</t>
  </si>
  <si>
    <t>PID0240</t>
  </si>
  <si>
    <t>PID0241</t>
  </si>
  <si>
    <t>PID0242</t>
  </si>
  <si>
    <t>PID0243</t>
  </si>
  <si>
    <t>PID0244</t>
  </si>
  <si>
    <t>Riya Patel</t>
  </si>
  <si>
    <t>PID0245</t>
  </si>
  <si>
    <t>PID0246</t>
  </si>
  <si>
    <t>PID0247</t>
  </si>
  <si>
    <t>PID0248</t>
  </si>
  <si>
    <t>PID0249</t>
  </si>
  <si>
    <t>PID0250</t>
  </si>
  <si>
    <t>PID0251</t>
  </si>
  <si>
    <t>PID0252</t>
  </si>
  <si>
    <t>PID0253</t>
  </si>
  <si>
    <t>Shreya Gupta</t>
  </si>
  <si>
    <t>PID0254</t>
  </si>
  <si>
    <t>PID0255</t>
  </si>
  <si>
    <t>PID0256</t>
  </si>
  <si>
    <t>PID0257</t>
  </si>
  <si>
    <t>PID0258</t>
  </si>
  <si>
    <t>PID0259</t>
  </si>
  <si>
    <t>PID0260</t>
  </si>
  <si>
    <t>PID0261</t>
  </si>
  <si>
    <t>PID0262</t>
  </si>
  <si>
    <t>PID0263</t>
  </si>
  <si>
    <t>PID0264</t>
  </si>
  <si>
    <t>Vivaan Raj Mehta</t>
  </si>
  <si>
    <t>PID0265</t>
  </si>
  <si>
    <t>PID0266</t>
  </si>
  <si>
    <t>Diya Reddy</t>
  </si>
  <si>
    <t>PID0267</t>
  </si>
  <si>
    <t>PID0268</t>
  </si>
  <si>
    <t>PID0269</t>
  </si>
  <si>
    <t>PID0270</t>
  </si>
  <si>
    <t>PID0271</t>
  </si>
  <si>
    <t>PID0272</t>
  </si>
  <si>
    <t>PID0273</t>
  </si>
  <si>
    <t>PID0274</t>
  </si>
  <si>
    <t>PID0275</t>
  </si>
  <si>
    <t>PID0276</t>
  </si>
  <si>
    <t>PID0277</t>
  </si>
  <si>
    <t>PID0278</t>
  </si>
  <si>
    <t>PID0279</t>
  </si>
  <si>
    <t>Vivaan Kumar Gupta</t>
  </si>
  <si>
    <t>PID0280</t>
  </si>
  <si>
    <t>PID0281</t>
  </si>
  <si>
    <t>Sai Kumar Patel</t>
  </si>
  <si>
    <t>PID0282</t>
  </si>
  <si>
    <t>PID0283</t>
  </si>
  <si>
    <t>Riya Singh Sharma</t>
  </si>
  <si>
    <t>PID0284</t>
  </si>
  <si>
    <t>PID0285</t>
  </si>
  <si>
    <t>PID0286</t>
  </si>
  <si>
    <t>PID0287</t>
  </si>
  <si>
    <t>PID0288</t>
  </si>
  <si>
    <t>PID0289</t>
  </si>
  <si>
    <t>PID0290</t>
  </si>
  <si>
    <t>PID0291</t>
  </si>
  <si>
    <t>PID0292</t>
  </si>
  <si>
    <t>Krishna Raj Sharma</t>
  </si>
  <si>
    <t>PID0293</t>
  </si>
  <si>
    <t>PID0294</t>
  </si>
  <si>
    <t>PID0295</t>
  </si>
  <si>
    <t>Vivaan Dev Gupta</t>
  </si>
  <si>
    <t>PID0296</t>
  </si>
  <si>
    <t>PID0297</t>
  </si>
  <si>
    <t>PID0298</t>
  </si>
  <si>
    <t>Shreya Patel</t>
  </si>
  <si>
    <t>PID0299</t>
  </si>
  <si>
    <t>PID0300</t>
  </si>
  <si>
    <t>PID0301</t>
  </si>
  <si>
    <t>PID0302</t>
  </si>
  <si>
    <t>PID0303</t>
  </si>
  <si>
    <t>PID0304</t>
  </si>
  <si>
    <t>Shreya Kumar Sharma</t>
  </si>
  <si>
    <t>PID0305</t>
  </si>
  <si>
    <t>PID0306</t>
  </si>
  <si>
    <t>PID0307</t>
  </si>
  <si>
    <t>PID0308</t>
  </si>
  <si>
    <t>PID0309</t>
  </si>
  <si>
    <t>Riya Priya Gupta</t>
  </si>
  <si>
    <t>PID0310</t>
  </si>
  <si>
    <t>PID0311</t>
  </si>
  <si>
    <t>PID0312</t>
  </si>
  <si>
    <t>PID0313</t>
  </si>
  <si>
    <t>PID0314</t>
  </si>
  <si>
    <t>PID0315</t>
  </si>
  <si>
    <t>Krishna Kumar Reddy</t>
  </si>
  <si>
    <t>PID0316</t>
  </si>
  <si>
    <t>PID0317</t>
  </si>
  <si>
    <t>PID0318</t>
  </si>
  <si>
    <t>PID0319</t>
  </si>
  <si>
    <t>Riya Kumar Mehta</t>
  </si>
  <si>
    <t>PID0320</t>
  </si>
  <si>
    <t>Aditya Raj Sharma</t>
  </si>
  <si>
    <t>PID0321</t>
  </si>
  <si>
    <t>Diya Dev Sharma</t>
  </si>
  <si>
    <t>PID0322</t>
  </si>
  <si>
    <t>PID0323</t>
  </si>
  <si>
    <t>PID0324</t>
  </si>
  <si>
    <t>PID0325</t>
  </si>
  <si>
    <t>PID0326</t>
  </si>
  <si>
    <t>PID0327</t>
  </si>
  <si>
    <t>Shreya Dev Patel</t>
  </si>
  <si>
    <t>PID0328</t>
  </si>
  <si>
    <t>PID0329</t>
  </si>
  <si>
    <t>PID0330</t>
  </si>
  <si>
    <t>PID0331</t>
  </si>
  <si>
    <t>Riya Priya Sharma</t>
  </si>
  <si>
    <t>PID0332</t>
  </si>
  <si>
    <t>Krishna Raj Reddy</t>
  </si>
  <si>
    <t>PID0333</t>
  </si>
  <si>
    <t>PID0334</t>
  </si>
  <si>
    <t>PID0335</t>
  </si>
  <si>
    <t>PID0336</t>
  </si>
  <si>
    <t>PID0337</t>
  </si>
  <si>
    <t>PID0338</t>
  </si>
  <si>
    <t>Krishna Priya Gupta</t>
  </si>
  <si>
    <t>PID0339</t>
  </si>
  <si>
    <t>PID0340</t>
  </si>
  <si>
    <t>PID0341</t>
  </si>
  <si>
    <t>PID0342</t>
  </si>
  <si>
    <t>PID0343</t>
  </si>
  <si>
    <t>PID0344</t>
  </si>
  <si>
    <t>PID0345</t>
  </si>
  <si>
    <t>PID0346</t>
  </si>
  <si>
    <t>PID0347</t>
  </si>
  <si>
    <t>PID0348</t>
  </si>
  <si>
    <t>PID0349</t>
  </si>
  <si>
    <t>PID0350</t>
  </si>
  <si>
    <t>PID0351</t>
  </si>
  <si>
    <t>PID0352</t>
  </si>
  <si>
    <t>PID0353</t>
  </si>
  <si>
    <t>Vivaan Kumar Reddy</t>
  </si>
  <si>
    <t>PID0354</t>
  </si>
  <si>
    <t>PID0355</t>
  </si>
  <si>
    <t>PID0356</t>
  </si>
  <si>
    <t>PID0357</t>
  </si>
  <si>
    <t>Krishna Raj Gupta</t>
  </si>
  <si>
    <t>PID0358</t>
  </si>
  <si>
    <t>PID0359</t>
  </si>
  <si>
    <t>PID0360</t>
  </si>
  <si>
    <t>PID0361</t>
  </si>
  <si>
    <t>PID0362</t>
  </si>
  <si>
    <t>Aarav Raj Reddy</t>
  </si>
  <si>
    <t>PID0363</t>
  </si>
  <si>
    <t>PID0364</t>
  </si>
  <si>
    <t>PID0365</t>
  </si>
  <si>
    <t>PID0366</t>
  </si>
  <si>
    <t>PID0367</t>
  </si>
  <si>
    <t>PID0368</t>
  </si>
  <si>
    <t>PID0369</t>
  </si>
  <si>
    <t>PID0370</t>
  </si>
  <si>
    <t>PID0371</t>
  </si>
  <si>
    <t>Aanya Kumar Patel</t>
  </si>
  <si>
    <t>PID0372</t>
  </si>
  <si>
    <t>PID0373</t>
  </si>
  <si>
    <t>PID0374</t>
  </si>
  <si>
    <t>PID0375</t>
  </si>
  <si>
    <t>PID0376</t>
  </si>
  <si>
    <t>Isha Priya Gupta</t>
  </si>
  <si>
    <t>PID0377</t>
  </si>
  <si>
    <t>Aarav Singh Mehta</t>
  </si>
  <si>
    <t>PID0378</t>
  </si>
  <si>
    <t>PID0379</t>
  </si>
  <si>
    <t>PID0380</t>
  </si>
  <si>
    <t>Vivaan Priya Mehta</t>
  </si>
  <si>
    <t>PID0381</t>
  </si>
  <si>
    <t>PID0382</t>
  </si>
  <si>
    <t>PID0383</t>
  </si>
  <si>
    <t>Aanya Singh Mehta</t>
  </si>
  <si>
    <t>PID0384</t>
  </si>
  <si>
    <t>Sai Singh Reddy</t>
  </si>
  <si>
    <t>PID0385</t>
  </si>
  <si>
    <t>Krishna Singh Gupta</t>
  </si>
  <si>
    <t>PID0386</t>
  </si>
  <si>
    <t>PID0387</t>
  </si>
  <si>
    <t>PID0388</t>
  </si>
  <si>
    <t>PID0389</t>
  </si>
  <si>
    <t>PID0390</t>
  </si>
  <si>
    <t>PID0391</t>
  </si>
  <si>
    <t>PID0392</t>
  </si>
  <si>
    <t>PID0393</t>
  </si>
  <si>
    <t>PID0394</t>
  </si>
  <si>
    <t>PID0395</t>
  </si>
  <si>
    <t>PID0396</t>
  </si>
  <si>
    <t>Isha Gupta</t>
  </si>
  <si>
    <t>PID0397</t>
  </si>
  <si>
    <t>PID0398</t>
  </si>
  <si>
    <t>PID0399</t>
  </si>
  <si>
    <t>PID0400</t>
  </si>
  <si>
    <t>PID0401</t>
  </si>
  <si>
    <t>PID0402</t>
  </si>
  <si>
    <t>PID0403</t>
  </si>
  <si>
    <t>Krishna Raj Mehta</t>
  </si>
  <si>
    <t>PID0404</t>
  </si>
  <si>
    <t>Sai Kumar Gupta</t>
  </si>
  <si>
    <t>PID0405</t>
  </si>
  <si>
    <t>Shreya Kumar Gupta</t>
  </si>
  <si>
    <t>PID0406</t>
  </si>
  <si>
    <t>Isha Singh Sharma</t>
  </si>
  <si>
    <t>PID0407</t>
  </si>
  <si>
    <t>PID0408</t>
  </si>
  <si>
    <t>PID0409</t>
  </si>
  <si>
    <t>PID0410</t>
  </si>
  <si>
    <t>PID0411</t>
  </si>
  <si>
    <t>PID0412</t>
  </si>
  <si>
    <t>PID0413</t>
  </si>
  <si>
    <t>PID0414</t>
  </si>
  <si>
    <t>Aarav Kumar Sharma</t>
  </si>
  <si>
    <t>PID0415</t>
  </si>
  <si>
    <t>PID0416</t>
  </si>
  <si>
    <t>PID0417</t>
  </si>
  <si>
    <t>PID0418</t>
  </si>
  <si>
    <t>PID0419</t>
  </si>
  <si>
    <t>PID0420</t>
  </si>
  <si>
    <t>PID0421</t>
  </si>
  <si>
    <t>PID0422</t>
  </si>
  <si>
    <t>PID0423</t>
  </si>
  <si>
    <t>PID0424</t>
  </si>
  <si>
    <t>Aditya Kumar Gupta</t>
  </si>
  <si>
    <t>PID0425</t>
  </si>
  <si>
    <t>PID0426</t>
  </si>
  <si>
    <t>PID0427</t>
  </si>
  <si>
    <t>PID0428</t>
  </si>
  <si>
    <t>PID0429</t>
  </si>
  <si>
    <t>PID0430</t>
  </si>
  <si>
    <t>PID0431</t>
  </si>
  <si>
    <t>PID0432</t>
  </si>
  <si>
    <t>PID0433</t>
  </si>
  <si>
    <t>PID0434</t>
  </si>
  <si>
    <t>PID0435</t>
  </si>
  <si>
    <t>PID0436</t>
  </si>
  <si>
    <t>PID0437</t>
  </si>
  <si>
    <t>PID0438</t>
  </si>
  <si>
    <t>Sai Dev Sharma</t>
  </si>
  <si>
    <t>PID0439</t>
  </si>
  <si>
    <t>Shreya Raj Mehta</t>
  </si>
  <si>
    <t>PID0440</t>
  </si>
  <si>
    <t>PID0441</t>
  </si>
  <si>
    <t>PID0442</t>
  </si>
  <si>
    <t>PID0443</t>
  </si>
  <si>
    <t>PID0444</t>
  </si>
  <si>
    <t>PID0445</t>
  </si>
  <si>
    <t>Shreya Singh Sharma</t>
  </si>
  <si>
    <t>PID0446</t>
  </si>
  <si>
    <t>PID0447</t>
  </si>
  <si>
    <t>PID0448</t>
  </si>
  <si>
    <t>PID0449</t>
  </si>
  <si>
    <t>PID0450</t>
  </si>
  <si>
    <t>PID0451</t>
  </si>
  <si>
    <t>PID0452</t>
  </si>
  <si>
    <t>PID0453</t>
  </si>
  <si>
    <t>PID0454</t>
  </si>
  <si>
    <t>PID0455</t>
  </si>
  <si>
    <t>Aanya Singh Gupta</t>
  </si>
  <si>
    <t>PID0456</t>
  </si>
  <si>
    <t>PID0457</t>
  </si>
  <si>
    <t>PID0458</t>
  </si>
  <si>
    <t>PID0459</t>
  </si>
  <si>
    <t>PID0460</t>
  </si>
  <si>
    <t>PID0461</t>
  </si>
  <si>
    <t>PID0462</t>
  </si>
  <si>
    <t>Diya Priya Mehta</t>
  </si>
  <si>
    <t>PID0463</t>
  </si>
  <si>
    <t>PID0464</t>
  </si>
  <si>
    <t>Aanya Raj Reddy</t>
  </si>
  <si>
    <t>PID0465</t>
  </si>
  <si>
    <t>PID0466</t>
  </si>
  <si>
    <t>PID0467</t>
  </si>
  <si>
    <t>PID0468</t>
  </si>
  <si>
    <t>PID0469</t>
  </si>
  <si>
    <t>PID0470</t>
  </si>
  <si>
    <t>PID0471</t>
  </si>
  <si>
    <t>PID0472</t>
  </si>
  <si>
    <t>Shreya Priya Reddy</t>
  </si>
  <si>
    <t>PID0473</t>
  </si>
  <si>
    <t>PID0474</t>
  </si>
  <si>
    <t>PID0475</t>
  </si>
  <si>
    <t>PID0476</t>
  </si>
  <si>
    <t>PID0477</t>
  </si>
  <si>
    <t>PID0478</t>
  </si>
  <si>
    <t>PID0479</t>
  </si>
  <si>
    <t>PID0480</t>
  </si>
  <si>
    <t>PID0481</t>
  </si>
  <si>
    <t>PID0482</t>
  </si>
  <si>
    <t>PID0483</t>
  </si>
  <si>
    <t>PID0484</t>
  </si>
  <si>
    <t>PID0485</t>
  </si>
  <si>
    <t>PID0486</t>
  </si>
  <si>
    <t>PID0487</t>
  </si>
  <si>
    <t>Aditya Kumar Sharma</t>
  </si>
  <si>
    <t>PID0488</t>
  </si>
  <si>
    <t>PID0489</t>
  </si>
  <si>
    <t>PID0490</t>
  </si>
  <si>
    <t>PID0491</t>
  </si>
  <si>
    <t>PID0492</t>
  </si>
  <si>
    <t>PID0493</t>
  </si>
  <si>
    <t>PID0494</t>
  </si>
  <si>
    <t>Aanya Priya Patel</t>
  </si>
  <si>
    <t>PID0495</t>
  </si>
  <si>
    <t>PID0496</t>
  </si>
  <si>
    <t>PID0497</t>
  </si>
  <si>
    <t>PID0498</t>
  </si>
  <si>
    <t>PID0499</t>
  </si>
  <si>
    <t>PID0500</t>
  </si>
  <si>
    <t>PID0501</t>
  </si>
  <si>
    <t>PID0502</t>
  </si>
  <si>
    <t>PID0503</t>
  </si>
  <si>
    <t>PID0504</t>
  </si>
  <si>
    <t>PID0505</t>
  </si>
  <si>
    <t>PID0506</t>
  </si>
  <si>
    <t>PID0507</t>
  </si>
  <si>
    <t>PID0508</t>
  </si>
  <si>
    <t>PID0509</t>
  </si>
  <si>
    <t>PID0510</t>
  </si>
  <si>
    <t>PID0511</t>
  </si>
  <si>
    <t>PID0512</t>
  </si>
  <si>
    <t>PID0513</t>
  </si>
  <si>
    <t>PID0514</t>
  </si>
  <si>
    <t>PID0515</t>
  </si>
  <si>
    <t>PID0516</t>
  </si>
  <si>
    <t>PID0517</t>
  </si>
  <si>
    <t>PID0518</t>
  </si>
  <si>
    <t>PID0519</t>
  </si>
  <si>
    <t>PID0520</t>
  </si>
  <si>
    <t>PID0521</t>
  </si>
  <si>
    <t>PID0522</t>
  </si>
  <si>
    <t>Sai Dev Gupta</t>
  </si>
  <si>
    <t>PID0523</t>
  </si>
  <si>
    <t>PID0524</t>
  </si>
  <si>
    <t>PID0525</t>
  </si>
  <si>
    <t>PID0526</t>
  </si>
  <si>
    <t>PID0527</t>
  </si>
  <si>
    <t>PID0528</t>
  </si>
  <si>
    <t>PID0529</t>
  </si>
  <si>
    <t>Aarav Priya Sharma</t>
  </si>
  <si>
    <t>PID0530</t>
  </si>
  <si>
    <t>PID0531</t>
  </si>
  <si>
    <t>PID0532</t>
  </si>
  <si>
    <t>PID0533</t>
  </si>
  <si>
    <t>PID0534</t>
  </si>
  <si>
    <t>PID0535</t>
  </si>
  <si>
    <t>PID0536</t>
  </si>
  <si>
    <t>PID0537</t>
  </si>
  <si>
    <t>PID0538</t>
  </si>
  <si>
    <t>PID0539</t>
  </si>
  <si>
    <t>PID0540</t>
  </si>
  <si>
    <t>Sai Priya Gupta</t>
  </si>
  <si>
    <t>PID0541</t>
  </si>
  <si>
    <t>PID0542</t>
  </si>
  <si>
    <t>PID0543</t>
  </si>
  <si>
    <t>PID0544</t>
  </si>
  <si>
    <t>PID0545</t>
  </si>
  <si>
    <t>PID0546</t>
  </si>
  <si>
    <t>PID0547</t>
  </si>
  <si>
    <t>PID0548</t>
  </si>
  <si>
    <t>PID0549</t>
  </si>
  <si>
    <t>PID0550</t>
  </si>
  <si>
    <t>PID0551</t>
  </si>
  <si>
    <t>PID0552</t>
  </si>
  <si>
    <t>PID0553</t>
  </si>
  <si>
    <t>PID0554</t>
  </si>
  <si>
    <t>PID0555</t>
  </si>
  <si>
    <t>PID0556</t>
  </si>
  <si>
    <t>PID0557</t>
  </si>
  <si>
    <t>PID0558</t>
  </si>
  <si>
    <t>PID0559</t>
  </si>
  <si>
    <t>PID0560</t>
  </si>
  <si>
    <t>PID0561</t>
  </si>
  <si>
    <t>PID0562</t>
  </si>
  <si>
    <t>PID0563</t>
  </si>
  <si>
    <t>PID0564</t>
  </si>
  <si>
    <t>PID0565</t>
  </si>
  <si>
    <t>PID0566</t>
  </si>
  <si>
    <t>PID0567</t>
  </si>
  <si>
    <t>PID0568</t>
  </si>
  <si>
    <t>PID0569</t>
  </si>
  <si>
    <t>PID0570</t>
  </si>
  <si>
    <t>PID0571</t>
  </si>
  <si>
    <t>Aditya Reddy</t>
  </si>
  <si>
    <t>PID0572</t>
  </si>
  <si>
    <t>Vivaan Patel</t>
  </si>
  <si>
    <t>PID0573</t>
  </si>
  <si>
    <t>Sai Raj Sharma</t>
  </si>
  <si>
    <t>PID0574</t>
  </si>
  <si>
    <t>Vivaan Priya Sharma</t>
  </si>
  <si>
    <t>PID0575</t>
  </si>
  <si>
    <t>PID0576</t>
  </si>
  <si>
    <t>PID0577</t>
  </si>
  <si>
    <t>Diya Singh Reddy</t>
  </si>
  <si>
    <t>PID0578</t>
  </si>
  <si>
    <t>PID0579</t>
  </si>
  <si>
    <t>PID0580</t>
  </si>
  <si>
    <t>PID0581</t>
  </si>
  <si>
    <t>Diya Raj Gupta</t>
  </si>
  <si>
    <t>PID0582</t>
  </si>
  <si>
    <t>PID0583</t>
  </si>
  <si>
    <t>PID0584</t>
  </si>
  <si>
    <t>PID0585</t>
  </si>
  <si>
    <t>PID0586</t>
  </si>
  <si>
    <t>Riya Raj Reddy</t>
  </si>
  <si>
    <t>PID0587</t>
  </si>
  <si>
    <t>PID0588</t>
  </si>
  <si>
    <t>PID0589</t>
  </si>
  <si>
    <t>PID0590</t>
  </si>
  <si>
    <t>PID0591</t>
  </si>
  <si>
    <t>PID0592</t>
  </si>
  <si>
    <t>PID0593</t>
  </si>
  <si>
    <t>PID0594</t>
  </si>
  <si>
    <t>Aanya Dev Reddy</t>
  </si>
  <si>
    <t>PID0595</t>
  </si>
  <si>
    <t>PID0596</t>
  </si>
  <si>
    <t>PID0597</t>
  </si>
  <si>
    <t>PID0598</t>
  </si>
  <si>
    <t>PID0599</t>
  </si>
  <si>
    <t>PID0600</t>
  </si>
  <si>
    <t>PID0601</t>
  </si>
  <si>
    <t>PID0602</t>
  </si>
  <si>
    <t>Sai Kumar Reddy</t>
  </si>
  <si>
    <t>PID0603</t>
  </si>
  <si>
    <t>PID0604</t>
  </si>
  <si>
    <t>Aditya Priya Mehta</t>
  </si>
  <si>
    <t>PID0605</t>
  </si>
  <si>
    <t>PID0606</t>
  </si>
  <si>
    <t>PID0607</t>
  </si>
  <si>
    <t>PID0608</t>
  </si>
  <si>
    <t>PID0609</t>
  </si>
  <si>
    <t>PID0610</t>
  </si>
  <si>
    <t>PID0611</t>
  </si>
  <si>
    <t>PID0612</t>
  </si>
  <si>
    <t>Aarav Dev Sharma</t>
  </si>
  <si>
    <t>PID0613</t>
  </si>
  <si>
    <t>Aditya Raj Gupta</t>
  </si>
  <si>
    <t>PID0614</t>
  </si>
  <si>
    <t>PID0615</t>
  </si>
  <si>
    <t>PID0616</t>
  </si>
  <si>
    <t>PID0617</t>
  </si>
  <si>
    <t>PID0618</t>
  </si>
  <si>
    <t>PID0619</t>
  </si>
  <si>
    <t>PID0620</t>
  </si>
  <si>
    <t>PID0621</t>
  </si>
  <si>
    <t>PID0622</t>
  </si>
  <si>
    <t>PID0623</t>
  </si>
  <si>
    <t>PID0624</t>
  </si>
  <si>
    <t>Aditya Kumar Patel</t>
  </si>
  <si>
    <t>PID0625</t>
  </si>
  <si>
    <t>PID0626</t>
  </si>
  <si>
    <t>PID0627</t>
  </si>
  <si>
    <t>Krishna Singh Sharma</t>
  </si>
  <si>
    <t>PID0628</t>
  </si>
  <si>
    <t>PID0629</t>
  </si>
  <si>
    <t>Vivaan Singh Sharma</t>
  </si>
  <si>
    <t>PID0630</t>
  </si>
  <si>
    <t>PID0631</t>
  </si>
  <si>
    <t>PID0632</t>
  </si>
  <si>
    <t>PID0633</t>
  </si>
  <si>
    <t>PID0634</t>
  </si>
  <si>
    <t>PID0635</t>
  </si>
  <si>
    <t>PID0636</t>
  </si>
  <si>
    <t>PID0637</t>
  </si>
  <si>
    <t>PID0638</t>
  </si>
  <si>
    <t>PID0639</t>
  </si>
  <si>
    <t>Diya Singh Patel</t>
  </si>
  <si>
    <t>PID0640</t>
  </si>
  <si>
    <t>PID0641</t>
  </si>
  <si>
    <t>PID0642</t>
  </si>
  <si>
    <t>PID0643</t>
  </si>
  <si>
    <t>PID0644</t>
  </si>
  <si>
    <t>PID0645</t>
  </si>
  <si>
    <t>PID0646</t>
  </si>
  <si>
    <t>PID0647</t>
  </si>
  <si>
    <t>PID0648</t>
  </si>
  <si>
    <t>PID0649</t>
  </si>
  <si>
    <t>PID0650</t>
  </si>
  <si>
    <t>PID0651</t>
  </si>
  <si>
    <t>PID0652</t>
  </si>
  <si>
    <t>Aditya Singh Sharma</t>
  </si>
  <si>
    <t>PID0653</t>
  </si>
  <si>
    <t>PID0654</t>
  </si>
  <si>
    <t>PID0655</t>
  </si>
  <si>
    <t>PID0656</t>
  </si>
  <si>
    <t>PID0657</t>
  </si>
  <si>
    <t>PID0658</t>
  </si>
  <si>
    <t>Aarav Dev Gupta</t>
  </si>
  <si>
    <t>PID0659</t>
  </si>
  <si>
    <t>PID0660</t>
  </si>
  <si>
    <t>PID0661</t>
  </si>
  <si>
    <t>PID0662</t>
  </si>
  <si>
    <t>PID0663</t>
  </si>
  <si>
    <t>PID0664</t>
  </si>
  <si>
    <t>PID0665</t>
  </si>
  <si>
    <t>PID0666</t>
  </si>
  <si>
    <t>PID0667</t>
  </si>
  <si>
    <t>Shreya Dev Reddy</t>
  </si>
  <si>
    <t>PID0668</t>
  </si>
  <si>
    <t>PID0669</t>
  </si>
  <si>
    <t>PID0670</t>
  </si>
  <si>
    <t>PID0671</t>
  </si>
  <si>
    <t>PID0672</t>
  </si>
  <si>
    <t>PID0673</t>
  </si>
  <si>
    <t>PID0674</t>
  </si>
  <si>
    <t>PID0675</t>
  </si>
  <si>
    <t>PID0676</t>
  </si>
  <si>
    <t>PID0677</t>
  </si>
  <si>
    <t>PID0678</t>
  </si>
  <si>
    <t>PID0679</t>
  </si>
  <si>
    <t>PID0680</t>
  </si>
  <si>
    <t>PID0681</t>
  </si>
  <si>
    <t>Sai Priya Patel</t>
  </si>
  <si>
    <t>PID0682</t>
  </si>
  <si>
    <t>Riya Priya Reddy</t>
  </si>
  <si>
    <t>PID0683</t>
  </si>
  <si>
    <t>PID0684</t>
  </si>
  <si>
    <t>Diya Priya Patel</t>
  </si>
  <si>
    <t>PID0685</t>
  </si>
  <si>
    <t>PID0686</t>
  </si>
  <si>
    <t>PID0687</t>
  </si>
  <si>
    <t>PID0688</t>
  </si>
  <si>
    <t>PID0689</t>
  </si>
  <si>
    <t>PID0690</t>
  </si>
  <si>
    <t>PID0691</t>
  </si>
  <si>
    <t>Aanya Singh Sharma</t>
  </si>
  <si>
    <t>PID0692</t>
  </si>
  <si>
    <t>PID0693</t>
  </si>
  <si>
    <t>PID0694</t>
  </si>
  <si>
    <t>PID0695</t>
  </si>
  <si>
    <t>PID0696</t>
  </si>
  <si>
    <t>PID0697</t>
  </si>
  <si>
    <t>PID0698</t>
  </si>
  <si>
    <t>PID0699</t>
  </si>
  <si>
    <t>PID0700</t>
  </si>
  <si>
    <t>PID0701</t>
  </si>
  <si>
    <t>Isha Raj Gupta</t>
  </si>
  <si>
    <t>PID0702</t>
  </si>
  <si>
    <t>PID0703</t>
  </si>
  <si>
    <t>PID0704</t>
  </si>
  <si>
    <t>PID0705</t>
  </si>
  <si>
    <t>PID0706</t>
  </si>
  <si>
    <t>PID0707</t>
  </si>
  <si>
    <t>PID0708</t>
  </si>
  <si>
    <t>PID0709</t>
  </si>
  <si>
    <t>PID0710</t>
  </si>
  <si>
    <t>PID0711</t>
  </si>
  <si>
    <t>PID0712</t>
  </si>
  <si>
    <t>PID0713</t>
  </si>
  <si>
    <t>PID0714</t>
  </si>
  <si>
    <t>PID0715</t>
  </si>
  <si>
    <t>PID0716</t>
  </si>
  <si>
    <t>PID0717</t>
  </si>
  <si>
    <t>PID0718</t>
  </si>
  <si>
    <t>PID0719</t>
  </si>
  <si>
    <t>PID0720</t>
  </si>
  <si>
    <t>PID0721</t>
  </si>
  <si>
    <t>PID0722</t>
  </si>
  <si>
    <t>Diya Raj Mehta</t>
  </si>
  <si>
    <t>PID0723</t>
  </si>
  <si>
    <t>PID0724</t>
  </si>
  <si>
    <t>PID0725</t>
  </si>
  <si>
    <t>PID0726</t>
  </si>
  <si>
    <t>Shreya Kumar Mehta</t>
  </si>
  <si>
    <t>PID0727</t>
  </si>
  <si>
    <t>PID0728</t>
  </si>
  <si>
    <t>PID0729</t>
  </si>
  <si>
    <t>PID0730</t>
  </si>
  <si>
    <t>PID0731</t>
  </si>
  <si>
    <t>PID0732</t>
  </si>
  <si>
    <t>PID0733</t>
  </si>
  <si>
    <t>PID0734</t>
  </si>
  <si>
    <t>Shreya Singh Reddy</t>
  </si>
  <si>
    <t>PID0735</t>
  </si>
  <si>
    <t>PID0736</t>
  </si>
  <si>
    <t>PID0737</t>
  </si>
  <si>
    <t>PID0738</t>
  </si>
  <si>
    <t>PID0739</t>
  </si>
  <si>
    <t>PID0740</t>
  </si>
  <si>
    <t>PID0741</t>
  </si>
  <si>
    <t>PID0742</t>
  </si>
  <si>
    <t>PID0743</t>
  </si>
  <si>
    <t>PID0744</t>
  </si>
  <si>
    <t>Sai Raj Mehta</t>
  </si>
  <si>
    <t>PID0745</t>
  </si>
  <si>
    <t>PID0746</t>
  </si>
  <si>
    <t>PID0747</t>
  </si>
  <si>
    <t>PID0748</t>
  </si>
  <si>
    <t>PID0749</t>
  </si>
  <si>
    <t>PID0750</t>
  </si>
  <si>
    <t>PID0751</t>
  </si>
  <si>
    <t>PID0752</t>
  </si>
  <si>
    <t>PID0753</t>
  </si>
  <si>
    <t>Sai Kumar Sharma</t>
  </si>
  <si>
    <t>PID0754</t>
  </si>
  <si>
    <t>PID0755</t>
  </si>
  <si>
    <t>PID0756</t>
  </si>
  <si>
    <t>PID0757</t>
  </si>
  <si>
    <t>PID0758</t>
  </si>
  <si>
    <t>PID0759</t>
  </si>
  <si>
    <t>PID0760</t>
  </si>
  <si>
    <t>Riya Priya Mehta</t>
  </si>
  <si>
    <t>PID0761</t>
  </si>
  <si>
    <t>PID0762</t>
  </si>
  <si>
    <t>PID0763</t>
  </si>
  <si>
    <t>PID0764</t>
  </si>
  <si>
    <t>PID0765</t>
  </si>
  <si>
    <t>PID0766</t>
  </si>
  <si>
    <t>PID0767</t>
  </si>
  <si>
    <t>PID0768</t>
  </si>
  <si>
    <t>PID0769</t>
  </si>
  <si>
    <t>PID0770</t>
  </si>
  <si>
    <t>PID0771</t>
  </si>
  <si>
    <t>PID0772</t>
  </si>
  <si>
    <t>PID0773</t>
  </si>
  <si>
    <t>PID0774</t>
  </si>
  <si>
    <t>PID0775</t>
  </si>
  <si>
    <t>Riya Raj Mehta</t>
  </si>
  <si>
    <t>PID0776</t>
  </si>
  <si>
    <t>PID0777</t>
  </si>
  <si>
    <t>PID0778</t>
  </si>
  <si>
    <t>PID0779</t>
  </si>
  <si>
    <t>PID0780</t>
  </si>
  <si>
    <t>PID0781</t>
  </si>
  <si>
    <t>PID0782</t>
  </si>
  <si>
    <t>PID0783</t>
  </si>
  <si>
    <t>PID0784</t>
  </si>
  <si>
    <t>PID0785</t>
  </si>
  <si>
    <t>PID0786</t>
  </si>
  <si>
    <t>Isha Kumar Gupta</t>
  </si>
  <si>
    <t>PID0787</t>
  </si>
  <si>
    <t>PID0788</t>
  </si>
  <si>
    <t>PID0789</t>
  </si>
  <si>
    <t>PID0790</t>
  </si>
  <si>
    <t>Vivaan Priya Patel</t>
  </si>
  <si>
    <t>PID0791</t>
  </si>
  <si>
    <t>PID0792</t>
  </si>
  <si>
    <t>PID0793</t>
  </si>
  <si>
    <t>Isha Raj Mehta</t>
  </si>
  <si>
    <t>PID0794</t>
  </si>
  <si>
    <t>PID0795</t>
  </si>
  <si>
    <t>PID0796</t>
  </si>
  <si>
    <t>PID0797</t>
  </si>
  <si>
    <t>PID0798</t>
  </si>
  <si>
    <t>PID0799</t>
  </si>
  <si>
    <t>PID0800</t>
  </si>
  <si>
    <t>PID0801</t>
  </si>
  <si>
    <t>PID0802</t>
  </si>
  <si>
    <t>PID0803</t>
  </si>
  <si>
    <t>PID0804</t>
  </si>
  <si>
    <t>PID0805</t>
  </si>
  <si>
    <t>PID0806</t>
  </si>
  <si>
    <t>PID0807</t>
  </si>
  <si>
    <t>PID0808</t>
  </si>
  <si>
    <t>PID0809</t>
  </si>
  <si>
    <t>PID0810</t>
  </si>
  <si>
    <t>PID0811</t>
  </si>
  <si>
    <t>PID0812</t>
  </si>
  <si>
    <t>PID0813</t>
  </si>
  <si>
    <t>PID0814</t>
  </si>
  <si>
    <t>PID0815</t>
  </si>
  <si>
    <t>Aditya Dev Mehta</t>
  </si>
  <si>
    <t>PID0816</t>
  </si>
  <si>
    <t>PID0817</t>
  </si>
  <si>
    <t>PID0818</t>
  </si>
  <si>
    <t>Diya Dev Gupta</t>
  </si>
  <si>
    <t>PID0819</t>
  </si>
  <si>
    <t>PID0820</t>
  </si>
  <si>
    <t>PID0821</t>
  </si>
  <si>
    <t>PID0822</t>
  </si>
  <si>
    <t>PID0823</t>
  </si>
  <si>
    <t>PID0824</t>
  </si>
  <si>
    <t>PID0825</t>
  </si>
  <si>
    <t>PID0826</t>
  </si>
  <si>
    <t>PID0827</t>
  </si>
  <si>
    <t>PID0828</t>
  </si>
  <si>
    <t>PID0829</t>
  </si>
  <si>
    <t>PID0830</t>
  </si>
  <si>
    <t>PID0831</t>
  </si>
  <si>
    <t>PID0832</t>
  </si>
  <si>
    <t>PID0833</t>
  </si>
  <si>
    <t>PID0834</t>
  </si>
  <si>
    <t>PID0835</t>
  </si>
  <si>
    <t>PID0836</t>
  </si>
  <si>
    <t>PID0837</t>
  </si>
  <si>
    <t>PID0838</t>
  </si>
  <si>
    <t>PID0839</t>
  </si>
  <si>
    <t>PID0840</t>
  </si>
  <si>
    <t>PID0841</t>
  </si>
  <si>
    <t>PID0842</t>
  </si>
  <si>
    <t>Riya Dev Gupta</t>
  </si>
  <si>
    <t>PID0843</t>
  </si>
  <si>
    <t>PID0844</t>
  </si>
  <si>
    <t>PID0845</t>
  </si>
  <si>
    <t>Shreya Kumar Patel</t>
  </si>
  <si>
    <t>PID0846</t>
  </si>
  <si>
    <t>PID0847</t>
  </si>
  <si>
    <t>PID0848</t>
  </si>
  <si>
    <t>PID0849</t>
  </si>
  <si>
    <t>PID0850</t>
  </si>
  <si>
    <t>PID0851</t>
  </si>
  <si>
    <t>PID0852</t>
  </si>
  <si>
    <t>PID0853</t>
  </si>
  <si>
    <t>PID0854</t>
  </si>
  <si>
    <t>PID0855</t>
  </si>
  <si>
    <t>PID0856</t>
  </si>
  <si>
    <t>PID0857</t>
  </si>
  <si>
    <t>PID0858</t>
  </si>
  <si>
    <t>Aditya Priya Reddy</t>
  </si>
  <si>
    <t>PID0859</t>
  </si>
  <si>
    <t>PID0860</t>
  </si>
  <si>
    <t>PID0861</t>
  </si>
  <si>
    <t>PID0862</t>
  </si>
  <si>
    <t>PID0863</t>
  </si>
  <si>
    <t>PID0864</t>
  </si>
  <si>
    <t>PID0865</t>
  </si>
  <si>
    <t>PID0866</t>
  </si>
  <si>
    <t>PID0867</t>
  </si>
  <si>
    <t>PID0868</t>
  </si>
  <si>
    <t>PID0869</t>
  </si>
  <si>
    <t>PID0870</t>
  </si>
  <si>
    <t>PID0871</t>
  </si>
  <si>
    <t>PID0872</t>
  </si>
  <si>
    <t>PID0873</t>
  </si>
  <si>
    <t>PID0874</t>
  </si>
  <si>
    <t>PID0875</t>
  </si>
  <si>
    <t>PID0876</t>
  </si>
  <si>
    <t>Riya Singh Patel</t>
  </si>
  <si>
    <t>PID0877</t>
  </si>
  <si>
    <t>PID0878</t>
  </si>
  <si>
    <t>PID0879</t>
  </si>
  <si>
    <t>PID0880</t>
  </si>
  <si>
    <t>PID0881</t>
  </si>
  <si>
    <t>PID0882</t>
  </si>
  <si>
    <t>PID0883</t>
  </si>
  <si>
    <t>PID0884</t>
  </si>
  <si>
    <t>PID0885</t>
  </si>
  <si>
    <t>PID0886</t>
  </si>
  <si>
    <t>PID0887</t>
  </si>
  <si>
    <t>PID0888</t>
  </si>
  <si>
    <t>PID0889</t>
  </si>
  <si>
    <t>PID0890</t>
  </si>
  <si>
    <t>Aarav Kumar Reddy</t>
  </si>
  <si>
    <t>PID0891</t>
  </si>
  <si>
    <t>PID0892</t>
  </si>
  <si>
    <t>Sai Dev Reddy</t>
  </si>
  <si>
    <t>PID0893</t>
  </si>
  <si>
    <t>PID0894</t>
  </si>
  <si>
    <t>PID0895</t>
  </si>
  <si>
    <t>PID0896</t>
  </si>
  <si>
    <t>PID0897</t>
  </si>
  <si>
    <t>PID0898</t>
  </si>
  <si>
    <t>PID0899</t>
  </si>
  <si>
    <t>PID0900</t>
  </si>
  <si>
    <t>PID0901</t>
  </si>
  <si>
    <t>PID0902</t>
  </si>
  <si>
    <t>PID0903</t>
  </si>
  <si>
    <t>Krishna Dev Gupta</t>
  </si>
  <si>
    <t>PID0904</t>
  </si>
  <si>
    <t>PID0905</t>
  </si>
  <si>
    <t>PID0906</t>
  </si>
  <si>
    <t>PID0907</t>
  </si>
  <si>
    <t>PID0908</t>
  </si>
  <si>
    <t>PID0909</t>
  </si>
  <si>
    <t>PID0910</t>
  </si>
  <si>
    <t>PID0911</t>
  </si>
  <si>
    <t>PID0912</t>
  </si>
  <si>
    <t>PID0913</t>
  </si>
  <si>
    <t>PID0914</t>
  </si>
  <si>
    <t>PID0915</t>
  </si>
  <si>
    <t>PID0916</t>
  </si>
  <si>
    <t>PID0917</t>
  </si>
  <si>
    <t>PID0918</t>
  </si>
  <si>
    <t>PID0919</t>
  </si>
  <si>
    <t>PID0920</t>
  </si>
  <si>
    <t>PID0921</t>
  </si>
  <si>
    <t>PID0922</t>
  </si>
  <si>
    <t>PID0923</t>
  </si>
  <si>
    <t>PID0924</t>
  </si>
  <si>
    <t>PID0925</t>
  </si>
  <si>
    <t>Aarav Raj Patel</t>
  </si>
  <si>
    <t>PID0926</t>
  </si>
  <si>
    <t>PID0927</t>
  </si>
  <si>
    <t>PID0928</t>
  </si>
  <si>
    <t>PID0929</t>
  </si>
  <si>
    <t>PID0930</t>
  </si>
  <si>
    <t>PID0931</t>
  </si>
  <si>
    <t>PID0932</t>
  </si>
  <si>
    <t>PID0933</t>
  </si>
  <si>
    <t>PID0934</t>
  </si>
  <si>
    <t>PID0935</t>
  </si>
  <si>
    <t>PID0936</t>
  </si>
  <si>
    <t>PID0937</t>
  </si>
  <si>
    <t>PID0938</t>
  </si>
  <si>
    <t>PID0939</t>
  </si>
  <si>
    <t>PID0940</t>
  </si>
  <si>
    <t>PID0941</t>
  </si>
  <si>
    <t>PID0942</t>
  </si>
  <si>
    <t>PID0943</t>
  </si>
  <si>
    <t>PID0944</t>
  </si>
  <si>
    <t>Krishna Priya Sharma</t>
  </si>
  <si>
    <t>PID0945</t>
  </si>
  <si>
    <t>PID0946</t>
  </si>
  <si>
    <t>PID0947</t>
  </si>
  <si>
    <t>PID0948</t>
  </si>
  <si>
    <t>PID0949</t>
  </si>
  <si>
    <t>PID0950</t>
  </si>
  <si>
    <t>PID0951</t>
  </si>
  <si>
    <t>PID0952</t>
  </si>
  <si>
    <t>PID0953</t>
  </si>
  <si>
    <t>PID0954</t>
  </si>
  <si>
    <t>PID0955</t>
  </si>
  <si>
    <t>PID0956</t>
  </si>
  <si>
    <t>PID0957</t>
  </si>
  <si>
    <t>PID0958</t>
  </si>
  <si>
    <t>PID0959</t>
  </si>
  <si>
    <t>PID0960</t>
  </si>
  <si>
    <t>PID0961</t>
  </si>
  <si>
    <t>PID0962</t>
  </si>
  <si>
    <t>PID0963</t>
  </si>
  <si>
    <t>PID0964</t>
  </si>
  <si>
    <t>PID0965</t>
  </si>
  <si>
    <t>PID0966</t>
  </si>
  <si>
    <t>PID0967</t>
  </si>
  <si>
    <t>PID0968</t>
  </si>
  <si>
    <t>PID0969</t>
  </si>
  <si>
    <t>PID0970</t>
  </si>
  <si>
    <t>PID0971</t>
  </si>
  <si>
    <t>PID0972</t>
  </si>
  <si>
    <t>PID0973</t>
  </si>
  <si>
    <t>PID0974</t>
  </si>
  <si>
    <t>PID0975</t>
  </si>
  <si>
    <t>PID0976</t>
  </si>
  <si>
    <t>PID0977</t>
  </si>
  <si>
    <t>PID0978</t>
  </si>
  <si>
    <t>PID0979</t>
  </si>
  <si>
    <t>PID0980</t>
  </si>
  <si>
    <t>PID0981</t>
  </si>
  <si>
    <t>Shreya Singh Patel</t>
  </si>
  <si>
    <t>PID0982</t>
  </si>
  <si>
    <t>PID0983</t>
  </si>
  <si>
    <t>PID0984</t>
  </si>
  <si>
    <t>PID0985</t>
  </si>
  <si>
    <t>PID0986</t>
  </si>
  <si>
    <t>PID0987</t>
  </si>
  <si>
    <t>PID0988</t>
  </si>
  <si>
    <t>PID0989</t>
  </si>
  <si>
    <t>PID0990</t>
  </si>
  <si>
    <t>PID0991</t>
  </si>
  <si>
    <t>PID0992</t>
  </si>
  <si>
    <t>PID0993</t>
  </si>
  <si>
    <t>PID0994</t>
  </si>
  <si>
    <t>PID0995</t>
  </si>
  <si>
    <t>PID0996</t>
  </si>
  <si>
    <t>PID0997</t>
  </si>
  <si>
    <t>PID0998</t>
  </si>
  <si>
    <t>Aanya Kumar Mehta</t>
  </si>
  <si>
    <t>PID0999</t>
  </si>
  <si>
    <t>PID1000</t>
  </si>
  <si>
    <t>Function,Description,Example</t>
  </si>
  <si>
    <t>SUM,Adds all numbers in a given range.,=SUM(A1:A5)</t>
  </si>
  <si>
    <t>COUNT,Counts the number of numeric values in a range.,=COUNT(A1:A5)</t>
  </si>
  <si>
    <t>SUMIF,Sums values based on a single condition.,"=SUMIF(A1:A5, ""&gt;10"")"</t>
  </si>
  <si>
    <t>COUNTIF,Counts cells based on a single condition.,"=COUNTIF(A1:A5, ""&gt;10"")"</t>
  </si>
  <si>
    <t>SUMIFS,Sums values based on multiple conditions.,"=SUMIFS(A1:A5, B1:B5, ""&gt;10"", C1:C5, ""South"")"</t>
  </si>
  <si>
    <t>COUNTIFS,Counts cells based on multiple conditions.,"=COUNTIFS(A1:A5, ""&gt;10"", B1:B5, ""South"")"</t>
  </si>
  <si>
    <t>IF,"Returns one value if a condition is true, and another if false.","=IF(A1&gt;10, ""Yes"", ""No"")"</t>
  </si>
  <si>
    <t>AND,Returns TRUE if all conditions are true.,"=AND(A1&gt;10, B1&lt;5)"</t>
  </si>
  <si>
    <t>OR,Returns TRUE if at least one condition is true.,"=OR(A1&gt;10, B1&lt;5)"</t>
  </si>
  <si>
    <t>Education Level</t>
  </si>
  <si>
    <t>Occupation</t>
  </si>
  <si>
    <t>Company Type</t>
  </si>
  <si>
    <t>Master's Degree</t>
  </si>
  <si>
    <t>Manager</t>
  </si>
  <si>
    <t>Startup</t>
  </si>
  <si>
    <t>Bachelor's Degree</t>
  </si>
  <si>
    <t>Teacher</t>
  </si>
  <si>
    <t>School</t>
  </si>
  <si>
    <t>Clerical Staff</t>
  </si>
  <si>
    <t>Public</t>
  </si>
  <si>
    <t>Retail Worker</t>
  </si>
  <si>
    <t>Post-graduate</t>
  </si>
  <si>
    <t>Professor</t>
  </si>
  <si>
    <t>PhD</t>
  </si>
  <si>
    <t>Scientist</t>
  </si>
  <si>
    <t>Private</t>
  </si>
  <si>
    <t>Uneducated</t>
  </si>
  <si>
    <t>Unemployed</t>
  </si>
  <si>
    <t>None</t>
  </si>
  <si>
    <t>Labourer</t>
  </si>
  <si>
    <t>Driver</t>
  </si>
  <si>
    <t>Doctor</t>
  </si>
  <si>
    <t>Engineer</t>
  </si>
  <si>
    <t>Junior Executive</t>
  </si>
  <si>
    <t>Nurse</t>
  </si>
  <si>
    <t>High School</t>
  </si>
  <si>
    <t>Senior Executive</t>
  </si>
  <si>
    <t>Software Engineer</t>
  </si>
  <si>
    <t>Consultant</t>
  </si>
  <si>
    <t>CEO</t>
  </si>
  <si>
    <t>Farmer</t>
  </si>
  <si>
    <t>Blood Type</t>
  </si>
  <si>
    <t>Height (cm)</t>
  </si>
  <si>
    <t>Weight (kg)</t>
  </si>
  <si>
    <t>Fever</t>
  </si>
  <si>
    <t>Cough</t>
  </si>
  <si>
    <t>Fatigue</t>
  </si>
  <si>
    <t>Difficulty Breathing</t>
  </si>
  <si>
    <t>Blood Pressure</t>
  </si>
  <si>
    <t>Cholesterol Level</t>
  </si>
  <si>
    <t>Smoking Status</t>
  </si>
  <si>
    <t>Drinking Status</t>
  </si>
  <si>
    <t>Diabetes</t>
  </si>
  <si>
    <t>Condition</t>
  </si>
  <si>
    <t>Readmission</t>
  </si>
  <si>
    <t>Outcome</t>
  </si>
  <si>
    <t>Satisfaction</t>
  </si>
  <si>
    <t>O+</t>
  </si>
  <si>
    <t>129/83</t>
  </si>
  <si>
    <t>Fractured Leg</t>
  </si>
  <si>
    <t>No</t>
  </si>
  <si>
    <t>Critical</t>
  </si>
  <si>
    <t>Dissatisfied</t>
  </si>
  <si>
    <t>AB-</t>
  </si>
  <si>
    <t>112/81</t>
  </si>
  <si>
    <t>Recovered</t>
  </si>
  <si>
    <t>Very Dissatisfied</t>
  </si>
  <si>
    <t>B+</t>
  </si>
  <si>
    <t>125/74</t>
  </si>
  <si>
    <t>Stroke</t>
  </si>
  <si>
    <t>Very Satisfied</t>
  </si>
  <si>
    <t>A-</t>
  </si>
  <si>
    <t>122/72</t>
  </si>
  <si>
    <t>Heart Attack</t>
  </si>
  <si>
    <t>Neutral</t>
  </si>
  <si>
    <t>110/80</t>
  </si>
  <si>
    <t>Appendicitis</t>
  </si>
  <si>
    <t>Yes</t>
  </si>
  <si>
    <t>110/73</t>
  </si>
  <si>
    <t>Fractured Arm</t>
  </si>
  <si>
    <t>O-</t>
  </si>
  <si>
    <t>123/75</t>
  </si>
  <si>
    <t>Childbirth</t>
  </si>
  <si>
    <t>Satisfied</t>
  </si>
  <si>
    <t>114/70</t>
  </si>
  <si>
    <t>124/84</t>
  </si>
  <si>
    <t>Respiratory Infection</t>
  </si>
  <si>
    <t>Ongoing Treatment</t>
  </si>
  <si>
    <t>A+</t>
  </si>
  <si>
    <t>116/80</t>
  </si>
  <si>
    <t>129/71</t>
  </si>
  <si>
    <t>110/70</t>
  </si>
  <si>
    <t>Osteoarthritis</t>
  </si>
  <si>
    <t>126/76</t>
  </si>
  <si>
    <t>AB+</t>
  </si>
  <si>
    <t>116/89</t>
  </si>
  <si>
    <t>Hypertension</t>
  </si>
  <si>
    <t>129/73</t>
  </si>
  <si>
    <t>112/86</t>
  </si>
  <si>
    <t>Heart Disease</t>
  </si>
  <si>
    <t>129/85</t>
  </si>
  <si>
    <t>128/70</t>
  </si>
  <si>
    <t>117/76</t>
  </si>
  <si>
    <t>121/77</t>
  </si>
  <si>
    <t>114/72</t>
  </si>
  <si>
    <t>Kidney Stones</t>
  </si>
  <si>
    <t>B-</t>
  </si>
  <si>
    <t>112/84</t>
  </si>
  <si>
    <t>123/83</t>
  </si>
  <si>
    <t>127/81</t>
  </si>
  <si>
    <t>128/71</t>
  </si>
  <si>
    <t>128/85</t>
  </si>
  <si>
    <t>125/81</t>
  </si>
  <si>
    <t>125/79</t>
  </si>
  <si>
    <t>Cancer</t>
  </si>
  <si>
    <t>117/75</t>
  </si>
  <si>
    <t>Allergic Reaction</t>
  </si>
  <si>
    <t>127/71</t>
  </si>
  <si>
    <t>126/73</t>
  </si>
  <si>
    <t>122/77</t>
  </si>
  <si>
    <t>121/70</t>
  </si>
  <si>
    <t>126/79</t>
  </si>
  <si>
    <t>115/82</t>
  </si>
  <si>
    <t>121/79</t>
  </si>
  <si>
    <t>112/70</t>
  </si>
  <si>
    <t>Prostate Cancer</t>
  </si>
  <si>
    <t>111/88</t>
  </si>
  <si>
    <t>121/85</t>
  </si>
  <si>
    <t>125/70</t>
  </si>
  <si>
    <t>121/80</t>
  </si>
  <si>
    <t>110/77</t>
  </si>
  <si>
    <t>120/86</t>
  </si>
  <si>
    <t>116/82</t>
  </si>
  <si>
    <t>115/70</t>
  </si>
  <si>
    <t>118/76</t>
  </si>
  <si>
    <t>122/75</t>
  </si>
  <si>
    <t>111/73</t>
  </si>
  <si>
    <t>114/87</t>
  </si>
  <si>
    <t>119/75</t>
  </si>
  <si>
    <t>112/79</t>
  </si>
  <si>
    <t>121/81</t>
  </si>
  <si>
    <t>124/72</t>
  </si>
  <si>
    <t>118/80</t>
  </si>
  <si>
    <t>124/80</t>
  </si>
  <si>
    <t>127/86</t>
  </si>
  <si>
    <t>127/77</t>
  </si>
  <si>
    <t>126/70</t>
  </si>
  <si>
    <t>113/76</t>
  </si>
  <si>
    <t>112/73</t>
  </si>
  <si>
    <t>121/78</t>
  </si>
  <si>
    <t>124/82</t>
  </si>
  <si>
    <t>129/76</t>
  </si>
  <si>
    <t>123/89</t>
  </si>
  <si>
    <t>126/71</t>
  </si>
  <si>
    <t>124/77</t>
  </si>
  <si>
    <t>121/76</t>
  </si>
  <si>
    <t>129/80</t>
  </si>
  <si>
    <t>114/82</t>
  </si>
  <si>
    <t>122/71</t>
  </si>
  <si>
    <t>113/73</t>
  </si>
  <si>
    <t>129/84</t>
  </si>
  <si>
    <t>115/71</t>
  </si>
  <si>
    <t>116/77</t>
  </si>
  <si>
    <t>117/85</t>
  </si>
  <si>
    <t>125/73</t>
  </si>
  <si>
    <t>110/82</t>
  </si>
  <si>
    <t>128/75</t>
  </si>
  <si>
    <t>113/81</t>
  </si>
  <si>
    <t>122/73</t>
  </si>
  <si>
    <t>116/72</t>
  </si>
  <si>
    <t>115/86</t>
  </si>
  <si>
    <t>110/89</t>
  </si>
  <si>
    <t>119/85</t>
  </si>
  <si>
    <t>115/73</t>
  </si>
  <si>
    <t>117/72</t>
  </si>
  <si>
    <t>115/84</t>
  </si>
  <si>
    <t>128/80</t>
  </si>
  <si>
    <t>126/74</t>
  </si>
  <si>
    <t>123/86</t>
  </si>
  <si>
    <t>110/88</t>
  </si>
  <si>
    <t>113/74</t>
  </si>
  <si>
    <t>112/87</t>
  </si>
  <si>
    <t>115/75</t>
  </si>
  <si>
    <t>123/70</t>
  </si>
  <si>
    <t>119/79</t>
  </si>
  <si>
    <t>110/78</t>
  </si>
  <si>
    <t>117/82</t>
  </si>
  <si>
    <t>110/76</t>
  </si>
  <si>
    <t>118/84</t>
  </si>
  <si>
    <t>114/76</t>
  </si>
  <si>
    <t>114/80</t>
  </si>
  <si>
    <t>124/73</t>
  </si>
  <si>
    <t>118/70</t>
  </si>
  <si>
    <t>120/82</t>
  </si>
  <si>
    <t>113/89</t>
  </si>
  <si>
    <t>122/70</t>
  </si>
  <si>
    <t>127/84</t>
  </si>
  <si>
    <t>128/83</t>
  </si>
  <si>
    <t>120/70</t>
  </si>
  <si>
    <t>125/72</t>
  </si>
  <si>
    <t>124/86</t>
  </si>
  <si>
    <t>112/76</t>
  </si>
  <si>
    <t>122/80</t>
  </si>
  <si>
    <t>118/72</t>
  </si>
  <si>
    <t>123/85</t>
  </si>
  <si>
    <t>117/88</t>
  </si>
  <si>
    <t>116/75</t>
  </si>
  <si>
    <t>118/86</t>
  </si>
  <si>
    <t>123/78</t>
  </si>
  <si>
    <t>115/87</t>
  </si>
  <si>
    <t>111/85</t>
  </si>
  <si>
    <t>126/84</t>
  </si>
  <si>
    <t>111/86</t>
  </si>
  <si>
    <t>113/78</t>
  </si>
  <si>
    <t>125/87</t>
  </si>
  <si>
    <t>113/84</t>
  </si>
  <si>
    <t>129/89</t>
  </si>
  <si>
    <t>112/80</t>
  </si>
  <si>
    <t>124/74</t>
  </si>
  <si>
    <t>118/75</t>
  </si>
  <si>
    <t>120/81</t>
  </si>
  <si>
    <t>110/72</t>
  </si>
  <si>
    <t>125/77</t>
  </si>
  <si>
    <t>116/88</t>
  </si>
  <si>
    <t>120/83</t>
  </si>
  <si>
    <t>111/84</t>
  </si>
  <si>
    <t>114/89</t>
  </si>
  <si>
    <t>119/87</t>
  </si>
  <si>
    <t>125/75</t>
  </si>
  <si>
    <t>118/87</t>
  </si>
  <si>
    <t>116/71</t>
  </si>
  <si>
    <t>113/82</t>
  </si>
  <si>
    <t>112/82</t>
  </si>
  <si>
    <t>124/70</t>
  </si>
  <si>
    <t>122/74</t>
  </si>
  <si>
    <t>124/87</t>
  </si>
  <si>
    <t>124/79</t>
  </si>
  <si>
    <t>110/84</t>
  </si>
  <si>
    <t>126/77</t>
  </si>
  <si>
    <t>122/86</t>
  </si>
  <si>
    <t>112/72</t>
  </si>
  <si>
    <t>121/89</t>
  </si>
  <si>
    <t>121/72</t>
  </si>
  <si>
    <t>127/83</t>
  </si>
  <si>
    <t>114/88</t>
  </si>
  <si>
    <t>123/73</t>
  </si>
  <si>
    <t>111/89</t>
  </si>
  <si>
    <t>116/78</t>
  </si>
  <si>
    <t>111/70</t>
  </si>
  <si>
    <t>118/73</t>
  </si>
  <si>
    <t>124/71</t>
  </si>
  <si>
    <t>119/86</t>
  </si>
  <si>
    <t>118/74</t>
  </si>
  <si>
    <t>111/72</t>
  </si>
  <si>
    <t>126/81</t>
  </si>
  <si>
    <t>121/84</t>
  </si>
  <si>
    <t>129/87</t>
  </si>
  <si>
    <t>126/88</t>
  </si>
  <si>
    <t>126/72</t>
  </si>
  <si>
    <t>111/87</t>
  </si>
  <si>
    <t>121/73</t>
  </si>
  <si>
    <t>128/82</t>
  </si>
  <si>
    <t>111/75</t>
  </si>
  <si>
    <t>117/87</t>
  </si>
  <si>
    <t>111/77</t>
  </si>
  <si>
    <t>118/89</t>
  </si>
  <si>
    <t>118/82</t>
  </si>
  <si>
    <t>120/72</t>
  </si>
  <si>
    <t>114/73</t>
  </si>
  <si>
    <t>116/86</t>
  </si>
  <si>
    <t>115/81</t>
  </si>
  <si>
    <t>117/86</t>
  </si>
  <si>
    <t>118/78</t>
  </si>
  <si>
    <t>125/80</t>
  </si>
  <si>
    <t>111/76</t>
  </si>
  <si>
    <t>122/89</t>
  </si>
  <si>
    <t>119/81</t>
  </si>
  <si>
    <t>114/77</t>
  </si>
  <si>
    <t>113/87</t>
  </si>
  <si>
    <t>129/77</t>
  </si>
  <si>
    <t>125/76</t>
  </si>
  <si>
    <t>110/79</t>
  </si>
  <si>
    <t>115/88</t>
  </si>
  <si>
    <t>126/87</t>
  </si>
  <si>
    <t>117/89</t>
  </si>
  <si>
    <t>123/80</t>
  </si>
  <si>
    <t>126/89</t>
  </si>
  <si>
    <t>118/88</t>
  </si>
  <si>
    <t>114/86</t>
  </si>
  <si>
    <t>127/74</t>
  </si>
  <si>
    <t>116/81</t>
  </si>
  <si>
    <t>110/83</t>
  </si>
  <si>
    <t>113/71</t>
  </si>
  <si>
    <t>113/77</t>
  </si>
  <si>
    <t>129/79</t>
  </si>
  <si>
    <t>122/78</t>
  </si>
  <si>
    <t>112/71</t>
  </si>
  <si>
    <t>123/74</t>
  </si>
  <si>
    <t>119/88</t>
  </si>
  <si>
    <t>112/88</t>
  </si>
  <si>
    <t>123/77</t>
  </si>
  <si>
    <t>124/83</t>
  </si>
  <si>
    <t>121/71</t>
  </si>
  <si>
    <t>116/79</t>
  </si>
  <si>
    <t>117/79</t>
  </si>
  <si>
    <t>120/77</t>
  </si>
  <si>
    <t>112/83</t>
  </si>
  <si>
    <t>128/73</t>
  </si>
  <si>
    <t>126/85</t>
  </si>
  <si>
    <t>116/85</t>
  </si>
  <si>
    <t>112/78</t>
  </si>
  <si>
    <t>110/85</t>
  </si>
  <si>
    <t>117/81</t>
  </si>
  <si>
    <t>113/79</t>
  </si>
  <si>
    <t>118/71</t>
  </si>
  <si>
    <t>120/75</t>
  </si>
  <si>
    <t>120/79</t>
  </si>
  <si>
    <t>114/75</t>
  </si>
  <si>
    <t>126/82</t>
  </si>
  <si>
    <t>123/71</t>
  </si>
  <si>
    <t>114/78</t>
  </si>
  <si>
    <t>121/86</t>
  </si>
  <si>
    <t>126/83</t>
  </si>
  <si>
    <t>123/72</t>
  </si>
  <si>
    <t>117/73</t>
  </si>
  <si>
    <t>119/71</t>
  </si>
  <si>
    <t>117/74</t>
  </si>
  <si>
    <t>120/88</t>
  </si>
  <si>
    <t>116/76</t>
  </si>
  <si>
    <t>121/83</t>
  </si>
  <si>
    <t>127/73</t>
  </si>
  <si>
    <t>129/86</t>
  </si>
  <si>
    <t>129/82</t>
  </si>
  <si>
    <t>118/79</t>
  </si>
  <si>
    <t>115/89</t>
  </si>
  <si>
    <t>112/77</t>
  </si>
  <si>
    <t>119/76</t>
  </si>
  <si>
    <t>127/72</t>
  </si>
  <si>
    <t>128/76</t>
  </si>
  <si>
    <t>119/82</t>
  </si>
  <si>
    <t>114/74</t>
  </si>
  <si>
    <t>125/71</t>
  </si>
  <si>
    <t>126/78</t>
  </si>
  <si>
    <t>129/88</t>
  </si>
  <si>
    <t>122/82</t>
  </si>
  <si>
    <t>117/83</t>
  </si>
  <si>
    <t>128/81</t>
  </si>
  <si>
    <t>115/80</t>
  </si>
  <si>
    <t>120/85</t>
  </si>
  <si>
    <t>115/77</t>
  </si>
  <si>
    <t>129/78</t>
  </si>
  <si>
    <t>124/88</t>
  </si>
  <si>
    <t>118/81</t>
  </si>
  <si>
    <t>111/82</t>
  </si>
  <si>
    <t>113/80</t>
  </si>
  <si>
    <t>115/78</t>
  </si>
  <si>
    <t>119/89</t>
  </si>
  <si>
    <t>127/85</t>
  </si>
  <si>
    <t>123/81</t>
  </si>
  <si>
    <t>122/88</t>
  </si>
  <si>
    <t>117/80</t>
  </si>
  <si>
    <t>128/86</t>
  </si>
  <si>
    <t>127/88</t>
  </si>
  <si>
    <t>129/70</t>
  </si>
  <si>
    <t>129/72</t>
  </si>
  <si>
    <t>128/77</t>
  </si>
  <si>
    <t>120/74</t>
  </si>
  <si>
    <t>118/83</t>
  </si>
  <si>
    <t>127/80</t>
  </si>
  <si>
    <t>119/83</t>
  </si>
  <si>
    <t>118/77</t>
  </si>
  <si>
    <t>113/70</t>
  </si>
  <si>
    <t>119/73</t>
  </si>
  <si>
    <t>123/87</t>
  </si>
  <si>
    <t>114/83</t>
  </si>
  <si>
    <t>120/73</t>
  </si>
  <si>
    <t>114/81</t>
  </si>
  <si>
    <t>120/76</t>
  </si>
  <si>
    <t>125/88</t>
  </si>
  <si>
    <t>127/82</t>
  </si>
  <si>
    <t>113/86</t>
  </si>
  <si>
    <t>117/71</t>
  </si>
  <si>
    <t>128/89</t>
  </si>
  <si>
    <t>129/74</t>
  </si>
  <si>
    <t>125/89</t>
  </si>
  <si>
    <t>110/81</t>
  </si>
  <si>
    <t>128/74</t>
  </si>
  <si>
    <t>128/72</t>
  </si>
  <si>
    <t>125/78</t>
  </si>
  <si>
    <t>115/79</t>
  </si>
  <si>
    <t>125/86</t>
  </si>
  <si>
    <t>126/86</t>
  </si>
  <si>
    <t>111/78</t>
  </si>
  <si>
    <t>114/84</t>
  </si>
  <si>
    <t>119/70</t>
  </si>
  <si>
    <t>111/81</t>
  </si>
  <si>
    <t>119/74</t>
  </si>
  <si>
    <t>123/88</t>
  </si>
  <si>
    <t>113/85</t>
  </si>
  <si>
    <t>110/71</t>
  </si>
  <si>
    <t>127/87</t>
  </si>
  <si>
    <t>112/75</t>
  </si>
  <si>
    <t>120/89</t>
  </si>
  <si>
    <t>111/80</t>
  </si>
  <si>
    <t>123/82</t>
  </si>
  <si>
    <t>128/87</t>
  </si>
  <si>
    <t>112/74</t>
  </si>
  <si>
    <t>111/83</t>
  </si>
  <si>
    <t>126/80</t>
  </si>
  <si>
    <t>127/78</t>
  </si>
  <si>
    <t>116/74</t>
  </si>
  <si>
    <t>117/77</t>
  </si>
  <si>
    <t>120/71</t>
  </si>
  <si>
    <t>115/74</t>
  </si>
  <si>
    <t>128/84</t>
  </si>
  <si>
    <t>121/75</t>
  </si>
  <si>
    <t>117/70</t>
  </si>
  <si>
    <t>127/79</t>
  </si>
  <si>
    <t>113/83</t>
  </si>
  <si>
    <t>121/82</t>
  </si>
  <si>
    <t>110/86</t>
  </si>
  <si>
    <t>127/89</t>
  </si>
  <si>
    <t>120/80</t>
  </si>
  <si>
    <t>116/84</t>
  </si>
  <si>
    <t>129/81</t>
  </si>
  <si>
    <t>120/87</t>
  </si>
  <si>
    <t>124/89</t>
  </si>
  <si>
    <t>115/85</t>
  </si>
  <si>
    <t>122/81</t>
  </si>
  <si>
    <t>122/79</t>
  </si>
  <si>
    <t>110/74</t>
  </si>
  <si>
    <t>124/75</t>
  </si>
  <si>
    <t>121/88</t>
  </si>
  <si>
    <t>121/74</t>
  </si>
  <si>
    <t>113/72</t>
  </si>
  <si>
    <t>128/88</t>
  </si>
  <si>
    <t>118/85</t>
  </si>
  <si>
    <t>121/87</t>
  </si>
  <si>
    <t>119/72</t>
  </si>
  <si>
    <t>112/89</t>
  </si>
  <si>
    <t>125/84</t>
  </si>
  <si>
    <t>117/78</t>
  </si>
  <si>
    <t>119/84</t>
  </si>
  <si>
    <t>116/73</t>
  </si>
  <si>
    <t>115/76</t>
  </si>
  <si>
    <t>127/75</t>
  </si>
  <si>
    <t>114/71</t>
  </si>
  <si>
    <t>124/81</t>
  </si>
  <si>
    <t>124/76</t>
  </si>
  <si>
    <t>120/84</t>
  </si>
  <si>
    <t>128/79</t>
  </si>
  <si>
    <t>116/83</t>
  </si>
  <si>
    <t>123/76</t>
  </si>
  <si>
    <t>126/75</t>
  </si>
  <si>
    <t>122/84</t>
  </si>
  <si>
    <t>116/70</t>
  </si>
  <si>
    <t>Procedure</t>
  </si>
  <si>
    <t>Cost Per Visit</t>
  </si>
  <si>
    <t>Number of Visits</t>
  </si>
  <si>
    <t>Room Number</t>
  </si>
  <si>
    <t>Admission Date</t>
  </si>
  <si>
    <t>Discharge Date</t>
  </si>
  <si>
    <t>Insurance Provider</t>
  </si>
  <si>
    <t>Covered by Insurance</t>
  </si>
  <si>
    <t>Sum Covered by Insurance</t>
  </si>
  <si>
    <t>Delivery and Postnatal Care</t>
  </si>
  <si>
    <t>Blue Cross</t>
  </si>
  <si>
    <t>X-Ray and Splint</t>
  </si>
  <si>
    <t/>
  </si>
  <si>
    <t>Lithotripsy</t>
  </si>
  <si>
    <t>Aetna</t>
  </si>
  <si>
    <t>Cast and Physical Therapy</t>
  </si>
  <si>
    <t>Cigna</t>
  </si>
  <si>
    <t>₹6000</t>
  </si>
  <si>
    <t>Medication and Counseling</t>
  </si>
  <si>
    <t>CT Scan and Medication</t>
  </si>
  <si>
    <t>Cardiac Catheterization</t>
  </si>
  <si>
    <t>₹18000</t>
  </si>
  <si>
    <t>Surgery and Chemotherapy</t>
  </si>
  <si>
    <t>Appendectomy</t>
  </si>
  <si>
    <t>Angioplasty</t>
  </si>
  <si>
    <t>Insulin Therapy</t>
  </si>
  <si>
    <t>₹2000</t>
  </si>
  <si>
    <t>Medicare</t>
  </si>
  <si>
    <t>Radiation Therapy</t>
  </si>
  <si>
    <t>₹500</t>
  </si>
  <si>
    <t>Physical Therapy and Pain Management</t>
  </si>
  <si>
    <t>UnitedHealthcare</t>
  </si>
  <si>
    <t>₹12000</t>
  </si>
  <si>
    <t>₹3000</t>
  </si>
  <si>
    <t>₹10000</t>
  </si>
  <si>
    <t>₹8000</t>
  </si>
  <si>
    <t>Antibiotics and Rest</t>
  </si>
  <si>
    <t>₹800</t>
  </si>
  <si>
    <t>Epinephrine Injection</t>
  </si>
  <si>
    <t>₹20000</t>
  </si>
  <si>
    <t>₹25000</t>
  </si>
  <si>
    <t>₹100</t>
  </si>
  <si>
    <t>₹1000</t>
  </si>
  <si>
    <t>₹15000</t>
  </si>
  <si>
    <t>₹4000</t>
  </si>
  <si>
    <t>State</t>
  </si>
  <si>
    <t>Isha Raj Reddy</t>
  </si>
  <si>
    <t>Diya Kumar Sharma</t>
  </si>
  <si>
    <t>Isha Kumar Mehta</t>
  </si>
  <si>
    <t>Vivaan Dev Sharma</t>
  </si>
  <si>
    <t>Aanya Priya Mehta</t>
  </si>
  <si>
    <t>Riya Dev Patel</t>
  </si>
  <si>
    <t>Riya Raj Sharma</t>
  </si>
  <si>
    <t>Aditya Priya Gupta</t>
  </si>
  <si>
    <t>Aanya Kumar Reddy</t>
  </si>
  <si>
    <t>Riya Raj Gupta</t>
  </si>
  <si>
    <t>Krishna Dev Sharma</t>
  </si>
  <si>
    <t>Shreya Priya Sharma</t>
  </si>
  <si>
    <t>Aditya Singh Patel</t>
  </si>
  <si>
    <t>Krishna Dev Reddy</t>
  </si>
  <si>
    <t>Riya Kumar Sharma</t>
  </si>
  <si>
    <t>Shreya Kumar Reddy</t>
  </si>
  <si>
    <t>Shreya Priya Patel</t>
  </si>
  <si>
    <t>Isha Dev Patel</t>
  </si>
  <si>
    <t>Diya Dev Mehta</t>
  </si>
  <si>
    <t>Aarav Raj Sharma</t>
  </si>
  <si>
    <t>Vivaan Priya Gupta</t>
  </si>
  <si>
    <t>Aditya Priya Patel</t>
  </si>
  <si>
    <t>Krishna Kumar Sharma</t>
  </si>
  <si>
    <t>Riya Dev Reddy</t>
  </si>
  <si>
    <t>Riya Dev Mehta</t>
  </si>
  <si>
    <t>Diya Priya Reddy</t>
  </si>
  <si>
    <t>Aarav Dev Patel</t>
  </si>
  <si>
    <t>Aditya Singh Reddy</t>
  </si>
  <si>
    <t>Aarav Dev Mehta</t>
  </si>
  <si>
    <t>count of region</t>
  </si>
  <si>
    <t>priority</t>
  </si>
  <si>
    <t>Total Bill</t>
  </si>
  <si>
    <t>further tagging</t>
  </si>
  <si>
    <t>region unique</t>
  </si>
  <si>
    <t>need attntion</t>
  </si>
  <si>
    <t>count high priorit</t>
  </si>
  <si>
    <t>central tendecny MEAN</t>
  </si>
  <si>
    <t>median</t>
  </si>
  <si>
    <t>mode</t>
  </si>
  <si>
    <t>cverage</t>
  </si>
  <si>
    <t>region</t>
  </si>
  <si>
    <t>financial indicatores</t>
  </si>
  <si>
    <t>income</t>
  </si>
  <si>
    <t xml:space="preserve">total bill </t>
  </si>
  <si>
    <t>insueance</t>
  </si>
  <si>
    <t>health indicatores</t>
  </si>
  <si>
    <t>BP</t>
  </si>
  <si>
    <t>CHOLRESTOL LEVEL</t>
  </si>
  <si>
    <t>SMOKING STATUS</t>
  </si>
  <si>
    <t xml:space="preserve">DRINKING STATUS </t>
  </si>
  <si>
    <t>Count of Patient Id</t>
  </si>
  <si>
    <t>Column Labels</t>
  </si>
  <si>
    <t>Grand Total</t>
  </si>
  <si>
    <t>Row Labels</t>
  </si>
  <si>
    <t>year</t>
  </si>
  <si>
    <t>dob</t>
  </si>
  <si>
    <t>age grp</t>
  </si>
  <si>
    <t>senior</t>
  </si>
  <si>
    <t>Senior Adullt</t>
  </si>
  <si>
    <t>Super Adults</t>
  </si>
  <si>
    <t>Young Adults</t>
  </si>
  <si>
    <t xml:space="preserve"> </t>
  </si>
  <si>
    <t>total bill</t>
  </si>
  <si>
    <t>height (m)</t>
  </si>
  <si>
    <t>bmi</t>
  </si>
  <si>
    <t>diabites</t>
  </si>
  <si>
    <t>FALSE</t>
  </si>
  <si>
    <t>TRUE</t>
  </si>
  <si>
    <t>Average of bmi</t>
  </si>
  <si>
    <t>CONDITION</t>
  </si>
  <si>
    <t>updated Diabetic</t>
  </si>
  <si>
    <t>updated drinking status</t>
  </si>
  <si>
    <t>updated smoking status</t>
  </si>
  <si>
    <t>smoking</t>
  </si>
  <si>
    <t>drinking</t>
  </si>
  <si>
    <t>DO NOT SMOKE</t>
  </si>
  <si>
    <t>SMOKE</t>
  </si>
  <si>
    <t xml:space="preserve"> Public</t>
  </si>
  <si>
    <t>A</t>
  </si>
  <si>
    <t>B</t>
  </si>
  <si>
    <t>C</t>
  </si>
  <si>
    <t>INSURANCE NAME</t>
  </si>
  <si>
    <t>No Insurance</t>
  </si>
  <si>
    <t>RISK</t>
  </si>
  <si>
    <t>public</t>
  </si>
  <si>
    <t xml:space="preserve">COMPANY </t>
  </si>
  <si>
    <t>COMMUNITY HEALTH ANALYSIS - FINAL REPORT</t>
  </si>
  <si>
    <t>HEALTH ANALYSIS</t>
  </si>
  <si>
    <t>SUMMARY</t>
  </si>
  <si>
    <t>DRINKING TRENSD REGION WISE</t>
  </si>
  <si>
    <t>EDUCATION ANALYSIS</t>
  </si>
  <si>
    <t>SMOKING TRENDS REGION WISE</t>
  </si>
  <si>
    <t>HEALTH CONDITON REGION WISE</t>
  </si>
  <si>
    <t>DEMOGRAPHIC ANALYSIS</t>
  </si>
  <si>
    <t xml:space="preserve">AGE </t>
  </si>
  <si>
    <t>INCOME</t>
  </si>
  <si>
    <t>AGE GRP NO</t>
  </si>
  <si>
    <t>20-29</t>
  </si>
  <si>
    <t>30-39</t>
  </si>
  <si>
    <t>40-49</t>
  </si>
  <si>
    <t>50-59</t>
  </si>
  <si>
    <t>60-69</t>
  </si>
  <si>
    <t>70-79</t>
  </si>
  <si>
    <t>80-89</t>
  </si>
  <si>
    <t>Average of INCOME</t>
  </si>
  <si>
    <t>Higher BMI is a strong indicator of diabetes risk.</t>
  </si>
  <si>
    <r>
      <t xml:space="preserve">Regional differences are minimal, so </t>
    </r>
    <r>
      <rPr>
        <b/>
        <sz val="11"/>
        <color theme="1"/>
        <rFont val="Calibri"/>
        <scheme val="minor"/>
      </rPr>
      <t>BMI impact is consistent across all regions</t>
    </r>
    <r>
      <rPr>
        <sz val="11"/>
        <color theme="1"/>
        <rFont val="Calibri"/>
        <scheme val="minor"/>
      </rPr>
      <t>.</t>
    </r>
  </si>
  <si>
    <r>
      <t xml:space="preserve">Focus should be on </t>
    </r>
    <r>
      <rPr>
        <b/>
        <sz val="11"/>
        <color theme="1"/>
        <rFont val="Calibri"/>
        <scheme val="minor"/>
      </rPr>
      <t>weight management and lifestyle improvement</t>
    </r>
    <r>
      <rPr>
        <sz val="11"/>
        <color theme="1"/>
        <rFont val="Calibri"/>
        <scheme val="minor"/>
      </rPr>
      <t xml:space="preserve"> to reduce diabetes risk.</t>
    </r>
  </si>
  <si>
    <t>(blank)</t>
  </si>
  <si>
    <t>1. Total patients = 1000; Non-smokers (556) are higher than smokers (444).</t>
  </si>
  <si>
    <t>2. South region has the highest number of patients (363), followed by North (252), West (249), and East (136).</t>
  </si>
  <si>
    <t>3. In every region, non-smokers are more than smokers, with the biggest gap seen in the South region.</t>
  </si>
  <si>
    <t>1. Out of 1000 patients, a clear majority are non-smokers (695) compared to smokers (305), indicating lower smoking prevalence overall.</t>
  </si>
  <si>
    <t>2. The South region has the highest patient count (363) and also the highest number of smokers (117), making it the most significant region for analysis.</t>
  </si>
  <si>
    <t>3. Non-smokers consistently outnumber smokers across all regions, with the largest gap observed in the South, highlighting a strong non-smoking trend.</t>
  </si>
  <si>
    <r>
      <t xml:space="preserve">The </t>
    </r>
    <r>
      <rPr>
        <b/>
        <sz val="11"/>
        <color theme="1"/>
        <rFont val="Calibri"/>
        <scheme val="minor"/>
      </rPr>
      <t>West region has the highest average income (30.85)</t>
    </r>
    <r>
      <rPr>
        <sz val="11"/>
        <color theme="1"/>
        <rFont val="Calibri"/>
        <scheme val="minor"/>
      </rPr>
      <t>, followed by South (28.06), East (21.82), and North (16.79), indicating strong regional income differences.</t>
    </r>
  </si>
  <si>
    <r>
      <t xml:space="preserve">Income generally </t>
    </r>
    <r>
      <rPr>
        <b/>
        <sz val="11"/>
        <color theme="1"/>
        <rFont val="Calibri"/>
        <scheme val="minor"/>
      </rPr>
      <t>increases with age</t>
    </r>
    <r>
      <rPr>
        <sz val="11"/>
        <color theme="1"/>
        <rFont val="Calibri"/>
        <scheme val="minor"/>
      </rPr>
      <t xml:space="preserve">, peaking around the </t>
    </r>
    <r>
      <rPr>
        <b/>
        <sz val="11"/>
        <color theme="1"/>
        <rFont val="Calibri"/>
        <scheme val="minor"/>
      </rPr>
      <t>50–79 age group</t>
    </r>
    <r>
      <rPr>
        <sz val="11"/>
        <color theme="1"/>
        <rFont val="Calibri"/>
        <scheme val="minor"/>
      </rPr>
      <t>, especially in West and South regions.</t>
    </r>
  </si>
  <si>
    <r>
      <t xml:space="preserve">The </t>
    </r>
    <r>
      <rPr>
        <b/>
        <sz val="11"/>
        <color theme="1"/>
        <rFont val="Calibri"/>
        <scheme val="minor"/>
      </rPr>
      <t>20–29 and 80–89 age groups have the lowest income levels</t>
    </r>
    <r>
      <rPr>
        <sz val="11"/>
        <color theme="1"/>
        <rFont val="Calibri"/>
        <scheme val="minor"/>
      </rPr>
      <t>, showing lower earning capacity at early and late stages of life.</t>
    </r>
  </si>
  <si>
    <t>BMI AND DIABETICS</t>
  </si>
  <si>
    <r>
      <t xml:space="preserve">A moderate portion of patients have </t>
    </r>
    <r>
      <rPr>
        <b/>
        <sz val="11"/>
        <color theme="1"/>
        <rFont val="Calibri"/>
        <scheme val="minor"/>
      </rPr>
      <t>School-level education (15.7%)</t>
    </r>
    <r>
      <rPr>
        <sz val="11"/>
        <color theme="1"/>
        <rFont val="Calibri"/>
        <scheme val="minor"/>
      </rPr>
      <t>.</t>
    </r>
  </si>
  <si>
    <t>The majority of patients have a Master’s Degree (32.3%), making it the most common education level.</t>
  </si>
  <si>
    <r>
      <t>High School (5.5%)</t>
    </r>
    <r>
      <rPr>
        <sz val="11"/>
        <color theme="1"/>
        <rFont val="Calibri"/>
        <scheme val="minor"/>
      </rPr>
      <t xml:space="preserve"> and </t>
    </r>
    <r>
      <rPr>
        <b/>
        <sz val="11"/>
        <color theme="1"/>
        <rFont val="Calibri"/>
        <scheme val="minor"/>
      </rPr>
      <t>Uneducated (2.5%)</t>
    </r>
    <r>
      <rPr>
        <sz val="11"/>
        <color theme="1"/>
        <rFont val="Calibri"/>
        <scheme val="minor"/>
      </rPr>
      <t xml:space="preserve"> groups form the lowest proportions.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</si>
</sst>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yyyy\-mm\-dd\ hh:mm:ss"/>
    <numFmt numFmtId="165" formatCode="[$-14009]dd/mm/yyyy;@"/>
  </numFmts>
  <fonts count="1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5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11">
    <xf numFmtId="0" fontId="0" fillId="0" borderId="0" xfId="0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/>
    <xf numFmtId="0" fontId="4" fillId="0" borderId="2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164" fontId="7" fillId="0" borderId="0" xfId="0" applyNumberFormat="1" applyFont="1"/>
    <xf numFmtId="0" fontId="4" fillId="0" borderId="5" xfId="0" applyFont="1" applyBorder="1"/>
    <xf numFmtId="0" fontId="4" fillId="0" borderId="6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3" fillId="0" borderId="0" xfId="0" applyFont="1"/>
    <xf numFmtId="0" fontId="9" fillId="0" borderId="1" xfId="0" applyFont="1" applyBorder="1" applyAlignment="1">
      <alignment horizontal="center" vertical="top"/>
    </xf>
    <xf numFmtId="165" fontId="4" fillId="0" borderId="1" xfId="0" applyNumberFormat="1" applyFont="1" applyBorder="1" applyAlignment="1">
      <alignment horizontal="right" vertical="top"/>
    </xf>
    <xf numFmtId="165" fontId="0" fillId="0" borderId="0" xfId="0" applyNumberFormat="1" applyAlignment="1">
      <alignment horizontal="right"/>
    </xf>
    <xf numFmtId="165" fontId="5" fillId="0" borderId="0" xfId="0" applyNumberFormat="1" applyFont="1" applyAlignment="1">
      <alignment horizontal="left"/>
    </xf>
    <xf numFmtId="0" fontId="4" fillId="0" borderId="9" xfId="0" applyFont="1" applyBorder="1" applyAlignment="1">
      <alignment horizontal="center" vertical="top"/>
    </xf>
    <xf numFmtId="14" fontId="0" fillId="0" borderId="0" xfId="0" applyNumberFormat="1"/>
    <xf numFmtId="0" fontId="10" fillId="0" borderId="1" xfId="0" applyFont="1" applyBorder="1" applyAlignment="1">
      <alignment horizontal="center" vertical="top"/>
    </xf>
    <xf numFmtId="0" fontId="2" fillId="0" borderId="0" xfId="0" applyFont="1"/>
    <xf numFmtId="43" fontId="5" fillId="0" borderId="0" xfId="1" applyFont="1"/>
    <xf numFmtId="0" fontId="0" fillId="2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/>
    </xf>
    <xf numFmtId="43" fontId="0" fillId="0" borderId="0" xfId="0" applyNumberFormat="1"/>
    <xf numFmtId="0" fontId="11" fillId="0" borderId="0" xfId="0" applyFont="1"/>
    <xf numFmtId="165" fontId="9" fillId="0" borderId="1" xfId="0" applyNumberFormat="1" applyFont="1" applyBorder="1" applyAlignment="1">
      <alignment horizontal="right" vertical="top"/>
    </xf>
    <xf numFmtId="43" fontId="4" fillId="0" borderId="1" xfId="1" applyFont="1" applyBorder="1" applyAlignment="1">
      <alignment horizontal="center" vertical="top"/>
    </xf>
    <xf numFmtId="43" fontId="0" fillId="0" borderId="0" xfId="1" applyFont="1"/>
    <xf numFmtId="0" fontId="0" fillId="0" borderId="19" xfId="0" applyBorder="1" applyAlignment="1">
      <alignment horizontal="left"/>
    </xf>
    <xf numFmtId="0" fontId="0" fillId="0" borderId="19" xfId="0" applyBorder="1"/>
    <xf numFmtId="10" fontId="0" fillId="0" borderId="0" xfId="0" applyNumberFormat="1"/>
    <xf numFmtId="0" fontId="0" fillId="3" borderId="0" xfId="0" applyFill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4" fillId="0" borderId="0" xfId="0" pivotButton="1" applyFont="1"/>
    <xf numFmtId="0" fontId="14" fillId="0" borderId="0" xfId="0" applyFont="1"/>
    <xf numFmtId="0" fontId="14" fillId="0" borderId="0" xfId="0" applyFont="1" applyAlignment="1">
      <alignment horizontal="left"/>
    </xf>
    <xf numFmtId="43" fontId="14" fillId="0" borderId="0" xfId="0" applyNumberFormat="1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5" fillId="0" borderId="0" xfId="0" applyFont="1"/>
    <xf numFmtId="0" fontId="15" fillId="0" borderId="0" xfId="0" pivotButton="1" applyFont="1"/>
    <xf numFmtId="0" fontId="15" fillId="0" borderId="0" xfId="0" applyFont="1" applyAlignment="1">
      <alignment horizontal="left"/>
    </xf>
    <xf numFmtId="0" fontId="13" fillId="0" borderId="0" xfId="0" pivotButton="1" applyFont="1"/>
    <xf numFmtId="0" fontId="13" fillId="0" borderId="0" xfId="0" applyFont="1"/>
    <xf numFmtId="0" fontId="13" fillId="0" borderId="0" xfId="0" applyFont="1" applyAlignment="1">
      <alignment horizontal="left"/>
    </xf>
    <xf numFmtId="43" fontId="0" fillId="0" borderId="0" xfId="0" applyNumberFormat="1" applyAlignment="1">
      <alignment horizontal="left"/>
    </xf>
    <xf numFmtId="43" fontId="15" fillId="0" borderId="0" xfId="0" applyNumberFormat="1" applyFont="1" applyAlignment="1">
      <alignment horizontal="left"/>
    </xf>
    <xf numFmtId="43" fontId="15" fillId="0" borderId="0" xfId="0" applyNumberFormat="1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7" fillId="0" borderId="19" xfId="0" applyFont="1" applyBorder="1"/>
    <xf numFmtId="10" fontId="17" fillId="0" borderId="28" xfId="0" applyNumberFormat="1" applyFont="1" applyBorder="1"/>
    <xf numFmtId="10" fontId="17" fillId="0" borderId="29" xfId="0" applyNumberFormat="1" applyFont="1" applyBorder="1"/>
    <xf numFmtId="0" fontId="17" fillId="0" borderId="19" xfId="0" applyFont="1" applyBorder="1" applyAlignment="1">
      <alignment horizontal="left"/>
    </xf>
    <xf numFmtId="10" fontId="17" fillId="0" borderId="30" xfId="0" applyNumberFormat="1" applyFont="1" applyBorder="1"/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0" fillId="0" borderId="24" xfId="0" applyBorder="1" applyAlignment="1">
      <alignment vertical="top"/>
    </xf>
    <xf numFmtId="0" fontId="0" fillId="0" borderId="0" xfId="0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13" fillId="5" borderId="19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24" xfId="0" applyBorder="1" applyAlignment="1">
      <alignment horizontal="left" wrapText="1"/>
    </xf>
    <xf numFmtId="0" fontId="12" fillId="5" borderId="0" xfId="0" applyFont="1" applyFill="1" applyAlignment="1">
      <alignment horizontal="center"/>
    </xf>
    <xf numFmtId="0" fontId="13" fillId="5" borderId="20" xfId="0" applyFont="1" applyFill="1" applyBorder="1" applyAlignment="1">
      <alignment horizontal="center"/>
    </xf>
    <xf numFmtId="0" fontId="13" fillId="5" borderId="21" xfId="0" applyFont="1" applyFill="1" applyBorder="1" applyAlignment="1">
      <alignment horizontal="center"/>
    </xf>
    <xf numFmtId="0" fontId="13" fillId="5" borderId="22" xfId="0" applyFont="1" applyFill="1" applyBorder="1" applyAlignment="1">
      <alignment horizontal="center"/>
    </xf>
    <xf numFmtId="0" fontId="13" fillId="5" borderId="23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13" fillId="5" borderId="24" xfId="0" applyFont="1" applyFill="1" applyBorder="1" applyAlignment="1">
      <alignment horizontal="center"/>
    </xf>
    <xf numFmtId="0" fontId="13" fillId="5" borderId="19" xfId="0" applyFont="1" applyFill="1" applyBorder="1" applyAlignment="1">
      <alignment horizontal="center"/>
    </xf>
    <xf numFmtId="0" fontId="14" fillId="4" borderId="0" xfId="0" applyFont="1" applyFill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4" fillId="0" borderId="3" xfId="0" applyFont="1" applyBorder="1" applyAlignment="1">
      <alignment horizontal="center" vertical="top"/>
    </xf>
    <xf numFmtId="0" fontId="8" fillId="0" borderId="4" xfId="0" applyFont="1" applyBorder="1"/>
    <xf numFmtId="0" fontId="17" fillId="0" borderId="20" xfId="0" pivotButton="1" applyFont="1" applyBorder="1"/>
    <xf numFmtId="0" fontId="17" fillId="0" borderId="23" xfId="0" applyFont="1" applyBorder="1" applyAlignment="1">
      <alignment horizontal="left"/>
    </xf>
    <xf numFmtId="0" fontId="16" fillId="0" borderId="0" xfId="0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15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numFmt numFmtId="35" formatCode="_ * #,##0.00_ ;_ * \-#,##0.00_ ;_ * &quot;-&quot;??_ ;_ @_ "/>
    </dxf>
    <dxf>
      <numFmt numFmtId="35" formatCode="_ * #,##0.00_ ;_ * \-#,##0.00_ ;_ * &quot;-&quot;??_ ;_ @_ 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8.xml"/><Relationship Id="rId33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7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6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customschemas.google.com/relationships/workbookmetadata" Target="metadata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[v6_Community_Health_raw_data.xlsx]demo-report!PivotTable31</c:name>
    <c:fmtId val="1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552559055118111"/>
          <c:y val="0.13323855351414407"/>
          <c:w val="0.68352974628171481"/>
          <c:h val="0.65853091280256637"/>
        </c:manualLayout>
      </c:layout>
      <c:lineChart>
        <c:grouping val="stacked"/>
        <c:varyColors val="0"/>
        <c:ser>
          <c:idx val="0"/>
          <c:order val="0"/>
          <c:tx>
            <c:strRef>
              <c:f>'demo-report'!$D$6:$D$7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'demo-report'!$C$8:$C$15</c:f>
              <c:strCache>
                <c:ptCount val="7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70-79</c:v>
                </c:pt>
                <c:pt idx="6">
                  <c:v>80-89</c:v>
                </c:pt>
              </c:strCache>
            </c:strRef>
          </c:cat>
          <c:val>
            <c:numRef>
              <c:f>'demo-report'!$D$8:$D$15</c:f>
              <c:numCache>
                <c:formatCode>_(* #,##0.00_);_(* \(#,##0.00\);_(* "-"??_);_(@_)</c:formatCode>
                <c:ptCount val="7"/>
                <c:pt idx="0">
                  <c:v>7.8</c:v>
                </c:pt>
                <c:pt idx="1">
                  <c:v>25.518518518518519</c:v>
                </c:pt>
                <c:pt idx="2">
                  <c:v>19.923076923076923</c:v>
                </c:pt>
                <c:pt idx="3">
                  <c:v>18.967741935483872</c:v>
                </c:pt>
                <c:pt idx="4">
                  <c:v>16.826086956521738</c:v>
                </c:pt>
                <c:pt idx="5">
                  <c:v>57.142857142857146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2-4126-80BC-B5850549FA13}"/>
            </c:ext>
          </c:extLst>
        </c:ser>
        <c:ser>
          <c:idx val="1"/>
          <c:order val="1"/>
          <c:tx>
            <c:strRef>
              <c:f>'demo-report'!$E$6:$E$7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'demo-report'!$C$8:$C$15</c:f>
              <c:strCache>
                <c:ptCount val="7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70-79</c:v>
                </c:pt>
                <c:pt idx="6">
                  <c:v>80-89</c:v>
                </c:pt>
              </c:strCache>
            </c:strRef>
          </c:cat>
          <c:val>
            <c:numRef>
              <c:f>'demo-report'!$E$8:$E$15</c:f>
              <c:numCache>
                <c:formatCode>_(* #,##0.00_);_(* \(#,##0.00\);_(* "-"??_);_(@_)</c:formatCode>
                <c:ptCount val="7"/>
                <c:pt idx="0">
                  <c:v>9.9166666666666661</c:v>
                </c:pt>
                <c:pt idx="1">
                  <c:v>17.578125</c:v>
                </c:pt>
                <c:pt idx="2">
                  <c:v>9.4933333333333341</c:v>
                </c:pt>
                <c:pt idx="3">
                  <c:v>24.633928571428573</c:v>
                </c:pt>
                <c:pt idx="4">
                  <c:v>21.594594594594593</c:v>
                </c:pt>
                <c:pt idx="5">
                  <c:v>10.571428571428571</c:v>
                </c:pt>
                <c:pt idx="6">
                  <c:v>4.833333333333333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42-4126-80BC-B5850549FA13}"/>
            </c:ext>
          </c:extLst>
        </c:ser>
        <c:ser>
          <c:idx val="2"/>
          <c:order val="2"/>
          <c:tx>
            <c:strRef>
              <c:f>'demo-report'!$F$6:$F$7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'demo-report'!$C$8:$C$15</c:f>
              <c:strCache>
                <c:ptCount val="7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70-79</c:v>
                </c:pt>
                <c:pt idx="6">
                  <c:v>80-89</c:v>
                </c:pt>
              </c:strCache>
            </c:strRef>
          </c:cat>
          <c:val>
            <c:numRef>
              <c:f>'demo-report'!$F$8:$F$15</c:f>
              <c:numCache>
                <c:formatCode>_(* #,##0.00_);_(* \(#,##0.00\);_(* "-"??_);_(@_)</c:formatCode>
                <c:ptCount val="7"/>
                <c:pt idx="0">
                  <c:v>11.6</c:v>
                </c:pt>
                <c:pt idx="1">
                  <c:v>37.782608695652172</c:v>
                </c:pt>
                <c:pt idx="2">
                  <c:v>25.617391304347827</c:v>
                </c:pt>
                <c:pt idx="3">
                  <c:v>17.845238095238095</c:v>
                </c:pt>
                <c:pt idx="4">
                  <c:v>37.524999999999999</c:v>
                </c:pt>
                <c:pt idx="5">
                  <c:v>37.909090909090907</c:v>
                </c:pt>
                <c:pt idx="6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42-4126-80BC-B5850549FA13}"/>
            </c:ext>
          </c:extLst>
        </c:ser>
        <c:ser>
          <c:idx val="3"/>
          <c:order val="3"/>
          <c:tx>
            <c:strRef>
              <c:f>'demo-report'!$G$6:$G$7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'demo-report'!$C$8:$C$15</c:f>
              <c:strCache>
                <c:ptCount val="7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70-79</c:v>
                </c:pt>
                <c:pt idx="6">
                  <c:v>80-89</c:v>
                </c:pt>
              </c:strCache>
            </c:strRef>
          </c:cat>
          <c:val>
            <c:numRef>
              <c:f>'demo-report'!$G$8:$G$15</c:f>
              <c:numCache>
                <c:formatCode>_(* #,##0.00_);_(* \(#,##0.00\);_(* "-"??_);_(@_)</c:formatCode>
                <c:ptCount val="7"/>
                <c:pt idx="0">
                  <c:v>23.166666666666668</c:v>
                </c:pt>
                <c:pt idx="1">
                  <c:v>33.119402985074629</c:v>
                </c:pt>
                <c:pt idx="2">
                  <c:v>20.946666666666665</c:v>
                </c:pt>
                <c:pt idx="3">
                  <c:v>47.35</c:v>
                </c:pt>
                <c:pt idx="4">
                  <c:v>35.452380952380949</c:v>
                </c:pt>
                <c:pt idx="5">
                  <c:v>18.46153846153846</c:v>
                </c:pt>
                <c:pt idx="6">
                  <c:v>19.8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42-4126-80BC-B5850549F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668751"/>
        <c:axId val="1729669231"/>
      </c:lineChart>
      <c:catAx>
        <c:axId val="17296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669231"/>
        <c:crosses val="autoZero"/>
        <c:auto val="1"/>
        <c:lblAlgn val="ctr"/>
        <c:lblOffset val="100"/>
        <c:noMultiLvlLbl val="0"/>
      </c:catAx>
      <c:valAx>
        <c:axId val="1729669231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668751"/>
        <c:crosses val="autoZero"/>
        <c:crossBetween val="between"/>
        <c:majorUnit val="50"/>
        <c:min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[v6_Community_Health_raw_data.xlsx]education - report!PivotTable24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'education - report'!$D$6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D1-49DF-AA76-69AF0F1CE5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D1-49DF-AA76-69AF0F1CE5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D1-49DF-AA76-69AF0F1CE5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D1-49DF-AA76-69AF0F1CE5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FD1-49DF-AA76-69AF0F1CE5AF}"/>
              </c:ext>
            </c:extLst>
          </c:dPt>
          <c:cat>
            <c:strRef>
              <c:f>'education - report'!$C$7:$C$12</c:f>
              <c:strCache>
                <c:ptCount val="5"/>
                <c:pt idx="0">
                  <c:v> Public</c:v>
                </c:pt>
                <c:pt idx="1">
                  <c:v>None</c:v>
                </c:pt>
                <c:pt idx="2">
                  <c:v>Private</c:v>
                </c:pt>
                <c:pt idx="3">
                  <c:v>Startup</c:v>
                </c:pt>
                <c:pt idx="4">
                  <c:v>(blank)</c:v>
                </c:pt>
              </c:strCache>
            </c:strRef>
          </c:cat>
          <c:val>
            <c:numRef>
              <c:f>'education - report'!$D$7:$D$12</c:f>
              <c:numCache>
                <c:formatCode>0.00%</c:formatCode>
                <c:ptCount val="5"/>
                <c:pt idx="0">
                  <c:v>1.6611295681063123E-3</c:v>
                </c:pt>
                <c:pt idx="1">
                  <c:v>0.13289036544850499</c:v>
                </c:pt>
                <c:pt idx="2">
                  <c:v>0.42358803986710963</c:v>
                </c:pt>
                <c:pt idx="3">
                  <c:v>0.44186046511627908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2-415E-A880-7727E5225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[v6_Community_Health_raw_data.xlsx]health report!PivotTable10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OF BMI REGION AND DIABETIC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'health report'!$G$21:$G$22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'health report'!$F$23:$F$27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'health report'!$G$23:$G$27</c:f>
              <c:numCache>
                <c:formatCode>_(* #,##0.00_);_(* \(#,##0.00\);_(* "-"??_);_(@_)</c:formatCode>
                <c:ptCount val="4"/>
                <c:pt idx="0">
                  <c:v>23.645324046215503</c:v>
                </c:pt>
                <c:pt idx="1">
                  <c:v>23.573234296068538</c:v>
                </c:pt>
                <c:pt idx="2">
                  <c:v>23.694638176766727</c:v>
                </c:pt>
                <c:pt idx="3">
                  <c:v>23.316103985660074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9-4EA7-828C-24664FF34F73}"/>
            </c:ext>
          </c:extLst>
        </c:ser>
        <c:ser>
          <c:idx val="1"/>
          <c:order val="1"/>
          <c:tx>
            <c:strRef>
              <c:f>'health report'!$H$21:$H$22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'health report'!$F$23:$F$27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'health report'!$H$23:$H$27</c:f>
              <c:numCache>
                <c:formatCode>_(* #,##0.00_);_(* \(#,##0.00\);_(* "-"??_);_(@_)</c:formatCode>
                <c:ptCount val="4"/>
                <c:pt idx="0">
                  <c:v>31.482812344023333</c:v>
                </c:pt>
                <c:pt idx="1">
                  <c:v>31.49973804131017</c:v>
                </c:pt>
                <c:pt idx="2">
                  <c:v>31.372525142961692</c:v>
                </c:pt>
                <c:pt idx="3">
                  <c:v>31.353981637924957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49-4EA7-828C-24664FF34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5782415"/>
        <c:axId val="1015782895"/>
      </c:barChart>
      <c:catAx>
        <c:axId val="101578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782895"/>
        <c:crosses val="autoZero"/>
        <c:auto val="1"/>
        <c:lblAlgn val="ctr"/>
        <c:lblOffset val="100"/>
        <c:noMultiLvlLbl val="0"/>
      </c:catAx>
      <c:valAx>
        <c:axId val="101578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78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[v6_Community_Health_raw_data.xlsx]billing report!PivotTable13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insurance</a:t>
            </a:r>
            <a:r>
              <a:rPr lang="en-IN" baseline="0"/>
              <a:t> partner name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'billing report'!$C$4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'billing report'!$B$5:$B$10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'billing report'!$C$5:$C$10</c:f>
              <c:numCache>
                <c:formatCode>General</c:formatCode>
                <c:ptCount val="5"/>
                <c:pt idx="0">
                  <c:v>155</c:v>
                </c:pt>
                <c:pt idx="1">
                  <c:v>146</c:v>
                </c:pt>
                <c:pt idx="2">
                  <c:v>171</c:v>
                </c:pt>
                <c:pt idx="3">
                  <c:v>165</c:v>
                </c:pt>
                <c:pt idx="4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5-456E-BCAA-6D77246C2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0993519"/>
        <c:axId val="1590989199"/>
      </c:barChart>
      <c:catAx>
        <c:axId val="15909935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Insurance</a:t>
                </a:r>
                <a:r>
                  <a:rPr lang="en-IN" baseline="0"/>
                  <a:t> partner name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989199"/>
        <c:crosses val="autoZero"/>
        <c:auto val="1"/>
        <c:lblAlgn val="ctr"/>
        <c:lblOffset val="100"/>
        <c:noMultiLvlLbl val="0"/>
      </c:catAx>
      <c:valAx>
        <c:axId val="159098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  <a:r>
                  <a:rPr lang="en-IN" baseline="0"/>
                  <a:t> of patient	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99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[v6_Community_Health_raw_data.xlsx]health report!PivotTable10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OF BMI REGION AND DIABETIC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'health report'!$G$21:$G$22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'health report'!$F$23:$F$27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'health report'!$G$23:$G$27</c:f>
              <c:numCache>
                <c:formatCode>_(* #,##0.00_);_(* \(#,##0.00\);_(* "-"??_);_(@_)</c:formatCode>
                <c:ptCount val="4"/>
                <c:pt idx="0">
                  <c:v>23.645324046215503</c:v>
                </c:pt>
                <c:pt idx="1">
                  <c:v>23.573234296068538</c:v>
                </c:pt>
                <c:pt idx="2">
                  <c:v>23.694638176766727</c:v>
                </c:pt>
                <c:pt idx="3">
                  <c:v>23.316103985660074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4-4FE6-AC3D-8DB6BF668481}"/>
            </c:ext>
          </c:extLst>
        </c:ser>
        <c:ser>
          <c:idx val="1"/>
          <c:order val="1"/>
          <c:tx>
            <c:strRef>
              <c:f>'health report'!$H$21:$H$22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'health report'!$F$23:$F$27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'health report'!$H$23:$H$27</c:f>
              <c:numCache>
                <c:formatCode>_(* #,##0.00_);_(* \(#,##0.00\);_(* "-"??_);_(@_)</c:formatCode>
                <c:ptCount val="4"/>
                <c:pt idx="0">
                  <c:v>31.482812344023333</c:v>
                </c:pt>
                <c:pt idx="1">
                  <c:v>31.49973804131017</c:v>
                </c:pt>
                <c:pt idx="2">
                  <c:v>31.372525142961692</c:v>
                </c:pt>
                <c:pt idx="3">
                  <c:v>31.353981637924957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14-4FE6-AC3D-8DB6BF668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5782415"/>
        <c:axId val="1015782895"/>
      </c:barChart>
      <c:catAx>
        <c:axId val="101578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782895"/>
        <c:crosses val="autoZero"/>
        <c:auto val="1"/>
        <c:lblAlgn val="ctr"/>
        <c:lblOffset val="100"/>
        <c:noMultiLvlLbl val="0"/>
      </c:catAx>
      <c:valAx>
        <c:axId val="101578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78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[v6_Community_Health_raw_data.xlsx]pivot table!PivotTable14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table'!$D$64:$D$65</c:f>
              <c:strCache>
                <c:ptCount val="1"/>
                <c:pt idx="0">
                  <c:v>FALSE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table'!$C$66:$C$70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table'!$D$66:$D$70</c:f>
              <c:numCache>
                <c:formatCode>General</c:formatCode>
                <c:ptCount val="4"/>
                <c:pt idx="0">
                  <c:v>102</c:v>
                </c:pt>
                <c:pt idx="1">
                  <c:v>169</c:v>
                </c:pt>
                <c:pt idx="2">
                  <c:v>246</c:v>
                </c:pt>
                <c:pt idx="3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2-4793-B1C9-28F1A3C075A6}"/>
            </c:ext>
          </c:extLst>
        </c:ser>
        <c:ser>
          <c:idx val="1"/>
          <c:order val="1"/>
          <c:tx>
            <c:strRef>
              <c:f>'pivot table'!$E$64:$E$65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table'!$C$66:$C$70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table'!$E$66:$E$70</c:f>
              <c:numCache>
                <c:formatCode>General</c:formatCode>
                <c:ptCount val="4"/>
                <c:pt idx="0">
                  <c:v>34</c:v>
                </c:pt>
                <c:pt idx="1">
                  <c:v>83</c:v>
                </c:pt>
                <c:pt idx="2">
                  <c:v>117</c:v>
                </c:pt>
                <c:pt idx="3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42-4793-B1C9-28F1A3C07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893791"/>
        <c:axId val="1949890911"/>
      </c:lineChart>
      <c:catAx>
        <c:axId val="1949893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890911"/>
        <c:crosses val="autoZero"/>
        <c:auto val="1"/>
        <c:lblAlgn val="ctr"/>
        <c:lblOffset val="100"/>
        <c:noMultiLvlLbl val="0"/>
      </c:catAx>
      <c:valAx>
        <c:axId val="194989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  <a:r>
                  <a:rPr lang="en-IN" baseline="0"/>
                  <a:t> of patients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89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[v6_Community_Health_raw_data.xlsx]pivot table!PivotTable14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table'!$D$64:$D$65</c:f>
              <c:strCache>
                <c:ptCount val="1"/>
                <c:pt idx="0">
                  <c:v>FALSE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table'!$C$66:$C$70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table'!$D$66:$D$70</c:f>
              <c:numCache>
                <c:formatCode>General</c:formatCode>
                <c:ptCount val="4"/>
                <c:pt idx="0">
                  <c:v>102</c:v>
                </c:pt>
                <c:pt idx="1">
                  <c:v>169</c:v>
                </c:pt>
                <c:pt idx="2">
                  <c:v>246</c:v>
                </c:pt>
                <c:pt idx="3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00-4837-A087-53C8F8C664EB}"/>
            </c:ext>
          </c:extLst>
        </c:ser>
        <c:ser>
          <c:idx val="1"/>
          <c:order val="1"/>
          <c:tx>
            <c:strRef>
              <c:f>'pivot table'!$E$64:$E$65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table'!$C$66:$C$70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table'!$E$66:$E$70</c:f>
              <c:numCache>
                <c:formatCode>General</c:formatCode>
                <c:ptCount val="4"/>
                <c:pt idx="0">
                  <c:v>34</c:v>
                </c:pt>
                <c:pt idx="1">
                  <c:v>83</c:v>
                </c:pt>
                <c:pt idx="2">
                  <c:v>117</c:v>
                </c:pt>
                <c:pt idx="3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00-4837-A087-53C8F8C66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893791"/>
        <c:axId val="1949890911"/>
      </c:lineChart>
      <c:catAx>
        <c:axId val="1949893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890911"/>
        <c:crosses val="autoZero"/>
        <c:auto val="1"/>
        <c:lblAlgn val="ctr"/>
        <c:lblOffset val="100"/>
        <c:noMultiLvlLbl val="0"/>
      </c:catAx>
      <c:valAx>
        <c:axId val="194989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  <a:r>
                  <a:rPr lang="en-IN" baseline="0"/>
                  <a:t> of patients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89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[v6_Community_Health_raw_data.xlsx]pivot table!PivotTable11</c:name>
    <c:fmtId val="10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table'!$E$29:$E$30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table'!$D$31:$D$46</c:f>
              <c:strCache>
                <c:ptCount val="15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</c:strCache>
            </c:strRef>
          </c:cat>
          <c:val>
            <c:numRef>
              <c:f>'pivot table'!$E$31:$E$46</c:f>
              <c:numCache>
                <c:formatCode>General</c:formatCode>
                <c:ptCount val="15"/>
                <c:pt idx="0">
                  <c:v>7</c:v>
                </c:pt>
                <c:pt idx="1">
                  <c:v>10</c:v>
                </c:pt>
                <c:pt idx="2">
                  <c:v>5</c:v>
                </c:pt>
                <c:pt idx="3">
                  <c:v>7</c:v>
                </c:pt>
                <c:pt idx="4">
                  <c:v>14</c:v>
                </c:pt>
                <c:pt idx="5">
                  <c:v>6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14</c:v>
                </c:pt>
                <c:pt idx="10">
                  <c:v>14</c:v>
                </c:pt>
                <c:pt idx="11">
                  <c:v>8</c:v>
                </c:pt>
                <c:pt idx="12">
                  <c:v>9</c:v>
                </c:pt>
                <c:pt idx="13">
                  <c:v>5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A-4331-B4C9-696037668A1F}"/>
            </c:ext>
          </c:extLst>
        </c:ser>
        <c:ser>
          <c:idx val="1"/>
          <c:order val="1"/>
          <c:tx>
            <c:strRef>
              <c:f>'pivot table'!$F$29:$F$30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table'!$D$31:$D$46</c:f>
              <c:strCache>
                <c:ptCount val="15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</c:strCache>
            </c:strRef>
          </c:cat>
          <c:val>
            <c:numRef>
              <c:f>'pivot table'!$F$31:$F$46</c:f>
              <c:numCache>
                <c:formatCode>General</c:formatCode>
                <c:ptCount val="15"/>
                <c:pt idx="0">
                  <c:v>16</c:v>
                </c:pt>
                <c:pt idx="1">
                  <c:v>20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21</c:v>
                </c:pt>
                <c:pt idx="7">
                  <c:v>20</c:v>
                </c:pt>
                <c:pt idx="8">
                  <c:v>18</c:v>
                </c:pt>
                <c:pt idx="9">
                  <c:v>16</c:v>
                </c:pt>
                <c:pt idx="10">
                  <c:v>20</c:v>
                </c:pt>
                <c:pt idx="11">
                  <c:v>7</c:v>
                </c:pt>
                <c:pt idx="12">
                  <c:v>20</c:v>
                </c:pt>
                <c:pt idx="13">
                  <c:v>19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A-4331-B4C9-696037668A1F}"/>
            </c:ext>
          </c:extLst>
        </c:ser>
        <c:ser>
          <c:idx val="2"/>
          <c:order val="2"/>
          <c:tx>
            <c:strRef>
              <c:f>'pivot table'!$G$29:$G$30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table'!$D$31:$D$46</c:f>
              <c:strCache>
                <c:ptCount val="15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</c:strCache>
            </c:strRef>
          </c:cat>
          <c:val>
            <c:numRef>
              <c:f>'pivot table'!$G$31:$G$46</c:f>
              <c:numCache>
                <c:formatCode>General</c:formatCode>
                <c:ptCount val="15"/>
                <c:pt idx="0">
                  <c:v>20</c:v>
                </c:pt>
                <c:pt idx="1">
                  <c:v>18</c:v>
                </c:pt>
                <c:pt idx="2">
                  <c:v>27</c:v>
                </c:pt>
                <c:pt idx="3">
                  <c:v>29</c:v>
                </c:pt>
                <c:pt idx="4">
                  <c:v>32</c:v>
                </c:pt>
                <c:pt idx="5">
                  <c:v>24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25</c:v>
                </c:pt>
                <c:pt idx="10">
                  <c:v>23</c:v>
                </c:pt>
                <c:pt idx="11">
                  <c:v>15</c:v>
                </c:pt>
                <c:pt idx="12">
                  <c:v>22</c:v>
                </c:pt>
                <c:pt idx="13">
                  <c:v>24</c:v>
                </c:pt>
                <c:pt idx="1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AA-4331-B4C9-696037668A1F}"/>
            </c:ext>
          </c:extLst>
        </c:ser>
        <c:ser>
          <c:idx val="3"/>
          <c:order val="3"/>
          <c:tx>
            <c:strRef>
              <c:f>'pivot table'!$H$29:$H$30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table'!$D$31:$D$46</c:f>
              <c:strCache>
                <c:ptCount val="15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</c:strCache>
            </c:strRef>
          </c:cat>
          <c:val>
            <c:numRef>
              <c:f>'pivot table'!$H$31:$H$46</c:f>
              <c:numCache>
                <c:formatCode>General</c:formatCode>
                <c:ptCount val="15"/>
                <c:pt idx="0">
                  <c:v>11</c:v>
                </c:pt>
                <c:pt idx="1">
                  <c:v>17</c:v>
                </c:pt>
                <c:pt idx="2">
                  <c:v>20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11</c:v>
                </c:pt>
                <c:pt idx="7">
                  <c:v>11</c:v>
                </c:pt>
                <c:pt idx="8">
                  <c:v>17</c:v>
                </c:pt>
                <c:pt idx="9">
                  <c:v>14</c:v>
                </c:pt>
                <c:pt idx="10">
                  <c:v>16</c:v>
                </c:pt>
                <c:pt idx="11">
                  <c:v>21</c:v>
                </c:pt>
                <c:pt idx="12">
                  <c:v>23</c:v>
                </c:pt>
                <c:pt idx="13">
                  <c:v>16</c:v>
                </c:pt>
                <c:pt idx="1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AA-4331-B4C9-696037668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2659615"/>
        <c:axId val="1832664415"/>
      </c:barChart>
      <c:catAx>
        <c:axId val="1832659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664415"/>
        <c:crosses val="autoZero"/>
        <c:auto val="1"/>
        <c:lblAlgn val="ctr"/>
        <c:lblOffset val="100"/>
        <c:noMultiLvlLbl val="0"/>
      </c:catAx>
      <c:valAx>
        <c:axId val="183266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65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[v6_Community_Health_raw_data.xlsx]demo-report!PivotTable31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552559055118111"/>
          <c:y val="0.13323855351414407"/>
          <c:w val="0.68352974628171481"/>
          <c:h val="0.65853091280256637"/>
        </c:manualLayout>
      </c:layout>
      <c:lineChart>
        <c:grouping val="stacked"/>
        <c:varyColors val="0"/>
        <c:ser>
          <c:idx val="0"/>
          <c:order val="0"/>
          <c:tx>
            <c:strRef>
              <c:f>'demo-report'!$D$6:$D$7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'demo-report'!$C$8:$C$15</c:f>
              <c:strCache>
                <c:ptCount val="7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70-79</c:v>
                </c:pt>
                <c:pt idx="6">
                  <c:v>80-89</c:v>
                </c:pt>
              </c:strCache>
            </c:strRef>
          </c:cat>
          <c:val>
            <c:numRef>
              <c:f>'demo-report'!$D$8:$D$15</c:f>
              <c:numCache>
                <c:formatCode>_(* #,##0.00_);_(* \(#,##0.00\);_(* "-"??_);_(@_)</c:formatCode>
                <c:ptCount val="7"/>
                <c:pt idx="0">
                  <c:v>7.8</c:v>
                </c:pt>
                <c:pt idx="1">
                  <c:v>25.518518518518519</c:v>
                </c:pt>
                <c:pt idx="2">
                  <c:v>19.923076923076923</c:v>
                </c:pt>
                <c:pt idx="3">
                  <c:v>18.967741935483872</c:v>
                </c:pt>
                <c:pt idx="4">
                  <c:v>16.826086956521738</c:v>
                </c:pt>
                <c:pt idx="5">
                  <c:v>57.142857142857146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1-4978-B007-674D08693A5C}"/>
            </c:ext>
          </c:extLst>
        </c:ser>
        <c:ser>
          <c:idx val="1"/>
          <c:order val="1"/>
          <c:tx>
            <c:strRef>
              <c:f>'demo-report'!$E$6:$E$7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'demo-report'!$C$8:$C$15</c:f>
              <c:strCache>
                <c:ptCount val="7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70-79</c:v>
                </c:pt>
                <c:pt idx="6">
                  <c:v>80-89</c:v>
                </c:pt>
              </c:strCache>
            </c:strRef>
          </c:cat>
          <c:val>
            <c:numRef>
              <c:f>'demo-report'!$E$8:$E$15</c:f>
              <c:numCache>
                <c:formatCode>_(* #,##0.00_);_(* \(#,##0.00\);_(* "-"??_);_(@_)</c:formatCode>
                <c:ptCount val="7"/>
                <c:pt idx="0">
                  <c:v>9.9166666666666661</c:v>
                </c:pt>
                <c:pt idx="1">
                  <c:v>17.578125</c:v>
                </c:pt>
                <c:pt idx="2">
                  <c:v>9.4933333333333341</c:v>
                </c:pt>
                <c:pt idx="3">
                  <c:v>24.633928571428573</c:v>
                </c:pt>
                <c:pt idx="4">
                  <c:v>21.594594594594593</c:v>
                </c:pt>
                <c:pt idx="5">
                  <c:v>10.571428571428571</c:v>
                </c:pt>
                <c:pt idx="6">
                  <c:v>4.833333333333333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81-4978-B007-674D08693A5C}"/>
            </c:ext>
          </c:extLst>
        </c:ser>
        <c:ser>
          <c:idx val="2"/>
          <c:order val="2"/>
          <c:tx>
            <c:strRef>
              <c:f>'demo-report'!$F$6:$F$7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'demo-report'!$C$8:$C$15</c:f>
              <c:strCache>
                <c:ptCount val="7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70-79</c:v>
                </c:pt>
                <c:pt idx="6">
                  <c:v>80-89</c:v>
                </c:pt>
              </c:strCache>
            </c:strRef>
          </c:cat>
          <c:val>
            <c:numRef>
              <c:f>'demo-report'!$F$8:$F$15</c:f>
              <c:numCache>
                <c:formatCode>_(* #,##0.00_);_(* \(#,##0.00\);_(* "-"??_);_(@_)</c:formatCode>
                <c:ptCount val="7"/>
                <c:pt idx="0">
                  <c:v>11.6</c:v>
                </c:pt>
                <c:pt idx="1">
                  <c:v>37.782608695652172</c:v>
                </c:pt>
                <c:pt idx="2">
                  <c:v>25.617391304347827</c:v>
                </c:pt>
                <c:pt idx="3">
                  <c:v>17.845238095238095</c:v>
                </c:pt>
                <c:pt idx="4">
                  <c:v>37.524999999999999</c:v>
                </c:pt>
                <c:pt idx="5">
                  <c:v>37.909090909090907</c:v>
                </c:pt>
                <c:pt idx="6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81-4978-B007-674D08693A5C}"/>
            </c:ext>
          </c:extLst>
        </c:ser>
        <c:ser>
          <c:idx val="3"/>
          <c:order val="3"/>
          <c:tx>
            <c:strRef>
              <c:f>'demo-report'!$G$6:$G$7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'demo-report'!$C$8:$C$15</c:f>
              <c:strCache>
                <c:ptCount val="7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70-79</c:v>
                </c:pt>
                <c:pt idx="6">
                  <c:v>80-89</c:v>
                </c:pt>
              </c:strCache>
            </c:strRef>
          </c:cat>
          <c:val>
            <c:numRef>
              <c:f>'demo-report'!$G$8:$G$15</c:f>
              <c:numCache>
                <c:formatCode>_(* #,##0.00_);_(* \(#,##0.00\);_(* "-"??_);_(@_)</c:formatCode>
                <c:ptCount val="7"/>
                <c:pt idx="0">
                  <c:v>23.166666666666668</c:v>
                </c:pt>
                <c:pt idx="1">
                  <c:v>33.119402985074629</c:v>
                </c:pt>
                <c:pt idx="2">
                  <c:v>20.946666666666665</c:v>
                </c:pt>
                <c:pt idx="3">
                  <c:v>47.35</c:v>
                </c:pt>
                <c:pt idx="4">
                  <c:v>35.452380952380949</c:v>
                </c:pt>
                <c:pt idx="5">
                  <c:v>18.46153846153846</c:v>
                </c:pt>
                <c:pt idx="6">
                  <c:v>19.8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81-4978-B007-674D08693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668751"/>
        <c:axId val="1729669231"/>
      </c:lineChart>
      <c:catAx>
        <c:axId val="17296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669231"/>
        <c:crosses val="autoZero"/>
        <c:auto val="1"/>
        <c:lblAlgn val="ctr"/>
        <c:lblOffset val="100"/>
        <c:noMultiLvlLbl val="0"/>
      </c:catAx>
      <c:valAx>
        <c:axId val="1729669231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668751"/>
        <c:crosses val="autoZero"/>
        <c:crossBetween val="between"/>
        <c:majorUnit val="50"/>
        <c:min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[v6_Community_Health_raw_data.xlsx]Analyzed and Visualizations!PivotTable28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'Analyzed and Visualizations'!$AC$18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'Analyzed and Visualizations'!$AB$19:$AB$26</c:f>
              <c:strCache>
                <c:ptCount val="7"/>
                <c:pt idx="0">
                  <c:v>Bachelor's Degree</c:v>
                </c:pt>
                <c:pt idx="1">
                  <c:v>High School</c:v>
                </c:pt>
                <c:pt idx="2">
                  <c:v>Master's Degree</c:v>
                </c:pt>
                <c:pt idx="3">
                  <c:v>PhD</c:v>
                </c:pt>
                <c:pt idx="4">
                  <c:v>Post-graduate</c:v>
                </c:pt>
                <c:pt idx="5">
                  <c:v>School</c:v>
                </c:pt>
                <c:pt idx="6">
                  <c:v>Uneducated</c:v>
                </c:pt>
              </c:strCache>
            </c:strRef>
          </c:cat>
          <c:val>
            <c:numRef>
              <c:f>'Analyzed and Visualizations'!$AC$19:$AC$26</c:f>
              <c:numCache>
                <c:formatCode>0.00%</c:formatCode>
                <c:ptCount val="7"/>
                <c:pt idx="0">
                  <c:v>0.27600000000000002</c:v>
                </c:pt>
                <c:pt idx="1">
                  <c:v>5.5E-2</c:v>
                </c:pt>
                <c:pt idx="2">
                  <c:v>0.32300000000000001</c:v>
                </c:pt>
                <c:pt idx="3">
                  <c:v>7.3999999999999996E-2</c:v>
                </c:pt>
                <c:pt idx="4">
                  <c:v>0.09</c:v>
                </c:pt>
                <c:pt idx="5">
                  <c:v>0.157</c:v>
                </c:pt>
                <c:pt idx="6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7-4B15-AA56-C8C47344A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[v6_Community_Health_raw_data.xlsx]pivot table!PivotTable14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table'!$D$64:$D$65</c:f>
              <c:strCache>
                <c:ptCount val="1"/>
                <c:pt idx="0">
                  <c:v>FALSE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table'!$C$66:$C$70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table'!$D$66:$D$70</c:f>
              <c:numCache>
                <c:formatCode>General</c:formatCode>
                <c:ptCount val="4"/>
                <c:pt idx="0">
                  <c:v>102</c:v>
                </c:pt>
                <c:pt idx="1">
                  <c:v>169</c:v>
                </c:pt>
                <c:pt idx="2">
                  <c:v>246</c:v>
                </c:pt>
                <c:pt idx="3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3-40BC-8834-92A3A38DA629}"/>
            </c:ext>
          </c:extLst>
        </c:ser>
        <c:ser>
          <c:idx val="1"/>
          <c:order val="1"/>
          <c:tx>
            <c:strRef>
              <c:f>'pivot table'!$E$64:$E$65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table'!$C$66:$C$70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table'!$E$66:$E$70</c:f>
              <c:numCache>
                <c:formatCode>General</c:formatCode>
                <c:ptCount val="4"/>
                <c:pt idx="0">
                  <c:v>34</c:v>
                </c:pt>
                <c:pt idx="1">
                  <c:v>83</c:v>
                </c:pt>
                <c:pt idx="2">
                  <c:v>117</c:v>
                </c:pt>
                <c:pt idx="3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3-40BC-8834-92A3A38DA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893791"/>
        <c:axId val="1949890911"/>
      </c:lineChart>
      <c:catAx>
        <c:axId val="1949893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890911"/>
        <c:crosses val="autoZero"/>
        <c:auto val="1"/>
        <c:lblAlgn val="ctr"/>
        <c:lblOffset val="100"/>
        <c:noMultiLvlLbl val="0"/>
      </c:catAx>
      <c:valAx>
        <c:axId val="194989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  <a:r>
                  <a:rPr lang="en-IN" baseline="0"/>
                  <a:t> of patients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89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[v6_Community_Health_raw_data.xlsx]pivot table!PivotTable11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table'!$E$29:$E$30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table'!$D$31:$D$46</c:f>
              <c:strCache>
                <c:ptCount val="15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</c:strCache>
            </c:strRef>
          </c:cat>
          <c:val>
            <c:numRef>
              <c:f>'pivot table'!$E$31:$E$46</c:f>
              <c:numCache>
                <c:formatCode>General</c:formatCode>
                <c:ptCount val="15"/>
                <c:pt idx="0">
                  <c:v>7</c:v>
                </c:pt>
                <c:pt idx="1">
                  <c:v>10</c:v>
                </c:pt>
                <c:pt idx="2">
                  <c:v>5</c:v>
                </c:pt>
                <c:pt idx="3">
                  <c:v>7</c:v>
                </c:pt>
                <c:pt idx="4">
                  <c:v>14</c:v>
                </c:pt>
                <c:pt idx="5">
                  <c:v>6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14</c:v>
                </c:pt>
                <c:pt idx="10">
                  <c:v>14</c:v>
                </c:pt>
                <c:pt idx="11">
                  <c:v>8</c:v>
                </c:pt>
                <c:pt idx="12">
                  <c:v>9</c:v>
                </c:pt>
                <c:pt idx="13">
                  <c:v>5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C-438C-92A0-01B9B4EAD8A6}"/>
            </c:ext>
          </c:extLst>
        </c:ser>
        <c:ser>
          <c:idx val="1"/>
          <c:order val="1"/>
          <c:tx>
            <c:strRef>
              <c:f>'pivot table'!$F$29:$F$30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table'!$D$31:$D$46</c:f>
              <c:strCache>
                <c:ptCount val="15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</c:strCache>
            </c:strRef>
          </c:cat>
          <c:val>
            <c:numRef>
              <c:f>'pivot table'!$F$31:$F$46</c:f>
              <c:numCache>
                <c:formatCode>General</c:formatCode>
                <c:ptCount val="15"/>
                <c:pt idx="0">
                  <c:v>16</c:v>
                </c:pt>
                <c:pt idx="1">
                  <c:v>20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21</c:v>
                </c:pt>
                <c:pt idx="7">
                  <c:v>20</c:v>
                </c:pt>
                <c:pt idx="8">
                  <c:v>18</c:v>
                </c:pt>
                <c:pt idx="9">
                  <c:v>16</c:v>
                </c:pt>
                <c:pt idx="10">
                  <c:v>20</c:v>
                </c:pt>
                <c:pt idx="11">
                  <c:v>7</c:v>
                </c:pt>
                <c:pt idx="12">
                  <c:v>20</c:v>
                </c:pt>
                <c:pt idx="13">
                  <c:v>19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2C-438C-92A0-01B9B4EAD8A6}"/>
            </c:ext>
          </c:extLst>
        </c:ser>
        <c:ser>
          <c:idx val="2"/>
          <c:order val="2"/>
          <c:tx>
            <c:strRef>
              <c:f>'pivot table'!$G$29:$G$30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table'!$D$31:$D$46</c:f>
              <c:strCache>
                <c:ptCount val="15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</c:strCache>
            </c:strRef>
          </c:cat>
          <c:val>
            <c:numRef>
              <c:f>'pivot table'!$G$31:$G$46</c:f>
              <c:numCache>
                <c:formatCode>General</c:formatCode>
                <c:ptCount val="15"/>
                <c:pt idx="0">
                  <c:v>20</c:v>
                </c:pt>
                <c:pt idx="1">
                  <c:v>18</c:v>
                </c:pt>
                <c:pt idx="2">
                  <c:v>27</c:v>
                </c:pt>
                <c:pt idx="3">
                  <c:v>29</c:v>
                </c:pt>
                <c:pt idx="4">
                  <c:v>32</c:v>
                </c:pt>
                <c:pt idx="5">
                  <c:v>24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25</c:v>
                </c:pt>
                <c:pt idx="10">
                  <c:v>23</c:v>
                </c:pt>
                <c:pt idx="11">
                  <c:v>15</c:v>
                </c:pt>
                <c:pt idx="12">
                  <c:v>22</c:v>
                </c:pt>
                <c:pt idx="13">
                  <c:v>24</c:v>
                </c:pt>
                <c:pt idx="1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2C-438C-92A0-01B9B4EAD8A6}"/>
            </c:ext>
          </c:extLst>
        </c:ser>
        <c:ser>
          <c:idx val="3"/>
          <c:order val="3"/>
          <c:tx>
            <c:strRef>
              <c:f>'pivot table'!$H$29:$H$30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table'!$D$31:$D$46</c:f>
              <c:strCache>
                <c:ptCount val="15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</c:strCache>
            </c:strRef>
          </c:cat>
          <c:val>
            <c:numRef>
              <c:f>'pivot table'!$H$31:$H$46</c:f>
              <c:numCache>
                <c:formatCode>General</c:formatCode>
                <c:ptCount val="15"/>
                <c:pt idx="0">
                  <c:v>11</c:v>
                </c:pt>
                <c:pt idx="1">
                  <c:v>17</c:v>
                </c:pt>
                <c:pt idx="2">
                  <c:v>20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11</c:v>
                </c:pt>
                <c:pt idx="7">
                  <c:v>11</c:v>
                </c:pt>
                <c:pt idx="8">
                  <c:v>17</c:v>
                </c:pt>
                <c:pt idx="9">
                  <c:v>14</c:v>
                </c:pt>
                <c:pt idx="10">
                  <c:v>16</c:v>
                </c:pt>
                <c:pt idx="11">
                  <c:v>21</c:v>
                </c:pt>
                <c:pt idx="12">
                  <c:v>23</c:v>
                </c:pt>
                <c:pt idx="13">
                  <c:v>16</c:v>
                </c:pt>
                <c:pt idx="1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2C-438C-92A0-01B9B4EAD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819519"/>
        <c:axId val="1998820479"/>
      </c:barChart>
      <c:catAx>
        <c:axId val="199881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820479"/>
        <c:crosses val="autoZero"/>
        <c:auto val="1"/>
        <c:lblAlgn val="ctr"/>
        <c:lblOffset val="100"/>
        <c:noMultiLvlLbl val="0"/>
      </c:catAx>
      <c:valAx>
        <c:axId val="199882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81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194828</xdr:colOff>
      <xdr:row>3</xdr:row>
      <xdr:rowOff>143741</xdr:rowOff>
    </xdr:from>
    <xdr:to>
      <xdr:col>17</xdr:col>
      <xdr:colOff>502226</xdr:colOff>
      <xdr:row>19</xdr:row>
      <xdr:rowOff>69273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9881F4-5C20-3D59-CBE2-519E7D921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2</xdr:row>
      <xdr:rowOff>176212</xdr:rowOff>
    </xdr:from>
    <xdr:to>
      <xdr:col>13</xdr:col>
      <xdr:colOff>514350</xdr:colOff>
      <xdr:row>17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DC10C3-C9C2-2713-01F0-2FF7B5E1F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523875</xdr:colOff>
      <xdr:row>15</xdr:row>
      <xdr:rowOff>142875</xdr:rowOff>
    </xdr:from>
    <xdr:to>
      <xdr:col>16</xdr:col>
      <xdr:colOff>476779</xdr:colOff>
      <xdr:row>30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EE320-FEE6-4FF8-A52C-194175543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3</xdr:row>
      <xdr:rowOff>19050</xdr:rowOff>
    </xdr:from>
    <xdr:to>
      <xdr:col>14</xdr:col>
      <xdr:colOff>301271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9EDABE-AB46-47E0-9DB5-06A74380C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14</xdr:row>
      <xdr:rowOff>66676</xdr:rowOff>
    </xdr:from>
    <xdr:to>
      <xdr:col>16</xdr:col>
      <xdr:colOff>533400</xdr:colOff>
      <xdr:row>26</xdr:row>
      <xdr:rowOff>57151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D310BC-DD88-4E56-9558-DDFEE568D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357011</xdr:colOff>
      <xdr:row>38</xdr:row>
      <xdr:rowOff>151341</xdr:rowOff>
    </xdr:from>
    <xdr:to>
      <xdr:col>16</xdr:col>
      <xdr:colOff>85725</xdr:colOff>
      <xdr:row>49</xdr:row>
      <xdr:rowOff>175330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90C2E3-BB10-4DE8-ADD6-E4D4C31C1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490361</xdr:colOff>
      <xdr:row>37</xdr:row>
      <xdr:rowOff>46566</xdr:rowOff>
    </xdr:from>
    <xdr:to>
      <xdr:col>39</xdr:col>
      <xdr:colOff>391206</xdr:colOff>
      <xdr:row>51</xdr:row>
      <xdr:rowOff>136071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93CDC2-2E45-4B22-BC45-9AEB37820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452237</xdr:colOff>
      <xdr:row>66</xdr:row>
      <xdr:rowOff>40315</xdr:rowOff>
    </xdr:from>
    <xdr:to>
      <xdr:col>21</xdr:col>
      <xdr:colOff>0</xdr:colOff>
      <xdr:row>93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CD45E8-D853-46F4-956E-4E39C91F2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194828</xdr:colOff>
      <xdr:row>116</xdr:row>
      <xdr:rowOff>143741</xdr:rowOff>
    </xdr:from>
    <xdr:to>
      <xdr:col>22</xdr:col>
      <xdr:colOff>211667</xdr:colOff>
      <xdr:row>140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B202DA3-F6AD-4BB9-BD6A-851525B19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571500</xdr:colOff>
      <xdr:row>15</xdr:row>
      <xdr:rowOff>125186</xdr:rowOff>
    </xdr:from>
    <xdr:to>
      <xdr:col>37</xdr:col>
      <xdr:colOff>244929</xdr:colOff>
      <xdr:row>27</xdr:row>
      <xdr:rowOff>49763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FA869-DEB1-DA85-EF14-C20221F1EB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490361</xdr:colOff>
      <xdr:row>62</xdr:row>
      <xdr:rowOff>46566</xdr:rowOff>
    </xdr:from>
    <xdr:to>
      <xdr:col>12</xdr:col>
      <xdr:colOff>253999</xdr:colOff>
      <xdr:row>73</xdr:row>
      <xdr:rowOff>70555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8556BAA-C16F-BDFA-4E52-1D8FD4F9F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87177</xdr:colOff>
      <xdr:row>30</xdr:row>
      <xdr:rowOff>16791</xdr:rowOff>
    </xdr:from>
    <xdr:to>
      <xdr:col>22</xdr:col>
      <xdr:colOff>41974</xdr:colOff>
      <xdr:row>44</xdr:row>
      <xdr:rowOff>47787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74BED17-2A8D-944B-67AE-AC1E8B663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hishek Raj" refreshedDate="46013.398414583331" backgroundQuery="1" createdVersion="8" refreshedVersion="8" minRefreshableVersion="3" recordCount="0" supportSubquery="1" supportAdvancedDrill="1" xr:uid="{A54DD0C9-7556-4568-A46A-04E1AAB86979}">
  <cacheSource type="external" connectionId="1"/>
  <cacheFields count="2">
    <cacheField name="[Range].[Region].[Region]" caption="Region" numFmtId="0" hierarchy="9" level="1">
      <sharedItems count="4">
        <s v="East"/>
        <s v="North"/>
        <s v="South"/>
        <s v="West"/>
      </sharedItems>
    </cacheField>
    <cacheField name="[Range].[dob].[dob]" caption="dob" numFmtId="0" hierarchy="5" level="1">
      <sharedItems containsSemiMixedTypes="0" containsString="0" containsNumber="1" containsInteger="1" minValue="21" maxValue="87" count="22">
        <n v="27"/>
        <n v="29"/>
        <n v="31"/>
        <n v="32"/>
        <n v="37"/>
        <n v="40"/>
        <n v="41"/>
        <n v="44"/>
        <n v="47"/>
        <n v="52"/>
        <n v="57"/>
        <n v="61"/>
        <n v="67"/>
        <n v="72"/>
        <n v="33"/>
        <n v="45"/>
        <n v="49"/>
        <n v="53"/>
        <n v="87"/>
        <n v="21"/>
        <n v="81"/>
        <n v="59"/>
      </sharedItems>
      <extLst>
        <ext xmlns:x15="http://schemas.microsoft.com/office/spreadsheetml/2010/11/main" uri="{4F2E5C28-24EA-4eb8-9CBF-B6C8F9C3D259}">
          <x15:cachedUniqueNames>
            <x15:cachedUniqueName index="0" name="[Range].[dob].&amp;[27]"/>
            <x15:cachedUniqueName index="1" name="[Range].[dob].&amp;[29]"/>
            <x15:cachedUniqueName index="2" name="[Range].[dob].&amp;[31]"/>
            <x15:cachedUniqueName index="3" name="[Range].[dob].&amp;[32]"/>
            <x15:cachedUniqueName index="4" name="[Range].[dob].&amp;[37]"/>
            <x15:cachedUniqueName index="5" name="[Range].[dob].&amp;[40]"/>
            <x15:cachedUniqueName index="6" name="[Range].[dob].&amp;[41]"/>
            <x15:cachedUniqueName index="7" name="[Range].[dob].&amp;[44]"/>
            <x15:cachedUniqueName index="8" name="[Range].[dob].&amp;[47]"/>
            <x15:cachedUniqueName index="9" name="[Range].[dob].&amp;[52]"/>
            <x15:cachedUniqueName index="10" name="[Range].[dob].&amp;[57]"/>
            <x15:cachedUniqueName index="11" name="[Range].[dob].&amp;[61]"/>
            <x15:cachedUniqueName index="12" name="[Range].[dob].&amp;[67]"/>
            <x15:cachedUniqueName index="13" name="[Range].[dob].&amp;[72]"/>
            <x15:cachedUniqueName index="14" name="[Range].[dob].&amp;[33]"/>
            <x15:cachedUniqueName index="15" name="[Range].[dob].&amp;[45]"/>
            <x15:cachedUniqueName index="16" name="[Range].[dob].&amp;[49]"/>
            <x15:cachedUniqueName index="17" name="[Range].[dob].&amp;[53]"/>
            <x15:cachedUniqueName index="18" name="[Range].[dob].&amp;[87]"/>
            <x15:cachedUniqueName index="19" name="[Range].[dob].&amp;[21]"/>
            <x15:cachedUniqueName index="20" name="[Range].[dob].&amp;[81]"/>
            <x15:cachedUniqueName index="21" name="[Range].[dob].&amp;[59]"/>
          </x15:cachedUniqueNames>
        </ext>
      </extLst>
    </cacheField>
  </cacheFields>
  <cacheHierarchies count="12">
    <cacheHierarchy uniqueName="[Range].[Patient Id]" caption="Patient Id" attribute="1" defaultMemberUniqueName="[Range].[Patient Id].[All]" allUniqueName="[Range].[Patient Id].[All]" dimensionUniqueName="[Range]" displayFolder="" count="0" memberValueDatatype="130" unbalanced="0"/>
    <cacheHierarchy uniqueName="[Range].[Patient Name]" caption="Patient Name" attribute="1" defaultMemberUniqueName="[Range].[Patient Name].[All]" allUniqueName="[Range].[Patient Name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Date of Birth]" caption="Date of Birth" attribute="1" time="1" defaultMemberUniqueName="[Range].[Date of Birth].[All]" allUniqueName="[Range].[Date of Birth].[All]" dimensionUniqueName="[Range]" displayFolder="" count="0" memberValueDatatype="7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dob]" caption="dob" attribute="1" defaultMemberUniqueName="[Range].[dob].[All]" allUniqueName="[Range].[dob].[All]" dimensionUniqueName="[Range]" displayFolder="" count="2" memberValueDatatype="20" unbalanced="0">
      <fieldsUsage count="2">
        <fieldUsage x="-1"/>
        <fieldUsage x="1"/>
      </fieldsUsage>
    </cacheHierarchy>
    <cacheHierarchy uniqueName="[Range].[age grp]" caption="age grp" attribute="1" defaultMemberUniqueName="[Range].[age grp].[All]" allUniqueName="[Range].[age grp].[All]" dimensionUniqueName="[Range]" displayFolder="" count="0" memberValueDatatype="130" unbalanced="0"/>
    <cacheHierarchy uniqueName="[Range].[Income (LPA)]" caption="Income (LPA)" attribute="1" defaultMemberUniqueName="[Range].[Income (LPA)].[All]" allUniqueName="[Range].[Income (LPA)].[All]" dimensionUniqueName="[Range]" displayFolder="" count="0" memberValueDatatype="130" unbalanced="0"/>
    <cacheHierarchy uniqueName="[Range].[Location (state)]" caption="Location (state)" attribute="1" defaultMemberUniqueName="[Range].[Location (state)].[All]" allUniqueName="[Range].[Location (state)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Raj" refreshedDate="46013.398414930554" createdVersion="8" refreshedVersion="8" minRefreshableVersion="3" recordCount="1000" xr:uid="{660FE99C-7E85-427C-998A-1FBAB385B3BA}">
  <cacheSource type="worksheet">
    <worksheetSource ref="A1:D1001" sheet="combined"/>
  </cacheSource>
  <cacheFields count="4">
    <cacheField name="Patient Id" numFmtId="0">
      <sharedItems/>
    </cacheField>
    <cacheField name="region" numFmtId="0">
      <sharedItems/>
    </cacheField>
    <cacheField name="age grp" numFmtId="0">
      <sharedItems count="4">
        <s v="senior"/>
        <s v="Super Adults"/>
        <s v="Young Adults"/>
        <s v="Senior Adullt"/>
      </sharedItems>
    </cacheField>
    <cacheField name="total bill" numFmtId="0">
      <sharedItems containsSemiMixedTypes="0" containsString="0" containsNumber="1" containsInteger="1" minValue="100" maxValue="300000" count="34">
        <n v="60000"/>
        <n v="500"/>
        <n v="18000"/>
        <n v="48000"/>
        <n v="21000"/>
        <n v="3000"/>
        <n v="20000"/>
        <n v="72000"/>
        <n v="250000"/>
        <n v="16000"/>
        <n v="45000"/>
        <n v="14000"/>
        <n v="240000"/>
        <n v="1000"/>
        <n v="40000"/>
        <n v="24000"/>
        <n v="32000"/>
        <n v="30000"/>
        <n v="200000"/>
        <n v="90000"/>
        <n v="800"/>
        <n v="300000"/>
        <n v="1600"/>
        <n v="100"/>
        <n v="75000"/>
        <n v="10000"/>
        <n v="200"/>
        <n v="2000"/>
        <n v="36000"/>
        <n v="12000"/>
        <n v="15000"/>
        <n v="54000"/>
        <n v="4000"/>
        <n v="50000"/>
      </sharedItems>
    </cacheField>
  </cacheFields>
  <extLst>
    <ext xmlns:x14="http://schemas.microsoft.com/office/spreadsheetml/2009/9/main" uri="{725AE2AE-9491-48be-B2B4-4EB974FC3084}">
      <x14:pivotCacheDefinition pivotCacheId="896618110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Raj" refreshedDate="46013.398415509262" createdVersion="8" refreshedVersion="8" minRefreshableVersion="3" recordCount="1000" xr:uid="{4CCFAD7C-4233-4D6F-9ED7-225A8A144FCB}">
  <cacheSource type="worksheet">
    <worksheetSource ref="A1:F1001" sheet="combined"/>
  </cacheSource>
  <cacheFields count="6">
    <cacheField name="Patient Id" numFmtId="0">
      <sharedItems/>
    </cacheField>
    <cacheField name="region" numFmtId="0">
      <sharedItems count="4">
        <s v="South"/>
        <s v="West"/>
        <s v="North"/>
        <s v="East"/>
      </sharedItems>
    </cacheField>
    <cacheField name="age grp" numFmtId="0">
      <sharedItems/>
    </cacheField>
    <cacheField name="total bill" numFmtId="0">
      <sharedItems containsSemiMixedTypes="0" containsString="0" containsNumber="1" containsInteger="1" minValue="100" maxValue="300000"/>
    </cacheField>
    <cacheField name="bmi" numFmtId="0">
      <sharedItems containsSemiMixedTypes="0" containsString="0" containsNumber="1" minValue="20.014033211934912" maxValue="35.005668934240369"/>
    </cacheField>
    <cacheField name="diabites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Raj" refreshedDate="46013.398415625001" createdVersion="8" refreshedVersion="8" minRefreshableVersion="3" recordCount="1000" xr:uid="{AB7E6AD6-E5FF-43FA-861D-B7D0E566ACC8}">
  <cacheSource type="worksheet">
    <worksheetSource ref="A1:G1001" sheet="combined"/>
  </cacheSource>
  <cacheFields count="7">
    <cacheField name="Patient Id" numFmtId="0">
      <sharedItems/>
    </cacheField>
    <cacheField name="region" numFmtId="0">
      <sharedItems count="4">
        <s v="South"/>
        <s v="West"/>
        <s v="North"/>
        <s v="East"/>
      </sharedItems>
    </cacheField>
    <cacheField name="age grp" numFmtId="0">
      <sharedItems/>
    </cacheField>
    <cacheField name="total bill" numFmtId="0">
      <sharedItems containsSemiMixedTypes="0" containsString="0" containsNumber="1" containsInteger="1" minValue="100" maxValue="300000"/>
    </cacheField>
    <cacheField name="bmi" numFmtId="0">
      <sharedItems containsSemiMixedTypes="0" containsString="0" containsNumber="1" minValue="20.014033211934912" maxValue="35.005668934240369"/>
    </cacheField>
    <cacheField name="diabites" numFmtId="0">
      <sharedItems/>
    </cacheField>
    <cacheField name="CONDITION" numFmtId="0">
      <sharedItems count="15">
        <s v="Fractured Leg"/>
        <s v="Prostate Cancer"/>
        <s v="Stroke"/>
        <s v="Heart Attack"/>
        <s v="Appendicitis"/>
        <s v="Fractured Arm"/>
        <s v="Childbirth"/>
        <s v="Hypertension"/>
        <s v="Respiratory Infection"/>
        <s v="Osteoarthritis"/>
        <s v="Kidney Stones"/>
        <s v="Heart Disease"/>
        <s v="Allergic Reaction"/>
        <s v="Diabetes"/>
        <s v="Canc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Raj" refreshedDate="46013.398415740739" createdVersion="8" refreshedVersion="8" minRefreshableVersion="3" recordCount="1000" xr:uid="{B7C2CBCC-BDF7-4ACA-943F-7F93880BFC77}">
  <cacheSource type="worksheet">
    <worksheetSource ref="A1:I1001" sheet="combined"/>
  </cacheSource>
  <cacheFields count="9">
    <cacheField name="Patient Id" numFmtId="0">
      <sharedItems/>
    </cacheField>
    <cacheField name="region" numFmtId="0">
      <sharedItems count="4">
        <s v="South"/>
        <s v="West"/>
        <s v="North"/>
        <s v="East"/>
      </sharedItems>
    </cacheField>
    <cacheField name="age grp" numFmtId="0">
      <sharedItems/>
    </cacheField>
    <cacheField name="total bill" numFmtId="0">
      <sharedItems containsSemiMixedTypes="0" containsString="0" containsNumber="1" containsInteger="1" minValue="100" maxValue="300000"/>
    </cacheField>
    <cacheField name="bmi" numFmtId="0">
      <sharedItems containsSemiMixedTypes="0" containsString="0" containsNumber="1" minValue="20.014033211934912" maxValue="35.005668934240369"/>
    </cacheField>
    <cacheField name="diabites" numFmtId="0">
      <sharedItems/>
    </cacheField>
    <cacheField name="CONDITION" numFmtId="0">
      <sharedItems/>
    </cacheField>
    <cacheField name="smoking" numFmtId="0">
      <sharedItems count="2">
        <b v="0"/>
        <b v="1"/>
      </sharedItems>
    </cacheField>
    <cacheField name="drinking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Raj" refreshedDate="46013.398415856478" createdVersion="8" refreshedVersion="8" minRefreshableVersion="3" recordCount="1000" xr:uid="{F49E05FC-8BBD-4FA9-ABC7-EE227717EBD5}">
  <cacheSource type="worksheet">
    <worksheetSource ref="A1:J1001" sheet="combined"/>
  </cacheSource>
  <cacheFields count="10">
    <cacheField name="Patient Id" numFmtId="0">
      <sharedItems/>
    </cacheField>
    <cacheField name="region" numFmtId="0">
      <sharedItems/>
    </cacheField>
    <cacheField name="age grp" numFmtId="0">
      <sharedItems/>
    </cacheField>
    <cacheField name="total bill" numFmtId="0">
      <sharedItems containsSemiMixedTypes="0" containsString="0" containsNumber="1" containsInteger="1" minValue="100" maxValue="300000"/>
    </cacheField>
    <cacheField name="bmi" numFmtId="0">
      <sharedItems containsSemiMixedTypes="0" containsString="0" containsNumber="1" minValue="20.014033211934912" maxValue="35.005668934240369"/>
    </cacheField>
    <cacheField name="diabites" numFmtId="0">
      <sharedItems/>
    </cacheField>
    <cacheField name="CONDITION" numFmtId="0">
      <sharedItems/>
    </cacheField>
    <cacheField name="smoking" numFmtId="0">
      <sharedItems/>
    </cacheField>
    <cacheField name="drinking" numFmtId="0">
      <sharedItems/>
    </cacheField>
    <cacheField name="INSURANCE NAME" numFmtId="0">
      <sharedItems containsMixedTypes="1" containsNumber="1" containsInteger="1" minValue="0" maxValue="0" count="7">
        <s v="Blue Cross"/>
        <s v="No Insurance"/>
        <s v="Aetna"/>
        <s v="Cigna"/>
        <s v="Medicare"/>
        <s v="UnitedHealthcare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Raj" refreshedDate="46013.733245023148" createdVersion="8" refreshedVersion="8" minRefreshableVersion="3" recordCount="1001" xr:uid="{1DE5953F-45F6-4B09-B63F-964422FC47E0}">
  <cacheSource type="worksheet">
    <worksheetSource ref="A1:L1048576" sheet="combined"/>
  </cacheSource>
  <cacheFields count="12">
    <cacheField name="Patient Id" numFmtId="0">
      <sharedItems containsBlank="1"/>
    </cacheField>
    <cacheField name="region" numFmtId="0">
      <sharedItems containsBlank="1"/>
    </cacheField>
    <cacheField name="age grp" numFmtId="0">
      <sharedItems containsBlank="1"/>
    </cacheField>
    <cacheField name="total bill" numFmtId="0">
      <sharedItems containsString="0" containsBlank="1" containsNumber="1" containsInteger="1" minValue="100" maxValue="300000"/>
    </cacheField>
    <cacheField name="bmi" numFmtId="0">
      <sharedItems containsString="0" containsBlank="1" containsNumber="1" minValue="20.014033211934912" maxValue="35.005668934240369"/>
    </cacheField>
    <cacheField name="diabites" numFmtId="0">
      <sharedItems containsBlank="1"/>
    </cacheField>
    <cacheField name="CONDITION" numFmtId="0">
      <sharedItems containsBlank="1"/>
    </cacheField>
    <cacheField name="smoking" numFmtId="0">
      <sharedItems containsBlank="1"/>
    </cacheField>
    <cacheField name="drinking" numFmtId="0">
      <sharedItems containsBlank="1"/>
    </cacheField>
    <cacheField name="INSURANCE NAME" numFmtId="0">
      <sharedItems containsBlank="1"/>
    </cacheField>
    <cacheField name="RISK" numFmtId="0">
      <sharedItems containsBlank="1"/>
    </cacheField>
    <cacheField name="COMPANY " numFmtId="0">
      <sharedItems containsBlank="1" count="6">
        <s v="Startup"/>
        <s v="public"/>
        <s v=" Public"/>
        <s v="Private"/>
        <s v="Non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Raj" refreshedDate="46014.585172222221" createdVersion="8" refreshedVersion="8" minRefreshableVersion="3" recordCount="1000" xr:uid="{7D528127-D1FF-4163-87F9-9085B76946A2}">
  <cacheSource type="worksheet">
    <worksheetSource ref="A1:N1001" sheet="combined"/>
  </cacheSource>
  <cacheFields count="14">
    <cacheField name="Patient Id" numFmtId="0">
      <sharedItems/>
    </cacheField>
    <cacheField name="region" numFmtId="0">
      <sharedItems count="4">
        <s v="South"/>
        <s v="West"/>
        <s v="North"/>
        <s v="East"/>
      </sharedItems>
    </cacheField>
    <cacheField name="age grp" numFmtId="0">
      <sharedItems/>
    </cacheField>
    <cacheField name="total bill" numFmtId="0">
      <sharedItems containsSemiMixedTypes="0" containsString="0" containsNumber="1" containsInteger="1" minValue="100" maxValue="300000"/>
    </cacheField>
    <cacheField name="bmi" numFmtId="0">
      <sharedItems containsSemiMixedTypes="0" containsString="0" containsNumber="1" minValue="20.014033211934912" maxValue="35.005668934240369"/>
    </cacheField>
    <cacheField name="diabites" numFmtId="0">
      <sharedItems/>
    </cacheField>
    <cacheField name="CONDITION" numFmtId="0">
      <sharedItems/>
    </cacheField>
    <cacheField name="smoking" numFmtId="0">
      <sharedItems/>
    </cacheField>
    <cacheField name="drinking" numFmtId="0">
      <sharedItems/>
    </cacheField>
    <cacheField name="INSURANCE NAME" numFmtId="0">
      <sharedItems/>
    </cacheField>
    <cacheField name="RISK" numFmtId="0">
      <sharedItems/>
    </cacheField>
    <cacheField name="COMPANY " numFmtId="0">
      <sharedItems/>
    </cacheField>
    <cacheField name="AGE " numFmtId="0">
      <sharedItems containsSemiMixedTypes="0" containsString="0" containsNumber="1" containsInteger="1" minValue="21" maxValue="87" count="22">
        <n v="52"/>
        <n v="72"/>
        <n v="32"/>
        <n v="37"/>
        <n v="87"/>
        <n v="31"/>
        <n v="47"/>
        <n v="61"/>
        <n v="44"/>
        <n v="41"/>
        <n v="57"/>
        <n v="45"/>
        <n v="27"/>
        <n v="49"/>
        <n v="40"/>
        <n v="53"/>
        <n v="67"/>
        <n v="21"/>
        <n v="33"/>
        <n v="29"/>
        <n v="81"/>
        <n v="59"/>
      </sharedItems>
      <fieldGroup base="12">
        <rangePr autoStart="0" autoEnd="0" startNum="10" endNum="89" groupInterval="10"/>
        <groupItems count="10">
          <s v="&lt;10"/>
          <s v="10-19"/>
          <s v="20-29"/>
          <s v="30-39"/>
          <s v="40-49"/>
          <s v="50-59"/>
          <s v="60-69"/>
          <s v="70-79"/>
          <s v="80-89"/>
          <s v="&gt;90"/>
        </groupItems>
      </fieldGroup>
    </cacheField>
    <cacheField name="INCOME" numFmtId="0">
      <sharedItems containsMixedTypes="1" containsNumber="1" minValue="0" maxValue="400" count="26">
        <n v="20"/>
        <n v="15"/>
        <n v="2"/>
        <n v="40"/>
        <n v="30"/>
        <n v="3"/>
        <n v="7"/>
        <n v="4"/>
        <n v="12"/>
        <n v="0"/>
        <n v="25"/>
        <n v="1"/>
        <n v="9"/>
        <n v="5"/>
        <n v="300"/>
        <s v=""/>
        <n v="50"/>
        <n v="0.5"/>
        <n v="200"/>
        <n v="150"/>
        <n v="70"/>
        <n v="90"/>
        <n v="120"/>
        <n v="250"/>
        <n v="400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Raj" refreshedDate="46125.794434606483" createdVersion="8" refreshedVersion="8" minRefreshableVersion="3" recordCount="1000" xr:uid="{540FF220-19A5-4839-9ABF-38327648D902}">
  <cacheSource type="worksheet">
    <worksheetSource ref="A1:O1001" sheet="combined"/>
  </cacheSource>
  <cacheFields count="15">
    <cacheField name="Patient Id" numFmtId="0">
      <sharedItems/>
    </cacheField>
    <cacheField name="region" numFmtId="0">
      <sharedItems/>
    </cacheField>
    <cacheField name="age grp" numFmtId="0">
      <sharedItems/>
    </cacheField>
    <cacheField name="total bill" numFmtId="0">
      <sharedItems containsSemiMixedTypes="0" containsString="0" containsNumber="1" containsInteger="1" minValue="100" maxValue="300000"/>
    </cacheField>
    <cacheField name="bmi" numFmtId="0">
      <sharedItems containsSemiMixedTypes="0" containsString="0" containsNumber="1" minValue="20.014033211934912" maxValue="35.005668934240369"/>
    </cacheField>
    <cacheField name="diabites" numFmtId="0">
      <sharedItems/>
    </cacheField>
    <cacheField name="CONDITION" numFmtId="0">
      <sharedItems/>
    </cacheField>
    <cacheField name="smoking" numFmtId="0">
      <sharedItems/>
    </cacheField>
    <cacheField name="drinking" numFmtId="0">
      <sharedItems/>
    </cacheField>
    <cacheField name="INSURANCE NAME" numFmtId="0">
      <sharedItems/>
    </cacheField>
    <cacheField name="RISK" numFmtId="0">
      <sharedItems/>
    </cacheField>
    <cacheField name="COMPANY " numFmtId="0">
      <sharedItems count="5">
        <s v="Startup"/>
        <s v="public"/>
        <s v=" Public"/>
        <s v="Private"/>
        <s v="None"/>
      </sharedItems>
    </cacheField>
    <cacheField name="AGE " numFmtId="0">
      <sharedItems containsSemiMixedTypes="0" containsString="0" containsNumber="1" containsInteger="1" minValue="22" maxValue="88"/>
    </cacheField>
    <cacheField name="INCOME" numFmtId="0">
      <sharedItems containsSemiMixedTypes="0" containsString="0" containsNumber="1" containsInteger="1" minValue="0" maxValue="0"/>
    </cacheField>
    <cacheField name="Education Level" numFmtId="0">
      <sharedItems count="7">
        <s v="Master's Degree"/>
        <s v="Bachelor's Degree"/>
        <s v="School"/>
        <s v="Post-graduate"/>
        <s v="PhD"/>
        <s v="Uneducated"/>
        <s v="High Scho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ID0001"/>
    <s v="South"/>
    <x v="0"/>
    <x v="0"/>
  </r>
  <r>
    <s v="PID0002"/>
    <s v="West"/>
    <x v="1"/>
    <x v="1"/>
  </r>
  <r>
    <s v="PID0003"/>
    <s v="North"/>
    <x v="2"/>
    <x v="2"/>
  </r>
  <r>
    <s v="PID0004"/>
    <s v="South"/>
    <x v="2"/>
    <x v="3"/>
  </r>
  <r>
    <s v="PID0005"/>
    <s v="North"/>
    <x v="3"/>
    <x v="4"/>
  </r>
  <r>
    <s v="PID0006"/>
    <s v="South"/>
    <x v="1"/>
    <x v="2"/>
  </r>
  <r>
    <s v="PID0007"/>
    <s v="West"/>
    <x v="3"/>
    <x v="5"/>
  </r>
  <r>
    <s v="PID0008"/>
    <s v="South"/>
    <x v="2"/>
    <x v="6"/>
  </r>
  <r>
    <s v="PID0009"/>
    <s v="South"/>
    <x v="0"/>
    <x v="7"/>
  </r>
  <r>
    <s v="PID0010"/>
    <s v="East"/>
    <x v="2"/>
    <x v="8"/>
  </r>
  <r>
    <s v="PID0011"/>
    <s v="South"/>
    <x v="0"/>
    <x v="9"/>
  </r>
  <r>
    <s v="PID0012"/>
    <s v="South"/>
    <x v="0"/>
    <x v="10"/>
  </r>
  <r>
    <s v="PID0013"/>
    <s v="South"/>
    <x v="0"/>
    <x v="2"/>
  </r>
  <r>
    <s v="PID0014"/>
    <s v="South"/>
    <x v="3"/>
    <x v="11"/>
  </r>
  <r>
    <s v="PID0015"/>
    <s v="North"/>
    <x v="0"/>
    <x v="0"/>
  </r>
  <r>
    <s v="PID0016"/>
    <s v="West"/>
    <x v="2"/>
    <x v="12"/>
  </r>
  <r>
    <s v="PID0017"/>
    <s v="South"/>
    <x v="3"/>
    <x v="13"/>
  </r>
  <r>
    <s v="PID0018"/>
    <s v="South"/>
    <x v="0"/>
    <x v="14"/>
  </r>
  <r>
    <s v="PID0019"/>
    <s v="South"/>
    <x v="3"/>
    <x v="1"/>
  </r>
  <r>
    <s v="PID0020"/>
    <s v="West"/>
    <x v="0"/>
    <x v="15"/>
  </r>
  <r>
    <s v="PID0021"/>
    <s v="North"/>
    <x v="3"/>
    <x v="15"/>
  </r>
  <r>
    <s v="PID0022"/>
    <s v="South"/>
    <x v="0"/>
    <x v="6"/>
  </r>
  <r>
    <s v="PID0023"/>
    <s v="South"/>
    <x v="0"/>
    <x v="12"/>
  </r>
  <r>
    <s v="PID0024"/>
    <s v="West"/>
    <x v="0"/>
    <x v="0"/>
  </r>
  <r>
    <s v="PID0025"/>
    <s v="West"/>
    <x v="3"/>
    <x v="5"/>
  </r>
  <r>
    <s v="PID0026"/>
    <s v="North"/>
    <x v="0"/>
    <x v="7"/>
  </r>
  <r>
    <s v="PID0027"/>
    <s v="West"/>
    <x v="0"/>
    <x v="3"/>
  </r>
  <r>
    <s v="PID0028"/>
    <s v="South"/>
    <x v="2"/>
    <x v="10"/>
  </r>
  <r>
    <s v="PID0029"/>
    <s v="North"/>
    <x v="3"/>
    <x v="9"/>
  </r>
  <r>
    <s v="PID0030"/>
    <s v="North"/>
    <x v="2"/>
    <x v="0"/>
  </r>
  <r>
    <s v="PID0031"/>
    <s v="North"/>
    <x v="3"/>
    <x v="4"/>
  </r>
  <r>
    <s v="PID0032"/>
    <s v="South"/>
    <x v="0"/>
    <x v="10"/>
  </r>
  <r>
    <s v="PID0033"/>
    <s v="West"/>
    <x v="2"/>
    <x v="16"/>
  </r>
  <r>
    <s v="PID0034"/>
    <s v="North"/>
    <x v="3"/>
    <x v="5"/>
  </r>
  <r>
    <s v="PID0035"/>
    <s v="North"/>
    <x v="0"/>
    <x v="11"/>
  </r>
  <r>
    <s v="PID0036"/>
    <s v="North"/>
    <x v="0"/>
    <x v="2"/>
  </r>
  <r>
    <s v="PID0037"/>
    <s v="West"/>
    <x v="0"/>
    <x v="17"/>
  </r>
  <r>
    <s v="PID0038"/>
    <s v="South"/>
    <x v="3"/>
    <x v="6"/>
  </r>
  <r>
    <s v="PID0039"/>
    <s v="West"/>
    <x v="0"/>
    <x v="18"/>
  </r>
  <r>
    <s v="PID0040"/>
    <s v="South"/>
    <x v="3"/>
    <x v="6"/>
  </r>
  <r>
    <s v="PID0041"/>
    <s v="West"/>
    <x v="0"/>
    <x v="12"/>
  </r>
  <r>
    <s v="PID0042"/>
    <s v="West"/>
    <x v="0"/>
    <x v="7"/>
  </r>
  <r>
    <s v="PID0043"/>
    <s v="East"/>
    <x v="0"/>
    <x v="19"/>
  </r>
  <r>
    <s v="PID0044"/>
    <s v="West"/>
    <x v="2"/>
    <x v="15"/>
  </r>
  <r>
    <s v="PID0045"/>
    <s v="North"/>
    <x v="1"/>
    <x v="4"/>
  </r>
  <r>
    <s v="PID0046"/>
    <s v="South"/>
    <x v="3"/>
    <x v="15"/>
  </r>
  <r>
    <s v="PID0047"/>
    <s v="South"/>
    <x v="2"/>
    <x v="20"/>
  </r>
  <r>
    <s v="PID0048"/>
    <s v="West"/>
    <x v="3"/>
    <x v="21"/>
  </r>
  <r>
    <s v="PID0049"/>
    <s v="South"/>
    <x v="0"/>
    <x v="22"/>
  </r>
  <r>
    <s v="PID0050"/>
    <s v="East"/>
    <x v="0"/>
    <x v="0"/>
  </r>
  <r>
    <s v="PID0051"/>
    <s v="West"/>
    <x v="0"/>
    <x v="7"/>
  </r>
  <r>
    <s v="PID0052"/>
    <s v="West"/>
    <x v="0"/>
    <x v="23"/>
  </r>
  <r>
    <s v="PID0053"/>
    <s v="West"/>
    <x v="0"/>
    <x v="15"/>
  </r>
  <r>
    <s v="PID0054"/>
    <s v="West"/>
    <x v="3"/>
    <x v="23"/>
  </r>
  <r>
    <s v="PID0055"/>
    <s v="North"/>
    <x v="0"/>
    <x v="0"/>
  </r>
  <r>
    <s v="PID0056"/>
    <s v="North"/>
    <x v="0"/>
    <x v="3"/>
  </r>
  <r>
    <s v="PID0057"/>
    <s v="North"/>
    <x v="0"/>
    <x v="1"/>
  </r>
  <r>
    <s v="PID0058"/>
    <s v="South"/>
    <x v="3"/>
    <x v="19"/>
  </r>
  <r>
    <s v="PID0059"/>
    <s v="South"/>
    <x v="0"/>
    <x v="7"/>
  </r>
  <r>
    <s v="PID0060"/>
    <s v="North"/>
    <x v="3"/>
    <x v="20"/>
  </r>
  <r>
    <s v="PID0061"/>
    <s v="North"/>
    <x v="3"/>
    <x v="11"/>
  </r>
  <r>
    <s v="PID0062"/>
    <s v="North"/>
    <x v="2"/>
    <x v="24"/>
  </r>
  <r>
    <s v="PID0063"/>
    <s v="West"/>
    <x v="3"/>
    <x v="10"/>
  </r>
  <r>
    <s v="PID0064"/>
    <s v="West"/>
    <x v="3"/>
    <x v="23"/>
  </r>
  <r>
    <s v="PID0065"/>
    <s v="West"/>
    <x v="1"/>
    <x v="16"/>
  </r>
  <r>
    <s v="PID0066"/>
    <s v="West"/>
    <x v="3"/>
    <x v="2"/>
  </r>
  <r>
    <s v="PID0067"/>
    <s v="North"/>
    <x v="1"/>
    <x v="18"/>
  </r>
  <r>
    <s v="PID0068"/>
    <s v="South"/>
    <x v="0"/>
    <x v="6"/>
  </r>
  <r>
    <s v="PID0069"/>
    <s v="West"/>
    <x v="0"/>
    <x v="8"/>
  </r>
  <r>
    <s v="PID0070"/>
    <s v="North"/>
    <x v="2"/>
    <x v="12"/>
  </r>
  <r>
    <s v="PID0071"/>
    <s v="South"/>
    <x v="0"/>
    <x v="23"/>
  </r>
  <r>
    <s v="PID0072"/>
    <s v="West"/>
    <x v="2"/>
    <x v="2"/>
  </r>
  <r>
    <s v="PID0073"/>
    <s v="West"/>
    <x v="2"/>
    <x v="0"/>
  </r>
  <r>
    <s v="PID0074"/>
    <s v="South"/>
    <x v="0"/>
    <x v="23"/>
  </r>
  <r>
    <s v="PID0075"/>
    <s v="South"/>
    <x v="0"/>
    <x v="3"/>
  </r>
  <r>
    <s v="PID0076"/>
    <s v="East"/>
    <x v="0"/>
    <x v="21"/>
  </r>
  <r>
    <s v="PID0077"/>
    <s v="South"/>
    <x v="3"/>
    <x v="21"/>
  </r>
  <r>
    <s v="PID0078"/>
    <s v="North"/>
    <x v="3"/>
    <x v="23"/>
  </r>
  <r>
    <s v="PID0079"/>
    <s v="North"/>
    <x v="2"/>
    <x v="2"/>
  </r>
  <r>
    <s v="PID0080"/>
    <s v="West"/>
    <x v="3"/>
    <x v="24"/>
  </r>
  <r>
    <s v="PID0081"/>
    <s v="South"/>
    <x v="0"/>
    <x v="10"/>
  </r>
  <r>
    <s v="PID0082"/>
    <s v="East"/>
    <x v="1"/>
    <x v="8"/>
  </r>
  <r>
    <s v="PID0083"/>
    <s v="South"/>
    <x v="3"/>
    <x v="23"/>
  </r>
  <r>
    <s v="PID0084"/>
    <s v="South"/>
    <x v="1"/>
    <x v="5"/>
  </r>
  <r>
    <s v="PID0085"/>
    <s v="South"/>
    <x v="0"/>
    <x v="11"/>
  </r>
  <r>
    <s v="PID0086"/>
    <s v="West"/>
    <x v="3"/>
    <x v="16"/>
  </r>
  <r>
    <s v="PID0087"/>
    <s v="North"/>
    <x v="0"/>
    <x v="8"/>
  </r>
  <r>
    <s v="PID0088"/>
    <s v="South"/>
    <x v="2"/>
    <x v="20"/>
  </r>
  <r>
    <s v="PID0089"/>
    <s v="North"/>
    <x v="3"/>
    <x v="7"/>
  </r>
  <r>
    <s v="PID0090"/>
    <s v="South"/>
    <x v="3"/>
    <x v="6"/>
  </r>
  <r>
    <s v="PID0091"/>
    <s v="West"/>
    <x v="2"/>
    <x v="1"/>
  </r>
  <r>
    <s v="PID0092"/>
    <s v="North"/>
    <x v="1"/>
    <x v="2"/>
  </r>
  <r>
    <s v="PID0093"/>
    <s v="North"/>
    <x v="2"/>
    <x v="25"/>
  </r>
  <r>
    <s v="PID0094"/>
    <s v="North"/>
    <x v="3"/>
    <x v="3"/>
  </r>
  <r>
    <s v="PID0095"/>
    <s v="East"/>
    <x v="0"/>
    <x v="25"/>
  </r>
  <r>
    <s v="PID0096"/>
    <s v="West"/>
    <x v="0"/>
    <x v="6"/>
  </r>
  <r>
    <s v="PID0097"/>
    <s v="South"/>
    <x v="3"/>
    <x v="26"/>
  </r>
  <r>
    <s v="PID0098"/>
    <s v="South"/>
    <x v="0"/>
    <x v="4"/>
  </r>
  <r>
    <s v="PID0099"/>
    <s v="North"/>
    <x v="3"/>
    <x v="2"/>
  </r>
  <r>
    <s v="PID0100"/>
    <s v="West"/>
    <x v="3"/>
    <x v="5"/>
  </r>
  <r>
    <s v="PID0101"/>
    <s v="West"/>
    <x v="2"/>
    <x v="12"/>
  </r>
  <r>
    <s v="PID0102"/>
    <s v="West"/>
    <x v="2"/>
    <x v="7"/>
  </r>
  <r>
    <s v="PID0103"/>
    <s v="South"/>
    <x v="1"/>
    <x v="2"/>
  </r>
  <r>
    <s v="PID0104"/>
    <s v="East"/>
    <x v="3"/>
    <x v="14"/>
  </r>
  <r>
    <s v="PID0105"/>
    <s v="West"/>
    <x v="0"/>
    <x v="25"/>
  </r>
  <r>
    <s v="PID0106"/>
    <s v="North"/>
    <x v="0"/>
    <x v="16"/>
  </r>
  <r>
    <s v="PID0107"/>
    <s v="West"/>
    <x v="2"/>
    <x v="18"/>
  </r>
  <r>
    <s v="PID0108"/>
    <s v="West"/>
    <x v="3"/>
    <x v="15"/>
  </r>
  <r>
    <s v="PID0109"/>
    <s v="North"/>
    <x v="0"/>
    <x v="12"/>
  </r>
  <r>
    <s v="PID0110"/>
    <s v="South"/>
    <x v="3"/>
    <x v="2"/>
  </r>
  <r>
    <s v="PID0111"/>
    <s v="West"/>
    <x v="3"/>
    <x v="15"/>
  </r>
  <r>
    <s v="PID0112"/>
    <s v="East"/>
    <x v="1"/>
    <x v="12"/>
  </r>
  <r>
    <s v="PID0113"/>
    <s v="West"/>
    <x v="0"/>
    <x v="20"/>
  </r>
  <r>
    <s v="PID0114"/>
    <s v="South"/>
    <x v="0"/>
    <x v="19"/>
  </r>
  <r>
    <s v="PID0115"/>
    <s v="West"/>
    <x v="2"/>
    <x v="23"/>
  </r>
  <r>
    <s v="PID0116"/>
    <s v="South"/>
    <x v="3"/>
    <x v="20"/>
  </r>
  <r>
    <s v="PID0117"/>
    <s v="West"/>
    <x v="0"/>
    <x v="3"/>
  </r>
  <r>
    <s v="PID0118"/>
    <s v="South"/>
    <x v="1"/>
    <x v="1"/>
  </r>
  <r>
    <s v="PID0119"/>
    <s v="East"/>
    <x v="0"/>
    <x v="1"/>
  </r>
  <r>
    <s v="PID0120"/>
    <s v="North"/>
    <x v="2"/>
    <x v="2"/>
  </r>
  <r>
    <s v="PID0121"/>
    <s v="West"/>
    <x v="2"/>
    <x v="6"/>
  </r>
  <r>
    <s v="PID0122"/>
    <s v="South"/>
    <x v="1"/>
    <x v="2"/>
  </r>
  <r>
    <s v="PID0123"/>
    <s v="South"/>
    <x v="2"/>
    <x v="25"/>
  </r>
  <r>
    <s v="PID0124"/>
    <s v="South"/>
    <x v="1"/>
    <x v="19"/>
  </r>
  <r>
    <s v="PID0125"/>
    <s v="South"/>
    <x v="1"/>
    <x v="2"/>
  </r>
  <r>
    <s v="PID0126"/>
    <s v="South"/>
    <x v="3"/>
    <x v="20"/>
  </r>
  <r>
    <s v="PID0127"/>
    <s v="South"/>
    <x v="0"/>
    <x v="2"/>
  </r>
  <r>
    <s v="PID0128"/>
    <s v="South"/>
    <x v="3"/>
    <x v="8"/>
  </r>
  <r>
    <s v="PID0129"/>
    <s v="West"/>
    <x v="0"/>
    <x v="14"/>
  </r>
  <r>
    <s v="PID0130"/>
    <s v="South"/>
    <x v="0"/>
    <x v="19"/>
  </r>
  <r>
    <s v="PID0131"/>
    <s v="South"/>
    <x v="2"/>
    <x v="16"/>
  </r>
  <r>
    <s v="PID0132"/>
    <s v="East"/>
    <x v="0"/>
    <x v="21"/>
  </r>
  <r>
    <s v="PID0133"/>
    <s v="South"/>
    <x v="0"/>
    <x v="15"/>
  </r>
  <r>
    <s v="PID0134"/>
    <s v="South"/>
    <x v="0"/>
    <x v="16"/>
  </r>
  <r>
    <s v="PID0135"/>
    <s v="West"/>
    <x v="2"/>
    <x v="25"/>
  </r>
  <r>
    <s v="PID0136"/>
    <s v="South"/>
    <x v="2"/>
    <x v="15"/>
  </r>
  <r>
    <s v="PID0137"/>
    <s v="West"/>
    <x v="3"/>
    <x v="23"/>
  </r>
  <r>
    <s v="PID0138"/>
    <s v="East"/>
    <x v="0"/>
    <x v="20"/>
  </r>
  <r>
    <s v="PID0139"/>
    <s v="East"/>
    <x v="0"/>
    <x v="25"/>
  </r>
  <r>
    <s v="PID0140"/>
    <s v="South"/>
    <x v="0"/>
    <x v="0"/>
  </r>
  <r>
    <s v="PID0141"/>
    <s v="West"/>
    <x v="3"/>
    <x v="27"/>
  </r>
  <r>
    <s v="PID0142"/>
    <s v="West"/>
    <x v="0"/>
    <x v="16"/>
  </r>
  <r>
    <s v="PID0143"/>
    <s v="South"/>
    <x v="0"/>
    <x v="4"/>
  </r>
  <r>
    <s v="PID0144"/>
    <s v="South"/>
    <x v="0"/>
    <x v="23"/>
  </r>
  <r>
    <s v="PID0145"/>
    <s v="South"/>
    <x v="1"/>
    <x v="14"/>
  </r>
  <r>
    <s v="PID0146"/>
    <s v="West"/>
    <x v="3"/>
    <x v="27"/>
  </r>
  <r>
    <s v="PID0147"/>
    <s v="East"/>
    <x v="3"/>
    <x v="1"/>
  </r>
  <r>
    <s v="PID0148"/>
    <s v="West"/>
    <x v="0"/>
    <x v="18"/>
  </r>
  <r>
    <s v="PID0149"/>
    <s v="North"/>
    <x v="3"/>
    <x v="0"/>
  </r>
  <r>
    <s v="PID0150"/>
    <s v="North"/>
    <x v="0"/>
    <x v="12"/>
  </r>
  <r>
    <s v="PID0151"/>
    <s v="South"/>
    <x v="0"/>
    <x v="25"/>
  </r>
  <r>
    <s v="PID0152"/>
    <s v="West"/>
    <x v="2"/>
    <x v="15"/>
  </r>
  <r>
    <s v="PID0153"/>
    <s v="East"/>
    <x v="0"/>
    <x v="14"/>
  </r>
  <r>
    <s v="PID0154"/>
    <s v="South"/>
    <x v="3"/>
    <x v="0"/>
  </r>
  <r>
    <s v="PID0155"/>
    <s v="South"/>
    <x v="3"/>
    <x v="20"/>
  </r>
  <r>
    <s v="PID0156"/>
    <s v="South"/>
    <x v="0"/>
    <x v="15"/>
  </r>
  <r>
    <s v="PID0157"/>
    <s v="South"/>
    <x v="3"/>
    <x v="15"/>
  </r>
  <r>
    <s v="PID0158"/>
    <s v="South"/>
    <x v="2"/>
    <x v="23"/>
  </r>
  <r>
    <s v="PID0159"/>
    <s v="East"/>
    <x v="0"/>
    <x v="20"/>
  </r>
  <r>
    <s v="PID0160"/>
    <s v="East"/>
    <x v="0"/>
    <x v="21"/>
  </r>
  <r>
    <s v="PID0161"/>
    <s v="West"/>
    <x v="2"/>
    <x v="0"/>
  </r>
  <r>
    <s v="PID0162"/>
    <s v="South"/>
    <x v="0"/>
    <x v="0"/>
  </r>
  <r>
    <s v="PID0163"/>
    <s v="North"/>
    <x v="2"/>
    <x v="15"/>
  </r>
  <r>
    <s v="PID0164"/>
    <s v="East"/>
    <x v="3"/>
    <x v="14"/>
  </r>
  <r>
    <s v="PID0165"/>
    <s v="South"/>
    <x v="0"/>
    <x v="2"/>
  </r>
  <r>
    <s v="PID0166"/>
    <s v="West"/>
    <x v="1"/>
    <x v="6"/>
  </r>
  <r>
    <s v="PID0167"/>
    <s v="East"/>
    <x v="0"/>
    <x v="8"/>
  </r>
  <r>
    <s v="PID0168"/>
    <s v="North"/>
    <x v="0"/>
    <x v="23"/>
  </r>
  <r>
    <s v="PID0169"/>
    <s v="North"/>
    <x v="0"/>
    <x v="4"/>
  </r>
  <r>
    <s v="PID0170"/>
    <s v="West"/>
    <x v="0"/>
    <x v="6"/>
  </r>
  <r>
    <s v="PID0171"/>
    <s v="South"/>
    <x v="0"/>
    <x v="23"/>
  </r>
  <r>
    <s v="PID0172"/>
    <s v="North"/>
    <x v="0"/>
    <x v="5"/>
  </r>
  <r>
    <s v="PID0173"/>
    <s v="West"/>
    <x v="1"/>
    <x v="23"/>
  </r>
  <r>
    <s v="PID0174"/>
    <s v="South"/>
    <x v="1"/>
    <x v="5"/>
  </r>
  <r>
    <s v="PID0175"/>
    <s v="South"/>
    <x v="1"/>
    <x v="28"/>
  </r>
  <r>
    <s v="PID0176"/>
    <s v="East"/>
    <x v="0"/>
    <x v="20"/>
  </r>
  <r>
    <s v="PID0177"/>
    <s v="South"/>
    <x v="3"/>
    <x v="1"/>
  </r>
  <r>
    <s v="PID0178"/>
    <s v="West"/>
    <x v="2"/>
    <x v="16"/>
  </r>
  <r>
    <s v="PID0179"/>
    <s v="South"/>
    <x v="0"/>
    <x v="5"/>
  </r>
  <r>
    <s v="PID0180"/>
    <s v="West"/>
    <x v="3"/>
    <x v="25"/>
  </r>
  <r>
    <s v="PID0181"/>
    <s v="South"/>
    <x v="0"/>
    <x v="18"/>
  </r>
  <r>
    <s v="PID0182"/>
    <s v="South"/>
    <x v="2"/>
    <x v="0"/>
  </r>
  <r>
    <s v="PID0183"/>
    <s v="West"/>
    <x v="0"/>
    <x v="2"/>
  </r>
  <r>
    <s v="PID0184"/>
    <s v="North"/>
    <x v="3"/>
    <x v="12"/>
  </r>
  <r>
    <s v="PID0185"/>
    <s v="South"/>
    <x v="2"/>
    <x v="19"/>
  </r>
  <r>
    <s v="PID0186"/>
    <s v="South"/>
    <x v="0"/>
    <x v="21"/>
  </r>
  <r>
    <s v="PID0187"/>
    <s v="South"/>
    <x v="3"/>
    <x v="23"/>
  </r>
  <r>
    <s v="PID0188"/>
    <s v="North"/>
    <x v="3"/>
    <x v="25"/>
  </r>
  <r>
    <s v="PID0189"/>
    <s v="South"/>
    <x v="3"/>
    <x v="12"/>
  </r>
  <r>
    <s v="PID0190"/>
    <s v="North"/>
    <x v="2"/>
    <x v="2"/>
  </r>
  <r>
    <s v="PID0191"/>
    <s v="North"/>
    <x v="3"/>
    <x v="24"/>
  </r>
  <r>
    <s v="PID0192"/>
    <s v="North"/>
    <x v="3"/>
    <x v="27"/>
  </r>
  <r>
    <s v="PID0193"/>
    <s v="North"/>
    <x v="0"/>
    <x v="5"/>
  </r>
  <r>
    <s v="PID0194"/>
    <s v="West"/>
    <x v="0"/>
    <x v="29"/>
  </r>
  <r>
    <s v="PID0195"/>
    <s v="West"/>
    <x v="0"/>
    <x v="0"/>
  </r>
  <r>
    <s v="PID0196"/>
    <s v="West"/>
    <x v="3"/>
    <x v="24"/>
  </r>
  <r>
    <s v="PID0197"/>
    <s v="West"/>
    <x v="3"/>
    <x v="4"/>
  </r>
  <r>
    <s v="PID0198"/>
    <s v="North"/>
    <x v="2"/>
    <x v="5"/>
  </r>
  <r>
    <s v="PID0199"/>
    <s v="South"/>
    <x v="0"/>
    <x v="10"/>
  </r>
  <r>
    <s v="PID0200"/>
    <s v="North"/>
    <x v="0"/>
    <x v="22"/>
  </r>
  <r>
    <s v="PID0201"/>
    <s v="South"/>
    <x v="0"/>
    <x v="20"/>
  </r>
  <r>
    <s v="PID0202"/>
    <s v="North"/>
    <x v="0"/>
    <x v="23"/>
  </r>
  <r>
    <s v="PID0203"/>
    <s v="East"/>
    <x v="0"/>
    <x v="21"/>
  </r>
  <r>
    <s v="PID0204"/>
    <s v="East"/>
    <x v="2"/>
    <x v="21"/>
  </r>
  <r>
    <s v="PID0205"/>
    <s v="South"/>
    <x v="1"/>
    <x v="10"/>
  </r>
  <r>
    <s v="PID0206"/>
    <s v="North"/>
    <x v="3"/>
    <x v="2"/>
  </r>
  <r>
    <s v="PID0207"/>
    <s v="South"/>
    <x v="2"/>
    <x v="5"/>
  </r>
  <r>
    <s v="PID0208"/>
    <s v="East"/>
    <x v="0"/>
    <x v="5"/>
  </r>
  <r>
    <s v="PID0209"/>
    <s v="East"/>
    <x v="0"/>
    <x v="24"/>
  </r>
  <r>
    <s v="PID0210"/>
    <s v="North"/>
    <x v="0"/>
    <x v="23"/>
  </r>
  <r>
    <s v="PID0211"/>
    <s v="East"/>
    <x v="0"/>
    <x v="6"/>
  </r>
  <r>
    <s v="PID0212"/>
    <s v="South"/>
    <x v="0"/>
    <x v="0"/>
  </r>
  <r>
    <s v="PID0213"/>
    <s v="East"/>
    <x v="3"/>
    <x v="19"/>
  </r>
  <r>
    <s v="PID0214"/>
    <s v="East"/>
    <x v="0"/>
    <x v="16"/>
  </r>
  <r>
    <s v="PID0215"/>
    <s v="North"/>
    <x v="0"/>
    <x v="2"/>
  </r>
  <r>
    <s v="PID0216"/>
    <s v="South"/>
    <x v="3"/>
    <x v="29"/>
  </r>
  <r>
    <s v="PID0217"/>
    <s v="North"/>
    <x v="2"/>
    <x v="27"/>
  </r>
  <r>
    <s v="PID0218"/>
    <s v="South"/>
    <x v="3"/>
    <x v="25"/>
  </r>
  <r>
    <s v="PID0219"/>
    <s v="East"/>
    <x v="2"/>
    <x v="8"/>
  </r>
  <r>
    <s v="PID0220"/>
    <s v="South"/>
    <x v="3"/>
    <x v="28"/>
  </r>
  <r>
    <s v="PID0221"/>
    <s v="South"/>
    <x v="3"/>
    <x v="20"/>
  </r>
  <r>
    <s v="PID0222"/>
    <s v="East"/>
    <x v="3"/>
    <x v="6"/>
  </r>
  <r>
    <s v="PID0223"/>
    <s v="East"/>
    <x v="0"/>
    <x v="8"/>
  </r>
  <r>
    <s v="PID0224"/>
    <s v="West"/>
    <x v="3"/>
    <x v="16"/>
  </r>
  <r>
    <s v="PID0225"/>
    <s v="North"/>
    <x v="0"/>
    <x v="12"/>
  </r>
  <r>
    <s v="PID0226"/>
    <s v="South"/>
    <x v="0"/>
    <x v="6"/>
  </r>
  <r>
    <s v="PID0227"/>
    <s v="South"/>
    <x v="0"/>
    <x v="1"/>
  </r>
  <r>
    <s v="PID0228"/>
    <s v="West"/>
    <x v="2"/>
    <x v="14"/>
  </r>
  <r>
    <s v="PID0229"/>
    <s v="North"/>
    <x v="0"/>
    <x v="30"/>
  </r>
  <r>
    <s v="PID0230"/>
    <s v="West"/>
    <x v="1"/>
    <x v="14"/>
  </r>
  <r>
    <s v="PID0231"/>
    <s v="West"/>
    <x v="3"/>
    <x v="16"/>
  </r>
  <r>
    <s v="PID0232"/>
    <s v="West"/>
    <x v="0"/>
    <x v="1"/>
  </r>
  <r>
    <s v="PID0233"/>
    <s v="South"/>
    <x v="3"/>
    <x v="9"/>
  </r>
  <r>
    <s v="PID0234"/>
    <s v="North"/>
    <x v="2"/>
    <x v="1"/>
  </r>
  <r>
    <s v="PID0235"/>
    <s v="East"/>
    <x v="3"/>
    <x v="0"/>
  </r>
  <r>
    <s v="PID0236"/>
    <s v="West"/>
    <x v="1"/>
    <x v="20"/>
  </r>
  <r>
    <s v="PID0237"/>
    <s v="West"/>
    <x v="1"/>
    <x v="17"/>
  </r>
  <r>
    <s v="PID0238"/>
    <s v="North"/>
    <x v="3"/>
    <x v="14"/>
  </r>
  <r>
    <s v="PID0239"/>
    <s v="East"/>
    <x v="3"/>
    <x v="2"/>
  </r>
  <r>
    <s v="PID0240"/>
    <s v="West"/>
    <x v="2"/>
    <x v="14"/>
  </r>
  <r>
    <s v="PID0241"/>
    <s v="West"/>
    <x v="1"/>
    <x v="9"/>
  </r>
  <r>
    <s v="PID0242"/>
    <s v="East"/>
    <x v="0"/>
    <x v="1"/>
  </r>
  <r>
    <s v="PID0243"/>
    <s v="West"/>
    <x v="2"/>
    <x v="9"/>
  </r>
  <r>
    <s v="PID0244"/>
    <s v="North"/>
    <x v="0"/>
    <x v="29"/>
  </r>
  <r>
    <s v="PID0245"/>
    <s v="South"/>
    <x v="0"/>
    <x v="14"/>
  </r>
  <r>
    <s v="PID0246"/>
    <s v="North"/>
    <x v="0"/>
    <x v="18"/>
  </r>
  <r>
    <s v="PID0247"/>
    <s v="East"/>
    <x v="1"/>
    <x v="17"/>
  </r>
  <r>
    <s v="PID0248"/>
    <s v="South"/>
    <x v="0"/>
    <x v="0"/>
  </r>
  <r>
    <s v="PID0249"/>
    <s v="North"/>
    <x v="0"/>
    <x v="20"/>
  </r>
  <r>
    <s v="PID0250"/>
    <s v="East"/>
    <x v="3"/>
    <x v="1"/>
  </r>
  <r>
    <s v="PID0251"/>
    <s v="South"/>
    <x v="3"/>
    <x v="15"/>
  </r>
  <r>
    <s v="PID0252"/>
    <s v="East"/>
    <x v="3"/>
    <x v="0"/>
  </r>
  <r>
    <s v="PID0253"/>
    <s v="North"/>
    <x v="2"/>
    <x v="17"/>
  </r>
  <r>
    <s v="PID0254"/>
    <s v="West"/>
    <x v="0"/>
    <x v="14"/>
  </r>
  <r>
    <s v="PID0255"/>
    <s v="South"/>
    <x v="3"/>
    <x v="18"/>
  </r>
  <r>
    <s v="PID0256"/>
    <s v="North"/>
    <x v="0"/>
    <x v="28"/>
  </r>
  <r>
    <s v="PID0257"/>
    <s v="South"/>
    <x v="2"/>
    <x v="0"/>
  </r>
  <r>
    <s v="PID0258"/>
    <s v="North"/>
    <x v="0"/>
    <x v="5"/>
  </r>
  <r>
    <s v="PID0259"/>
    <s v="West"/>
    <x v="2"/>
    <x v="18"/>
  </r>
  <r>
    <s v="PID0260"/>
    <s v="East"/>
    <x v="0"/>
    <x v="23"/>
  </r>
  <r>
    <s v="PID0261"/>
    <s v="South"/>
    <x v="3"/>
    <x v="20"/>
  </r>
  <r>
    <s v="PID0262"/>
    <s v="North"/>
    <x v="2"/>
    <x v="8"/>
  </r>
  <r>
    <s v="PID0263"/>
    <s v="East"/>
    <x v="0"/>
    <x v="5"/>
  </r>
  <r>
    <s v="PID0264"/>
    <s v="South"/>
    <x v="3"/>
    <x v="17"/>
  </r>
  <r>
    <s v="PID0265"/>
    <s v="North"/>
    <x v="3"/>
    <x v="5"/>
  </r>
  <r>
    <s v="PID0266"/>
    <s v="West"/>
    <x v="3"/>
    <x v="23"/>
  </r>
  <r>
    <s v="PID0267"/>
    <s v="West"/>
    <x v="2"/>
    <x v="20"/>
  </r>
  <r>
    <s v="PID0268"/>
    <s v="West"/>
    <x v="3"/>
    <x v="29"/>
  </r>
  <r>
    <s v="PID0269"/>
    <s v="West"/>
    <x v="3"/>
    <x v="14"/>
  </r>
  <r>
    <s v="PID0270"/>
    <s v="East"/>
    <x v="3"/>
    <x v="12"/>
  </r>
  <r>
    <s v="PID0271"/>
    <s v="North"/>
    <x v="2"/>
    <x v="19"/>
  </r>
  <r>
    <s v="PID0272"/>
    <s v="East"/>
    <x v="1"/>
    <x v="16"/>
  </r>
  <r>
    <s v="PID0273"/>
    <s v="East"/>
    <x v="0"/>
    <x v="30"/>
  </r>
  <r>
    <s v="PID0274"/>
    <s v="West"/>
    <x v="1"/>
    <x v="19"/>
  </r>
  <r>
    <s v="PID0275"/>
    <s v="North"/>
    <x v="3"/>
    <x v="29"/>
  </r>
  <r>
    <s v="PID0276"/>
    <s v="West"/>
    <x v="3"/>
    <x v="14"/>
  </r>
  <r>
    <s v="PID0277"/>
    <s v="South"/>
    <x v="0"/>
    <x v="2"/>
  </r>
  <r>
    <s v="PID0278"/>
    <s v="West"/>
    <x v="0"/>
    <x v="0"/>
  </r>
  <r>
    <s v="PID0279"/>
    <s v="West"/>
    <x v="0"/>
    <x v="15"/>
  </r>
  <r>
    <s v="PID0280"/>
    <s v="West"/>
    <x v="0"/>
    <x v="15"/>
  </r>
  <r>
    <s v="PID0281"/>
    <s v="South"/>
    <x v="0"/>
    <x v="6"/>
  </r>
  <r>
    <s v="PID0282"/>
    <s v="West"/>
    <x v="3"/>
    <x v="27"/>
  </r>
  <r>
    <s v="PID0283"/>
    <s v="South"/>
    <x v="0"/>
    <x v="29"/>
  </r>
  <r>
    <s v="PID0284"/>
    <s v="West"/>
    <x v="0"/>
    <x v="8"/>
  </r>
  <r>
    <s v="PID0285"/>
    <s v="East"/>
    <x v="2"/>
    <x v="23"/>
  </r>
  <r>
    <s v="PID0286"/>
    <s v="North"/>
    <x v="0"/>
    <x v="6"/>
  </r>
  <r>
    <s v="PID0287"/>
    <s v="South"/>
    <x v="2"/>
    <x v="6"/>
  </r>
  <r>
    <s v="PID0288"/>
    <s v="West"/>
    <x v="2"/>
    <x v="21"/>
  </r>
  <r>
    <s v="PID0289"/>
    <s v="South"/>
    <x v="2"/>
    <x v="20"/>
  </r>
  <r>
    <s v="PID0290"/>
    <s v="West"/>
    <x v="0"/>
    <x v="14"/>
  </r>
  <r>
    <s v="PID0291"/>
    <s v="South"/>
    <x v="3"/>
    <x v="14"/>
  </r>
  <r>
    <s v="PID0292"/>
    <s v="South"/>
    <x v="3"/>
    <x v="5"/>
  </r>
  <r>
    <s v="PID0293"/>
    <s v="West"/>
    <x v="2"/>
    <x v="20"/>
  </r>
  <r>
    <s v="PID0294"/>
    <s v="East"/>
    <x v="2"/>
    <x v="6"/>
  </r>
  <r>
    <s v="PID0295"/>
    <s v="South"/>
    <x v="2"/>
    <x v="5"/>
  </r>
  <r>
    <s v="PID0296"/>
    <s v="South"/>
    <x v="1"/>
    <x v="3"/>
  </r>
  <r>
    <s v="PID0297"/>
    <s v="East"/>
    <x v="0"/>
    <x v="0"/>
  </r>
  <r>
    <s v="PID0298"/>
    <s v="South"/>
    <x v="0"/>
    <x v="13"/>
  </r>
  <r>
    <s v="PID0299"/>
    <s v="West"/>
    <x v="1"/>
    <x v="19"/>
  </r>
  <r>
    <s v="PID0300"/>
    <s v="West"/>
    <x v="3"/>
    <x v="6"/>
  </r>
  <r>
    <s v="PID0301"/>
    <s v="West"/>
    <x v="2"/>
    <x v="10"/>
  </r>
  <r>
    <s v="PID0302"/>
    <s v="South"/>
    <x v="3"/>
    <x v="14"/>
  </r>
  <r>
    <s v="PID0303"/>
    <s v="West"/>
    <x v="3"/>
    <x v="2"/>
  </r>
  <r>
    <s v="PID0304"/>
    <s v="West"/>
    <x v="0"/>
    <x v="4"/>
  </r>
  <r>
    <s v="PID0305"/>
    <s v="West"/>
    <x v="1"/>
    <x v="20"/>
  </r>
  <r>
    <s v="PID0306"/>
    <s v="South"/>
    <x v="2"/>
    <x v="29"/>
  </r>
  <r>
    <s v="PID0307"/>
    <s v="South"/>
    <x v="0"/>
    <x v="17"/>
  </r>
  <r>
    <s v="PID0308"/>
    <s v="North"/>
    <x v="1"/>
    <x v="29"/>
  </r>
  <r>
    <s v="PID0309"/>
    <s v="South"/>
    <x v="0"/>
    <x v="29"/>
  </r>
  <r>
    <s v="PID0310"/>
    <s v="West"/>
    <x v="3"/>
    <x v="20"/>
  </r>
  <r>
    <s v="PID0311"/>
    <s v="South"/>
    <x v="0"/>
    <x v="1"/>
  </r>
  <r>
    <s v="PID0312"/>
    <s v="East"/>
    <x v="2"/>
    <x v="19"/>
  </r>
  <r>
    <s v="PID0313"/>
    <s v="East"/>
    <x v="0"/>
    <x v="29"/>
  </r>
  <r>
    <s v="PID0314"/>
    <s v="South"/>
    <x v="3"/>
    <x v="0"/>
  </r>
  <r>
    <s v="PID0315"/>
    <s v="East"/>
    <x v="3"/>
    <x v="2"/>
  </r>
  <r>
    <s v="PID0316"/>
    <s v="West"/>
    <x v="1"/>
    <x v="10"/>
  </r>
  <r>
    <s v="PID0317"/>
    <s v="North"/>
    <x v="0"/>
    <x v="9"/>
  </r>
  <r>
    <s v="PID0318"/>
    <s v="North"/>
    <x v="3"/>
    <x v="8"/>
  </r>
  <r>
    <s v="PID0319"/>
    <s v="West"/>
    <x v="0"/>
    <x v="23"/>
  </r>
  <r>
    <s v="PID0320"/>
    <s v="West"/>
    <x v="0"/>
    <x v="24"/>
  </r>
  <r>
    <s v="PID0321"/>
    <s v="East"/>
    <x v="3"/>
    <x v="14"/>
  </r>
  <r>
    <s v="PID0322"/>
    <s v="West"/>
    <x v="3"/>
    <x v="5"/>
  </r>
  <r>
    <s v="PID0323"/>
    <s v="North"/>
    <x v="3"/>
    <x v="16"/>
  </r>
  <r>
    <s v="PID0324"/>
    <s v="East"/>
    <x v="1"/>
    <x v="29"/>
  </r>
  <r>
    <s v="PID0325"/>
    <s v="East"/>
    <x v="0"/>
    <x v="9"/>
  </r>
  <r>
    <s v="PID0326"/>
    <s v="South"/>
    <x v="1"/>
    <x v="0"/>
  </r>
  <r>
    <s v="PID0327"/>
    <s v="South"/>
    <x v="2"/>
    <x v="19"/>
  </r>
  <r>
    <s v="PID0328"/>
    <s v="North"/>
    <x v="0"/>
    <x v="0"/>
  </r>
  <r>
    <s v="PID0329"/>
    <s v="South"/>
    <x v="2"/>
    <x v="7"/>
  </r>
  <r>
    <s v="PID0330"/>
    <s v="North"/>
    <x v="0"/>
    <x v="1"/>
  </r>
  <r>
    <s v="PID0331"/>
    <s v="North"/>
    <x v="3"/>
    <x v="23"/>
  </r>
  <r>
    <s v="PID0332"/>
    <s v="North"/>
    <x v="0"/>
    <x v="7"/>
  </r>
  <r>
    <s v="PID0333"/>
    <s v="West"/>
    <x v="3"/>
    <x v="3"/>
  </r>
  <r>
    <s v="PID0334"/>
    <s v="East"/>
    <x v="0"/>
    <x v="29"/>
  </r>
  <r>
    <s v="PID0335"/>
    <s v="North"/>
    <x v="2"/>
    <x v="0"/>
  </r>
  <r>
    <s v="PID0336"/>
    <s v="West"/>
    <x v="0"/>
    <x v="16"/>
  </r>
  <r>
    <s v="PID0337"/>
    <s v="North"/>
    <x v="0"/>
    <x v="31"/>
  </r>
  <r>
    <s v="PID0338"/>
    <s v="North"/>
    <x v="3"/>
    <x v="8"/>
  </r>
  <r>
    <s v="PID0339"/>
    <s v="North"/>
    <x v="3"/>
    <x v="29"/>
  </r>
  <r>
    <s v="PID0340"/>
    <s v="West"/>
    <x v="3"/>
    <x v="29"/>
  </r>
  <r>
    <s v="PID0341"/>
    <s v="South"/>
    <x v="3"/>
    <x v="0"/>
  </r>
  <r>
    <s v="PID0342"/>
    <s v="North"/>
    <x v="0"/>
    <x v="21"/>
  </r>
  <r>
    <s v="PID0343"/>
    <s v="North"/>
    <x v="0"/>
    <x v="1"/>
  </r>
  <r>
    <s v="PID0344"/>
    <s v="South"/>
    <x v="0"/>
    <x v="18"/>
  </r>
  <r>
    <s v="PID0345"/>
    <s v="South"/>
    <x v="3"/>
    <x v="17"/>
  </r>
  <r>
    <s v="PID0346"/>
    <s v="West"/>
    <x v="2"/>
    <x v="12"/>
  </r>
  <r>
    <s v="PID0347"/>
    <s v="West"/>
    <x v="3"/>
    <x v="14"/>
  </r>
  <r>
    <s v="PID0348"/>
    <s v="North"/>
    <x v="0"/>
    <x v="10"/>
  </r>
  <r>
    <s v="PID0349"/>
    <s v="West"/>
    <x v="0"/>
    <x v="15"/>
  </r>
  <r>
    <s v="PID0350"/>
    <s v="West"/>
    <x v="3"/>
    <x v="23"/>
  </r>
  <r>
    <s v="PID0351"/>
    <s v="West"/>
    <x v="0"/>
    <x v="8"/>
  </r>
  <r>
    <s v="PID0352"/>
    <s v="South"/>
    <x v="0"/>
    <x v="14"/>
  </r>
  <r>
    <s v="PID0353"/>
    <s v="South"/>
    <x v="3"/>
    <x v="9"/>
  </r>
  <r>
    <s v="PID0354"/>
    <s v="North"/>
    <x v="3"/>
    <x v="0"/>
  </r>
  <r>
    <s v="PID0355"/>
    <s v="South"/>
    <x v="0"/>
    <x v="23"/>
  </r>
  <r>
    <s v="PID0356"/>
    <s v="North"/>
    <x v="2"/>
    <x v="1"/>
  </r>
  <r>
    <s v="PID0357"/>
    <s v="South"/>
    <x v="3"/>
    <x v="20"/>
  </r>
  <r>
    <s v="PID0358"/>
    <s v="West"/>
    <x v="0"/>
    <x v="29"/>
  </r>
  <r>
    <s v="PID0359"/>
    <s v="West"/>
    <x v="2"/>
    <x v="15"/>
  </r>
  <r>
    <s v="PID0360"/>
    <s v="South"/>
    <x v="3"/>
    <x v="12"/>
  </r>
  <r>
    <s v="PID0361"/>
    <s v="East"/>
    <x v="0"/>
    <x v="23"/>
  </r>
  <r>
    <s v="PID0362"/>
    <s v="East"/>
    <x v="0"/>
    <x v="1"/>
  </r>
  <r>
    <s v="PID0363"/>
    <s v="West"/>
    <x v="0"/>
    <x v="0"/>
  </r>
  <r>
    <s v="PID0364"/>
    <s v="North"/>
    <x v="0"/>
    <x v="17"/>
  </r>
  <r>
    <s v="PID0365"/>
    <s v="South"/>
    <x v="0"/>
    <x v="1"/>
  </r>
  <r>
    <s v="PID0366"/>
    <s v="West"/>
    <x v="1"/>
    <x v="13"/>
  </r>
  <r>
    <s v="PID0367"/>
    <s v="West"/>
    <x v="0"/>
    <x v="6"/>
  </r>
  <r>
    <s v="PID0368"/>
    <s v="North"/>
    <x v="2"/>
    <x v="23"/>
  </r>
  <r>
    <s v="PID0369"/>
    <s v="North"/>
    <x v="0"/>
    <x v="1"/>
  </r>
  <r>
    <s v="PID0370"/>
    <s v="North"/>
    <x v="0"/>
    <x v="7"/>
  </r>
  <r>
    <s v="PID0371"/>
    <s v="East"/>
    <x v="0"/>
    <x v="7"/>
  </r>
  <r>
    <s v="PID0372"/>
    <s v="East"/>
    <x v="0"/>
    <x v="1"/>
  </r>
  <r>
    <s v="PID0373"/>
    <s v="North"/>
    <x v="2"/>
    <x v="12"/>
  </r>
  <r>
    <s v="PID0374"/>
    <s v="South"/>
    <x v="1"/>
    <x v="2"/>
  </r>
  <r>
    <s v="PID0375"/>
    <s v="South"/>
    <x v="3"/>
    <x v="9"/>
  </r>
  <r>
    <s v="PID0376"/>
    <s v="North"/>
    <x v="0"/>
    <x v="20"/>
  </r>
  <r>
    <s v="PID0377"/>
    <s v="South"/>
    <x v="0"/>
    <x v="7"/>
  </r>
  <r>
    <s v="PID0378"/>
    <s v="North"/>
    <x v="0"/>
    <x v="17"/>
  </r>
  <r>
    <s v="PID0379"/>
    <s v="South"/>
    <x v="0"/>
    <x v="4"/>
  </r>
  <r>
    <s v="PID0380"/>
    <s v="West"/>
    <x v="2"/>
    <x v="23"/>
  </r>
  <r>
    <s v="PID0381"/>
    <s v="West"/>
    <x v="0"/>
    <x v="19"/>
  </r>
  <r>
    <s v="PID0382"/>
    <s v="East"/>
    <x v="3"/>
    <x v="2"/>
  </r>
  <r>
    <s v="PID0383"/>
    <s v="West"/>
    <x v="1"/>
    <x v="8"/>
  </r>
  <r>
    <s v="PID0384"/>
    <s v="West"/>
    <x v="3"/>
    <x v="23"/>
  </r>
  <r>
    <s v="PID0385"/>
    <s v="North"/>
    <x v="3"/>
    <x v="17"/>
  </r>
  <r>
    <s v="PID0386"/>
    <s v="North"/>
    <x v="2"/>
    <x v="0"/>
  </r>
  <r>
    <s v="PID0387"/>
    <s v="North"/>
    <x v="0"/>
    <x v="15"/>
  </r>
  <r>
    <s v="PID0388"/>
    <s v="East"/>
    <x v="0"/>
    <x v="17"/>
  </r>
  <r>
    <s v="PID0389"/>
    <s v="East"/>
    <x v="1"/>
    <x v="9"/>
  </r>
  <r>
    <s v="PID0390"/>
    <s v="South"/>
    <x v="0"/>
    <x v="24"/>
  </r>
  <r>
    <s v="PID0391"/>
    <s v="South"/>
    <x v="3"/>
    <x v="32"/>
  </r>
  <r>
    <s v="PID0392"/>
    <s v="South"/>
    <x v="3"/>
    <x v="8"/>
  </r>
  <r>
    <s v="PID0393"/>
    <s v="East"/>
    <x v="1"/>
    <x v="19"/>
  </r>
  <r>
    <s v="PID0394"/>
    <s v="West"/>
    <x v="1"/>
    <x v="10"/>
  </r>
  <r>
    <s v="PID0395"/>
    <s v="East"/>
    <x v="3"/>
    <x v="3"/>
  </r>
  <r>
    <s v="PID0396"/>
    <s v="North"/>
    <x v="1"/>
    <x v="29"/>
  </r>
  <r>
    <s v="PID0397"/>
    <s v="North"/>
    <x v="3"/>
    <x v="20"/>
  </r>
  <r>
    <s v="PID0398"/>
    <s v="South"/>
    <x v="2"/>
    <x v="15"/>
  </r>
  <r>
    <s v="PID0399"/>
    <s v="West"/>
    <x v="3"/>
    <x v="0"/>
  </r>
  <r>
    <s v="PID0400"/>
    <s v="North"/>
    <x v="3"/>
    <x v="15"/>
  </r>
  <r>
    <s v="PID0401"/>
    <s v="North"/>
    <x v="0"/>
    <x v="0"/>
  </r>
  <r>
    <s v="PID0402"/>
    <s v="West"/>
    <x v="3"/>
    <x v="8"/>
  </r>
  <r>
    <s v="PID0403"/>
    <s v="South"/>
    <x v="0"/>
    <x v="22"/>
  </r>
  <r>
    <s v="PID0404"/>
    <s v="South"/>
    <x v="1"/>
    <x v="29"/>
  </r>
  <r>
    <s v="PID0405"/>
    <s v="South"/>
    <x v="2"/>
    <x v="16"/>
  </r>
  <r>
    <s v="PID0406"/>
    <s v="South"/>
    <x v="3"/>
    <x v="29"/>
  </r>
  <r>
    <s v="PID0407"/>
    <s v="North"/>
    <x v="0"/>
    <x v="23"/>
  </r>
  <r>
    <s v="PID0408"/>
    <s v="East"/>
    <x v="0"/>
    <x v="15"/>
  </r>
  <r>
    <s v="PID0409"/>
    <s v="East"/>
    <x v="0"/>
    <x v="3"/>
  </r>
  <r>
    <s v="PID0410"/>
    <s v="South"/>
    <x v="0"/>
    <x v="0"/>
  </r>
  <r>
    <s v="PID0411"/>
    <s v="North"/>
    <x v="3"/>
    <x v="20"/>
  </r>
  <r>
    <s v="PID0412"/>
    <s v="South"/>
    <x v="0"/>
    <x v="14"/>
  </r>
  <r>
    <s v="PID0413"/>
    <s v="North"/>
    <x v="0"/>
    <x v="7"/>
  </r>
  <r>
    <s v="PID0414"/>
    <s v="East"/>
    <x v="1"/>
    <x v="0"/>
  </r>
  <r>
    <s v="PID0415"/>
    <s v="North"/>
    <x v="0"/>
    <x v="1"/>
  </r>
  <r>
    <s v="PID0416"/>
    <s v="East"/>
    <x v="2"/>
    <x v="16"/>
  </r>
  <r>
    <s v="PID0417"/>
    <s v="East"/>
    <x v="0"/>
    <x v="16"/>
  </r>
  <r>
    <s v="PID0418"/>
    <s v="South"/>
    <x v="3"/>
    <x v="19"/>
  </r>
  <r>
    <s v="PID0419"/>
    <s v="South"/>
    <x v="0"/>
    <x v="18"/>
  </r>
  <r>
    <s v="PID0420"/>
    <s v="West"/>
    <x v="1"/>
    <x v="12"/>
  </r>
  <r>
    <s v="PID0421"/>
    <s v="West"/>
    <x v="1"/>
    <x v="10"/>
  </r>
  <r>
    <s v="PID0422"/>
    <s v="South"/>
    <x v="0"/>
    <x v="20"/>
  </r>
  <r>
    <s v="PID0423"/>
    <s v="South"/>
    <x v="0"/>
    <x v="8"/>
  </r>
  <r>
    <s v="PID0424"/>
    <s v="North"/>
    <x v="0"/>
    <x v="20"/>
  </r>
  <r>
    <s v="PID0425"/>
    <s v="West"/>
    <x v="3"/>
    <x v="10"/>
  </r>
  <r>
    <s v="PID0426"/>
    <s v="South"/>
    <x v="0"/>
    <x v="20"/>
  </r>
  <r>
    <s v="PID0427"/>
    <s v="North"/>
    <x v="3"/>
    <x v="14"/>
  </r>
  <r>
    <s v="PID0428"/>
    <s v="East"/>
    <x v="0"/>
    <x v="5"/>
  </r>
  <r>
    <s v="PID0429"/>
    <s v="North"/>
    <x v="0"/>
    <x v="14"/>
  </r>
  <r>
    <s v="PID0430"/>
    <s v="South"/>
    <x v="0"/>
    <x v="7"/>
  </r>
  <r>
    <s v="PID0431"/>
    <s v="East"/>
    <x v="0"/>
    <x v="29"/>
  </r>
  <r>
    <s v="PID0432"/>
    <s v="North"/>
    <x v="2"/>
    <x v="31"/>
  </r>
  <r>
    <s v="PID0433"/>
    <s v="South"/>
    <x v="0"/>
    <x v="10"/>
  </r>
  <r>
    <s v="PID0434"/>
    <s v="South"/>
    <x v="0"/>
    <x v="23"/>
  </r>
  <r>
    <s v="PID0435"/>
    <s v="West"/>
    <x v="0"/>
    <x v="15"/>
  </r>
  <r>
    <s v="PID0436"/>
    <s v="West"/>
    <x v="2"/>
    <x v="2"/>
  </r>
  <r>
    <s v="PID0437"/>
    <s v="South"/>
    <x v="0"/>
    <x v="31"/>
  </r>
  <r>
    <s v="PID0438"/>
    <s v="North"/>
    <x v="0"/>
    <x v="1"/>
  </r>
  <r>
    <s v="PID0439"/>
    <s v="South"/>
    <x v="1"/>
    <x v="3"/>
  </r>
  <r>
    <s v="PID0440"/>
    <s v="West"/>
    <x v="0"/>
    <x v="7"/>
  </r>
  <r>
    <s v="PID0441"/>
    <s v="South"/>
    <x v="1"/>
    <x v="26"/>
  </r>
  <r>
    <s v="PID0442"/>
    <s v="South"/>
    <x v="0"/>
    <x v="6"/>
  </r>
  <r>
    <s v="PID0443"/>
    <s v="North"/>
    <x v="3"/>
    <x v="0"/>
  </r>
  <r>
    <s v="PID0444"/>
    <s v="North"/>
    <x v="0"/>
    <x v="10"/>
  </r>
  <r>
    <s v="PID0445"/>
    <s v="North"/>
    <x v="3"/>
    <x v="15"/>
  </r>
  <r>
    <s v="PID0446"/>
    <s v="North"/>
    <x v="1"/>
    <x v="30"/>
  </r>
  <r>
    <s v="PID0447"/>
    <s v="South"/>
    <x v="2"/>
    <x v="8"/>
  </r>
  <r>
    <s v="PID0448"/>
    <s v="North"/>
    <x v="3"/>
    <x v="15"/>
  </r>
  <r>
    <s v="PID0449"/>
    <s v="North"/>
    <x v="0"/>
    <x v="8"/>
  </r>
  <r>
    <s v="PID0450"/>
    <s v="West"/>
    <x v="0"/>
    <x v="21"/>
  </r>
  <r>
    <s v="PID0451"/>
    <s v="East"/>
    <x v="3"/>
    <x v="2"/>
  </r>
  <r>
    <s v="PID0452"/>
    <s v="South"/>
    <x v="2"/>
    <x v="5"/>
  </r>
  <r>
    <s v="PID0453"/>
    <s v="North"/>
    <x v="3"/>
    <x v="2"/>
  </r>
  <r>
    <s v="PID0454"/>
    <s v="South"/>
    <x v="0"/>
    <x v="16"/>
  </r>
  <r>
    <s v="PID0455"/>
    <s v="South"/>
    <x v="2"/>
    <x v="23"/>
  </r>
  <r>
    <s v="PID0456"/>
    <s v="South"/>
    <x v="0"/>
    <x v="31"/>
  </r>
  <r>
    <s v="PID0457"/>
    <s v="East"/>
    <x v="0"/>
    <x v="20"/>
  </r>
  <r>
    <s v="PID0458"/>
    <s v="North"/>
    <x v="3"/>
    <x v="7"/>
  </r>
  <r>
    <s v="PID0459"/>
    <s v="South"/>
    <x v="0"/>
    <x v="14"/>
  </r>
  <r>
    <s v="PID0460"/>
    <s v="West"/>
    <x v="2"/>
    <x v="14"/>
  </r>
  <r>
    <s v="PID0461"/>
    <s v="North"/>
    <x v="0"/>
    <x v="16"/>
  </r>
  <r>
    <s v="PID0462"/>
    <s v="South"/>
    <x v="3"/>
    <x v="31"/>
  </r>
  <r>
    <s v="PID0463"/>
    <s v="East"/>
    <x v="0"/>
    <x v="14"/>
  </r>
  <r>
    <s v="PID0464"/>
    <s v="South"/>
    <x v="1"/>
    <x v="20"/>
  </r>
  <r>
    <s v="PID0465"/>
    <s v="West"/>
    <x v="2"/>
    <x v="16"/>
  </r>
  <r>
    <s v="PID0466"/>
    <s v="South"/>
    <x v="1"/>
    <x v="29"/>
  </r>
  <r>
    <s v="PID0467"/>
    <s v="West"/>
    <x v="1"/>
    <x v="14"/>
  </r>
  <r>
    <s v="PID0468"/>
    <s v="North"/>
    <x v="2"/>
    <x v="4"/>
  </r>
  <r>
    <s v="PID0469"/>
    <s v="East"/>
    <x v="2"/>
    <x v="5"/>
  </r>
  <r>
    <s v="PID0470"/>
    <s v="North"/>
    <x v="0"/>
    <x v="24"/>
  </r>
  <r>
    <s v="PID0471"/>
    <s v="East"/>
    <x v="2"/>
    <x v="20"/>
  </r>
  <r>
    <s v="PID0472"/>
    <s v="South"/>
    <x v="0"/>
    <x v="24"/>
  </r>
  <r>
    <s v="PID0473"/>
    <s v="South"/>
    <x v="0"/>
    <x v="6"/>
  </r>
  <r>
    <s v="PID0474"/>
    <s v="North"/>
    <x v="0"/>
    <x v="23"/>
  </r>
  <r>
    <s v="PID0475"/>
    <s v="West"/>
    <x v="1"/>
    <x v="24"/>
  </r>
  <r>
    <s v="PID0476"/>
    <s v="South"/>
    <x v="3"/>
    <x v="8"/>
  </r>
  <r>
    <s v="PID0477"/>
    <s v="West"/>
    <x v="3"/>
    <x v="6"/>
  </r>
  <r>
    <s v="PID0478"/>
    <s v="North"/>
    <x v="2"/>
    <x v="7"/>
  </r>
  <r>
    <s v="PID0479"/>
    <s v="South"/>
    <x v="0"/>
    <x v="32"/>
  </r>
  <r>
    <s v="PID0480"/>
    <s v="South"/>
    <x v="2"/>
    <x v="17"/>
  </r>
  <r>
    <s v="PID0481"/>
    <s v="North"/>
    <x v="3"/>
    <x v="10"/>
  </r>
  <r>
    <s v="PID0482"/>
    <s v="West"/>
    <x v="0"/>
    <x v="23"/>
  </r>
  <r>
    <s v="PID0483"/>
    <s v="North"/>
    <x v="0"/>
    <x v="1"/>
  </r>
  <r>
    <s v="PID0484"/>
    <s v="North"/>
    <x v="2"/>
    <x v="1"/>
  </r>
  <r>
    <s v="PID0485"/>
    <s v="South"/>
    <x v="0"/>
    <x v="0"/>
  </r>
  <r>
    <s v="PID0486"/>
    <s v="South"/>
    <x v="0"/>
    <x v="3"/>
  </r>
  <r>
    <s v="PID0487"/>
    <s v="South"/>
    <x v="0"/>
    <x v="30"/>
  </r>
  <r>
    <s v="PID0488"/>
    <s v="South"/>
    <x v="0"/>
    <x v="20"/>
  </r>
  <r>
    <s v="PID0489"/>
    <s v="West"/>
    <x v="0"/>
    <x v="4"/>
  </r>
  <r>
    <s v="PID0490"/>
    <s v="South"/>
    <x v="3"/>
    <x v="14"/>
  </r>
  <r>
    <s v="PID0491"/>
    <s v="West"/>
    <x v="0"/>
    <x v="1"/>
  </r>
  <r>
    <s v="PID0492"/>
    <s v="West"/>
    <x v="3"/>
    <x v="23"/>
  </r>
  <r>
    <s v="PID0493"/>
    <s v="North"/>
    <x v="1"/>
    <x v="21"/>
  </r>
  <r>
    <s v="PID0494"/>
    <s v="South"/>
    <x v="3"/>
    <x v="1"/>
  </r>
  <r>
    <s v="PID0495"/>
    <s v="South"/>
    <x v="0"/>
    <x v="21"/>
  </r>
  <r>
    <s v="PID0496"/>
    <s v="East"/>
    <x v="0"/>
    <x v="6"/>
  </r>
  <r>
    <s v="PID0497"/>
    <s v="West"/>
    <x v="0"/>
    <x v="5"/>
  </r>
  <r>
    <s v="PID0498"/>
    <s v="North"/>
    <x v="0"/>
    <x v="0"/>
  </r>
  <r>
    <s v="PID0499"/>
    <s v="West"/>
    <x v="0"/>
    <x v="23"/>
  </r>
  <r>
    <s v="PID0500"/>
    <s v="South"/>
    <x v="1"/>
    <x v="14"/>
  </r>
  <r>
    <s v="PID0501"/>
    <s v="North"/>
    <x v="3"/>
    <x v="2"/>
  </r>
  <r>
    <s v="PID0502"/>
    <s v="South"/>
    <x v="0"/>
    <x v="15"/>
  </r>
  <r>
    <s v="PID0503"/>
    <s v="South"/>
    <x v="0"/>
    <x v="2"/>
  </r>
  <r>
    <s v="PID0504"/>
    <s v="South"/>
    <x v="3"/>
    <x v="20"/>
  </r>
  <r>
    <s v="PID0505"/>
    <s v="East"/>
    <x v="0"/>
    <x v="5"/>
  </r>
  <r>
    <s v="PID0506"/>
    <s v="North"/>
    <x v="3"/>
    <x v="18"/>
  </r>
  <r>
    <s v="PID0507"/>
    <s v="West"/>
    <x v="3"/>
    <x v="6"/>
  </r>
  <r>
    <s v="PID0508"/>
    <s v="South"/>
    <x v="1"/>
    <x v="22"/>
  </r>
  <r>
    <s v="PID0509"/>
    <s v="South"/>
    <x v="3"/>
    <x v="4"/>
  </r>
  <r>
    <s v="PID0510"/>
    <s v="North"/>
    <x v="2"/>
    <x v="8"/>
  </r>
  <r>
    <s v="PID0511"/>
    <s v="North"/>
    <x v="0"/>
    <x v="2"/>
  </r>
  <r>
    <s v="PID0512"/>
    <s v="North"/>
    <x v="3"/>
    <x v="29"/>
  </r>
  <r>
    <s v="PID0513"/>
    <s v="North"/>
    <x v="3"/>
    <x v="4"/>
  </r>
  <r>
    <s v="PID0514"/>
    <s v="North"/>
    <x v="0"/>
    <x v="5"/>
  </r>
  <r>
    <s v="PID0515"/>
    <s v="South"/>
    <x v="0"/>
    <x v="23"/>
  </r>
  <r>
    <s v="PID0516"/>
    <s v="West"/>
    <x v="0"/>
    <x v="14"/>
  </r>
  <r>
    <s v="PID0517"/>
    <s v="North"/>
    <x v="1"/>
    <x v="16"/>
  </r>
  <r>
    <s v="PID0518"/>
    <s v="North"/>
    <x v="3"/>
    <x v="29"/>
  </r>
  <r>
    <s v="PID0519"/>
    <s v="North"/>
    <x v="0"/>
    <x v="1"/>
  </r>
  <r>
    <s v="PID0520"/>
    <s v="South"/>
    <x v="1"/>
    <x v="2"/>
  </r>
  <r>
    <s v="PID0521"/>
    <s v="South"/>
    <x v="2"/>
    <x v="17"/>
  </r>
  <r>
    <s v="PID0522"/>
    <s v="North"/>
    <x v="3"/>
    <x v="23"/>
  </r>
  <r>
    <s v="PID0523"/>
    <s v="North"/>
    <x v="0"/>
    <x v="5"/>
  </r>
  <r>
    <s v="PID0524"/>
    <s v="West"/>
    <x v="2"/>
    <x v="20"/>
  </r>
  <r>
    <s v="PID0525"/>
    <s v="East"/>
    <x v="2"/>
    <x v="0"/>
  </r>
  <r>
    <s v="PID0526"/>
    <s v="South"/>
    <x v="0"/>
    <x v="0"/>
  </r>
  <r>
    <s v="PID0527"/>
    <s v="South"/>
    <x v="2"/>
    <x v="0"/>
  </r>
  <r>
    <s v="PID0528"/>
    <s v="North"/>
    <x v="0"/>
    <x v="12"/>
  </r>
  <r>
    <s v="PID0529"/>
    <s v="South"/>
    <x v="0"/>
    <x v="1"/>
  </r>
  <r>
    <s v="PID0530"/>
    <s v="West"/>
    <x v="0"/>
    <x v="31"/>
  </r>
  <r>
    <s v="PID0531"/>
    <s v="South"/>
    <x v="0"/>
    <x v="1"/>
  </r>
  <r>
    <s v="PID0532"/>
    <s v="East"/>
    <x v="2"/>
    <x v="1"/>
  </r>
  <r>
    <s v="PID0533"/>
    <s v="North"/>
    <x v="1"/>
    <x v="32"/>
  </r>
  <r>
    <s v="PID0534"/>
    <s v="North"/>
    <x v="3"/>
    <x v="17"/>
  </r>
  <r>
    <s v="PID0535"/>
    <s v="West"/>
    <x v="1"/>
    <x v="1"/>
  </r>
  <r>
    <s v="PID0536"/>
    <s v="South"/>
    <x v="3"/>
    <x v="15"/>
  </r>
  <r>
    <s v="PID0537"/>
    <s v="South"/>
    <x v="2"/>
    <x v="15"/>
  </r>
  <r>
    <s v="PID0538"/>
    <s v="North"/>
    <x v="0"/>
    <x v="29"/>
  </r>
  <r>
    <s v="PID0539"/>
    <s v="South"/>
    <x v="3"/>
    <x v="5"/>
  </r>
  <r>
    <s v="PID0540"/>
    <s v="South"/>
    <x v="0"/>
    <x v="2"/>
  </r>
  <r>
    <s v="PID0541"/>
    <s v="South"/>
    <x v="0"/>
    <x v="28"/>
  </r>
  <r>
    <s v="PID0542"/>
    <s v="West"/>
    <x v="1"/>
    <x v="0"/>
  </r>
  <r>
    <s v="PID0543"/>
    <s v="East"/>
    <x v="0"/>
    <x v="17"/>
  </r>
  <r>
    <s v="PID0544"/>
    <s v="North"/>
    <x v="0"/>
    <x v="2"/>
  </r>
  <r>
    <s v="PID0545"/>
    <s v="South"/>
    <x v="0"/>
    <x v="20"/>
  </r>
  <r>
    <s v="PID0546"/>
    <s v="North"/>
    <x v="1"/>
    <x v="14"/>
  </r>
  <r>
    <s v="PID0547"/>
    <s v="West"/>
    <x v="3"/>
    <x v="0"/>
  </r>
  <r>
    <s v="PID0548"/>
    <s v="South"/>
    <x v="2"/>
    <x v="14"/>
  </r>
  <r>
    <s v="PID0549"/>
    <s v="North"/>
    <x v="0"/>
    <x v="16"/>
  </r>
  <r>
    <s v="PID0550"/>
    <s v="West"/>
    <x v="3"/>
    <x v="12"/>
  </r>
  <r>
    <s v="PID0551"/>
    <s v="North"/>
    <x v="0"/>
    <x v="20"/>
  </r>
  <r>
    <s v="PID0552"/>
    <s v="West"/>
    <x v="3"/>
    <x v="2"/>
  </r>
  <r>
    <s v="PID0553"/>
    <s v="South"/>
    <x v="0"/>
    <x v="29"/>
  </r>
  <r>
    <s v="PID0554"/>
    <s v="North"/>
    <x v="0"/>
    <x v="9"/>
  </r>
  <r>
    <s v="PID0555"/>
    <s v="South"/>
    <x v="0"/>
    <x v="18"/>
  </r>
  <r>
    <s v="PID0556"/>
    <s v="West"/>
    <x v="0"/>
    <x v="8"/>
  </r>
  <r>
    <s v="PID0557"/>
    <s v="South"/>
    <x v="0"/>
    <x v="5"/>
  </r>
  <r>
    <s v="PID0558"/>
    <s v="West"/>
    <x v="3"/>
    <x v="23"/>
  </r>
  <r>
    <s v="PID0559"/>
    <s v="South"/>
    <x v="2"/>
    <x v="12"/>
  </r>
  <r>
    <s v="PID0560"/>
    <s v="North"/>
    <x v="3"/>
    <x v="18"/>
  </r>
  <r>
    <s v="PID0561"/>
    <s v="West"/>
    <x v="3"/>
    <x v="8"/>
  </r>
  <r>
    <s v="PID0562"/>
    <s v="West"/>
    <x v="3"/>
    <x v="29"/>
  </r>
  <r>
    <s v="PID0563"/>
    <s v="North"/>
    <x v="3"/>
    <x v="17"/>
  </r>
  <r>
    <s v="PID0564"/>
    <s v="West"/>
    <x v="2"/>
    <x v="0"/>
  </r>
  <r>
    <s v="PID0565"/>
    <s v="South"/>
    <x v="0"/>
    <x v="23"/>
  </r>
  <r>
    <s v="PID0566"/>
    <s v="South"/>
    <x v="3"/>
    <x v="16"/>
  </r>
  <r>
    <s v="PID0567"/>
    <s v="South"/>
    <x v="0"/>
    <x v="20"/>
  </r>
  <r>
    <s v="PID0568"/>
    <s v="East"/>
    <x v="0"/>
    <x v="2"/>
  </r>
  <r>
    <s v="PID0569"/>
    <s v="North"/>
    <x v="3"/>
    <x v="1"/>
  </r>
  <r>
    <s v="PID0570"/>
    <s v="North"/>
    <x v="3"/>
    <x v="19"/>
  </r>
  <r>
    <s v="PID0571"/>
    <s v="West"/>
    <x v="2"/>
    <x v="5"/>
  </r>
  <r>
    <s v="PID0572"/>
    <s v="East"/>
    <x v="0"/>
    <x v="21"/>
  </r>
  <r>
    <s v="PID0573"/>
    <s v="East"/>
    <x v="0"/>
    <x v="0"/>
  </r>
  <r>
    <s v="PID0574"/>
    <s v="East"/>
    <x v="1"/>
    <x v="8"/>
  </r>
  <r>
    <s v="PID0575"/>
    <s v="South"/>
    <x v="0"/>
    <x v="29"/>
  </r>
  <r>
    <s v="PID0576"/>
    <s v="West"/>
    <x v="3"/>
    <x v="28"/>
  </r>
  <r>
    <s v="PID0577"/>
    <s v="East"/>
    <x v="3"/>
    <x v="10"/>
  </r>
  <r>
    <s v="PID0578"/>
    <s v="West"/>
    <x v="3"/>
    <x v="19"/>
  </r>
  <r>
    <s v="PID0579"/>
    <s v="North"/>
    <x v="2"/>
    <x v="13"/>
  </r>
  <r>
    <s v="PID0580"/>
    <s v="North"/>
    <x v="0"/>
    <x v="2"/>
  </r>
  <r>
    <s v="PID0581"/>
    <s v="North"/>
    <x v="0"/>
    <x v="10"/>
  </r>
  <r>
    <s v="PID0582"/>
    <s v="East"/>
    <x v="0"/>
    <x v="5"/>
  </r>
  <r>
    <s v="PID0583"/>
    <s v="North"/>
    <x v="0"/>
    <x v="16"/>
  </r>
  <r>
    <s v="PID0584"/>
    <s v="South"/>
    <x v="0"/>
    <x v="2"/>
  </r>
  <r>
    <s v="PID0585"/>
    <s v="South"/>
    <x v="3"/>
    <x v="16"/>
  </r>
  <r>
    <s v="PID0586"/>
    <s v="West"/>
    <x v="0"/>
    <x v="15"/>
  </r>
  <r>
    <s v="PID0587"/>
    <s v="South"/>
    <x v="0"/>
    <x v="14"/>
  </r>
  <r>
    <s v="PID0588"/>
    <s v="West"/>
    <x v="2"/>
    <x v="2"/>
  </r>
  <r>
    <s v="PID0589"/>
    <s v="South"/>
    <x v="0"/>
    <x v="20"/>
  </r>
  <r>
    <s v="PID0590"/>
    <s v="East"/>
    <x v="0"/>
    <x v="5"/>
  </r>
  <r>
    <s v="PID0591"/>
    <s v="North"/>
    <x v="1"/>
    <x v="14"/>
  </r>
  <r>
    <s v="PID0592"/>
    <s v="South"/>
    <x v="3"/>
    <x v="20"/>
  </r>
  <r>
    <s v="PID0593"/>
    <s v="West"/>
    <x v="0"/>
    <x v="14"/>
  </r>
  <r>
    <s v="PID0594"/>
    <s v="South"/>
    <x v="3"/>
    <x v="23"/>
  </r>
  <r>
    <s v="PID0595"/>
    <s v="South"/>
    <x v="2"/>
    <x v="20"/>
  </r>
  <r>
    <s v="PID0596"/>
    <s v="North"/>
    <x v="3"/>
    <x v="23"/>
  </r>
  <r>
    <s v="PID0597"/>
    <s v="West"/>
    <x v="0"/>
    <x v="10"/>
  </r>
  <r>
    <s v="PID0598"/>
    <s v="North"/>
    <x v="2"/>
    <x v="12"/>
  </r>
  <r>
    <s v="PID0599"/>
    <s v="West"/>
    <x v="0"/>
    <x v="4"/>
  </r>
  <r>
    <s v="PID0600"/>
    <s v="West"/>
    <x v="0"/>
    <x v="2"/>
  </r>
  <r>
    <s v="PID0601"/>
    <s v="North"/>
    <x v="2"/>
    <x v="32"/>
  </r>
  <r>
    <s v="PID0602"/>
    <s v="North"/>
    <x v="0"/>
    <x v="23"/>
  </r>
  <r>
    <s v="PID0603"/>
    <s v="South"/>
    <x v="2"/>
    <x v="20"/>
  </r>
  <r>
    <s v="PID0604"/>
    <s v="South"/>
    <x v="0"/>
    <x v="18"/>
  </r>
  <r>
    <s v="PID0605"/>
    <s v="North"/>
    <x v="0"/>
    <x v="19"/>
  </r>
  <r>
    <s v="PID0606"/>
    <s v="West"/>
    <x v="0"/>
    <x v="18"/>
  </r>
  <r>
    <s v="PID0607"/>
    <s v="South"/>
    <x v="0"/>
    <x v="1"/>
  </r>
  <r>
    <s v="PID0608"/>
    <s v="South"/>
    <x v="1"/>
    <x v="4"/>
  </r>
  <r>
    <s v="PID0609"/>
    <s v="West"/>
    <x v="3"/>
    <x v="10"/>
  </r>
  <r>
    <s v="PID0610"/>
    <s v="South"/>
    <x v="3"/>
    <x v="10"/>
  </r>
  <r>
    <s v="PID0611"/>
    <s v="West"/>
    <x v="3"/>
    <x v="23"/>
  </r>
  <r>
    <s v="PID0612"/>
    <s v="South"/>
    <x v="3"/>
    <x v="10"/>
  </r>
  <r>
    <s v="PID0613"/>
    <s v="North"/>
    <x v="0"/>
    <x v="24"/>
  </r>
  <r>
    <s v="PID0614"/>
    <s v="South"/>
    <x v="0"/>
    <x v="15"/>
  </r>
  <r>
    <s v="PID0615"/>
    <s v="North"/>
    <x v="0"/>
    <x v="14"/>
  </r>
  <r>
    <s v="PID0616"/>
    <s v="West"/>
    <x v="2"/>
    <x v="14"/>
  </r>
  <r>
    <s v="PID0617"/>
    <s v="South"/>
    <x v="3"/>
    <x v="10"/>
  </r>
  <r>
    <s v="PID0618"/>
    <s v="South"/>
    <x v="3"/>
    <x v="5"/>
  </r>
  <r>
    <s v="PID0619"/>
    <s v="West"/>
    <x v="2"/>
    <x v="19"/>
  </r>
  <r>
    <s v="PID0620"/>
    <s v="North"/>
    <x v="2"/>
    <x v="17"/>
  </r>
  <r>
    <s v="PID0621"/>
    <s v="East"/>
    <x v="3"/>
    <x v="5"/>
  </r>
  <r>
    <s v="PID0622"/>
    <s v="East"/>
    <x v="3"/>
    <x v="5"/>
  </r>
  <r>
    <s v="PID0623"/>
    <s v="South"/>
    <x v="2"/>
    <x v="1"/>
  </r>
  <r>
    <s v="PID0624"/>
    <s v="South"/>
    <x v="0"/>
    <x v="17"/>
  </r>
  <r>
    <s v="PID0625"/>
    <s v="South"/>
    <x v="2"/>
    <x v="19"/>
  </r>
  <r>
    <s v="PID0626"/>
    <s v="East"/>
    <x v="0"/>
    <x v="32"/>
  </r>
  <r>
    <s v="PID0627"/>
    <s v="West"/>
    <x v="3"/>
    <x v="29"/>
  </r>
  <r>
    <s v="PID0628"/>
    <s v="North"/>
    <x v="1"/>
    <x v="12"/>
  </r>
  <r>
    <s v="PID0629"/>
    <s v="South"/>
    <x v="0"/>
    <x v="24"/>
  </r>
  <r>
    <s v="PID0630"/>
    <s v="East"/>
    <x v="0"/>
    <x v="23"/>
  </r>
  <r>
    <s v="PID0631"/>
    <s v="North"/>
    <x v="3"/>
    <x v="10"/>
  </r>
  <r>
    <s v="PID0632"/>
    <s v="West"/>
    <x v="3"/>
    <x v="9"/>
  </r>
  <r>
    <s v="PID0633"/>
    <s v="South"/>
    <x v="2"/>
    <x v="21"/>
  </r>
  <r>
    <s v="PID0634"/>
    <s v="South"/>
    <x v="0"/>
    <x v="1"/>
  </r>
  <r>
    <s v="PID0635"/>
    <s v="East"/>
    <x v="0"/>
    <x v="4"/>
  </r>
  <r>
    <s v="PID0636"/>
    <s v="South"/>
    <x v="0"/>
    <x v="5"/>
  </r>
  <r>
    <s v="PID0637"/>
    <s v="South"/>
    <x v="1"/>
    <x v="24"/>
  </r>
  <r>
    <s v="PID0638"/>
    <s v="North"/>
    <x v="3"/>
    <x v="29"/>
  </r>
  <r>
    <s v="PID0639"/>
    <s v="North"/>
    <x v="0"/>
    <x v="17"/>
  </r>
  <r>
    <s v="PID0640"/>
    <s v="North"/>
    <x v="0"/>
    <x v="2"/>
  </r>
  <r>
    <s v="PID0641"/>
    <s v="West"/>
    <x v="3"/>
    <x v="8"/>
  </r>
  <r>
    <s v="PID0642"/>
    <s v="South"/>
    <x v="0"/>
    <x v="9"/>
  </r>
  <r>
    <s v="PID0643"/>
    <s v="North"/>
    <x v="0"/>
    <x v="25"/>
  </r>
  <r>
    <s v="PID0644"/>
    <s v="North"/>
    <x v="0"/>
    <x v="18"/>
  </r>
  <r>
    <s v="PID0645"/>
    <s v="South"/>
    <x v="3"/>
    <x v="10"/>
  </r>
  <r>
    <s v="PID0646"/>
    <s v="West"/>
    <x v="0"/>
    <x v="19"/>
  </r>
  <r>
    <s v="PID0647"/>
    <s v="North"/>
    <x v="0"/>
    <x v="5"/>
  </r>
  <r>
    <s v="PID0648"/>
    <s v="South"/>
    <x v="3"/>
    <x v="19"/>
  </r>
  <r>
    <s v="PID0649"/>
    <s v="West"/>
    <x v="1"/>
    <x v="18"/>
  </r>
  <r>
    <s v="PID0650"/>
    <s v="West"/>
    <x v="0"/>
    <x v="5"/>
  </r>
  <r>
    <s v="PID0651"/>
    <s v="West"/>
    <x v="3"/>
    <x v="14"/>
  </r>
  <r>
    <s v="PID0652"/>
    <s v="West"/>
    <x v="3"/>
    <x v="1"/>
  </r>
  <r>
    <s v="PID0653"/>
    <s v="West"/>
    <x v="3"/>
    <x v="0"/>
  </r>
  <r>
    <s v="PID0654"/>
    <s v="North"/>
    <x v="1"/>
    <x v="26"/>
  </r>
  <r>
    <s v="PID0655"/>
    <s v="North"/>
    <x v="3"/>
    <x v="18"/>
  </r>
  <r>
    <s v="PID0656"/>
    <s v="South"/>
    <x v="2"/>
    <x v="8"/>
  </r>
  <r>
    <s v="PID0657"/>
    <s v="South"/>
    <x v="2"/>
    <x v="0"/>
  </r>
  <r>
    <s v="PID0658"/>
    <s v="South"/>
    <x v="3"/>
    <x v="14"/>
  </r>
  <r>
    <s v="PID0659"/>
    <s v="South"/>
    <x v="0"/>
    <x v="4"/>
  </r>
  <r>
    <s v="PID0660"/>
    <s v="West"/>
    <x v="2"/>
    <x v="21"/>
  </r>
  <r>
    <s v="PID0661"/>
    <s v="West"/>
    <x v="0"/>
    <x v="6"/>
  </r>
  <r>
    <s v="PID0662"/>
    <s v="North"/>
    <x v="0"/>
    <x v="19"/>
  </r>
  <r>
    <s v="PID0663"/>
    <s v="North"/>
    <x v="1"/>
    <x v="18"/>
  </r>
  <r>
    <s v="PID0664"/>
    <s v="North"/>
    <x v="1"/>
    <x v="0"/>
  </r>
  <r>
    <s v="PID0665"/>
    <s v="South"/>
    <x v="0"/>
    <x v="15"/>
  </r>
  <r>
    <s v="PID0666"/>
    <s v="East"/>
    <x v="0"/>
    <x v="28"/>
  </r>
  <r>
    <s v="PID0667"/>
    <s v="West"/>
    <x v="0"/>
    <x v="8"/>
  </r>
  <r>
    <s v="PID0668"/>
    <s v="West"/>
    <x v="0"/>
    <x v="0"/>
  </r>
  <r>
    <s v="PID0669"/>
    <s v="North"/>
    <x v="0"/>
    <x v="19"/>
  </r>
  <r>
    <s v="PID0670"/>
    <s v="South"/>
    <x v="2"/>
    <x v="0"/>
  </r>
  <r>
    <s v="PID0671"/>
    <s v="South"/>
    <x v="2"/>
    <x v="29"/>
  </r>
  <r>
    <s v="PID0672"/>
    <s v="North"/>
    <x v="3"/>
    <x v="29"/>
  </r>
  <r>
    <s v="PID0673"/>
    <s v="West"/>
    <x v="0"/>
    <x v="29"/>
  </r>
  <r>
    <s v="PID0674"/>
    <s v="North"/>
    <x v="3"/>
    <x v="3"/>
  </r>
  <r>
    <s v="PID0675"/>
    <s v="South"/>
    <x v="3"/>
    <x v="2"/>
  </r>
  <r>
    <s v="PID0676"/>
    <s v="North"/>
    <x v="3"/>
    <x v="0"/>
  </r>
  <r>
    <s v="PID0677"/>
    <s v="North"/>
    <x v="3"/>
    <x v="15"/>
  </r>
  <r>
    <s v="PID0678"/>
    <s v="South"/>
    <x v="0"/>
    <x v="0"/>
  </r>
  <r>
    <s v="PID0679"/>
    <s v="South"/>
    <x v="0"/>
    <x v="1"/>
  </r>
  <r>
    <s v="PID0680"/>
    <s v="West"/>
    <x v="3"/>
    <x v="28"/>
  </r>
  <r>
    <s v="PID0681"/>
    <s v="East"/>
    <x v="0"/>
    <x v="27"/>
  </r>
  <r>
    <s v="PID0682"/>
    <s v="South"/>
    <x v="1"/>
    <x v="23"/>
  </r>
  <r>
    <s v="PID0683"/>
    <s v="South"/>
    <x v="3"/>
    <x v="15"/>
  </r>
  <r>
    <s v="PID0684"/>
    <s v="South"/>
    <x v="1"/>
    <x v="2"/>
  </r>
  <r>
    <s v="PID0685"/>
    <s v="South"/>
    <x v="0"/>
    <x v="1"/>
  </r>
  <r>
    <s v="PID0686"/>
    <s v="East"/>
    <x v="0"/>
    <x v="6"/>
  </r>
  <r>
    <s v="PID0687"/>
    <s v="South"/>
    <x v="0"/>
    <x v="1"/>
  </r>
  <r>
    <s v="PID0688"/>
    <s v="South"/>
    <x v="3"/>
    <x v="18"/>
  </r>
  <r>
    <s v="PID0689"/>
    <s v="South"/>
    <x v="3"/>
    <x v="23"/>
  </r>
  <r>
    <s v="PID0690"/>
    <s v="North"/>
    <x v="0"/>
    <x v="8"/>
  </r>
  <r>
    <s v="PID0691"/>
    <s v="South"/>
    <x v="0"/>
    <x v="2"/>
  </r>
  <r>
    <s v="PID0692"/>
    <s v="North"/>
    <x v="3"/>
    <x v="2"/>
  </r>
  <r>
    <s v="PID0693"/>
    <s v="East"/>
    <x v="1"/>
    <x v="19"/>
  </r>
  <r>
    <s v="PID0694"/>
    <s v="North"/>
    <x v="3"/>
    <x v="2"/>
  </r>
  <r>
    <s v="PID0695"/>
    <s v="North"/>
    <x v="2"/>
    <x v="0"/>
  </r>
  <r>
    <s v="PID0696"/>
    <s v="South"/>
    <x v="3"/>
    <x v="0"/>
  </r>
  <r>
    <s v="PID0697"/>
    <s v="North"/>
    <x v="3"/>
    <x v="15"/>
  </r>
  <r>
    <s v="PID0698"/>
    <s v="North"/>
    <x v="3"/>
    <x v="3"/>
  </r>
  <r>
    <s v="PID0699"/>
    <s v="South"/>
    <x v="3"/>
    <x v="19"/>
  </r>
  <r>
    <s v="PID0700"/>
    <s v="South"/>
    <x v="2"/>
    <x v="2"/>
  </r>
  <r>
    <s v="PID0701"/>
    <s v="South"/>
    <x v="0"/>
    <x v="15"/>
  </r>
  <r>
    <s v="PID0702"/>
    <s v="South"/>
    <x v="3"/>
    <x v="29"/>
  </r>
  <r>
    <s v="PID0703"/>
    <s v="East"/>
    <x v="1"/>
    <x v="6"/>
  </r>
  <r>
    <s v="PID0704"/>
    <s v="North"/>
    <x v="0"/>
    <x v="6"/>
  </r>
  <r>
    <s v="PID0705"/>
    <s v="North"/>
    <x v="1"/>
    <x v="0"/>
  </r>
  <r>
    <s v="PID0706"/>
    <s v="West"/>
    <x v="0"/>
    <x v="8"/>
  </r>
  <r>
    <s v="PID0707"/>
    <s v="North"/>
    <x v="3"/>
    <x v="29"/>
  </r>
  <r>
    <s v="PID0708"/>
    <s v="South"/>
    <x v="0"/>
    <x v="19"/>
  </r>
  <r>
    <s v="PID0709"/>
    <s v="West"/>
    <x v="3"/>
    <x v="19"/>
  </r>
  <r>
    <s v="PID0710"/>
    <s v="West"/>
    <x v="3"/>
    <x v="9"/>
  </r>
  <r>
    <s v="PID0711"/>
    <s v="North"/>
    <x v="0"/>
    <x v="14"/>
  </r>
  <r>
    <s v="PID0712"/>
    <s v="West"/>
    <x v="0"/>
    <x v="1"/>
  </r>
  <r>
    <s v="PID0713"/>
    <s v="East"/>
    <x v="2"/>
    <x v="1"/>
  </r>
  <r>
    <s v="PID0714"/>
    <s v="South"/>
    <x v="0"/>
    <x v="29"/>
  </r>
  <r>
    <s v="PID0715"/>
    <s v="East"/>
    <x v="0"/>
    <x v="0"/>
  </r>
  <r>
    <s v="PID0716"/>
    <s v="South"/>
    <x v="0"/>
    <x v="28"/>
  </r>
  <r>
    <s v="PID0717"/>
    <s v="North"/>
    <x v="0"/>
    <x v="8"/>
  </r>
  <r>
    <s v="PID0718"/>
    <s v="North"/>
    <x v="1"/>
    <x v="5"/>
  </r>
  <r>
    <s v="PID0719"/>
    <s v="East"/>
    <x v="3"/>
    <x v="23"/>
  </r>
  <r>
    <s v="PID0720"/>
    <s v="South"/>
    <x v="3"/>
    <x v="20"/>
  </r>
  <r>
    <s v="PID0721"/>
    <s v="West"/>
    <x v="0"/>
    <x v="1"/>
  </r>
  <r>
    <s v="PID0722"/>
    <s v="South"/>
    <x v="3"/>
    <x v="6"/>
  </r>
  <r>
    <s v="PID0723"/>
    <s v="East"/>
    <x v="2"/>
    <x v="23"/>
  </r>
  <r>
    <s v="PID0724"/>
    <s v="South"/>
    <x v="0"/>
    <x v="6"/>
  </r>
  <r>
    <s v="PID0725"/>
    <s v="South"/>
    <x v="3"/>
    <x v="15"/>
  </r>
  <r>
    <s v="PID0726"/>
    <s v="South"/>
    <x v="0"/>
    <x v="15"/>
  </r>
  <r>
    <s v="PID0727"/>
    <s v="South"/>
    <x v="0"/>
    <x v="29"/>
  </r>
  <r>
    <s v="PID0728"/>
    <s v="North"/>
    <x v="0"/>
    <x v="15"/>
  </r>
  <r>
    <s v="PID0729"/>
    <s v="West"/>
    <x v="0"/>
    <x v="19"/>
  </r>
  <r>
    <s v="PID0730"/>
    <s v="South"/>
    <x v="0"/>
    <x v="19"/>
  </r>
  <r>
    <s v="PID0731"/>
    <s v="West"/>
    <x v="3"/>
    <x v="0"/>
  </r>
  <r>
    <s v="PID0732"/>
    <s v="West"/>
    <x v="0"/>
    <x v="3"/>
  </r>
  <r>
    <s v="PID0733"/>
    <s v="West"/>
    <x v="0"/>
    <x v="20"/>
  </r>
  <r>
    <s v="PID0734"/>
    <s v="South"/>
    <x v="1"/>
    <x v="14"/>
  </r>
  <r>
    <s v="PID0735"/>
    <s v="South"/>
    <x v="0"/>
    <x v="29"/>
  </r>
  <r>
    <s v="PID0736"/>
    <s v="East"/>
    <x v="0"/>
    <x v="30"/>
  </r>
  <r>
    <s v="PID0737"/>
    <s v="East"/>
    <x v="3"/>
    <x v="29"/>
  </r>
  <r>
    <s v="PID0738"/>
    <s v="South"/>
    <x v="3"/>
    <x v="6"/>
  </r>
  <r>
    <s v="PID0739"/>
    <s v="North"/>
    <x v="0"/>
    <x v="10"/>
  </r>
  <r>
    <s v="PID0740"/>
    <s v="West"/>
    <x v="0"/>
    <x v="15"/>
  </r>
  <r>
    <s v="PID0741"/>
    <s v="South"/>
    <x v="0"/>
    <x v="19"/>
  </r>
  <r>
    <s v="PID0742"/>
    <s v="North"/>
    <x v="0"/>
    <x v="5"/>
  </r>
  <r>
    <s v="PID0743"/>
    <s v="North"/>
    <x v="3"/>
    <x v="6"/>
  </r>
  <r>
    <s v="PID0744"/>
    <s v="West"/>
    <x v="0"/>
    <x v="5"/>
  </r>
  <r>
    <s v="PID0745"/>
    <s v="North"/>
    <x v="3"/>
    <x v="29"/>
  </r>
  <r>
    <s v="PID0746"/>
    <s v="South"/>
    <x v="3"/>
    <x v="1"/>
  </r>
  <r>
    <s v="PID0747"/>
    <s v="South"/>
    <x v="3"/>
    <x v="21"/>
  </r>
  <r>
    <s v="PID0748"/>
    <s v="West"/>
    <x v="3"/>
    <x v="18"/>
  </r>
  <r>
    <s v="PID0749"/>
    <s v="South"/>
    <x v="0"/>
    <x v="12"/>
  </r>
  <r>
    <s v="PID0750"/>
    <s v="East"/>
    <x v="1"/>
    <x v="23"/>
  </r>
  <r>
    <s v="PID0751"/>
    <s v="West"/>
    <x v="0"/>
    <x v="6"/>
  </r>
  <r>
    <s v="PID0752"/>
    <s v="South"/>
    <x v="0"/>
    <x v="2"/>
  </r>
  <r>
    <s v="PID0753"/>
    <s v="South"/>
    <x v="1"/>
    <x v="16"/>
  </r>
  <r>
    <s v="PID0754"/>
    <s v="East"/>
    <x v="3"/>
    <x v="15"/>
  </r>
  <r>
    <s v="PID0755"/>
    <s v="North"/>
    <x v="0"/>
    <x v="6"/>
  </r>
  <r>
    <s v="PID0756"/>
    <s v="West"/>
    <x v="0"/>
    <x v="0"/>
  </r>
  <r>
    <s v="PID0757"/>
    <s v="South"/>
    <x v="3"/>
    <x v="30"/>
  </r>
  <r>
    <s v="PID0758"/>
    <s v="West"/>
    <x v="3"/>
    <x v="29"/>
  </r>
  <r>
    <s v="PID0759"/>
    <s v="North"/>
    <x v="0"/>
    <x v="2"/>
  </r>
  <r>
    <s v="PID0760"/>
    <s v="South"/>
    <x v="3"/>
    <x v="12"/>
  </r>
  <r>
    <s v="PID0761"/>
    <s v="East"/>
    <x v="0"/>
    <x v="7"/>
  </r>
  <r>
    <s v="PID0762"/>
    <s v="West"/>
    <x v="1"/>
    <x v="16"/>
  </r>
  <r>
    <s v="PID0763"/>
    <s v="West"/>
    <x v="1"/>
    <x v="29"/>
  </r>
  <r>
    <s v="PID0764"/>
    <s v="West"/>
    <x v="0"/>
    <x v="12"/>
  </r>
  <r>
    <s v="PID0765"/>
    <s v="South"/>
    <x v="3"/>
    <x v="18"/>
  </r>
  <r>
    <s v="PID0766"/>
    <s v="North"/>
    <x v="0"/>
    <x v="5"/>
  </r>
  <r>
    <s v="PID0767"/>
    <s v="South"/>
    <x v="0"/>
    <x v="6"/>
  </r>
  <r>
    <s v="PID0768"/>
    <s v="South"/>
    <x v="3"/>
    <x v="30"/>
  </r>
  <r>
    <s v="PID0769"/>
    <s v="North"/>
    <x v="0"/>
    <x v="7"/>
  </r>
  <r>
    <s v="PID0770"/>
    <s v="South"/>
    <x v="0"/>
    <x v="29"/>
  </r>
  <r>
    <s v="PID0771"/>
    <s v="North"/>
    <x v="3"/>
    <x v="22"/>
  </r>
  <r>
    <s v="PID0772"/>
    <s v="North"/>
    <x v="0"/>
    <x v="30"/>
  </r>
  <r>
    <s v="PID0773"/>
    <s v="West"/>
    <x v="1"/>
    <x v="16"/>
  </r>
  <r>
    <s v="PID0774"/>
    <s v="West"/>
    <x v="3"/>
    <x v="19"/>
  </r>
  <r>
    <s v="PID0775"/>
    <s v="South"/>
    <x v="3"/>
    <x v="29"/>
  </r>
  <r>
    <s v="PID0776"/>
    <s v="West"/>
    <x v="0"/>
    <x v="29"/>
  </r>
  <r>
    <s v="PID0777"/>
    <s v="West"/>
    <x v="0"/>
    <x v="12"/>
  </r>
  <r>
    <s v="PID0778"/>
    <s v="West"/>
    <x v="0"/>
    <x v="14"/>
  </r>
  <r>
    <s v="PID0779"/>
    <s v="East"/>
    <x v="2"/>
    <x v="12"/>
  </r>
  <r>
    <s v="PID0780"/>
    <s v="South"/>
    <x v="3"/>
    <x v="19"/>
  </r>
  <r>
    <s v="PID0781"/>
    <s v="South"/>
    <x v="0"/>
    <x v="32"/>
  </r>
  <r>
    <s v="PID0782"/>
    <s v="South"/>
    <x v="0"/>
    <x v="10"/>
  </r>
  <r>
    <s v="PID0783"/>
    <s v="South"/>
    <x v="1"/>
    <x v="23"/>
  </r>
  <r>
    <s v="PID0784"/>
    <s v="North"/>
    <x v="0"/>
    <x v="7"/>
  </r>
  <r>
    <s v="PID0785"/>
    <s v="North"/>
    <x v="1"/>
    <x v="5"/>
  </r>
  <r>
    <s v="PID0786"/>
    <s v="South"/>
    <x v="2"/>
    <x v="1"/>
  </r>
  <r>
    <s v="PID0787"/>
    <s v="South"/>
    <x v="1"/>
    <x v="16"/>
  </r>
  <r>
    <s v="PID0788"/>
    <s v="East"/>
    <x v="2"/>
    <x v="14"/>
  </r>
  <r>
    <s v="PID0789"/>
    <s v="North"/>
    <x v="1"/>
    <x v="24"/>
  </r>
  <r>
    <s v="PID0790"/>
    <s v="West"/>
    <x v="3"/>
    <x v="29"/>
  </r>
  <r>
    <s v="PID0791"/>
    <s v="South"/>
    <x v="0"/>
    <x v="16"/>
  </r>
  <r>
    <s v="PID0792"/>
    <s v="South"/>
    <x v="3"/>
    <x v="13"/>
  </r>
  <r>
    <s v="PID0793"/>
    <s v="South"/>
    <x v="1"/>
    <x v="17"/>
  </r>
  <r>
    <s v="PID0794"/>
    <s v="West"/>
    <x v="1"/>
    <x v="1"/>
  </r>
  <r>
    <s v="PID0795"/>
    <s v="South"/>
    <x v="3"/>
    <x v="8"/>
  </r>
  <r>
    <s v="PID0796"/>
    <s v="South"/>
    <x v="3"/>
    <x v="5"/>
  </r>
  <r>
    <s v="PID0797"/>
    <s v="East"/>
    <x v="3"/>
    <x v="18"/>
  </r>
  <r>
    <s v="PID0798"/>
    <s v="South"/>
    <x v="0"/>
    <x v="28"/>
  </r>
  <r>
    <s v="PID0799"/>
    <s v="North"/>
    <x v="0"/>
    <x v="29"/>
  </r>
  <r>
    <s v="PID0800"/>
    <s v="West"/>
    <x v="0"/>
    <x v="30"/>
  </r>
  <r>
    <s v="PID0801"/>
    <s v="West"/>
    <x v="3"/>
    <x v="21"/>
  </r>
  <r>
    <s v="PID0802"/>
    <s v="West"/>
    <x v="3"/>
    <x v="1"/>
  </r>
  <r>
    <s v="PID0803"/>
    <s v="East"/>
    <x v="0"/>
    <x v="0"/>
  </r>
  <r>
    <s v="PID0804"/>
    <s v="South"/>
    <x v="2"/>
    <x v="3"/>
  </r>
  <r>
    <s v="PID0805"/>
    <s v="North"/>
    <x v="0"/>
    <x v="15"/>
  </r>
  <r>
    <s v="PID0806"/>
    <s v="North"/>
    <x v="0"/>
    <x v="5"/>
  </r>
  <r>
    <s v="PID0807"/>
    <s v="East"/>
    <x v="2"/>
    <x v="20"/>
  </r>
  <r>
    <s v="PID0808"/>
    <s v="South"/>
    <x v="2"/>
    <x v="30"/>
  </r>
  <r>
    <s v="PID0809"/>
    <s v="West"/>
    <x v="0"/>
    <x v="29"/>
  </r>
  <r>
    <s v="PID0810"/>
    <s v="South"/>
    <x v="3"/>
    <x v="15"/>
  </r>
  <r>
    <s v="PID0811"/>
    <s v="West"/>
    <x v="0"/>
    <x v="20"/>
  </r>
  <r>
    <s v="PID0812"/>
    <s v="East"/>
    <x v="3"/>
    <x v="0"/>
  </r>
  <r>
    <s v="PID0813"/>
    <s v="North"/>
    <x v="2"/>
    <x v="8"/>
  </r>
  <r>
    <s v="PID0814"/>
    <s v="West"/>
    <x v="0"/>
    <x v="28"/>
  </r>
  <r>
    <s v="PID0815"/>
    <s v="East"/>
    <x v="0"/>
    <x v="5"/>
  </r>
  <r>
    <s v="PID0816"/>
    <s v="North"/>
    <x v="2"/>
    <x v="29"/>
  </r>
  <r>
    <s v="PID0817"/>
    <s v="West"/>
    <x v="3"/>
    <x v="16"/>
  </r>
  <r>
    <s v="PID0818"/>
    <s v="North"/>
    <x v="0"/>
    <x v="23"/>
  </r>
  <r>
    <s v="PID0819"/>
    <s v="South"/>
    <x v="3"/>
    <x v="12"/>
  </r>
  <r>
    <s v="PID0820"/>
    <s v="East"/>
    <x v="3"/>
    <x v="9"/>
  </r>
  <r>
    <s v="PID0821"/>
    <s v="South"/>
    <x v="0"/>
    <x v="21"/>
  </r>
  <r>
    <s v="PID0822"/>
    <s v="South"/>
    <x v="0"/>
    <x v="1"/>
  </r>
  <r>
    <s v="PID0823"/>
    <s v="East"/>
    <x v="0"/>
    <x v="19"/>
  </r>
  <r>
    <s v="PID0824"/>
    <s v="East"/>
    <x v="3"/>
    <x v="23"/>
  </r>
  <r>
    <s v="PID0825"/>
    <s v="West"/>
    <x v="3"/>
    <x v="12"/>
  </r>
  <r>
    <s v="PID0826"/>
    <s v="South"/>
    <x v="0"/>
    <x v="14"/>
  </r>
  <r>
    <s v="PID0827"/>
    <s v="North"/>
    <x v="1"/>
    <x v="17"/>
  </r>
  <r>
    <s v="PID0828"/>
    <s v="South"/>
    <x v="0"/>
    <x v="1"/>
  </r>
  <r>
    <s v="PID0829"/>
    <s v="South"/>
    <x v="3"/>
    <x v="20"/>
  </r>
  <r>
    <s v="PID0830"/>
    <s v="South"/>
    <x v="3"/>
    <x v="1"/>
  </r>
  <r>
    <s v="PID0831"/>
    <s v="North"/>
    <x v="3"/>
    <x v="17"/>
  </r>
  <r>
    <s v="PID0832"/>
    <s v="South"/>
    <x v="0"/>
    <x v="29"/>
  </r>
  <r>
    <s v="PID0833"/>
    <s v="South"/>
    <x v="3"/>
    <x v="0"/>
  </r>
  <r>
    <s v="PID0834"/>
    <s v="East"/>
    <x v="1"/>
    <x v="30"/>
  </r>
  <r>
    <s v="PID0835"/>
    <s v="South"/>
    <x v="0"/>
    <x v="8"/>
  </r>
  <r>
    <s v="PID0836"/>
    <s v="West"/>
    <x v="3"/>
    <x v="1"/>
  </r>
  <r>
    <s v="PID0837"/>
    <s v="South"/>
    <x v="2"/>
    <x v="13"/>
  </r>
  <r>
    <s v="PID0838"/>
    <s v="West"/>
    <x v="1"/>
    <x v="8"/>
  </r>
  <r>
    <s v="PID0839"/>
    <s v="South"/>
    <x v="3"/>
    <x v="30"/>
  </r>
  <r>
    <s v="PID0840"/>
    <s v="South"/>
    <x v="3"/>
    <x v="10"/>
  </r>
  <r>
    <s v="PID0841"/>
    <s v="North"/>
    <x v="0"/>
    <x v="12"/>
  </r>
  <r>
    <s v="PID0842"/>
    <s v="South"/>
    <x v="3"/>
    <x v="20"/>
  </r>
  <r>
    <s v="PID0843"/>
    <s v="South"/>
    <x v="3"/>
    <x v="20"/>
  </r>
  <r>
    <s v="PID0844"/>
    <s v="West"/>
    <x v="1"/>
    <x v="0"/>
  </r>
  <r>
    <s v="PID0845"/>
    <s v="North"/>
    <x v="0"/>
    <x v="16"/>
  </r>
  <r>
    <s v="PID0846"/>
    <s v="North"/>
    <x v="3"/>
    <x v="8"/>
  </r>
  <r>
    <s v="PID0847"/>
    <s v="North"/>
    <x v="1"/>
    <x v="29"/>
  </r>
  <r>
    <s v="PID0848"/>
    <s v="East"/>
    <x v="3"/>
    <x v="12"/>
  </r>
  <r>
    <s v="PID0849"/>
    <s v="East"/>
    <x v="0"/>
    <x v="21"/>
  </r>
  <r>
    <s v="PID0850"/>
    <s v="East"/>
    <x v="3"/>
    <x v="21"/>
  </r>
  <r>
    <s v="PID0851"/>
    <s v="North"/>
    <x v="0"/>
    <x v="22"/>
  </r>
  <r>
    <s v="PID0852"/>
    <s v="South"/>
    <x v="2"/>
    <x v="18"/>
  </r>
  <r>
    <s v="PID0853"/>
    <s v="West"/>
    <x v="3"/>
    <x v="17"/>
  </r>
  <r>
    <s v="PID0854"/>
    <s v="South"/>
    <x v="3"/>
    <x v="0"/>
  </r>
  <r>
    <s v="PID0855"/>
    <s v="South"/>
    <x v="2"/>
    <x v="2"/>
  </r>
  <r>
    <s v="PID0856"/>
    <s v="North"/>
    <x v="1"/>
    <x v="27"/>
  </r>
  <r>
    <s v="PID0857"/>
    <s v="West"/>
    <x v="0"/>
    <x v="24"/>
  </r>
  <r>
    <s v="PID0858"/>
    <s v="West"/>
    <x v="3"/>
    <x v="20"/>
  </r>
  <r>
    <s v="PID0859"/>
    <s v="North"/>
    <x v="2"/>
    <x v="2"/>
  </r>
  <r>
    <s v="PID0860"/>
    <s v="North"/>
    <x v="2"/>
    <x v="2"/>
  </r>
  <r>
    <s v="PID0861"/>
    <s v="West"/>
    <x v="1"/>
    <x v="20"/>
  </r>
  <r>
    <s v="PID0862"/>
    <s v="North"/>
    <x v="2"/>
    <x v="29"/>
  </r>
  <r>
    <s v="PID0863"/>
    <s v="West"/>
    <x v="1"/>
    <x v="17"/>
  </r>
  <r>
    <s v="PID0864"/>
    <s v="North"/>
    <x v="1"/>
    <x v="20"/>
  </r>
  <r>
    <s v="PID0865"/>
    <s v="North"/>
    <x v="0"/>
    <x v="5"/>
  </r>
  <r>
    <s v="PID0866"/>
    <s v="South"/>
    <x v="1"/>
    <x v="15"/>
  </r>
  <r>
    <s v="PID0867"/>
    <s v="South"/>
    <x v="3"/>
    <x v="23"/>
  </r>
  <r>
    <s v="PID0868"/>
    <s v="East"/>
    <x v="0"/>
    <x v="2"/>
  </r>
  <r>
    <s v="PID0869"/>
    <s v="South"/>
    <x v="3"/>
    <x v="14"/>
  </r>
  <r>
    <s v="PID0870"/>
    <s v="South"/>
    <x v="3"/>
    <x v="18"/>
  </r>
  <r>
    <s v="PID0871"/>
    <s v="North"/>
    <x v="0"/>
    <x v="33"/>
  </r>
  <r>
    <s v="PID0872"/>
    <s v="North"/>
    <x v="3"/>
    <x v="16"/>
  </r>
  <r>
    <s v="PID0873"/>
    <s v="South"/>
    <x v="0"/>
    <x v="1"/>
  </r>
  <r>
    <s v="PID0874"/>
    <s v="South"/>
    <x v="2"/>
    <x v="2"/>
  </r>
  <r>
    <s v="PID0875"/>
    <s v="South"/>
    <x v="3"/>
    <x v="9"/>
  </r>
  <r>
    <s v="PID0876"/>
    <s v="West"/>
    <x v="1"/>
    <x v="11"/>
  </r>
  <r>
    <s v="PID0877"/>
    <s v="South"/>
    <x v="2"/>
    <x v="14"/>
  </r>
  <r>
    <s v="PID0878"/>
    <s v="West"/>
    <x v="2"/>
    <x v="3"/>
  </r>
  <r>
    <s v="PID0879"/>
    <s v="East"/>
    <x v="0"/>
    <x v="16"/>
  </r>
  <r>
    <s v="PID0880"/>
    <s v="North"/>
    <x v="3"/>
    <x v="0"/>
  </r>
  <r>
    <s v="PID0881"/>
    <s v="North"/>
    <x v="3"/>
    <x v="14"/>
  </r>
  <r>
    <s v="PID0882"/>
    <s v="West"/>
    <x v="0"/>
    <x v="2"/>
  </r>
  <r>
    <s v="PID0883"/>
    <s v="North"/>
    <x v="2"/>
    <x v="2"/>
  </r>
  <r>
    <s v="PID0884"/>
    <s v="South"/>
    <x v="0"/>
    <x v="20"/>
  </r>
  <r>
    <s v="PID0885"/>
    <s v="South"/>
    <x v="0"/>
    <x v="29"/>
  </r>
  <r>
    <s v="PID0886"/>
    <s v="West"/>
    <x v="3"/>
    <x v="17"/>
  </r>
  <r>
    <s v="PID0887"/>
    <s v="West"/>
    <x v="0"/>
    <x v="18"/>
  </r>
  <r>
    <s v="PID0888"/>
    <s v="West"/>
    <x v="2"/>
    <x v="21"/>
  </r>
  <r>
    <s v="PID0889"/>
    <s v="South"/>
    <x v="3"/>
    <x v="7"/>
  </r>
  <r>
    <s v="PID0890"/>
    <s v="West"/>
    <x v="3"/>
    <x v="12"/>
  </r>
  <r>
    <s v="PID0891"/>
    <s v="North"/>
    <x v="3"/>
    <x v="22"/>
  </r>
  <r>
    <s v="PID0892"/>
    <s v="East"/>
    <x v="0"/>
    <x v="14"/>
  </r>
  <r>
    <s v="PID0893"/>
    <s v="South"/>
    <x v="3"/>
    <x v="0"/>
  </r>
  <r>
    <s v="PID0894"/>
    <s v="South"/>
    <x v="3"/>
    <x v="2"/>
  </r>
  <r>
    <s v="PID0895"/>
    <s v="South"/>
    <x v="0"/>
    <x v="15"/>
  </r>
  <r>
    <s v="PID0896"/>
    <s v="North"/>
    <x v="0"/>
    <x v="12"/>
  </r>
  <r>
    <s v="PID0897"/>
    <s v="North"/>
    <x v="3"/>
    <x v="0"/>
  </r>
  <r>
    <s v="PID0898"/>
    <s v="East"/>
    <x v="1"/>
    <x v="19"/>
  </r>
  <r>
    <s v="PID0899"/>
    <s v="South"/>
    <x v="3"/>
    <x v="20"/>
  </r>
  <r>
    <s v="PID0900"/>
    <s v="West"/>
    <x v="0"/>
    <x v="19"/>
  </r>
  <r>
    <s v="PID0901"/>
    <s v="East"/>
    <x v="2"/>
    <x v="23"/>
  </r>
  <r>
    <s v="PID0902"/>
    <s v="North"/>
    <x v="3"/>
    <x v="16"/>
  </r>
  <r>
    <s v="PID0903"/>
    <s v="West"/>
    <x v="3"/>
    <x v="4"/>
  </r>
  <r>
    <s v="PID0904"/>
    <s v="North"/>
    <x v="0"/>
    <x v="0"/>
  </r>
  <r>
    <s v="PID0905"/>
    <s v="North"/>
    <x v="0"/>
    <x v="2"/>
  </r>
  <r>
    <s v="PID0906"/>
    <s v="South"/>
    <x v="3"/>
    <x v="4"/>
  </r>
  <r>
    <s v="PID0907"/>
    <s v="East"/>
    <x v="0"/>
    <x v="10"/>
  </r>
  <r>
    <s v="PID0908"/>
    <s v="East"/>
    <x v="1"/>
    <x v="20"/>
  </r>
  <r>
    <s v="PID0909"/>
    <s v="North"/>
    <x v="3"/>
    <x v="19"/>
  </r>
  <r>
    <s v="PID0910"/>
    <s v="South"/>
    <x v="2"/>
    <x v="12"/>
  </r>
  <r>
    <s v="PID0911"/>
    <s v="South"/>
    <x v="2"/>
    <x v="15"/>
  </r>
  <r>
    <s v="PID0912"/>
    <s v="East"/>
    <x v="0"/>
    <x v="18"/>
  </r>
  <r>
    <s v="PID0913"/>
    <s v="West"/>
    <x v="0"/>
    <x v="18"/>
  </r>
  <r>
    <s v="PID0914"/>
    <s v="North"/>
    <x v="2"/>
    <x v="20"/>
  </r>
  <r>
    <s v="PID0915"/>
    <s v="North"/>
    <x v="0"/>
    <x v="4"/>
  </r>
  <r>
    <s v="PID0916"/>
    <s v="South"/>
    <x v="0"/>
    <x v="17"/>
  </r>
  <r>
    <s v="PID0917"/>
    <s v="South"/>
    <x v="1"/>
    <x v="20"/>
  </r>
  <r>
    <s v="PID0918"/>
    <s v="South"/>
    <x v="0"/>
    <x v="12"/>
  </r>
  <r>
    <s v="PID0919"/>
    <s v="East"/>
    <x v="3"/>
    <x v="2"/>
  </r>
  <r>
    <s v="PID0920"/>
    <s v="East"/>
    <x v="3"/>
    <x v="17"/>
  </r>
  <r>
    <s v="PID0921"/>
    <s v="South"/>
    <x v="2"/>
    <x v="4"/>
  </r>
  <r>
    <s v="PID0922"/>
    <s v="South"/>
    <x v="0"/>
    <x v="17"/>
  </r>
  <r>
    <s v="PID0923"/>
    <s v="South"/>
    <x v="3"/>
    <x v="23"/>
  </r>
  <r>
    <s v="PID0924"/>
    <s v="West"/>
    <x v="0"/>
    <x v="17"/>
  </r>
  <r>
    <s v="PID0925"/>
    <s v="West"/>
    <x v="0"/>
    <x v="29"/>
  </r>
  <r>
    <s v="PID0926"/>
    <s v="South"/>
    <x v="3"/>
    <x v="17"/>
  </r>
  <r>
    <s v="PID0927"/>
    <s v="South"/>
    <x v="0"/>
    <x v="17"/>
  </r>
  <r>
    <s v="PID0928"/>
    <s v="East"/>
    <x v="0"/>
    <x v="4"/>
  </r>
  <r>
    <s v="PID0929"/>
    <s v="South"/>
    <x v="0"/>
    <x v="2"/>
  </r>
  <r>
    <s v="PID0930"/>
    <s v="South"/>
    <x v="0"/>
    <x v="20"/>
  </r>
  <r>
    <s v="PID0931"/>
    <s v="South"/>
    <x v="3"/>
    <x v="10"/>
  </r>
  <r>
    <s v="PID0932"/>
    <s v="West"/>
    <x v="1"/>
    <x v="16"/>
  </r>
  <r>
    <s v="PID0933"/>
    <s v="South"/>
    <x v="0"/>
    <x v="9"/>
  </r>
  <r>
    <s v="PID0934"/>
    <s v="South"/>
    <x v="2"/>
    <x v="19"/>
  </r>
  <r>
    <s v="PID0935"/>
    <s v="West"/>
    <x v="0"/>
    <x v="2"/>
  </r>
  <r>
    <s v="PID0936"/>
    <s v="South"/>
    <x v="0"/>
    <x v="5"/>
  </r>
  <r>
    <s v="PID0937"/>
    <s v="East"/>
    <x v="0"/>
    <x v="10"/>
  </r>
  <r>
    <s v="PID0938"/>
    <s v="North"/>
    <x v="3"/>
    <x v="12"/>
  </r>
  <r>
    <s v="PID0939"/>
    <s v="West"/>
    <x v="2"/>
    <x v="29"/>
  </r>
  <r>
    <s v="PID0940"/>
    <s v="East"/>
    <x v="0"/>
    <x v="0"/>
  </r>
  <r>
    <s v="PID0941"/>
    <s v="North"/>
    <x v="0"/>
    <x v="24"/>
  </r>
  <r>
    <s v="PID0942"/>
    <s v="East"/>
    <x v="3"/>
    <x v="32"/>
  </r>
  <r>
    <s v="PID0943"/>
    <s v="North"/>
    <x v="0"/>
    <x v="12"/>
  </r>
  <r>
    <s v="PID0944"/>
    <s v="West"/>
    <x v="1"/>
    <x v="5"/>
  </r>
  <r>
    <s v="PID0945"/>
    <s v="East"/>
    <x v="3"/>
    <x v="23"/>
  </r>
  <r>
    <s v="PID0946"/>
    <s v="North"/>
    <x v="0"/>
    <x v="1"/>
  </r>
  <r>
    <s v="PID0947"/>
    <s v="East"/>
    <x v="0"/>
    <x v="14"/>
  </r>
  <r>
    <s v="PID0948"/>
    <s v="South"/>
    <x v="3"/>
    <x v="5"/>
  </r>
  <r>
    <s v="PID0949"/>
    <s v="West"/>
    <x v="0"/>
    <x v="12"/>
  </r>
  <r>
    <s v="PID0950"/>
    <s v="South"/>
    <x v="3"/>
    <x v="1"/>
  </r>
  <r>
    <s v="PID0951"/>
    <s v="East"/>
    <x v="0"/>
    <x v="4"/>
  </r>
  <r>
    <s v="PID0952"/>
    <s v="West"/>
    <x v="1"/>
    <x v="0"/>
  </r>
  <r>
    <s v="PID0953"/>
    <s v="West"/>
    <x v="0"/>
    <x v="5"/>
  </r>
  <r>
    <s v="PID0954"/>
    <s v="West"/>
    <x v="0"/>
    <x v="2"/>
  </r>
  <r>
    <s v="PID0955"/>
    <s v="South"/>
    <x v="3"/>
    <x v="21"/>
  </r>
  <r>
    <s v="PID0956"/>
    <s v="South"/>
    <x v="3"/>
    <x v="26"/>
  </r>
  <r>
    <s v="PID0957"/>
    <s v="East"/>
    <x v="0"/>
    <x v="0"/>
  </r>
  <r>
    <s v="PID0958"/>
    <s v="South"/>
    <x v="2"/>
    <x v="2"/>
  </r>
  <r>
    <s v="PID0959"/>
    <s v="West"/>
    <x v="3"/>
    <x v="8"/>
  </r>
  <r>
    <s v="PID0960"/>
    <s v="West"/>
    <x v="2"/>
    <x v="27"/>
  </r>
  <r>
    <s v="PID0961"/>
    <s v="West"/>
    <x v="3"/>
    <x v="18"/>
  </r>
  <r>
    <s v="PID0962"/>
    <s v="South"/>
    <x v="3"/>
    <x v="16"/>
  </r>
  <r>
    <s v="PID0963"/>
    <s v="North"/>
    <x v="1"/>
    <x v="2"/>
  </r>
  <r>
    <s v="PID0964"/>
    <s v="North"/>
    <x v="2"/>
    <x v="18"/>
  </r>
  <r>
    <s v="PID0965"/>
    <s v="South"/>
    <x v="3"/>
    <x v="18"/>
  </r>
  <r>
    <s v="PID0966"/>
    <s v="South"/>
    <x v="0"/>
    <x v="24"/>
  </r>
  <r>
    <s v="PID0967"/>
    <s v="East"/>
    <x v="0"/>
    <x v="16"/>
  </r>
  <r>
    <s v="PID0968"/>
    <s v="West"/>
    <x v="3"/>
    <x v="19"/>
  </r>
  <r>
    <s v="PID0969"/>
    <s v="North"/>
    <x v="0"/>
    <x v="29"/>
  </r>
  <r>
    <s v="PID0970"/>
    <s v="South"/>
    <x v="0"/>
    <x v="17"/>
  </r>
  <r>
    <s v="PID0971"/>
    <s v="West"/>
    <x v="0"/>
    <x v="23"/>
  </r>
  <r>
    <s v="PID0972"/>
    <s v="West"/>
    <x v="0"/>
    <x v="2"/>
  </r>
  <r>
    <s v="PID0973"/>
    <s v="North"/>
    <x v="3"/>
    <x v="4"/>
  </r>
  <r>
    <s v="PID0974"/>
    <s v="South"/>
    <x v="2"/>
    <x v="1"/>
  </r>
  <r>
    <s v="PID0975"/>
    <s v="East"/>
    <x v="3"/>
    <x v="29"/>
  </r>
  <r>
    <s v="PID0976"/>
    <s v="South"/>
    <x v="2"/>
    <x v="29"/>
  </r>
  <r>
    <s v="PID0977"/>
    <s v="South"/>
    <x v="2"/>
    <x v="2"/>
  </r>
  <r>
    <s v="PID0978"/>
    <s v="North"/>
    <x v="3"/>
    <x v="28"/>
  </r>
  <r>
    <s v="PID0979"/>
    <s v="North"/>
    <x v="1"/>
    <x v="9"/>
  </r>
  <r>
    <s v="PID0980"/>
    <s v="South"/>
    <x v="0"/>
    <x v="14"/>
  </r>
  <r>
    <s v="PID0981"/>
    <s v="South"/>
    <x v="3"/>
    <x v="2"/>
  </r>
  <r>
    <s v="PID0982"/>
    <s v="South"/>
    <x v="0"/>
    <x v="20"/>
  </r>
  <r>
    <s v="PID0983"/>
    <s v="South"/>
    <x v="1"/>
    <x v="12"/>
  </r>
  <r>
    <s v="PID0984"/>
    <s v="West"/>
    <x v="1"/>
    <x v="27"/>
  </r>
  <r>
    <s v="PID0985"/>
    <s v="West"/>
    <x v="1"/>
    <x v="12"/>
  </r>
  <r>
    <s v="PID0986"/>
    <s v="South"/>
    <x v="2"/>
    <x v="4"/>
  </r>
  <r>
    <s v="PID0987"/>
    <s v="South"/>
    <x v="3"/>
    <x v="2"/>
  </r>
  <r>
    <s v="PID0988"/>
    <s v="South"/>
    <x v="2"/>
    <x v="27"/>
  </r>
  <r>
    <s v="PID0989"/>
    <s v="South"/>
    <x v="2"/>
    <x v="0"/>
  </r>
  <r>
    <s v="PID0990"/>
    <s v="North"/>
    <x v="0"/>
    <x v="23"/>
  </r>
  <r>
    <s v="PID0991"/>
    <s v="South"/>
    <x v="0"/>
    <x v="10"/>
  </r>
  <r>
    <s v="PID0992"/>
    <s v="South"/>
    <x v="0"/>
    <x v="24"/>
  </r>
  <r>
    <s v="PID0993"/>
    <s v="South"/>
    <x v="0"/>
    <x v="25"/>
  </r>
  <r>
    <s v="PID0994"/>
    <s v="North"/>
    <x v="3"/>
    <x v="12"/>
  </r>
  <r>
    <s v="PID0995"/>
    <s v="West"/>
    <x v="0"/>
    <x v="19"/>
  </r>
  <r>
    <s v="PID0996"/>
    <s v="West"/>
    <x v="3"/>
    <x v="5"/>
  </r>
  <r>
    <s v="PID0997"/>
    <s v="South"/>
    <x v="1"/>
    <x v="18"/>
  </r>
  <r>
    <s v="PID0998"/>
    <s v="North"/>
    <x v="3"/>
    <x v="14"/>
  </r>
  <r>
    <s v="PID0999"/>
    <s v="North"/>
    <x v="1"/>
    <x v="29"/>
  </r>
  <r>
    <s v="PID1000"/>
    <s v="West"/>
    <x v="3"/>
    <x v="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ID0001"/>
    <x v="0"/>
    <s v="senior"/>
    <n v="60000"/>
    <n v="29.195011337868486"/>
    <x v="0"/>
  </r>
  <r>
    <s v="PID0002"/>
    <x v="1"/>
    <s v="Super Adults"/>
    <n v="500"/>
    <n v="28.047091412742382"/>
    <x v="0"/>
  </r>
  <r>
    <s v="PID0003"/>
    <x v="2"/>
    <s v="Young Adults"/>
    <n v="18000"/>
    <n v="24.01384083044983"/>
    <x v="1"/>
  </r>
  <r>
    <s v="PID0004"/>
    <x v="0"/>
    <s v="Young Adults"/>
    <n v="48000"/>
    <n v="31.266412240467773"/>
    <x v="0"/>
  </r>
  <r>
    <s v="PID0005"/>
    <x v="2"/>
    <s v="Senior Adullt"/>
    <n v="21000"/>
    <n v="26.773658423671925"/>
    <x v="1"/>
  </r>
  <r>
    <s v="PID0006"/>
    <x v="0"/>
    <s v="Super Adults"/>
    <n v="18000"/>
    <n v="31.076311412227675"/>
    <x v="0"/>
  </r>
  <r>
    <s v="PID0007"/>
    <x v="1"/>
    <s v="Senior Adullt"/>
    <n v="3000"/>
    <n v="30.928880475932939"/>
    <x v="0"/>
  </r>
  <r>
    <s v="PID0008"/>
    <x v="0"/>
    <s v="Young Adults"/>
    <n v="20000"/>
    <n v="29.165541452876042"/>
    <x v="0"/>
  </r>
  <r>
    <s v="PID0009"/>
    <x v="0"/>
    <s v="senior"/>
    <n v="72000"/>
    <n v="29.280733471074381"/>
    <x v="0"/>
  </r>
  <r>
    <s v="PID0010"/>
    <x v="3"/>
    <s v="Young Adults"/>
    <n v="250000"/>
    <n v="33.480387127663221"/>
    <x v="0"/>
  </r>
  <r>
    <s v="PID0011"/>
    <x v="0"/>
    <s v="senior"/>
    <n v="16000"/>
    <n v="30.083545483882538"/>
    <x v="0"/>
  </r>
  <r>
    <s v="PID0012"/>
    <x v="0"/>
    <s v="senior"/>
    <n v="45000"/>
    <n v="31.130097701831414"/>
    <x v="0"/>
  </r>
  <r>
    <s v="PID0013"/>
    <x v="0"/>
    <s v="senior"/>
    <n v="18000"/>
    <n v="33.713165916678768"/>
    <x v="0"/>
  </r>
  <r>
    <s v="PID0014"/>
    <x v="0"/>
    <s v="Senior Adullt"/>
    <n v="14000"/>
    <n v="26.777469990766392"/>
    <x v="1"/>
  </r>
  <r>
    <s v="PID0015"/>
    <x v="2"/>
    <s v="senior"/>
    <n v="60000"/>
    <n v="24.382327883484116"/>
    <x v="1"/>
  </r>
  <r>
    <s v="PID0016"/>
    <x v="1"/>
    <s v="Young Adults"/>
    <n v="240000"/>
    <n v="33.645546372819105"/>
    <x v="0"/>
  </r>
  <r>
    <s v="PID0017"/>
    <x v="0"/>
    <s v="Senior Adullt"/>
    <n v="1000"/>
    <n v="21.728997095629101"/>
    <x v="1"/>
  </r>
  <r>
    <s v="PID0018"/>
    <x v="0"/>
    <s v="senior"/>
    <n v="40000"/>
    <n v="33.525762845566355"/>
    <x v="0"/>
  </r>
  <r>
    <s v="PID0019"/>
    <x v="0"/>
    <s v="Senior Adullt"/>
    <n v="500"/>
    <n v="33.856571252693136"/>
    <x v="0"/>
  </r>
  <r>
    <s v="PID0020"/>
    <x v="1"/>
    <s v="senior"/>
    <n v="24000"/>
    <n v="28.432545040700589"/>
    <x v="0"/>
  </r>
  <r>
    <s v="PID0021"/>
    <x v="2"/>
    <s v="Senior Adullt"/>
    <n v="24000"/>
    <n v="20.832529609197174"/>
    <x v="1"/>
  </r>
  <r>
    <s v="PID0022"/>
    <x v="0"/>
    <s v="senior"/>
    <n v="20000"/>
    <n v="25.689561925365066"/>
    <x v="1"/>
  </r>
  <r>
    <s v="PID0023"/>
    <x v="0"/>
    <s v="senior"/>
    <n v="240000"/>
    <n v="30.216028850530446"/>
    <x v="0"/>
  </r>
  <r>
    <s v="PID0024"/>
    <x v="1"/>
    <s v="senior"/>
    <n v="60000"/>
    <n v="24.16349881440777"/>
    <x v="1"/>
  </r>
  <r>
    <s v="PID0025"/>
    <x v="1"/>
    <s v="Senior Adullt"/>
    <n v="3000"/>
    <n v="20.081632653061224"/>
    <x v="1"/>
  </r>
  <r>
    <s v="PID0026"/>
    <x v="2"/>
    <s v="senior"/>
    <n v="72000"/>
    <n v="30.400000000000002"/>
    <x v="0"/>
  </r>
  <r>
    <s v="PID0027"/>
    <x v="1"/>
    <s v="senior"/>
    <n v="48000"/>
    <n v="24.543958544868879"/>
    <x v="1"/>
  </r>
  <r>
    <s v="PID0028"/>
    <x v="0"/>
    <s v="Young Adults"/>
    <n v="45000"/>
    <n v="20.512627498212204"/>
    <x v="1"/>
  </r>
  <r>
    <s v="PID0029"/>
    <x v="2"/>
    <s v="Senior Adullt"/>
    <n v="16000"/>
    <n v="34.475250399187111"/>
    <x v="0"/>
  </r>
  <r>
    <s v="PID0030"/>
    <x v="2"/>
    <s v="Young Adults"/>
    <n v="60000"/>
    <n v="26.818115836841343"/>
    <x v="1"/>
  </r>
  <r>
    <s v="PID0031"/>
    <x v="2"/>
    <s v="Senior Adullt"/>
    <n v="21000"/>
    <n v="22.915782570116889"/>
    <x v="1"/>
  </r>
  <r>
    <s v="PID0032"/>
    <x v="0"/>
    <s v="senior"/>
    <n v="45000"/>
    <n v="24.408284023668635"/>
    <x v="1"/>
  </r>
  <r>
    <s v="PID0033"/>
    <x v="1"/>
    <s v="Young Adults"/>
    <n v="32000"/>
    <n v="25.501730103806231"/>
    <x v="1"/>
  </r>
  <r>
    <s v="PID0034"/>
    <x v="2"/>
    <s v="Senior Adullt"/>
    <n v="3000"/>
    <n v="31.808613719135288"/>
    <x v="0"/>
  </r>
  <r>
    <s v="PID0035"/>
    <x v="2"/>
    <s v="senior"/>
    <n v="14000"/>
    <n v="28.686868686868689"/>
    <x v="0"/>
  </r>
  <r>
    <s v="PID0036"/>
    <x v="2"/>
    <s v="senior"/>
    <n v="18000"/>
    <n v="30.168589174800353"/>
    <x v="0"/>
  </r>
  <r>
    <s v="PID0037"/>
    <x v="1"/>
    <s v="senior"/>
    <n v="30000"/>
    <n v="24.901380670611438"/>
    <x v="1"/>
  </r>
  <r>
    <s v="PID0038"/>
    <x v="0"/>
    <s v="Senior Adullt"/>
    <n v="20000"/>
    <n v="34.732677427260953"/>
    <x v="0"/>
  </r>
  <r>
    <s v="PID0039"/>
    <x v="1"/>
    <s v="senior"/>
    <n v="200000"/>
    <n v="23.2981290297061"/>
    <x v="1"/>
  </r>
  <r>
    <s v="PID0040"/>
    <x v="0"/>
    <s v="Senior Adullt"/>
    <n v="20000"/>
    <n v="30.515798001620301"/>
    <x v="0"/>
  </r>
  <r>
    <s v="PID0041"/>
    <x v="1"/>
    <s v="senior"/>
    <n v="240000"/>
    <n v="28.429752066115707"/>
    <x v="0"/>
  </r>
  <r>
    <s v="PID0042"/>
    <x v="1"/>
    <s v="senior"/>
    <n v="72000"/>
    <n v="32.914201183431949"/>
    <x v="0"/>
  </r>
  <r>
    <s v="PID0043"/>
    <x v="3"/>
    <s v="senior"/>
    <n v="90000"/>
    <n v="31.718749999999996"/>
    <x v="0"/>
  </r>
  <r>
    <s v="PID0044"/>
    <x v="1"/>
    <s v="Young Adults"/>
    <n v="24000"/>
    <n v="29.137170411408643"/>
    <x v="0"/>
  </r>
  <r>
    <s v="PID0045"/>
    <x v="2"/>
    <s v="Super Adults"/>
    <n v="21000"/>
    <n v="31.582054309327042"/>
    <x v="0"/>
  </r>
  <r>
    <s v="PID0046"/>
    <x v="0"/>
    <s v="Senior Adullt"/>
    <n v="24000"/>
    <n v="30.847098252453751"/>
    <x v="0"/>
  </r>
  <r>
    <s v="PID0047"/>
    <x v="0"/>
    <s v="Young Adults"/>
    <n v="800"/>
    <n v="24.144678702184066"/>
    <x v="1"/>
  </r>
  <r>
    <s v="PID0048"/>
    <x v="1"/>
    <s v="Senior Adullt"/>
    <n v="300000"/>
    <n v="28.441373966942148"/>
    <x v="0"/>
  </r>
  <r>
    <s v="PID0049"/>
    <x v="0"/>
    <s v="senior"/>
    <n v="1600"/>
    <n v="20.590371224742622"/>
    <x v="1"/>
  </r>
  <r>
    <s v="PID0050"/>
    <x v="3"/>
    <s v="senior"/>
    <n v="60000"/>
    <n v="33.461891643709826"/>
    <x v="0"/>
  </r>
  <r>
    <s v="PID0051"/>
    <x v="1"/>
    <s v="senior"/>
    <n v="72000"/>
    <n v="25.997436308283927"/>
    <x v="1"/>
  </r>
  <r>
    <s v="PID0052"/>
    <x v="1"/>
    <s v="senior"/>
    <n v="100"/>
    <n v="31.230951271110474"/>
    <x v="0"/>
  </r>
  <r>
    <s v="PID0053"/>
    <x v="1"/>
    <s v="senior"/>
    <n v="24000"/>
    <n v="28.164062499999993"/>
    <x v="0"/>
  </r>
  <r>
    <s v="PID0054"/>
    <x v="1"/>
    <s v="Senior Adullt"/>
    <n v="100"/>
    <n v="33.382337122162859"/>
    <x v="0"/>
  </r>
  <r>
    <s v="PID0055"/>
    <x v="2"/>
    <s v="senior"/>
    <n v="60000"/>
    <n v="23.532349177616183"/>
    <x v="1"/>
  </r>
  <r>
    <s v="PID0056"/>
    <x v="2"/>
    <s v="senior"/>
    <n v="48000"/>
    <n v="22.259943675012536"/>
    <x v="1"/>
  </r>
  <r>
    <s v="PID0057"/>
    <x v="2"/>
    <s v="senior"/>
    <n v="500"/>
    <n v="23.274836406900658"/>
    <x v="1"/>
  </r>
  <r>
    <s v="PID0058"/>
    <x v="0"/>
    <s v="Senior Adullt"/>
    <n v="90000"/>
    <n v="23.900033874063759"/>
    <x v="1"/>
  </r>
  <r>
    <s v="PID0059"/>
    <x v="0"/>
    <s v="senior"/>
    <n v="72000"/>
    <n v="24.236073553272043"/>
    <x v="1"/>
  </r>
  <r>
    <s v="PID0060"/>
    <x v="2"/>
    <s v="Senior Adullt"/>
    <n v="800"/>
    <n v="32.824138366367883"/>
    <x v="0"/>
  </r>
  <r>
    <s v="PID0061"/>
    <x v="2"/>
    <s v="Senior Adullt"/>
    <n v="14000"/>
    <n v="30.894886363636367"/>
    <x v="0"/>
  </r>
  <r>
    <s v="PID0062"/>
    <x v="2"/>
    <s v="Young Adults"/>
    <n v="75000"/>
    <n v="30.356079969188759"/>
    <x v="0"/>
  </r>
  <r>
    <s v="PID0063"/>
    <x v="1"/>
    <s v="Senior Adullt"/>
    <n v="45000"/>
    <n v="34.187758264462815"/>
    <x v="0"/>
  </r>
  <r>
    <s v="PID0064"/>
    <x v="1"/>
    <s v="Senior Adullt"/>
    <n v="100"/>
    <n v="31.608361155465236"/>
    <x v="0"/>
  </r>
  <r>
    <s v="PID0065"/>
    <x v="1"/>
    <s v="Super Adults"/>
    <n v="32000"/>
    <n v="23.12909617436366"/>
    <x v="1"/>
  </r>
  <r>
    <s v="PID0066"/>
    <x v="1"/>
    <s v="Senior Adullt"/>
    <n v="18000"/>
    <n v="24.095500459136822"/>
    <x v="1"/>
  </r>
  <r>
    <s v="PID0067"/>
    <x v="2"/>
    <s v="Super Adults"/>
    <n v="200000"/>
    <n v="30.666666666666668"/>
    <x v="0"/>
  </r>
  <r>
    <s v="PID0068"/>
    <x v="0"/>
    <s v="senior"/>
    <n v="20000"/>
    <n v="23.773677392248175"/>
    <x v="1"/>
  </r>
  <r>
    <s v="PID0069"/>
    <x v="1"/>
    <s v="senior"/>
    <n v="250000"/>
    <n v="31.565454254125935"/>
    <x v="0"/>
  </r>
  <r>
    <s v="PID0070"/>
    <x v="2"/>
    <s v="Young Adults"/>
    <n v="240000"/>
    <n v="32.910927456382005"/>
    <x v="0"/>
  </r>
  <r>
    <s v="PID0071"/>
    <x v="0"/>
    <s v="senior"/>
    <n v="100"/>
    <n v="29.161993270309239"/>
    <x v="0"/>
  </r>
  <r>
    <s v="PID0072"/>
    <x v="1"/>
    <s v="Young Adults"/>
    <n v="18000"/>
    <n v="22.582709172343712"/>
    <x v="1"/>
  </r>
  <r>
    <s v="PID0073"/>
    <x v="1"/>
    <s v="Young Adults"/>
    <n v="60000"/>
    <n v="33.345584550101904"/>
    <x v="0"/>
  </r>
  <r>
    <s v="PID0074"/>
    <x v="0"/>
    <s v="senior"/>
    <n v="100"/>
    <n v="28.082609358329517"/>
    <x v="0"/>
  </r>
  <r>
    <s v="PID0075"/>
    <x v="0"/>
    <s v="senior"/>
    <n v="48000"/>
    <n v="26.056094182825486"/>
    <x v="1"/>
  </r>
  <r>
    <s v="PID0076"/>
    <x v="3"/>
    <s v="senior"/>
    <n v="300000"/>
    <n v="26.213842975206614"/>
    <x v="1"/>
  </r>
  <r>
    <s v="PID0077"/>
    <x v="0"/>
    <s v="Senior Adullt"/>
    <n v="300000"/>
    <n v="31.008328375966695"/>
    <x v="0"/>
  </r>
  <r>
    <s v="PID0078"/>
    <x v="2"/>
    <s v="Senior Adullt"/>
    <n v="100"/>
    <n v="30.356079969188759"/>
    <x v="0"/>
  </r>
  <r>
    <s v="PID0079"/>
    <x v="2"/>
    <s v="Young Adults"/>
    <n v="18000"/>
    <n v="29.238777717685238"/>
    <x v="0"/>
  </r>
  <r>
    <s v="PID0080"/>
    <x v="1"/>
    <s v="Senior Adullt"/>
    <n v="75000"/>
    <n v="30.539772727272727"/>
    <x v="0"/>
  </r>
  <r>
    <s v="PID0081"/>
    <x v="0"/>
    <s v="senior"/>
    <n v="45000"/>
    <n v="30.824829931972793"/>
    <x v="0"/>
  </r>
  <r>
    <s v="PID0082"/>
    <x v="3"/>
    <s v="Super Adults"/>
    <n v="250000"/>
    <n v="22.940214158239147"/>
    <x v="1"/>
  </r>
  <r>
    <s v="PID0083"/>
    <x v="0"/>
    <s v="Senior Adullt"/>
    <n v="100"/>
    <n v="29.035208047553724"/>
    <x v="0"/>
  </r>
  <r>
    <s v="PID0084"/>
    <x v="0"/>
    <s v="Super Adults"/>
    <n v="3000"/>
    <n v="21.557691547011586"/>
    <x v="1"/>
  </r>
  <r>
    <s v="PID0085"/>
    <x v="0"/>
    <s v="senior"/>
    <n v="14000"/>
    <n v="25.601469237832877"/>
    <x v="1"/>
  </r>
  <r>
    <s v="PID0086"/>
    <x v="1"/>
    <s v="Senior Adullt"/>
    <n v="32000"/>
    <n v="29.257142857142856"/>
    <x v="0"/>
  </r>
  <r>
    <s v="PID0087"/>
    <x v="2"/>
    <s v="senior"/>
    <n v="250000"/>
    <n v="30.780907404284029"/>
    <x v="0"/>
  </r>
  <r>
    <s v="PID0088"/>
    <x v="0"/>
    <s v="Young Adults"/>
    <n v="800"/>
    <n v="31.113753468093538"/>
    <x v="0"/>
  </r>
  <r>
    <s v="PID0089"/>
    <x v="2"/>
    <s v="Senior Adullt"/>
    <n v="72000"/>
    <n v="29.022469008264466"/>
    <x v="0"/>
  </r>
  <r>
    <s v="PID0090"/>
    <x v="0"/>
    <s v="Senior Adullt"/>
    <n v="20000"/>
    <n v="24.346516547742841"/>
    <x v="1"/>
  </r>
  <r>
    <s v="PID0091"/>
    <x v="1"/>
    <s v="Young Adults"/>
    <n v="500"/>
    <n v="31.360076604767283"/>
    <x v="0"/>
  </r>
  <r>
    <s v="PID0092"/>
    <x v="2"/>
    <s v="Super Adults"/>
    <n v="18000"/>
    <n v="21.919001306430541"/>
    <x v="1"/>
  </r>
  <r>
    <s v="PID0093"/>
    <x v="2"/>
    <s v="Young Adults"/>
    <n v="10000"/>
    <n v="20.311418685121112"/>
    <x v="1"/>
  </r>
  <r>
    <s v="PID0094"/>
    <x v="2"/>
    <s v="Senior Adullt"/>
    <n v="48000"/>
    <n v="31.123381978557855"/>
    <x v="0"/>
  </r>
  <r>
    <s v="PID0095"/>
    <x v="3"/>
    <s v="senior"/>
    <n v="10000"/>
    <n v="30.89569160997733"/>
    <x v="0"/>
  </r>
  <r>
    <s v="PID0096"/>
    <x v="1"/>
    <s v="senior"/>
    <n v="20000"/>
    <n v="31.763642340565415"/>
    <x v="0"/>
  </r>
  <r>
    <s v="PID0097"/>
    <x v="0"/>
    <s v="Senior Adullt"/>
    <n v="200"/>
    <n v="33.671874999999993"/>
    <x v="0"/>
  </r>
  <r>
    <s v="PID0098"/>
    <x v="0"/>
    <s v="senior"/>
    <n v="21000"/>
    <n v="33.310624260461118"/>
    <x v="0"/>
  </r>
  <r>
    <s v="PID0099"/>
    <x v="2"/>
    <s v="Senior Adullt"/>
    <n v="18000"/>
    <n v="32.667233560090708"/>
    <x v="0"/>
  </r>
  <r>
    <s v="PID0100"/>
    <x v="1"/>
    <s v="Senior Adullt"/>
    <n v="3000"/>
    <n v="34.816594356197783"/>
    <x v="0"/>
  </r>
  <r>
    <s v="PID0101"/>
    <x v="1"/>
    <s v="Young Adults"/>
    <n v="240000"/>
    <n v="28.273809523809526"/>
    <x v="0"/>
  </r>
  <r>
    <s v="PID0102"/>
    <x v="1"/>
    <s v="Young Adults"/>
    <n v="72000"/>
    <n v="20.767579851028909"/>
    <x v="1"/>
  </r>
  <r>
    <s v="PID0103"/>
    <x v="0"/>
    <s v="Super Adults"/>
    <n v="18000"/>
    <n v="24.199263038548754"/>
    <x v="1"/>
  </r>
  <r>
    <s v="PID0104"/>
    <x v="3"/>
    <s v="Senior Adullt"/>
    <n v="40000"/>
    <n v="33.164161000989495"/>
    <x v="0"/>
  </r>
  <r>
    <s v="PID0105"/>
    <x v="1"/>
    <s v="senior"/>
    <n v="10000"/>
    <n v="34.626038781163437"/>
    <x v="0"/>
  </r>
  <r>
    <s v="PID0106"/>
    <x v="2"/>
    <s v="senior"/>
    <n v="32000"/>
    <n v="29.3946871824648"/>
    <x v="0"/>
  </r>
  <r>
    <s v="PID0107"/>
    <x v="1"/>
    <s v="Young Adults"/>
    <n v="200000"/>
    <n v="20.460276421207183"/>
    <x v="1"/>
  </r>
  <r>
    <s v="PID0108"/>
    <x v="1"/>
    <s v="Senior Adullt"/>
    <n v="24000"/>
    <n v="30.759870200108171"/>
    <x v="0"/>
  </r>
  <r>
    <s v="PID0109"/>
    <x v="2"/>
    <s v="senior"/>
    <n v="240000"/>
    <n v="31.210937499999996"/>
    <x v="0"/>
  </r>
  <r>
    <s v="PID0110"/>
    <x v="0"/>
    <s v="Senior Adullt"/>
    <n v="18000"/>
    <n v="24.57751514923407"/>
    <x v="1"/>
  </r>
  <r>
    <s v="PID0111"/>
    <x v="1"/>
    <s v="Senior Adullt"/>
    <n v="24000"/>
    <n v="29.723183391003467"/>
    <x v="0"/>
  </r>
  <r>
    <s v="PID0112"/>
    <x v="3"/>
    <s v="Super Adults"/>
    <n v="240000"/>
    <n v="33.740753925873179"/>
    <x v="0"/>
  </r>
  <r>
    <s v="PID0113"/>
    <x v="1"/>
    <s v="senior"/>
    <n v="800"/>
    <n v="30.737407461169983"/>
    <x v="0"/>
  </r>
  <r>
    <s v="PID0114"/>
    <x v="0"/>
    <s v="senior"/>
    <n v="90000"/>
    <n v="33.902021841147317"/>
    <x v="0"/>
  </r>
  <r>
    <s v="PID0115"/>
    <x v="1"/>
    <s v="Young Adults"/>
    <n v="100"/>
    <n v="28.427528393726341"/>
    <x v="0"/>
  </r>
  <r>
    <s v="PID0116"/>
    <x v="0"/>
    <s v="Senior Adullt"/>
    <n v="800"/>
    <n v="24.713311075627811"/>
    <x v="1"/>
  </r>
  <r>
    <s v="PID0117"/>
    <x v="1"/>
    <s v="senior"/>
    <n v="48000"/>
    <n v="20.899908172635445"/>
    <x v="1"/>
  </r>
  <r>
    <s v="PID0118"/>
    <x v="0"/>
    <s v="Super Adults"/>
    <n v="500"/>
    <n v="22.939750692520775"/>
    <x v="1"/>
  </r>
  <r>
    <s v="PID0119"/>
    <x v="3"/>
    <s v="senior"/>
    <n v="500"/>
    <n v="33.796847114812621"/>
    <x v="0"/>
  </r>
  <r>
    <s v="PID0120"/>
    <x v="2"/>
    <s v="Young Adults"/>
    <n v="18000"/>
    <n v="29.570312499999996"/>
    <x v="0"/>
  </r>
  <r>
    <s v="PID0121"/>
    <x v="1"/>
    <s v="Young Adults"/>
    <n v="20000"/>
    <n v="26.696500906600825"/>
    <x v="1"/>
  </r>
  <r>
    <s v="PID0122"/>
    <x v="0"/>
    <s v="Super Adults"/>
    <n v="18000"/>
    <n v="24.650505651397982"/>
    <x v="1"/>
  </r>
  <r>
    <s v="PID0123"/>
    <x v="0"/>
    <s v="Young Adults"/>
    <n v="10000"/>
    <n v="21.664973145594427"/>
    <x v="1"/>
  </r>
  <r>
    <s v="PID0124"/>
    <x v="0"/>
    <s v="Super Adults"/>
    <n v="90000"/>
    <n v="34.172472952627714"/>
    <x v="0"/>
  </r>
  <r>
    <s v="PID0125"/>
    <x v="0"/>
    <s v="Super Adults"/>
    <n v="18000"/>
    <n v="32.368549813692653"/>
    <x v="0"/>
  </r>
  <r>
    <s v="PID0126"/>
    <x v="0"/>
    <s v="Senior Adullt"/>
    <n v="800"/>
    <n v="22.758466596444187"/>
    <x v="1"/>
  </r>
  <r>
    <s v="PID0127"/>
    <x v="0"/>
    <s v="senior"/>
    <n v="18000"/>
    <n v="24.242424242424246"/>
    <x v="1"/>
  </r>
  <r>
    <s v="PID0128"/>
    <x v="0"/>
    <s v="Senior Adullt"/>
    <n v="250000"/>
    <n v="20.212244897959184"/>
    <x v="1"/>
  </r>
  <r>
    <s v="PID0129"/>
    <x v="1"/>
    <s v="senior"/>
    <n v="40000"/>
    <n v="22.096688617708562"/>
    <x v="1"/>
  </r>
  <r>
    <s v="PID0130"/>
    <x v="0"/>
    <s v="senior"/>
    <n v="90000"/>
    <n v="26.701174094180026"/>
    <x v="1"/>
  </r>
  <r>
    <s v="PID0131"/>
    <x v="0"/>
    <s v="Young Adults"/>
    <n v="32000"/>
    <n v="28.25851811790157"/>
    <x v="0"/>
  </r>
  <r>
    <s v="PID0132"/>
    <x v="3"/>
    <s v="senior"/>
    <n v="300000"/>
    <n v="33.576829424580289"/>
    <x v="0"/>
  </r>
  <r>
    <s v="PID0133"/>
    <x v="0"/>
    <s v="senior"/>
    <n v="24000"/>
    <n v="22.977394408090426"/>
    <x v="1"/>
  </r>
  <r>
    <s v="PID0134"/>
    <x v="0"/>
    <s v="senior"/>
    <n v="32000"/>
    <n v="21.167144543767922"/>
    <x v="1"/>
  </r>
  <r>
    <s v="PID0135"/>
    <x v="1"/>
    <s v="Young Adults"/>
    <n v="10000"/>
    <n v="28.858131487889278"/>
    <x v="0"/>
  </r>
  <r>
    <s v="PID0136"/>
    <x v="0"/>
    <s v="Young Adults"/>
    <n v="24000"/>
    <n v="20.10875141069047"/>
    <x v="1"/>
  </r>
  <r>
    <s v="PID0137"/>
    <x v="1"/>
    <s v="Senior Adullt"/>
    <n v="100"/>
    <n v="23.318800369929974"/>
    <x v="1"/>
  </r>
  <r>
    <s v="PID0138"/>
    <x v="3"/>
    <s v="senior"/>
    <n v="800"/>
    <n v="30.774099125825714"/>
    <x v="0"/>
  </r>
  <r>
    <s v="PID0139"/>
    <x v="3"/>
    <s v="senior"/>
    <n v="10000"/>
    <n v="24.343196635932255"/>
    <x v="1"/>
  </r>
  <r>
    <s v="PID0140"/>
    <x v="0"/>
    <s v="senior"/>
    <n v="60000"/>
    <n v="21.812961731031827"/>
    <x v="1"/>
  </r>
  <r>
    <s v="PID0141"/>
    <x v="1"/>
    <s v="Senior Adullt"/>
    <n v="2000"/>
    <n v="31.245674740484432"/>
    <x v="0"/>
  </r>
  <r>
    <s v="PID0142"/>
    <x v="1"/>
    <s v="senior"/>
    <n v="32000"/>
    <n v="34.187755102040818"/>
    <x v="0"/>
  </r>
  <r>
    <s v="PID0143"/>
    <x v="0"/>
    <s v="senior"/>
    <n v="21000"/>
    <n v="26.901386983691502"/>
    <x v="1"/>
  </r>
  <r>
    <s v="PID0144"/>
    <x v="0"/>
    <s v="senior"/>
    <n v="100"/>
    <n v="29.466666666666665"/>
    <x v="0"/>
  </r>
  <r>
    <s v="PID0145"/>
    <x v="0"/>
    <s v="Super Adults"/>
    <n v="40000"/>
    <n v="33.901163771293646"/>
    <x v="0"/>
  </r>
  <r>
    <s v="PID0146"/>
    <x v="1"/>
    <s v="Senior Adullt"/>
    <n v="2000"/>
    <n v="21.406289217971246"/>
    <x v="1"/>
  </r>
  <r>
    <s v="PID0147"/>
    <x v="3"/>
    <s v="Senior Adullt"/>
    <n v="500"/>
    <n v="34.671280276816617"/>
    <x v="0"/>
  </r>
  <r>
    <s v="PID0148"/>
    <x v="1"/>
    <s v="senior"/>
    <n v="200000"/>
    <n v="29.655824375897208"/>
    <x v="0"/>
  </r>
  <r>
    <s v="PID0149"/>
    <x v="2"/>
    <s v="Senior Adullt"/>
    <n v="60000"/>
    <n v="21.95547347901919"/>
    <x v="1"/>
  </r>
  <r>
    <s v="PID0150"/>
    <x v="2"/>
    <s v="senior"/>
    <n v="240000"/>
    <n v="25.104445029922093"/>
    <x v="1"/>
  </r>
  <r>
    <s v="PID0151"/>
    <x v="0"/>
    <s v="senior"/>
    <n v="10000"/>
    <n v="32.415108117976388"/>
    <x v="0"/>
  </r>
  <r>
    <s v="PID0152"/>
    <x v="1"/>
    <s v="Young Adults"/>
    <n v="24000"/>
    <n v="29.712006489994597"/>
    <x v="0"/>
  </r>
  <r>
    <s v="PID0153"/>
    <x v="3"/>
    <s v="senior"/>
    <n v="40000"/>
    <n v="28.440954975164232"/>
    <x v="0"/>
  </r>
  <r>
    <s v="PID0154"/>
    <x v="0"/>
    <s v="Senior Adullt"/>
    <n v="60000"/>
    <n v="30.078124999999993"/>
    <x v="0"/>
  </r>
  <r>
    <s v="PID0155"/>
    <x v="0"/>
    <s v="Senior Adullt"/>
    <n v="800"/>
    <n v="31.091348342144887"/>
    <x v="0"/>
  </r>
  <r>
    <s v="PID0156"/>
    <x v="0"/>
    <s v="senior"/>
    <n v="24000"/>
    <n v="26.962868480725625"/>
    <x v="1"/>
  </r>
  <r>
    <s v="PID0157"/>
    <x v="0"/>
    <s v="Senior Adullt"/>
    <n v="24000"/>
    <n v="32.753365996682227"/>
    <x v="0"/>
  </r>
  <r>
    <s v="PID0158"/>
    <x v="0"/>
    <s v="Young Adults"/>
    <n v="100"/>
    <n v="31.895661157024794"/>
    <x v="0"/>
  </r>
  <r>
    <s v="PID0159"/>
    <x v="3"/>
    <s v="senior"/>
    <n v="800"/>
    <n v="30.748066627007741"/>
    <x v="0"/>
  </r>
  <r>
    <s v="PID0160"/>
    <x v="3"/>
    <s v="senior"/>
    <n v="300000"/>
    <n v="29.319856487018246"/>
    <x v="0"/>
  </r>
  <r>
    <s v="PID0161"/>
    <x v="1"/>
    <s v="Young Adults"/>
    <n v="60000"/>
    <n v="23.673469387755102"/>
    <x v="1"/>
  </r>
  <r>
    <s v="PID0162"/>
    <x v="0"/>
    <s v="senior"/>
    <n v="60000"/>
    <n v="22.915782570116889"/>
    <x v="1"/>
  </r>
  <r>
    <s v="PID0163"/>
    <x v="2"/>
    <s v="Young Adults"/>
    <n v="24000"/>
    <n v="26.919011758488573"/>
    <x v="1"/>
  </r>
  <r>
    <s v="PID0164"/>
    <x v="3"/>
    <s v="Senior Adullt"/>
    <n v="40000"/>
    <n v="30.513822654093012"/>
    <x v="0"/>
  </r>
  <r>
    <s v="PID0165"/>
    <x v="0"/>
    <s v="senior"/>
    <n v="18000"/>
    <n v="34.671280276816617"/>
    <x v="0"/>
  </r>
  <r>
    <s v="PID0166"/>
    <x v="1"/>
    <s v="Super Adults"/>
    <n v="20000"/>
    <n v="34.755463059313215"/>
    <x v="0"/>
  </r>
  <r>
    <s v="PID0167"/>
    <x v="3"/>
    <s v="senior"/>
    <n v="250000"/>
    <n v="28.517422748191979"/>
    <x v="0"/>
  </r>
  <r>
    <s v="PID0168"/>
    <x v="2"/>
    <s v="senior"/>
    <n v="100"/>
    <n v="33.910728752748732"/>
    <x v="0"/>
  </r>
  <r>
    <s v="PID0169"/>
    <x v="2"/>
    <s v="senior"/>
    <n v="21000"/>
    <n v="26.339579224194605"/>
    <x v="1"/>
  </r>
  <r>
    <s v="PID0170"/>
    <x v="1"/>
    <s v="senior"/>
    <n v="20000"/>
    <n v="34.646435960890912"/>
    <x v="0"/>
  </r>
  <r>
    <s v="PID0171"/>
    <x v="0"/>
    <s v="senior"/>
    <n v="100"/>
    <n v="31.683873264506936"/>
    <x v="0"/>
  </r>
  <r>
    <s v="PID0172"/>
    <x v="2"/>
    <s v="senior"/>
    <n v="3000"/>
    <n v="29.781380130874481"/>
    <x v="0"/>
  </r>
  <r>
    <s v="PID0173"/>
    <x v="1"/>
    <s v="Super Adults"/>
    <n v="100"/>
    <n v="31.753520104514447"/>
    <x v="0"/>
  </r>
  <r>
    <s v="PID0174"/>
    <x v="0"/>
    <s v="Super Adults"/>
    <n v="3000"/>
    <n v="31.552977839335181"/>
    <x v="0"/>
  </r>
  <r>
    <s v="PID0175"/>
    <x v="0"/>
    <s v="Super Adults"/>
    <n v="36000"/>
    <n v="26.418928726956018"/>
    <x v="1"/>
  </r>
  <r>
    <s v="PID0176"/>
    <x v="3"/>
    <s v="senior"/>
    <n v="800"/>
    <n v="29.077672031928422"/>
    <x v="0"/>
  </r>
  <r>
    <s v="PID0177"/>
    <x v="0"/>
    <s v="Senior Adullt"/>
    <n v="500"/>
    <n v="34.994834710743802"/>
    <x v="0"/>
  </r>
  <r>
    <s v="PID0178"/>
    <x v="1"/>
    <s v="Young Adults"/>
    <n v="32000"/>
    <n v="31.569054637105388"/>
    <x v="0"/>
  </r>
  <r>
    <s v="PID0179"/>
    <x v="0"/>
    <s v="senior"/>
    <n v="3000"/>
    <n v="25.356513379266136"/>
    <x v="1"/>
  </r>
  <r>
    <s v="PID0180"/>
    <x v="1"/>
    <s v="Senior Adullt"/>
    <n v="10000"/>
    <n v="21.162501196974048"/>
    <x v="1"/>
  </r>
  <r>
    <s v="PID0181"/>
    <x v="0"/>
    <s v="senior"/>
    <n v="200000"/>
    <n v="30.896787626412852"/>
    <x v="0"/>
  </r>
  <r>
    <s v="PID0182"/>
    <x v="0"/>
    <s v="Young Adults"/>
    <n v="60000"/>
    <n v="33.776757861522469"/>
    <x v="0"/>
  </r>
  <r>
    <s v="PID0183"/>
    <x v="1"/>
    <s v="senior"/>
    <n v="18000"/>
    <n v="32.343749999999993"/>
    <x v="0"/>
  </r>
  <r>
    <s v="PID0184"/>
    <x v="2"/>
    <s v="Senior Adullt"/>
    <n v="240000"/>
    <n v="31.667863616155401"/>
    <x v="0"/>
  </r>
  <r>
    <s v="PID0185"/>
    <x v="0"/>
    <s v="Young Adults"/>
    <n v="90000"/>
    <n v="21.95547347901919"/>
    <x v="1"/>
  </r>
  <r>
    <s v="PID0186"/>
    <x v="0"/>
    <s v="senior"/>
    <n v="300000"/>
    <n v="31.714753123140991"/>
    <x v="0"/>
  </r>
  <r>
    <s v="PID0187"/>
    <x v="0"/>
    <s v="Senior Adullt"/>
    <n v="100"/>
    <n v="25.912132306526949"/>
    <x v="1"/>
  </r>
  <r>
    <s v="PID0188"/>
    <x v="2"/>
    <s v="Senior Adullt"/>
    <n v="10000"/>
    <n v="33.787332376317359"/>
    <x v="0"/>
  </r>
  <r>
    <s v="PID0189"/>
    <x v="0"/>
    <s v="Senior Adullt"/>
    <n v="240000"/>
    <n v="22.159274265839578"/>
    <x v="1"/>
  </r>
  <r>
    <s v="PID0190"/>
    <x v="2"/>
    <s v="Young Adults"/>
    <n v="18000"/>
    <n v="31.088584710743802"/>
    <x v="0"/>
  </r>
  <r>
    <s v="PID0191"/>
    <x v="2"/>
    <s v="Senior Adullt"/>
    <n v="75000"/>
    <n v="28.96341463414635"/>
    <x v="0"/>
  </r>
  <r>
    <s v="PID0192"/>
    <x v="2"/>
    <s v="Senior Adullt"/>
    <n v="2000"/>
    <n v="34.916726514141104"/>
    <x v="0"/>
  </r>
  <r>
    <s v="PID0193"/>
    <x v="2"/>
    <s v="senior"/>
    <n v="3000"/>
    <n v="30.292638317329668"/>
    <x v="0"/>
  </r>
  <r>
    <s v="PID0194"/>
    <x v="1"/>
    <s v="senior"/>
    <n v="12000"/>
    <n v="24.844720496894411"/>
    <x v="1"/>
  </r>
  <r>
    <s v="PID0195"/>
    <x v="1"/>
    <s v="senior"/>
    <n v="60000"/>
    <n v="30.533333333333335"/>
    <x v="0"/>
  </r>
  <r>
    <s v="PID0196"/>
    <x v="1"/>
    <s v="Senior Adullt"/>
    <n v="75000"/>
    <n v="29.436332653947673"/>
    <x v="0"/>
  </r>
  <r>
    <s v="PID0197"/>
    <x v="1"/>
    <s v="Senior Adullt"/>
    <n v="21000"/>
    <n v="29.873494894071023"/>
    <x v="0"/>
  </r>
  <r>
    <s v="PID0198"/>
    <x v="2"/>
    <s v="Young Adults"/>
    <n v="3000"/>
    <n v="24.335937499999993"/>
    <x v="1"/>
  </r>
  <r>
    <s v="PID0199"/>
    <x v="0"/>
    <s v="senior"/>
    <n v="45000"/>
    <n v="20.461819844535892"/>
    <x v="1"/>
  </r>
  <r>
    <s v="PID0200"/>
    <x v="2"/>
    <s v="senior"/>
    <n v="1600"/>
    <n v="32.370445637973582"/>
    <x v="0"/>
  </r>
  <r>
    <s v="PID0201"/>
    <x v="0"/>
    <s v="senior"/>
    <n v="800"/>
    <n v="22.230440499671268"/>
    <x v="1"/>
  </r>
  <r>
    <s v="PID0202"/>
    <x v="2"/>
    <s v="senior"/>
    <n v="100"/>
    <n v="33.732501264968796"/>
    <x v="0"/>
  </r>
  <r>
    <s v="PID0203"/>
    <x v="3"/>
    <s v="senior"/>
    <n v="300000"/>
    <n v="32.171201814058961"/>
    <x v="0"/>
  </r>
  <r>
    <s v="PID0204"/>
    <x v="3"/>
    <s v="Young Adults"/>
    <n v="300000"/>
    <n v="26.918500892326001"/>
    <x v="1"/>
  </r>
  <r>
    <s v="PID0205"/>
    <x v="0"/>
    <s v="Super Adults"/>
    <n v="45000"/>
    <n v="21.810132094643638"/>
    <x v="1"/>
  </r>
  <r>
    <s v="PID0206"/>
    <x v="2"/>
    <s v="Senior Adullt"/>
    <n v="18000"/>
    <n v="25.924199505181253"/>
    <x v="1"/>
  </r>
  <r>
    <s v="PID0207"/>
    <x v="0"/>
    <s v="Young Adults"/>
    <n v="3000"/>
    <n v="29.054752066115704"/>
    <x v="0"/>
  </r>
  <r>
    <s v="PID0208"/>
    <x v="3"/>
    <s v="senior"/>
    <n v="3000"/>
    <n v="23.571621465221249"/>
    <x v="1"/>
  </r>
  <r>
    <s v="PID0209"/>
    <x v="3"/>
    <s v="senior"/>
    <n v="75000"/>
    <n v="26.542185872458621"/>
    <x v="1"/>
  </r>
  <r>
    <s v="PID0210"/>
    <x v="2"/>
    <s v="senior"/>
    <n v="100"/>
    <n v="20.022375679950617"/>
    <x v="1"/>
  </r>
  <r>
    <s v="PID0211"/>
    <x v="3"/>
    <s v="senior"/>
    <n v="20000"/>
    <n v="34.786641929499076"/>
    <x v="0"/>
  </r>
  <r>
    <s v="PID0212"/>
    <x v="0"/>
    <s v="senior"/>
    <n v="60000"/>
    <n v="34.775086505190316"/>
    <x v="0"/>
  </r>
  <r>
    <s v="PID0213"/>
    <x v="3"/>
    <s v="Senior Adullt"/>
    <n v="90000"/>
    <n v="34.269972451790636"/>
    <x v="0"/>
  </r>
  <r>
    <s v="PID0214"/>
    <x v="3"/>
    <s v="senior"/>
    <n v="32000"/>
    <n v="25.422209473269035"/>
    <x v="1"/>
  </r>
  <r>
    <s v="PID0215"/>
    <x v="2"/>
    <s v="senior"/>
    <n v="18000"/>
    <n v="33.329125110465846"/>
    <x v="0"/>
  </r>
  <r>
    <s v="PID0216"/>
    <x v="0"/>
    <s v="Senior Adullt"/>
    <n v="12000"/>
    <n v="24.420354153003352"/>
    <x v="1"/>
  </r>
  <r>
    <s v="PID0217"/>
    <x v="2"/>
    <s v="Young Adults"/>
    <n v="2000"/>
    <n v="32.38603330939435"/>
    <x v="0"/>
  </r>
  <r>
    <s v="PID0218"/>
    <x v="0"/>
    <s v="Senior Adullt"/>
    <n v="10000"/>
    <n v="26.083029094056986"/>
    <x v="1"/>
  </r>
  <r>
    <s v="PID0219"/>
    <x v="3"/>
    <s v="Young Adults"/>
    <n v="250000"/>
    <n v="30.960332074529511"/>
    <x v="0"/>
  </r>
  <r>
    <s v="PID0220"/>
    <x v="0"/>
    <s v="Senior Adullt"/>
    <n v="36000"/>
    <n v="30.572055785123968"/>
    <x v="0"/>
  </r>
  <r>
    <s v="PID0221"/>
    <x v="0"/>
    <s v="Senior Adullt"/>
    <n v="800"/>
    <n v="22.854224520412394"/>
    <x v="1"/>
  </r>
  <r>
    <s v="PID0222"/>
    <x v="3"/>
    <s v="Senior Adullt"/>
    <n v="20000"/>
    <n v="21.317117177319655"/>
    <x v="1"/>
  </r>
  <r>
    <s v="PID0223"/>
    <x v="3"/>
    <s v="senior"/>
    <n v="250000"/>
    <n v="24.488888888888891"/>
    <x v="1"/>
  </r>
  <r>
    <s v="PID0224"/>
    <x v="1"/>
    <s v="Senior Adullt"/>
    <n v="32000"/>
    <n v="22.653268442981691"/>
    <x v="1"/>
  </r>
  <r>
    <s v="PID0225"/>
    <x v="2"/>
    <s v="senior"/>
    <n v="240000"/>
    <n v="23.507740888557521"/>
    <x v="1"/>
  </r>
  <r>
    <s v="PID0226"/>
    <x v="0"/>
    <s v="senior"/>
    <n v="20000"/>
    <n v="31.268590124925641"/>
    <x v="0"/>
  </r>
  <r>
    <s v="PID0227"/>
    <x v="0"/>
    <s v="senior"/>
    <n v="500"/>
    <n v="25.066666666666666"/>
    <x v="1"/>
  </r>
  <r>
    <s v="PID0228"/>
    <x v="1"/>
    <s v="Young Adults"/>
    <n v="40000"/>
    <n v="28.360351528307834"/>
    <x v="0"/>
  </r>
  <r>
    <s v="PID0229"/>
    <x v="2"/>
    <s v="senior"/>
    <n v="15000"/>
    <n v="22.093170054286073"/>
    <x v="1"/>
  </r>
  <r>
    <s v="PID0230"/>
    <x v="1"/>
    <s v="Super Adults"/>
    <n v="40000"/>
    <n v="30.014274140658149"/>
    <x v="0"/>
  </r>
  <r>
    <s v="PID0231"/>
    <x v="1"/>
    <s v="Senior Adullt"/>
    <n v="32000"/>
    <n v="33.087076783025807"/>
    <x v="0"/>
  </r>
  <r>
    <s v="PID0232"/>
    <x v="1"/>
    <s v="senior"/>
    <n v="500"/>
    <n v="32.720526227019732"/>
    <x v="0"/>
  </r>
  <r>
    <s v="PID0233"/>
    <x v="0"/>
    <s v="Senior Adullt"/>
    <n v="16000"/>
    <n v="22.382812499999993"/>
    <x v="1"/>
  </r>
  <r>
    <s v="PID0234"/>
    <x v="2"/>
    <s v="Young Adults"/>
    <n v="500"/>
    <n v="34.349173553719012"/>
    <x v="0"/>
  </r>
  <r>
    <s v="PID0235"/>
    <x v="3"/>
    <s v="Senior Adullt"/>
    <n v="60000"/>
    <n v="29.937518794480265"/>
    <x v="0"/>
  </r>
  <r>
    <s v="PID0236"/>
    <x v="1"/>
    <s v="Super Adults"/>
    <n v="800"/>
    <n v="20.353798126951091"/>
    <x v="1"/>
  </r>
  <r>
    <s v="PID0237"/>
    <x v="1"/>
    <s v="Super Adults"/>
    <n v="30000"/>
    <n v="34.566567647853084"/>
    <x v="0"/>
  </r>
  <r>
    <s v="PID0238"/>
    <x v="2"/>
    <s v="Senior Adullt"/>
    <n v="40000"/>
    <n v="30.128928559214803"/>
    <x v="0"/>
  </r>
  <r>
    <s v="PID0239"/>
    <x v="3"/>
    <s v="Senior Adullt"/>
    <n v="18000"/>
    <n v="21.898533491874751"/>
    <x v="1"/>
  </r>
  <r>
    <s v="PID0240"/>
    <x v="1"/>
    <s v="Young Adults"/>
    <n v="40000"/>
    <n v="26.040662011496469"/>
    <x v="1"/>
  </r>
  <r>
    <s v="PID0241"/>
    <x v="1"/>
    <s v="Super Adults"/>
    <n v="16000"/>
    <n v="31.368227731864103"/>
    <x v="0"/>
  </r>
  <r>
    <s v="PID0242"/>
    <x v="3"/>
    <s v="senior"/>
    <n v="500"/>
    <n v="29.213238496153291"/>
    <x v="0"/>
  </r>
  <r>
    <s v="PID0243"/>
    <x v="1"/>
    <s v="Young Adults"/>
    <n v="16000"/>
    <n v="21.592393671069821"/>
    <x v="1"/>
  </r>
  <r>
    <s v="PID0244"/>
    <x v="2"/>
    <s v="senior"/>
    <n v="12000"/>
    <n v="28.70259635044944"/>
    <x v="0"/>
  </r>
  <r>
    <s v="PID0245"/>
    <x v="0"/>
    <s v="senior"/>
    <n v="40000"/>
    <n v="24.557752341311129"/>
    <x v="1"/>
  </r>
  <r>
    <s v="PID0246"/>
    <x v="2"/>
    <s v="senior"/>
    <n v="200000"/>
    <n v="28.353057199211044"/>
    <x v="0"/>
  </r>
  <r>
    <s v="PID0247"/>
    <x v="3"/>
    <s v="Super Adults"/>
    <n v="30000"/>
    <n v="29.937116623587048"/>
    <x v="0"/>
  </r>
  <r>
    <s v="PID0248"/>
    <x v="0"/>
    <s v="senior"/>
    <n v="60000"/>
    <n v="29.7264739229025"/>
    <x v="0"/>
  </r>
  <r>
    <s v="PID0249"/>
    <x v="2"/>
    <s v="senior"/>
    <n v="800"/>
    <n v="33.682733213455549"/>
    <x v="0"/>
  </r>
  <r>
    <s v="PID0250"/>
    <x v="3"/>
    <s v="Senior Adullt"/>
    <n v="500"/>
    <n v="24.499540863177231"/>
    <x v="1"/>
  </r>
  <r>
    <s v="PID0251"/>
    <x v="0"/>
    <s v="Senior Adullt"/>
    <n v="24000"/>
    <n v="25.91087240528379"/>
    <x v="1"/>
  </r>
  <r>
    <s v="PID0252"/>
    <x v="3"/>
    <s v="Senior Adullt"/>
    <n v="60000"/>
    <n v="21.918540545958766"/>
    <x v="1"/>
  </r>
  <r>
    <s v="PID0253"/>
    <x v="2"/>
    <s v="Young Adults"/>
    <n v="30000"/>
    <n v="31.294765840220389"/>
    <x v="0"/>
  </r>
  <r>
    <s v="PID0254"/>
    <x v="1"/>
    <s v="senior"/>
    <n v="40000"/>
    <n v="21.852877808556482"/>
    <x v="1"/>
  </r>
  <r>
    <s v="PID0255"/>
    <x v="0"/>
    <s v="Senior Adullt"/>
    <n v="200000"/>
    <n v="29.615950206901271"/>
    <x v="0"/>
  </r>
  <r>
    <s v="PID0256"/>
    <x v="2"/>
    <s v="senior"/>
    <n v="36000"/>
    <n v="30.655432933823818"/>
    <x v="0"/>
  </r>
  <r>
    <s v="PID0257"/>
    <x v="0"/>
    <s v="Young Adults"/>
    <n v="60000"/>
    <n v="25.970115548195267"/>
    <x v="1"/>
  </r>
  <r>
    <s v="PID0258"/>
    <x v="2"/>
    <s v="senior"/>
    <n v="3000"/>
    <n v="24.346516547742841"/>
    <x v="1"/>
  </r>
  <r>
    <s v="PID0259"/>
    <x v="1"/>
    <s v="Young Adults"/>
    <n v="200000"/>
    <n v="34.257812499999993"/>
    <x v="0"/>
  </r>
  <r>
    <s v="PID0260"/>
    <x v="3"/>
    <s v="senior"/>
    <n v="100"/>
    <n v="22.812499999999996"/>
    <x v="1"/>
  </r>
  <r>
    <s v="PID0261"/>
    <x v="0"/>
    <s v="Senior Adullt"/>
    <n v="800"/>
    <n v="29.970931203849108"/>
    <x v="0"/>
  </r>
  <r>
    <s v="PID0262"/>
    <x v="2"/>
    <s v="Young Adults"/>
    <n v="250000"/>
    <n v="22.491349480968861"/>
    <x v="1"/>
  </r>
  <r>
    <s v="PID0263"/>
    <x v="3"/>
    <s v="senior"/>
    <n v="3000"/>
    <n v="22.230133301689015"/>
    <x v="1"/>
  </r>
  <r>
    <s v="PID0264"/>
    <x v="0"/>
    <s v="Senior Adullt"/>
    <n v="30000"/>
    <n v="34.049036281179141"/>
    <x v="0"/>
  </r>
  <r>
    <s v="PID0265"/>
    <x v="2"/>
    <s v="Senior Adullt"/>
    <n v="3000"/>
    <n v="21.406289217971246"/>
    <x v="1"/>
  </r>
  <r>
    <s v="PID0266"/>
    <x v="1"/>
    <s v="Senior Adullt"/>
    <n v="100"/>
    <n v="29.85734124479232"/>
    <x v="0"/>
  </r>
  <r>
    <s v="PID0267"/>
    <x v="1"/>
    <s v="Young Adults"/>
    <n v="800"/>
    <n v="22.525951557093425"/>
    <x v="1"/>
  </r>
  <r>
    <s v="PID0268"/>
    <x v="1"/>
    <s v="Senior Adullt"/>
    <n v="12000"/>
    <n v="34.98279260917505"/>
    <x v="0"/>
  </r>
  <r>
    <s v="PID0269"/>
    <x v="1"/>
    <s v="Senior Adullt"/>
    <n v="40000"/>
    <n v="28.515624999999993"/>
    <x v="0"/>
  </r>
  <r>
    <s v="PID0270"/>
    <x v="3"/>
    <s v="Senior Adullt"/>
    <n v="240000"/>
    <n v="24.177566389219184"/>
    <x v="1"/>
  </r>
  <r>
    <s v="PID0271"/>
    <x v="2"/>
    <s v="Young Adults"/>
    <n v="90000"/>
    <n v="25.126131845367368"/>
    <x v="1"/>
  </r>
  <r>
    <s v="PID0272"/>
    <x v="3"/>
    <s v="Super Adults"/>
    <n v="32000"/>
    <n v="32.090551340825179"/>
    <x v="0"/>
  </r>
  <r>
    <s v="PID0273"/>
    <x v="3"/>
    <s v="senior"/>
    <n v="15000"/>
    <n v="26.061679307694877"/>
    <x v="1"/>
  </r>
  <r>
    <s v="PID0274"/>
    <x v="1"/>
    <s v="Super Adults"/>
    <n v="90000"/>
    <n v="21.060275962236744"/>
    <x v="1"/>
  </r>
  <r>
    <s v="PID0275"/>
    <x v="2"/>
    <s v="Senior Adullt"/>
    <n v="12000"/>
    <n v="29.699532887261707"/>
    <x v="0"/>
  </r>
  <r>
    <s v="PID0276"/>
    <x v="1"/>
    <s v="Senior Adullt"/>
    <n v="40000"/>
    <n v="32.881632653061224"/>
    <x v="0"/>
  </r>
  <r>
    <s v="PID0277"/>
    <x v="0"/>
    <s v="senior"/>
    <n v="18000"/>
    <n v="20.138111955557267"/>
    <x v="1"/>
  </r>
  <r>
    <s v="PID0278"/>
    <x v="1"/>
    <s v="senior"/>
    <n v="60000"/>
    <n v="24.310660116891963"/>
    <x v="1"/>
  </r>
  <r>
    <s v="PID0279"/>
    <x v="1"/>
    <s v="senior"/>
    <n v="24000"/>
    <n v="26.472337894110655"/>
    <x v="1"/>
  </r>
  <r>
    <s v="PID0280"/>
    <x v="1"/>
    <s v="senior"/>
    <n v="24000"/>
    <n v="23.87543252595156"/>
    <x v="1"/>
  </r>
  <r>
    <s v="PID0281"/>
    <x v="0"/>
    <s v="senior"/>
    <n v="20000"/>
    <n v="21.064002160410475"/>
    <x v="1"/>
  </r>
  <r>
    <s v="PID0282"/>
    <x v="1"/>
    <s v="Senior Adullt"/>
    <n v="2000"/>
    <n v="22.270969660916126"/>
    <x v="1"/>
  </r>
  <r>
    <s v="PID0283"/>
    <x v="0"/>
    <s v="senior"/>
    <n v="12000"/>
    <n v="24.441802087462015"/>
    <x v="1"/>
  </r>
  <r>
    <s v="PID0284"/>
    <x v="1"/>
    <s v="senior"/>
    <n v="250000"/>
    <n v="34.886587771203153"/>
    <x v="0"/>
  </r>
  <r>
    <s v="PID0285"/>
    <x v="3"/>
    <s v="Young Adults"/>
    <n v="100"/>
    <n v="21.88512813658993"/>
    <x v="1"/>
  </r>
  <r>
    <s v="PID0286"/>
    <x v="2"/>
    <s v="senior"/>
    <n v="20000"/>
    <n v="31.807372175980973"/>
    <x v="0"/>
  </r>
  <r>
    <s v="PID0287"/>
    <x v="0"/>
    <s v="Young Adults"/>
    <n v="20000"/>
    <n v="28.003872494531894"/>
    <x v="0"/>
  </r>
  <r>
    <s v="PID0288"/>
    <x v="1"/>
    <s v="Young Adults"/>
    <n v="300000"/>
    <n v="22.159428911362287"/>
    <x v="1"/>
  </r>
  <r>
    <s v="PID0289"/>
    <x v="0"/>
    <s v="Young Adults"/>
    <n v="800"/>
    <n v="24.134667387777181"/>
    <x v="1"/>
  </r>
  <r>
    <s v="PID0290"/>
    <x v="1"/>
    <s v="senior"/>
    <n v="40000"/>
    <n v="25.864512471655331"/>
    <x v="1"/>
  </r>
  <r>
    <s v="PID0291"/>
    <x v="0"/>
    <s v="Senior Adullt"/>
    <n v="40000"/>
    <n v="29.162984471657619"/>
    <x v="0"/>
  </r>
  <r>
    <s v="PID0292"/>
    <x v="0"/>
    <s v="Senior Adullt"/>
    <n v="3000"/>
    <n v="31.992510330578511"/>
    <x v="0"/>
  </r>
  <r>
    <s v="PID0293"/>
    <x v="1"/>
    <s v="Young Adults"/>
    <n v="800"/>
    <n v="32.733564013840834"/>
    <x v="0"/>
  </r>
  <r>
    <s v="PID0294"/>
    <x v="3"/>
    <s v="Young Adults"/>
    <n v="20000"/>
    <n v="33.203054967908493"/>
    <x v="0"/>
  </r>
  <r>
    <s v="PID0295"/>
    <x v="0"/>
    <s v="Young Adults"/>
    <n v="3000"/>
    <n v="22.343515592581952"/>
    <x v="1"/>
  </r>
  <r>
    <s v="PID0296"/>
    <x v="0"/>
    <s v="Super Adults"/>
    <n v="48000"/>
    <n v="25.874444172122828"/>
    <x v="1"/>
  </r>
  <r>
    <s v="PID0297"/>
    <x v="3"/>
    <s v="senior"/>
    <n v="60000"/>
    <n v="20.281666385562492"/>
    <x v="1"/>
  </r>
  <r>
    <s v="PID0298"/>
    <x v="0"/>
    <s v="senior"/>
    <n v="1000"/>
    <n v="26.139438085327779"/>
    <x v="1"/>
  </r>
  <r>
    <s v="PID0299"/>
    <x v="1"/>
    <s v="Super Adults"/>
    <n v="90000"/>
    <n v="22.632590930940552"/>
    <x v="1"/>
  </r>
  <r>
    <s v="PID0300"/>
    <x v="1"/>
    <s v="Senior Adullt"/>
    <n v="20000"/>
    <n v="25.601491627523398"/>
    <x v="1"/>
  </r>
  <r>
    <s v="PID0301"/>
    <x v="1"/>
    <s v="Young Adults"/>
    <n v="45000"/>
    <n v="30.266299357208453"/>
    <x v="0"/>
  </r>
  <r>
    <s v="PID0302"/>
    <x v="0"/>
    <s v="Senior Adullt"/>
    <n v="40000"/>
    <n v="29.088383935804945"/>
    <x v="0"/>
  </r>
  <r>
    <s v="PID0303"/>
    <x v="1"/>
    <s v="Senior Adullt"/>
    <n v="18000"/>
    <n v="33.685306365258775"/>
    <x v="0"/>
  </r>
  <r>
    <s v="PID0304"/>
    <x v="1"/>
    <s v="senior"/>
    <n v="21000"/>
    <n v="29.58155545197031"/>
    <x v="0"/>
  </r>
  <r>
    <s v="PID0305"/>
    <x v="1"/>
    <s v="Super Adults"/>
    <n v="800"/>
    <n v="26.289682539682545"/>
    <x v="1"/>
  </r>
  <r>
    <s v="PID0306"/>
    <x v="0"/>
    <s v="Young Adults"/>
    <n v="12000"/>
    <n v="23.66780045351474"/>
    <x v="1"/>
  </r>
  <r>
    <s v="PID0307"/>
    <x v="0"/>
    <s v="senior"/>
    <n v="30000"/>
    <n v="34.605146406388641"/>
    <x v="0"/>
  </r>
  <r>
    <s v="PID0308"/>
    <x v="2"/>
    <s v="Super Adults"/>
    <n v="12000"/>
    <n v="23.031518845723543"/>
    <x v="1"/>
  </r>
  <r>
    <s v="PID0309"/>
    <x v="0"/>
    <s v="senior"/>
    <n v="12000"/>
    <n v="31.035741815083774"/>
    <x v="0"/>
  </r>
  <r>
    <s v="PID0310"/>
    <x v="1"/>
    <s v="Senior Adullt"/>
    <n v="800"/>
    <n v="31.037649219467404"/>
    <x v="0"/>
  </r>
  <r>
    <s v="PID0311"/>
    <x v="0"/>
    <s v="senior"/>
    <n v="500"/>
    <n v="33.283832644628099"/>
    <x v="0"/>
  </r>
  <r>
    <s v="PID0312"/>
    <x v="3"/>
    <s v="Young Adults"/>
    <n v="90000"/>
    <n v="28.792713973251104"/>
    <x v="0"/>
  </r>
  <r>
    <s v="PID0313"/>
    <x v="3"/>
    <s v="senior"/>
    <n v="12000"/>
    <n v="25.114771806643258"/>
    <x v="1"/>
  </r>
  <r>
    <s v="PID0314"/>
    <x v="0"/>
    <s v="Senior Adullt"/>
    <n v="60000"/>
    <n v="23.395823807346435"/>
    <x v="1"/>
  </r>
  <r>
    <s v="PID0315"/>
    <x v="3"/>
    <s v="Senior Adullt"/>
    <n v="18000"/>
    <n v="26.101502335563691"/>
    <x v="1"/>
  </r>
  <r>
    <s v="PID0316"/>
    <x v="1"/>
    <s v="Super Adults"/>
    <n v="45000"/>
    <n v="28.270874424720574"/>
    <x v="0"/>
  </r>
  <r>
    <s v="PID0317"/>
    <x v="2"/>
    <s v="senior"/>
    <n v="16000"/>
    <n v="25.471332644628102"/>
    <x v="1"/>
  </r>
  <r>
    <s v="PID0318"/>
    <x v="2"/>
    <s v="Senior Adullt"/>
    <n v="250000"/>
    <n v="24.150302843254501"/>
    <x v="1"/>
  </r>
  <r>
    <s v="PID0319"/>
    <x v="1"/>
    <s v="senior"/>
    <n v="100"/>
    <n v="23.967383020880959"/>
    <x v="1"/>
  </r>
  <r>
    <s v="PID0320"/>
    <x v="1"/>
    <s v="senior"/>
    <n v="75000"/>
    <n v="25.654874426140964"/>
    <x v="1"/>
  </r>
  <r>
    <s v="PID0321"/>
    <x v="3"/>
    <s v="Senior Adullt"/>
    <n v="40000"/>
    <n v="26.029150151368562"/>
    <x v="1"/>
  </r>
  <r>
    <s v="PID0322"/>
    <x v="1"/>
    <s v="Senior Adullt"/>
    <n v="3000"/>
    <n v="22.382812499999993"/>
    <x v="1"/>
  </r>
  <r>
    <s v="PID0323"/>
    <x v="2"/>
    <s v="Senior Adullt"/>
    <n v="32000"/>
    <n v="33.391003460207614"/>
    <x v="0"/>
  </r>
  <r>
    <s v="PID0324"/>
    <x v="3"/>
    <s v="Super Adults"/>
    <n v="12000"/>
    <n v="34.434582511505582"/>
    <x v="0"/>
  </r>
  <r>
    <s v="PID0325"/>
    <x v="3"/>
    <s v="senior"/>
    <n v="16000"/>
    <n v="22.704798069696608"/>
    <x v="1"/>
  </r>
  <r>
    <s v="PID0326"/>
    <x v="0"/>
    <s v="Super Adults"/>
    <n v="60000"/>
    <n v="20.133333333333333"/>
    <x v="1"/>
  </r>
  <r>
    <s v="PID0327"/>
    <x v="0"/>
    <s v="Young Adults"/>
    <n v="90000"/>
    <n v="33.343592900379605"/>
    <x v="0"/>
  </r>
  <r>
    <s v="PID0328"/>
    <x v="2"/>
    <s v="senior"/>
    <n v="60000"/>
    <n v="34.977766884913002"/>
    <x v="0"/>
  </r>
  <r>
    <s v="PID0329"/>
    <x v="0"/>
    <s v="Young Adults"/>
    <n v="72000"/>
    <n v="29.617411882821184"/>
    <x v="0"/>
  </r>
  <r>
    <s v="PID0330"/>
    <x v="2"/>
    <s v="senior"/>
    <n v="500"/>
    <n v="29.881016765819368"/>
    <x v="0"/>
  </r>
  <r>
    <s v="PID0331"/>
    <x v="2"/>
    <s v="Senior Adullt"/>
    <n v="100"/>
    <n v="32.192904936245419"/>
    <x v="0"/>
  </r>
  <r>
    <s v="PID0332"/>
    <x v="2"/>
    <s v="senior"/>
    <n v="72000"/>
    <n v="32.577777777777776"/>
    <x v="0"/>
  </r>
  <r>
    <s v="PID0333"/>
    <x v="1"/>
    <s v="Senior Adullt"/>
    <n v="48000"/>
    <n v="33.023660908695021"/>
    <x v="0"/>
  </r>
  <r>
    <s v="PID0334"/>
    <x v="3"/>
    <s v="senior"/>
    <n v="12000"/>
    <n v="33.517573696145128"/>
    <x v="0"/>
  </r>
  <r>
    <s v="PID0335"/>
    <x v="2"/>
    <s v="Young Adults"/>
    <n v="60000"/>
    <n v="32.599050962540019"/>
    <x v="0"/>
  </r>
  <r>
    <s v="PID0336"/>
    <x v="1"/>
    <s v="senior"/>
    <n v="32000"/>
    <n v="31.230951271110474"/>
    <x v="0"/>
  </r>
  <r>
    <s v="PID0337"/>
    <x v="2"/>
    <s v="senior"/>
    <n v="54000"/>
    <n v="33.828124999999993"/>
    <x v="0"/>
  </r>
  <r>
    <s v="PID0338"/>
    <x v="2"/>
    <s v="Senior Adullt"/>
    <n v="250000"/>
    <n v="21.975510204081633"/>
    <x v="1"/>
  </r>
  <r>
    <s v="PID0339"/>
    <x v="2"/>
    <s v="Senior Adullt"/>
    <n v="12000"/>
    <n v="34.915967790437364"/>
    <x v="0"/>
  </r>
  <r>
    <s v="PID0340"/>
    <x v="1"/>
    <s v="Senior Adullt"/>
    <n v="12000"/>
    <n v="28.671874999999996"/>
    <x v="0"/>
  </r>
  <r>
    <s v="PID0341"/>
    <x v="0"/>
    <s v="Senior Adullt"/>
    <n v="60000"/>
    <n v="31.562499999999993"/>
    <x v="0"/>
  </r>
  <r>
    <s v="PID0342"/>
    <x v="2"/>
    <s v="senior"/>
    <n v="300000"/>
    <n v="30.022546576480359"/>
    <x v="0"/>
  </r>
  <r>
    <s v="PID0343"/>
    <x v="2"/>
    <s v="senior"/>
    <n v="500"/>
    <n v="33.267069657998292"/>
    <x v="0"/>
  </r>
  <r>
    <s v="PID0344"/>
    <x v="0"/>
    <s v="senior"/>
    <n v="200000"/>
    <n v="30.726643598615919"/>
    <x v="0"/>
  </r>
  <r>
    <s v="PID0345"/>
    <x v="0"/>
    <s v="Senior Adullt"/>
    <n v="30000"/>
    <n v="29.480968858131494"/>
    <x v="0"/>
  </r>
  <r>
    <s v="PID0346"/>
    <x v="1"/>
    <s v="Young Adults"/>
    <n v="240000"/>
    <n v="23.515624999999996"/>
    <x v="1"/>
  </r>
  <r>
    <s v="PID0347"/>
    <x v="1"/>
    <s v="Senior Adullt"/>
    <n v="40000"/>
    <n v="31.804654164724447"/>
    <x v="0"/>
  </r>
  <r>
    <s v="PID0348"/>
    <x v="2"/>
    <s v="senior"/>
    <n v="45000"/>
    <n v="29.903028749626213"/>
    <x v="0"/>
  </r>
  <r>
    <s v="PID0349"/>
    <x v="1"/>
    <s v="senior"/>
    <n v="24000"/>
    <n v="34.205829863176689"/>
    <x v="0"/>
  </r>
  <r>
    <s v="PID0350"/>
    <x v="1"/>
    <s v="Senior Adullt"/>
    <n v="100"/>
    <n v="33.269872975250458"/>
    <x v="0"/>
  </r>
  <r>
    <s v="PID0351"/>
    <x v="1"/>
    <s v="senior"/>
    <n v="250000"/>
    <n v="30.674454977816076"/>
    <x v="0"/>
  </r>
  <r>
    <s v="PID0352"/>
    <x v="0"/>
    <s v="senior"/>
    <n v="40000"/>
    <n v="28.00817869680953"/>
    <x v="0"/>
  </r>
  <r>
    <s v="PID0353"/>
    <x v="0"/>
    <s v="Senior Adullt"/>
    <n v="16000"/>
    <n v="30.438640484549207"/>
    <x v="0"/>
  </r>
  <r>
    <s v="PID0354"/>
    <x v="2"/>
    <s v="Senior Adullt"/>
    <n v="60000"/>
    <n v="21.340660167864808"/>
    <x v="1"/>
  </r>
  <r>
    <s v="PID0355"/>
    <x v="0"/>
    <s v="senior"/>
    <n v="100"/>
    <n v="22.476586888657646"/>
    <x v="1"/>
  </r>
  <r>
    <s v="PID0356"/>
    <x v="2"/>
    <s v="Young Adults"/>
    <n v="500"/>
    <n v="30.087809917355372"/>
    <x v="0"/>
  </r>
  <r>
    <s v="PID0357"/>
    <x v="0"/>
    <s v="Senior Adullt"/>
    <n v="800"/>
    <n v="31.445312499999993"/>
    <x v="0"/>
  </r>
  <r>
    <s v="PID0358"/>
    <x v="1"/>
    <s v="senior"/>
    <n v="12000"/>
    <n v="30.445054107605543"/>
    <x v="0"/>
  </r>
  <r>
    <s v="PID0359"/>
    <x v="1"/>
    <s v="Young Adults"/>
    <n v="24000"/>
    <n v="32.174662453318007"/>
    <x v="0"/>
  </r>
  <r>
    <s v="PID0360"/>
    <x v="0"/>
    <s v="Senior Adullt"/>
    <n v="240000"/>
    <n v="30.915495366095556"/>
    <x v="0"/>
  </r>
  <r>
    <s v="PID0361"/>
    <x v="3"/>
    <s v="senior"/>
    <n v="100"/>
    <n v="31.717230367252146"/>
    <x v="0"/>
  </r>
  <r>
    <s v="PID0362"/>
    <x v="3"/>
    <s v="senior"/>
    <n v="500"/>
    <n v="30.387181205911453"/>
    <x v="0"/>
  </r>
  <r>
    <s v="PID0363"/>
    <x v="1"/>
    <s v="senior"/>
    <n v="60000"/>
    <n v="34.112353026564087"/>
    <x v="0"/>
  </r>
  <r>
    <s v="PID0364"/>
    <x v="2"/>
    <s v="senior"/>
    <n v="30000"/>
    <n v="30.062071483630163"/>
    <x v="0"/>
  </r>
  <r>
    <s v="PID0365"/>
    <x v="0"/>
    <s v="senior"/>
    <n v="500"/>
    <n v="33.340954122847123"/>
    <x v="0"/>
  </r>
  <r>
    <s v="PID0366"/>
    <x v="1"/>
    <s v="Super Adults"/>
    <n v="1000"/>
    <n v="25.722789115646261"/>
    <x v="1"/>
  </r>
  <r>
    <s v="PID0367"/>
    <x v="1"/>
    <s v="senior"/>
    <n v="20000"/>
    <n v="31.92507804370447"/>
    <x v="0"/>
  </r>
  <r>
    <s v="PID0368"/>
    <x v="2"/>
    <s v="Young Adults"/>
    <n v="100"/>
    <n v="31.305770374776923"/>
    <x v="0"/>
  </r>
  <r>
    <s v="PID0369"/>
    <x v="2"/>
    <s v="senior"/>
    <n v="500"/>
    <n v="33.918578324576018"/>
    <x v="0"/>
  </r>
  <r>
    <s v="PID0370"/>
    <x v="2"/>
    <s v="senior"/>
    <n v="72000"/>
    <n v="30.780907404284029"/>
    <x v="0"/>
  </r>
  <r>
    <s v="PID0371"/>
    <x v="3"/>
    <s v="senior"/>
    <n v="72000"/>
    <n v="22.309244096356945"/>
    <x v="1"/>
  </r>
  <r>
    <s v="PID0372"/>
    <x v="3"/>
    <s v="senior"/>
    <n v="500"/>
    <n v="28.025711662075299"/>
    <x v="0"/>
  </r>
  <r>
    <s v="PID0373"/>
    <x v="2"/>
    <s v="Young Adults"/>
    <n v="240000"/>
    <n v="20.447463324113304"/>
    <x v="1"/>
  </r>
  <r>
    <s v="PID0374"/>
    <x v="0"/>
    <s v="Super Adults"/>
    <n v="18000"/>
    <n v="20.381328073635764"/>
    <x v="1"/>
  </r>
  <r>
    <s v="PID0375"/>
    <x v="0"/>
    <s v="Senior Adullt"/>
    <n v="16000"/>
    <n v="29.069767441860467"/>
    <x v="0"/>
  </r>
  <r>
    <s v="PID0376"/>
    <x v="2"/>
    <s v="senior"/>
    <n v="800"/>
    <n v="23.71883656509695"/>
    <x v="1"/>
  </r>
  <r>
    <s v="PID0377"/>
    <x v="0"/>
    <s v="senior"/>
    <n v="72000"/>
    <n v="24.615150129553413"/>
    <x v="1"/>
  </r>
  <r>
    <s v="PID0378"/>
    <x v="2"/>
    <s v="senior"/>
    <n v="30000"/>
    <n v="34.484072549916164"/>
    <x v="0"/>
  </r>
  <r>
    <s v="PID0379"/>
    <x v="0"/>
    <s v="senior"/>
    <n v="21000"/>
    <n v="23.875114784205696"/>
    <x v="1"/>
  </r>
  <r>
    <s v="PID0380"/>
    <x v="1"/>
    <s v="Young Adults"/>
    <n v="100"/>
    <n v="21.204914783987316"/>
    <x v="1"/>
  </r>
  <r>
    <s v="PID0381"/>
    <x v="1"/>
    <s v="senior"/>
    <n v="90000"/>
    <n v="26.532516532110836"/>
    <x v="1"/>
  </r>
  <r>
    <s v="PID0382"/>
    <x v="3"/>
    <s v="Senior Adullt"/>
    <n v="18000"/>
    <n v="20.571428571428573"/>
    <x v="1"/>
  </r>
  <r>
    <s v="PID0383"/>
    <x v="1"/>
    <s v="Super Adults"/>
    <n v="250000"/>
    <n v="33.822035128465672"/>
    <x v="0"/>
  </r>
  <r>
    <s v="PID0384"/>
    <x v="1"/>
    <s v="Senior Adullt"/>
    <n v="100"/>
    <n v="30.864197530864192"/>
    <x v="0"/>
  </r>
  <r>
    <s v="PID0385"/>
    <x v="2"/>
    <s v="Senior Adullt"/>
    <n v="30000"/>
    <n v="23.841672774970096"/>
    <x v="1"/>
  </r>
  <r>
    <s v="PID0386"/>
    <x v="2"/>
    <s v="Young Adults"/>
    <n v="60000"/>
    <n v="29.150151368559037"/>
    <x v="0"/>
  </r>
  <r>
    <s v="PID0387"/>
    <x v="2"/>
    <s v="senior"/>
    <n v="24000"/>
    <n v="30.934256055363328"/>
    <x v="0"/>
  </r>
  <r>
    <s v="PID0388"/>
    <x v="3"/>
    <s v="senior"/>
    <n v="30000"/>
    <n v="34.540452111838199"/>
    <x v="0"/>
  </r>
  <r>
    <s v="PID0389"/>
    <x v="3"/>
    <s v="Super Adults"/>
    <n v="16000"/>
    <n v="33.448389217619983"/>
    <x v="0"/>
  </r>
  <r>
    <s v="PID0390"/>
    <x v="0"/>
    <s v="senior"/>
    <n v="75000"/>
    <n v="30.600761772853186"/>
    <x v="0"/>
  </r>
  <r>
    <s v="PID0391"/>
    <x v="0"/>
    <s v="Senior Adullt"/>
    <n v="4000"/>
    <n v="28.085336213880634"/>
    <x v="0"/>
  </r>
  <r>
    <s v="PID0392"/>
    <x v="0"/>
    <s v="Senior Adullt"/>
    <n v="250000"/>
    <n v="30.847098252453751"/>
    <x v="0"/>
  </r>
  <r>
    <s v="PID0393"/>
    <x v="3"/>
    <s v="Super Adults"/>
    <n v="90000"/>
    <n v="30.299434357818118"/>
    <x v="0"/>
  </r>
  <r>
    <s v="PID0394"/>
    <x v="1"/>
    <s v="Super Adults"/>
    <n v="45000"/>
    <n v="32.079427237846602"/>
    <x v="0"/>
  </r>
  <r>
    <s v="PID0395"/>
    <x v="3"/>
    <s v="Senior Adullt"/>
    <n v="48000"/>
    <n v="29.846813956114268"/>
    <x v="0"/>
  </r>
  <r>
    <s v="PID0396"/>
    <x v="2"/>
    <s v="Super Adults"/>
    <n v="12000"/>
    <n v="29.904263329628172"/>
    <x v="0"/>
  </r>
  <r>
    <s v="PID0397"/>
    <x v="2"/>
    <s v="Senior Adullt"/>
    <n v="800"/>
    <n v="29.035383741521603"/>
    <x v="0"/>
  </r>
  <r>
    <s v="PID0398"/>
    <x v="0"/>
    <s v="Young Adults"/>
    <n v="24000"/>
    <n v="23.030045351473927"/>
    <x v="1"/>
  </r>
  <r>
    <s v="PID0399"/>
    <x v="1"/>
    <s v="Senior Adullt"/>
    <n v="60000"/>
    <n v="30.320443482963768"/>
    <x v="0"/>
  </r>
  <r>
    <s v="PID0400"/>
    <x v="2"/>
    <s v="Senior Adullt"/>
    <n v="24000"/>
    <n v="26.1286108288576"/>
    <x v="1"/>
  </r>
  <r>
    <s v="PID0401"/>
    <x v="2"/>
    <s v="senior"/>
    <n v="60000"/>
    <n v="20.844444444444445"/>
    <x v="1"/>
  </r>
  <r>
    <s v="PID0402"/>
    <x v="1"/>
    <s v="Senior Adullt"/>
    <n v="250000"/>
    <n v="30.026332888752098"/>
    <x v="0"/>
  </r>
  <r>
    <s v="PID0403"/>
    <x v="0"/>
    <s v="senior"/>
    <n v="1600"/>
    <n v="34.89028567127103"/>
    <x v="0"/>
  </r>
  <r>
    <s v="PID0404"/>
    <x v="0"/>
    <s v="Super Adults"/>
    <n v="12000"/>
    <n v="34.924163648750408"/>
    <x v="0"/>
  </r>
  <r>
    <s v="PID0405"/>
    <x v="0"/>
    <s v="Young Adults"/>
    <n v="32000"/>
    <n v="22.13839353757049"/>
    <x v="1"/>
  </r>
  <r>
    <s v="PID0406"/>
    <x v="0"/>
    <s v="Senior Adullt"/>
    <n v="12000"/>
    <n v="32.707290451277807"/>
    <x v="0"/>
  </r>
  <r>
    <s v="PID0407"/>
    <x v="2"/>
    <s v="senior"/>
    <n v="100"/>
    <n v="34.842451523545705"/>
    <x v="0"/>
  </r>
  <r>
    <s v="PID0408"/>
    <x v="3"/>
    <s v="senior"/>
    <n v="24000"/>
    <n v="28.945312499999993"/>
    <x v="0"/>
  </r>
  <r>
    <s v="PID0409"/>
    <x v="3"/>
    <s v="senior"/>
    <n v="48000"/>
    <n v="30.334540499838646"/>
    <x v="0"/>
  </r>
  <r>
    <s v="PID0410"/>
    <x v="0"/>
    <s v="senior"/>
    <n v="60000"/>
    <n v="33.226642280140219"/>
    <x v="0"/>
  </r>
  <r>
    <s v="PID0411"/>
    <x v="2"/>
    <s v="Senior Adullt"/>
    <n v="800"/>
    <n v="31.789809841776744"/>
    <x v="0"/>
  </r>
  <r>
    <s v="PID0412"/>
    <x v="0"/>
    <s v="senior"/>
    <n v="40000"/>
    <n v="32.08655562165378"/>
    <x v="0"/>
  </r>
  <r>
    <s v="PID0413"/>
    <x v="2"/>
    <s v="senior"/>
    <n v="72000"/>
    <n v="29.033661643131204"/>
    <x v="0"/>
  </r>
  <r>
    <s v="PID0414"/>
    <x v="3"/>
    <s v="Super Adults"/>
    <n v="60000"/>
    <n v="24.194944598337951"/>
    <x v="1"/>
  </r>
  <r>
    <s v="PID0415"/>
    <x v="2"/>
    <s v="senior"/>
    <n v="500"/>
    <n v="22.892819979188342"/>
    <x v="1"/>
  </r>
  <r>
    <s v="PID0416"/>
    <x v="3"/>
    <s v="Young Adults"/>
    <n v="32000"/>
    <n v="32.632014754036661"/>
    <x v="0"/>
  </r>
  <r>
    <s v="PID0417"/>
    <x v="3"/>
    <s v="senior"/>
    <n v="32000"/>
    <n v="31.875438537872967"/>
    <x v="0"/>
  </r>
  <r>
    <s v="PID0418"/>
    <x v="0"/>
    <s v="Senior Adullt"/>
    <n v="90000"/>
    <n v="22.432653061224492"/>
    <x v="1"/>
  </r>
  <r>
    <s v="PID0419"/>
    <x v="0"/>
    <s v="senior"/>
    <n v="200000"/>
    <n v="33.370626133251029"/>
    <x v="0"/>
  </r>
  <r>
    <s v="PID0420"/>
    <x v="1"/>
    <s v="Super Adults"/>
    <n v="240000"/>
    <n v="34.702096428168169"/>
    <x v="0"/>
  </r>
  <r>
    <s v="PID0421"/>
    <x v="1"/>
    <s v="Super Adults"/>
    <n v="45000"/>
    <n v="26.1286108288576"/>
    <x v="1"/>
  </r>
  <r>
    <s v="PID0422"/>
    <x v="0"/>
    <s v="senior"/>
    <n v="800"/>
    <n v="28.844953173777309"/>
    <x v="0"/>
  </r>
  <r>
    <s v="PID0423"/>
    <x v="0"/>
    <s v="senior"/>
    <n v="250000"/>
    <n v="33.113822914390937"/>
    <x v="0"/>
  </r>
  <r>
    <s v="PID0424"/>
    <x v="2"/>
    <s v="senior"/>
    <n v="800"/>
    <n v="34.569780483896807"/>
    <x v="0"/>
  </r>
  <r>
    <s v="PID0425"/>
    <x v="1"/>
    <s v="Senior Adullt"/>
    <n v="45000"/>
    <n v="22.369146005509645"/>
    <x v="1"/>
  </r>
  <r>
    <s v="PID0426"/>
    <x v="0"/>
    <s v="senior"/>
    <n v="800"/>
    <n v="34.033595017762373"/>
    <x v="0"/>
  </r>
  <r>
    <s v="PID0427"/>
    <x v="2"/>
    <s v="Senior Adullt"/>
    <n v="40000"/>
    <n v="22.309356408869661"/>
    <x v="1"/>
  </r>
  <r>
    <s v="PID0428"/>
    <x v="3"/>
    <s v="senior"/>
    <n v="3000"/>
    <n v="34.352399737015119"/>
    <x v="0"/>
  </r>
  <r>
    <s v="PID0429"/>
    <x v="2"/>
    <s v="senior"/>
    <n v="40000"/>
    <n v="22.168692837517408"/>
    <x v="1"/>
  </r>
  <r>
    <s v="PID0430"/>
    <x v="0"/>
    <s v="senior"/>
    <n v="72000"/>
    <n v="29.372397382510414"/>
    <x v="0"/>
  </r>
  <r>
    <s v="PID0431"/>
    <x v="3"/>
    <s v="senior"/>
    <n v="12000"/>
    <n v="31.34476044559354"/>
    <x v="0"/>
  </r>
  <r>
    <s v="PID0432"/>
    <x v="2"/>
    <s v="Young Adults"/>
    <n v="54000"/>
    <n v="24.673008323424494"/>
    <x v="1"/>
  </r>
  <r>
    <s v="PID0433"/>
    <x v="0"/>
    <s v="senior"/>
    <n v="45000"/>
    <n v="29.531680440771357"/>
    <x v="0"/>
  </r>
  <r>
    <s v="PID0434"/>
    <x v="0"/>
    <s v="senior"/>
    <n v="100"/>
    <n v="25.636700961376285"/>
    <x v="1"/>
  </r>
  <r>
    <s v="PID0435"/>
    <x v="1"/>
    <s v="senior"/>
    <n v="24000"/>
    <n v="21.338210638622158"/>
    <x v="1"/>
  </r>
  <r>
    <s v="PID0436"/>
    <x v="1"/>
    <s v="Young Adults"/>
    <n v="18000"/>
    <n v="29.062499999999996"/>
    <x v="0"/>
  </r>
  <r>
    <s v="PID0437"/>
    <x v="0"/>
    <s v="senior"/>
    <n v="54000"/>
    <n v="23.287419651056016"/>
    <x v="1"/>
  </r>
  <r>
    <s v="PID0438"/>
    <x v="2"/>
    <s v="senior"/>
    <n v="500"/>
    <n v="32.769394909312595"/>
    <x v="0"/>
  </r>
  <r>
    <s v="PID0439"/>
    <x v="0"/>
    <s v="Super Adults"/>
    <n v="48000"/>
    <n v="30.781249999999993"/>
    <x v="0"/>
  </r>
  <r>
    <s v="PID0440"/>
    <x v="1"/>
    <s v="senior"/>
    <n v="72000"/>
    <n v="25.512123388393011"/>
    <x v="1"/>
  </r>
  <r>
    <s v="PID0441"/>
    <x v="0"/>
    <s v="Super Adults"/>
    <n v="200"/>
    <n v="34.570312499999993"/>
    <x v="0"/>
  </r>
  <r>
    <s v="PID0442"/>
    <x v="0"/>
    <s v="senior"/>
    <n v="20000"/>
    <n v="20.692552781765347"/>
    <x v="1"/>
  </r>
  <r>
    <s v="PID0443"/>
    <x v="2"/>
    <s v="Senior Adullt"/>
    <n v="60000"/>
    <n v="25.524316375477053"/>
    <x v="1"/>
  </r>
  <r>
    <s v="PID0444"/>
    <x v="2"/>
    <s v="senior"/>
    <n v="45000"/>
    <n v="31.239414355075468"/>
    <x v="0"/>
  </r>
  <r>
    <s v="PID0445"/>
    <x v="2"/>
    <s v="Senior Adullt"/>
    <n v="24000"/>
    <n v="26.696500906600825"/>
    <x v="1"/>
  </r>
  <r>
    <s v="PID0446"/>
    <x v="2"/>
    <s v="Super Adults"/>
    <n v="15000"/>
    <n v="30.734543728491751"/>
    <x v="0"/>
  </r>
  <r>
    <s v="PID0447"/>
    <x v="0"/>
    <s v="Young Adults"/>
    <n v="250000"/>
    <n v="33.836425909894992"/>
    <x v="0"/>
  </r>
  <r>
    <s v="PID0448"/>
    <x v="2"/>
    <s v="Senior Adullt"/>
    <n v="24000"/>
    <n v="31.491671624033319"/>
    <x v="0"/>
  </r>
  <r>
    <s v="PID0449"/>
    <x v="2"/>
    <s v="senior"/>
    <n v="250000"/>
    <n v="29.508326411138796"/>
    <x v="0"/>
  </r>
  <r>
    <s v="PID0450"/>
    <x v="1"/>
    <s v="senior"/>
    <n v="300000"/>
    <n v="33.127834467120188"/>
    <x v="0"/>
  </r>
  <r>
    <s v="PID0451"/>
    <x v="3"/>
    <s v="Senior Adullt"/>
    <n v="18000"/>
    <n v="31.082688875669248"/>
    <x v="0"/>
  </r>
  <r>
    <s v="PID0452"/>
    <x v="0"/>
    <s v="Young Adults"/>
    <n v="3000"/>
    <n v="24.553571428571431"/>
    <x v="1"/>
  </r>
  <r>
    <s v="PID0453"/>
    <x v="2"/>
    <s v="Senior Adullt"/>
    <n v="18000"/>
    <n v="24.056934745564501"/>
    <x v="1"/>
  </r>
  <r>
    <s v="PID0454"/>
    <x v="0"/>
    <s v="senior"/>
    <n v="32000"/>
    <n v="26.764297437192273"/>
    <x v="1"/>
  </r>
  <r>
    <s v="PID0455"/>
    <x v="0"/>
    <s v="Young Adults"/>
    <n v="100"/>
    <n v="32.923201730665227"/>
    <x v="0"/>
  </r>
  <r>
    <s v="PID0456"/>
    <x v="0"/>
    <s v="senior"/>
    <n v="54000"/>
    <n v="32.800734618916437"/>
    <x v="0"/>
  </r>
  <r>
    <s v="PID0457"/>
    <x v="3"/>
    <s v="senior"/>
    <n v="800"/>
    <n v="25.221367397300046"/>
    <x v="1"/>
  </r>
  <r>
    <s v="PID0458"/>
    <x v="2"/>
    <s v="Senior Adullt"/>
    <n v="72000"/>
    <n v="31.826099579039052"/>
    <x v="0"/>
  </r>
  <r>
    <s v="PID0459"/>
    <x v="0"/>
    <s v="senior"/>
    <n v="40000"/>
    <n v="33.798126951092605"/>
    <x v="0"/>
  </r>
  <r>
    <s v="PID0460"/>
    <x v="1"/>
    <s v="Young Adults"/>
    <n v="40000"/>
    <n v="31.609195402298852"/>
    <x v="0"/>
  </r>
  <r>
    <s v="PID0461"/>
    <x v="2"/>
    <s v="senior"/>
    <n v="32000"/>
    <n v="20.919067215363508"/>
    <x v="1"/>
  </r>
  <r>
    <s v="PID0462"/>
    <x v="0"/>
    <s v="Senior Adullt"/>
    <n v="54000"/>
    <n v="30.830449826989621"/>
    <x v="0"/>
  </r>
  <r>
    <s v="PID0463"/>
    <x v="3"/>
    <s v="senior"/>
    <n v="40000"/>
    <n v="29.27257977285019"/>
    <x v="0"/>
  </r>
  <r>
    <s v="PID0464"/>
    <x v="0"/>
    <s v="Super Adults"/>
    <n v="800"/>
    <n v="32.470156106519745"/>
    <x v="0"/>
  </r>
  <r>
    <s v="PID0465"/>
    <x v="1"/>
    <s v="Young Adults"/>
    <n v="32000"/>
    <n v="30.00992063492064"/>
    <x v="0"/>
  </r>
  <r>
    <s v="PID0466"/>
    <x v="0"/>
    <s v="Super Adults"/>
    <n v="12000"/>
    <n v="31.134235171696144"/>
    <x v="0"/>
  </r>
  <r>
    <s v="PID0467"/>
    <x v="1"/>
    <s v="Super Adults"/>
    <n v="40000"/>
    <n v="33.701198528539216"/>
    <x v="0"/>
  </r>
  <r>
    <s v="PID0468"/>
    <x v="2"/>
    <s v="Young Adults"/>
    <n v="21000"/>
    <n v="32.352941176470594"/>
    <x v="0"/>
  </r>
  <r>
    <s v="PID0469"/>
    <x v="3"/>
    <s v="Young Adults"/>
    <n v="3000"/>
    <n v="21.93771626297578"/>
    <x v="1"/>
  </r>
  <r>
    <s v="PID0470"/>
    <x v="2"/>
    <s v="senior"/>
    <n v="75000"/>
    <n v="34.438631487824161"/>
    <x v="0"/>
  </r>
  <r>
    <s v="PID0471"/>
    <x v="3"/>
    <s v="Young Adults"/>
    <n v="800"/>
    <n v="31.941452070722622"/>
    <x v="0"/>
  </r>
  <r>
    <s v="PID0472"/>
    <x v="0"/>
    <s v="senior"/>
    <n v="75000"/>
    <n v="20.390624999999996"/>
    <x v="1"/>
  </r>
  <r>
    <s v="PID0473"/>
    <x v="0"/>
    <s v="senior"/>
    <n v="20000"/>
    <n v="34.012855831037648"/>
    <x v="0"/>
  </r>
  <r>
    <s v="PID0474"/>
    <x v="2"/>
    <s v="senior"/>
    <n v="100"/>
    <n v="28.133656509695292"/>
    <x v="0"/>
  </r>
  <r>
    <s v="PID0475"/>
    <x v="1"/>
    <s v="Super Adults"/>
    <n v="75000"/>
    <n v="29.895429246078599"/>
    <x v="0"/>
  </r>
  <r>
    <s v="PID0476"/>
    <x v="0"/>
    <s v="Senior Adullt"/>
    <n v="250000"/>
    <n v="33.090134297520663"/>
    <x v="0"/>
  </r>
  <r>
    <s v="PID0477"/>
    <x v="1"/>
    <s v="Senior Adullt"/>
    <n v="20000"/>
    <n v="25.822720163426858"/>
    <x v="1"/>
  </r>
  <r>
    <s v="PID0478"/>
    <x v="2"/>
    <s v="Young Adults"/>
    <n v="72000"/>
    <n v="21.877551020408163"/>
    <x v="1"/>
  </r>
  <r>
    <s v="PID0479"/>
    <x v="0"/>
    <s v="senior"/>
    <n v="4000"/>
    <n v="28.281249999999996"/>
    <x v="0"/>
  </r>
  <r>
    <s v="PID0480"/>
    <x v="0"/>
    <s v="Young Adults"/>
    <n v="30000"/>
    <n v="20.576281027725361"/>
    <x v="1"/>
  </r>
  <r>
    <s v="PID0481"/>
    <x v="2"/>
    <s v="Senior Adullt"/>
    <n v="45000"/>
    <n v="24.767565919829291"/>
    <x v="1"/>
  </r>
  <r>
    <s v="PID0482"/>
    <x v="1"/>
    <s v="senior"/>
    <n v="100"/>
    <n v="32.539062499999993"/>
    <x v="0"/>
  </r>
  <r>
    <s v="PID0483"/>
    <x v="2"/>
    <s v="senior"/>
    <n v="500"/>
    <n v="34.943825024563203"/>
    <x v="0"/>
  </r>
  <r>
    <s v="PID0484"/>
    <x v="2"/>
    <s v="Young Adults"/>
    <n v="500"/>
    <n v="24.683195592286506"/>
    <x v="1"/>
  </r>
  <r>
    <s v="PID0485"/>
    <x v="0"/>
    <s v="senior"/>
    <n v="60000"/>
    <n v="28.826177285318558"/>
    <x v="0"/>
  </r>
  <r>
    <s v="PID0486"/>
    <x v="0"/>
    <s v="senior"/>
    <n v="48000"/>
    <n v="33.976124885215796"/>
    <x v="0"/>
  </r>
  <r>
    <s v="PID0487"/>
    <x v="0"/>
    <s v="senior"/>
    <n v="15000"/>
    <n v="30.66122448979592"/>
    <x v="0"/>
  </r>
  <r>
    <s v="PID0488"/>
    <x v="0"/>
    <s v="senior"/>
    <n v="800"/>
    <n v="30.267642974371924"/>
    <x v="0"/>
  </r>
  <r>
    <s v="PID0489"/>
    <x v="1"/>
    <s v="senior"/>
    <n v="21000"/>
    <n v="28.444444444444443"/>
    <x v="0"/>
  </r>
  <r>
    <s v="PID0490"/>
    <x v="0"/>
    <s v="Senior Adullt"/>
    <n v="40000"/>
    <n v="22.100449992742053"/>
    <x v="1"/>
  </r>
  <r>
    <s v="PID0491"/>
    <x v="1"/>
    <s v="senior"/>
    <n v="500"/>
    <n v="32.907681030824421"/>
    <x v="0"/>
  </r>
  <r>
    <s v="PID0492"/>
    <x v="1"/>
    <s v="Senior Adullt"/>
    <n v="100"/>
    <n v="28.114285714285714"/>
    <x v="0"/>
  </r>
  <r>
    <s v="PID0493"/>
    <x v="2"/>
    <s v="Super Adults"/>
    <n v="300000"/>
    <n v="33.759666864961339"/>
    <x v="0"/>
  </r>
  <r>
    <s v="PID0494"/>
    <x v="0"/>
    <s v="Senior Adullt"/>
    <n v="500"/>
    <n v="22.109374999999996"/>
    <x v="1"/>
  </r>
  <r>
    <s v="PID0495"/>
    <x v="0"/>
    <s v="senior"/>
    <n v="300000"/>
    <n v="32.370445637973582"/>
    <x v="0"/>
  </r>
  <r>
    <s v="PID0496"/>
    <x v="3"/>
    <s v="senior"/>
    <n v="20000"/>
    <n v="22.976680384087786"/>
    <x v="1"/>
  </r>
  <r>
    <s v="PID0497"/>
    <x v="1"/>
    <s v="senior"/>
    <n v="3000"/>
    <n v="20.140804180577735"/>
    <x v="1"/>
  </r>
  <r>
    <s v="PID0498"/>
    <x v="2"/>
    <s v="senior"/>
    <n v="60000"/>
    <n v="28.682001185980464"/>
    <x v="0"/>
  </r>
  <r>
    <s v="PID0499"/>
    <x v="1"/>
    <s v="senior"/>
    <n v="100"/>
    <n v="20.732340720221607"/>
    <x v="1"/>
  </r>
  <r>
    <s v="PID0500"/>
    <x v="0"/>
    <s v="Super Adults"/>
    <n v="40000"/>
    <n v="26.36079714455682"/>
    <x v="1"/>
  </r>
  <r>
    <s v="PID0501"/>
    <x v="2"/>
    <s v="Senior Adullt"/>
    <n v="18000"/>
    <n v="30.380622837370243"/>
    <x v="0"/>
  </r>
  <r>
    <s v="PID0502"/>
    <x v="0"/>
    <s v="senior"/>
    <n v="24000"/>
    <n v="29.79421790178008"/>
    <x v="0"/>
  </r>
  <r>
    <s v="PID0503"/>
    <x v="0"/>
    <s v="senior"/>
    <n v="18000"/>
    <n v="28.850341123530267"/>
    <x v="0"/>
  </r>
  <r>
    <s v="PID0504"/>
    <x v="0"/>
    <s v="Senior Adullt"/>
    <n v="800"/>
    <n v="29.983587930816814"/>
    <x v="0"/>
  </r>
  <r>
    <s v="PID0505"/>
    <x v="3"/>
    <s v="senior"/>
    <n v="3000"/>
    <n v="29.60356404958678"/>
    <x v="0"/>
  </r>
  <r>
    <s v="PID0506"/>
    <x v="2"/>
    <s v="Senior Adullt"/>
    <n v="200000"/>
    <n v="31.942942130881562"/>
    <x v="0"/>
  </r>
  <r>
    <s v="PID0507"/>
    <x v="1"/>
    <s v="Senior Adullt"/>
    <n v="20000"/>
    <n v="25.559329155141629"/>
    <x v="1"/>
  </r>
  <r>
    <s v="PID0508"/>
    <x v="0"/>
    <s v="Super Adults"/>
    <n v="1600"/>
    <n v="28.685144680698485"/>
    <x v="0"/>
  </r>
  <r>
    <s v="PID0509"/>
    <x v="0"/>
    <s v="Senior Adullt"/>
    <n v="21000"/>
    <n v="29.441590048674961"/>
    <x v="0"/>
  </r>
  <r>
    <s v="PID0510"/>
    <x v="2"/>
    <s v="Young Adults"/>
    <n v="250000"/>
    <n v="29.545711167149687"/>
    <x v="0"/>
  </r>
  <r>
    <s v="PID0511"/>
    <x v="2"/>
    <s v="senior"/>
    <n v="18000"/>
    <n v="32.15893351800554"/>
    <x v="0"/>
  </r>
  <r>
    <s v="PID0512"/>
    <x v="2"/>
    <s v="Senior Adullt"/>
    <n v="12000"/>
    <n v="30.750122323008021"/>
    <x v="0"/>
  </r>
  <r>
    <s v="PID0513"/>
    <x v="2"/>
    <s v="Senior Adullt"/>
    <n v="21000"/>
    <n v="22.699724517906336"/>
    <x v="1"/>
  </r>
  <r>
    <s v="PID0514"/>
    <x v="2"/>
    <s v="senior"/>
    <n v="3000"/>
    <n v="30.411381685422864"/>
    <x v="0"/>
  </r>
  <r>
    <s v="PID0515"/>
    <x v="0"/>
    <s v="senior"/>
    <n v="100"/>
    <n v="33.912513336381643"/>
    <x v="0"/>
  </r>
  <r>
    <s v="PID0516"/>
    <x v="1"/>
    <s v="senior"/>
    <n v="40000"/>
    <n v="32.198096371207619"/>
    <x v="0"/>
  </r>
  <r>
    <s v="PID0517"/>
    <x v="2"/>
    <s v="Super Adults"/>
    <n v="32000"/>
    <n v="32.304687499999993"/>
    <x v="0"/>
  </r>
  <r>
    <s v="PID0518"/>
    <x v="2"/>
    <s v="Senior Adullt"/>
    <n v="12000"/>
    <n v="21.777553339224845"/>
    <x v="1"/>
  </r>
  <r>
    <s v="PID0519"/>
    <x v="2"/>
    <s v="senior"/>
    <n v="500"/>
    <n v="28.408184110568481"/>
    <x v="0"/>
  </r>
  <r>
    <s v="PID0520"/>
    <x v="0"/>
    <s v="Super Adults"/>
    <n v="18000"/>
    <n v="24.648996883862615"/>
    <x v="1"/>
  </r>
  <r>
    <s v="PID0521"/>
    <x v="0"/>
    <s v="Young Adults"/>
    <n v="30000"/>
    <n v="25.050505050505055"/>
    <x v="1"/>
  </r>
  <r>
    <s v="PID0522"/>
    <x v="2"/>
    <s v="Senior Adullt"/>
    <n v="100"/>
    <n v="29.983587930816814"/>
    <x v="0"/>
  </r>
  <r>
    <s v="PID0523"/>
    <x v="2"/>
    <s v="senior"/>
    <n v="3000"/>
    <n v="32.406157169862269"/>
    <x v="0"/>
  </r>
  <r>
    <s v="PID0524"/>
    <x v="1"/>
    <s v="Young Adults"/>
    <n v="800"/>
    <n v="23.437499999999996"/>
    <x v="1"/>
  </r>
  <r>
    <s v="PID0525"/>
    <x v="3"/>
    <s v="Young Adults"/>
    <n v="60000"/>
    <n v="23.86062365862896"/>
    <x v="1"/>
  </r>
  <r>
    <s v="PID0526"/>
    <x v="0"/>
    <s v="senior"/>
    <n v="60000"/>
    <n v="31.064015096530699"/>
    <x v="0"/>
  </r>
  <r>
    <s v="PID0527"/>
    <x v="0"/>
    <s v="Young Adults"/>
    <n v="60000"/>
    <n v="31.143707482993204"/>
    <x v="0"/>
  </r>
  <r>
    <s v="PID0528"/>
    <x v="2"/>
    <s v="senior"/>
    <n v="240000"/>
    <n v="33.121306786104107"/>
    <x v="0"/>
  </r>
  <r>
    <s v="PID0529"/>
    <x v="0"/>
    <s v="senior"/>
    <n v="500"/>
    <n v="30.592955518691404"/>
    <x v="0"/>
  </r>
  <r>
    <s v="PID0530"/>
    <x v="1"/>
    <s v="senior"/>
    <n v="54000"/>
    <n v="34.316890495867767"/>
    <x v="0"/>
  </r>
  <r>
    <s v="PID0531"/>
    <x v="0"/>
    <s v="senior"/>
    <n v="500"/>
    <n v="30.597469897881414"/>
    <x v="0"/>
  </r>
  <r>
    <s v="PID0532"/>
    <x v="3"/>
    <s v="Young Adults"/>
    <n v="500"/>
    <n v="20.047778925619834"/>
    <x v="1"/>
  </r>
  <r>
    <s v="PID0533"/>
    <x v="2"/>
    <s v="Super Adults"/>
    <n v="4000"/>
    <n v="22.595640908398103"/>
    <x v="1"/>
  </r>
  <r>
    <s v="PID0534"/>
    <x v="2"/>
    <s v="Senior Adullt"/>
    <n v="30000"/>
    <n v="28.442906574394467"/>
    <x v="0"/>
  </r>
  <r>
    <s v="PID0535"/>
    <x v="1"/>
    <s v="Super Adults"/>
    <n v="500"/>
    <n v="30.148423005565864"/>
    <x v="0"/>
  </r>
  <r>
    <s v="PID0536"/>
    <x v="0"/>
    <s v="Senior Adullt"/>
    <n v="24000"/>
    <n v="30.519669037596167"/>
    <x v="0"/>
  </r>
  <r>
    <s v="PID0537"/>
    <x v="0"/>
    <s v="Young Adults"/>
    <n v="24000"/>
    <n v="28.415532879818599"/>
    <x v="0"/>
  </r>
  <r>
    <s v="PID0538"/>
    <x v="2"/>
    <s v="senior"/>
    <n v="12000"/>
    <n v="30.714682387116071"/>
    <x v="0"/>
  </r>
  <r>
    <s v="PID0539"/>
    <x v="0"/>
    <s v="Senior Adullt"/>
    <n v="3000"/>
    <n v="34.978200554894968"/>
    <x v="0"/>
  </r>
  <r>
    <s v="PID0540"/>
    <x v="0"/>
    <s v="senior"/>
    <n v="18000"/>
    <n v="21.035548203863801"/>
    <x v="1"/>
  </r>
  <r>
    <s v="PID0541"/>
    <x v="0"/>
    <s v="senior"/>
    <n v="36000"/>
    <n v="33.717306816988206"/>
    <x v="0"/>
  </r>
  <r>
    <s v="PID0542"/>
    <x v="1"/>
    <s v="Super Adults"/>
    <n v="60000"/>
    <n v="30.533333333333335"/>
    <x v="0"/>
  </r>
  <r>
    <s v="PID0543"/>
    <x v="3"/>
    <s v="senior"/>
    <n v="30000"/>
    <n v="29.443027210884356"/>
    <x v="0"/>
  </r>
  <r>
    <s v="PID0544"/>
    <x v="2"/>
    <s v="senior"/>
    <n v="18000"/>
    <n v="30.60406986059926"/>
    <x v="0"/>
  </r>
  <r>
    <s v="PID0545"/>
    <x v="0"/>
    <s v="senior"/>
    <n v="800"/>
    <n v="31.000918273645553"/>
    <x v="0"/>
  </r>
  <r>
    <s v="PID0546"/>
    <x v="2"/>
    <s v="Super Adults"/>
    <n v="40000"/>
    <n v="31.365165838807876"/>
    <x v="0"/>
  </r>
  <r>
    <s v="PID0547"/>
    <x v="1"/>
    <s v="Senior Adullt"/>
    <n v="60000"/>
    <n v="29.322107707940194"/>
    <x v="0"/>
  </r>
  <r>
    <s v="PID0548"/>
    <x v="0"/>
    <s v="Young Adults"/>
    <n v="40000"/>
    <n v="32.142722721969214"/>
    <x v="0"/>
  </r>
  <r>
    <s v="PID0549"/>
    <x v="2"/>
    <s v="senior"/>
    <n v="32000"/>
    <n v="21.671206537413873"/>
    <x v="1"/>
  </r>
  <r>
    <s v="PID0550"/>
    <x v="1"/>
    <s v="Senior Adullt"/>
    <n v="240000"/>
    <n v="34.131469363474125"/>
    <x v="0"/>
  </r>
  <r>
    <s v="PID0551"/>
    <x v="2"/>
    <s v="senior"/>
    <n v="800"/>
    <n v="33.777777777777779"/>
    <x v="0"/>
  </r>
  <r>
    <s v="PID0552"/>
    <x v="1"/>
    <s v="Senior Adullt"/>
    <n v="18000"/>
    <n v="24.785890550152416"/>
    <x v="1"/>
  </r>
  <r>
    <s v="PID0553"/>
    <x v="0"/>
    <s v="senior"/>
    <n v="12000"/>
    <n v="34.747474747474747"/>
    <x v="0"/>
  </r>
  <r>
    <s v="PID0554"/>
    <x v="2"/>
    <s v="senior"/>
    <n v="16000"/>
    <n v="34.6505280645544"/>
    <x v="0"/>
  </r>
  <r>
    <s v="PID0555"/>
    <x v="0"/>
    <s v="senior"/>
    <n v="200000"/>
    <n v="30.064014631915864"/>
    <x v="0"/>
  </r>
  <r>
    <s v="PID0556"/>
    <x v="1"/>
    <s v="senior"/>
    <n v="250000"/>
    <n v="29.397682658239965"/>
    <x v="0"/>
  </r>
  <r>
    <s v="PID0557"/>
    <x v="0"/>
    <s v="senior"/>
    <n v="3000"/>
    <n v="23.54823959762231"/>
    <x v="1"/>
  </r>
  <r>
    <s v="PID0558"/>
    <x v="1"/>
    <s v="Senior Adullt"/>
    <n v="100"/>
    <n v="25.368480725623584"/>
    <x v="1"/>
  </r>
  <r>
    <s v="PID0559"/>
    <x v="0"/>
    <s v="Young Adults"/>
    <n v="240000"/>
    <n v="34.924003620361411"/>
    <x v="0"/>
  </r>
  <r>
    <s v="PID0560"/>
    <x v="2"/>
    <s v="Senior Adullt"/>
    <n v="200000"/>
    <n v="32.732197119830886"/>
    <x v="0"/>
  </r>
  <r>
    <s v="PID0561"/>
    <x v="1"/>
    <s v="Senior Adullt"/>
    <n v="250000"/>
    <n v="33.694727891156468"/>
    <x v="0"/>
  </r>
  <r>
    <s v="PID0562"/>
    <x v="1"/>
    <s v="Senior Adullt"/>
    <n v="12000"/>
    <n v="29.952026259310696"/>
    <x v="0"/>
  </r>
  <r>
    <s v="PID0563"/>
    <x v="2"/>
    <s v="Senior Adullt"/>
    <n v="30000"/>
    <n v="25.11249818551314"/>
    <x v="1"/>
  </r>
  <r>
    <s v="PID0564"/>
    <x v="1"/>
    <s v="Young Adults"/>
    <n v="60000"/>
    <n v="29.237832874196513"/>
    <x v="0"/>
  </r>
  <r>
    <s v="PID0565"/>
    <x v="0"/>
    <s v="senior"/>
    <n v="100"/>
    <n v="34.212804396100722"/>
    <x v="0"/>
  </r>
  <r>
    <s v="PID0566"/>
    <x v="0"/>
    <s v="Senior Adullt"/>
    <n v="32000"/>
    <n v="28.440816326530609"/>
    <x v="0"/>
  </r>
  <r>
    <s v="PID0567"/>
    <x v="0"/>
    <s v="senior"/>
    <n v="800"/>
    <n v="30.44358239163434"/>
    <x v="0"/>
  </r>
  <r>
    <s v="PID0568"/>
    <x v="3"/>
    <s v="senior"/>
    <n v="18000"/>
    <n v="28.886576482830385"/>
    <x v="0"/>
  </r>
  <r>
    <s v="PID0569"/>
    <x v="2"/>
    <s v="Senior Adullt"/>
    <n v="500"/>
    <n v="33.813358281265664"/>
    <x v="0"/>
  </r>
  <r>
    <s v="PID0570"/>
    <x v="2"/>
    <s v="Senior Adullt"/>
    <n v="90000"/>
    <n v="33.31350386674599"/>
    <x v="0"/>
  </r>
  <r>
    <s v="PID0571"/>
    <x v="1"/>
    <s v="Young Adults"/>
    <n v="3000"/>
    <n v="29.369507835209998"/>
    <x v="0"/>
  </r>
  <r>
    <s v="PID0572"/>
    <x v="3"/>
    <s v="senior"/>
    <n v="300000"/>
    <n v="25.491276400367315"/>
    <x v="1"/>
  </r>
  <r>
    <s v="PID0573"/>
    <x v="3"/>
    <s v="senior"/>
    <n v="60000"/>
    <n v="30.311111111111114"/>
    <x v="0"/>
  </r>
  <r>
    <s v="PID0574"/>
    <x v="3"/>
    <s v="Super Adults"/>
    <n v="250000"/>
    <n v="32.708744247205779"/>
    <x v="0"/>
  </r>
  <r>
    <s v="PID0575"/>
    <x v="0"/>
    <s v="senior"/>
    <n v="12000"/>
    <n v="32.443825510933799"/>
    <x v="0"/>
  </r>
  <r>
    <s v="PID0576"/>
    <x v="1"/>
    <s v="Senior Adullt"/>
    <n v="36000"/>
    <n v="34.293801712875599"/>
    <x v="0"/>
  </r>
  <r>
    <s v="PID0577"/>
    <x v="3"/>
    <s v="Senior Adullt"/>
    <n v="45000"/>
    <n v="31.268590124925641"/>
    <x v="0"/>
  </r>
  <r>
    <s v="PID0578"/>
    <x v="1"/>
    <s v="Senior Adullt"/>
    <n v="90000"/>
    <n v="21.832474567314041"/>
    <x v="1"/>
  </r>
  <r>
    <s v="PID0579"/>
    <x v="2"/>
    <s v="Young Adults"/>
    <n v="1000"/>
    <n v="34.112353026564087"/>
    <x v="0"/>
  </r>
  <r>
    <s v="PID0580"/>
    <x v="2"/>
    <s v="senior"/>
    <n v="18000"/>
    <n v="30.483896811408421"/>
    <x v="0"/>
  </r>
  <r>
    <s v="PID0581"/>
    <x v="2"/>
    <s v="senior"/>
    <n v="45000"/>
    <n v="30.264919469349667"/>
    <x v="0"/>
  </r>
  <r>
    <s v="PID0582"/>
    <x v="3"/>
    <s v="senior"/>
    <n v="3000"/>
    <n v="33.310624260461118"/>
    <x v="0"/>
  </r>
  <r>
    <s v="PID0583"/>
    <x v="2"/>
    <s v="senior"/>
    <n v="32000"/>
    <n v="26.455218464218323"/>
    <x v="1"/>
  </r>
  <r>
    <s v="PID0584"/>
    <x v="0"/>
    <s v="senior"/>
    <n v="18000"/>
    <n v="33.961296937075481"/>
    <x v="0"/>
  </r>
  <r>
    <s v="PID0585"/>
    <x v="0"/>
    <s v="Senior Adullt"/>
    <n v="32000"/>
    <n v="24.602076124567475"/>
    <x v="1"/>
  </r>
  <r>
    <s v="PID0586"/>
    <x v="1"/>
    <s v="senior"/>
    <n v="24000"/>
    <n v="26.546938775510203"/>
    <x v="1"/>
  </r>
  <r>
    <s v="PID0587"/>
    <x v="0"/>
    <s v="senior"/>
    <n v="40000"/>
    <n v="21.402570062716546"/>
    <x v="1"/>
  </r>
  <r>
    <s v="PID0588"/>
    <x v="1"/>
    <s v="Young Adults"/>
    <n v="18000"/>
    <n v="22.375679950619187"/>
    <x v="1"/>
  </r>
  <r>
    <s v="PID0589"/>
    <x v="0"/>
    <s v="senior"/>
    <n v="800"/>
    <n v="31.164138657834318"/>
    <x v="0"/>
  </r>
  <r>
    <s v="PID0590"/>
    <x v="3"/>
    <s v="senior"/>
    <n v="3000"/>
    <n v="26.462045967944352"/>
    <x v="1"/>
  </r>
  <r>
    <s v="PID0591"/>
    <x v="2"/>
    <s v="Super Adults"/>
    <n v="40000"/>
    <n v="26.748614958448751"/>
    <x v="1"/>
  </r>
  <r>
    <s v="PID0592"/>
    <x v="0"/>
    <s v="Senior Adullt"/>
    <n v="800"/>
    <n v="32.419217687074834"/>
    <x v="0"/>
  </r>
  <r>
    <s v="PID0593"/>
    <x v="1"/>
    <s v="senior"/>
    <n v="40000"/>
    <n v="28.826177285318558"/>
    <x v="0"/>
  </r>
  <r>
    <s v="PID0594"/>
    <x v="0"/>
    <s v="Senior Adullt"/>
    <n v="100"/>
    <n v="20.930612244897958"/>
    <x v="1"/>
  </r>
  <r>
    <s v="PID0595"/>
    <x v="0"/>
    <s v="Young Adults"/>
    <n v="800"/>
    <n v="33.828124999999993"/>
    <x v="0"/>
  </r>
  <r>
    <s v="PID0596"/>
    <x v="2"/>
    <s v="Senior Adullt"/>
    <n v="100"/>
    <n v="33.070004445812394"/>
    <x v="0"/>
  </r>
  <r>
    <s v="PID0597"/>
    <x v="1"/>
    <s v="senior"/>
    <n v="45000"/>
    <n v="31.816893424036284"/>
    <x v="0"/>
  </r>
  <r>
    <s v="PID0598"/>
    <x v="2"/>
    <s v="Young Adults"/>
    <n v="240000"/>
    <n v="33.398437499999993"/>
    <x v="0"/>
  </r>
  <r>
    <s v="PID0599"/>
    <x v="1"/>
    <s v="senior"/>
    <n v="21000"/>
    <n v="23.460737656157054"/>
    <x v="1"/>
  </r>
  <r>
    <s v="PID0600"/>
    <x v="1"/>
    <s v="senior"/>
    <n v="18000"/>
    <n v="31.645569620253159"/>
    <x v="0"/>
  </r>
  <r>
    <s v="PID0601"/>
    <x v="2"/>
    <s v="Young Adults"/>
    <n v="4000"/>
    <n v="34.861583596017603"/>
    <x v="0"/>
  </r>
  <r>
    <s v="PID0602"/>
    <x v="2"/>
    <s v="senior"/>
    <n v="100"/>
    <n v="21.462833934386051"/>
    <x v="1"/>
  </r>
  <r>
    <s v="PID0603"/>
    <x v="0"/>
    <s v="Young Adults"/>
    <n v="800"/>
    <n v="31.651552816778128"/>
    <x v="0"/>
  </r>
  <r>
    <s v="PID0604"/>
    <x v="0"/>
    <s v="senior"/>
    <n v="200000"/>
    <n v="28.316808765093938"/>
    <x v="0"/>
  </r>
  <r>
    <s v="PID0605"/>
    <x v="2"/>
    <s v="senior"/>
    <n v="90000"/>
    <n v="26.9281795690057"/>
    <x v="1"/>
  </r>
  <r>
    <s v="PID0606"/>
    <x v="1"/>
    <s v="senior"/>
    <n v="200000"/>
    <n v="22.754312908982754"/>
    <x v="1"/>
  </r>
  <r>
    <s v="PID0607"/>
    <x v="0"/>
    <s v="senior"/>
    <n v="500"/>
    <n v="28.996539792387544"/>
    <x v="0"/>
  </r>
  <r>
    <s v="PID0608"/>
    <x v="0"/>
    <s v="Super Adults"/>
    <n v="21000"/>
    <n v="29.832766439909303"/>
    <x v="0"/>
  </r>
  <r>
    <s v="PID0609"/>
    <x v="1"/>
    <s v="Senior Adullt"/>
    <n v="45000"/>
    <n v="25.665030991735538"/>
    <x v="1"/>
  </r>
  <r>
    <s v="PID0610"/>
    <x v="0"/>
    <s v="Senior Adullt"/>
    <n v="45000"/>
    <n v="23.63120276324339"/>
    <x v="1"/>
  </r>
  <r>
    <s v="PID0611"/>
    <x v="1"/>
    <s v="Senior Adullt"/>
    <n v="100"/>
    <n v="31.207133058984908"/>
    <x v="0"/>
  </r>
  <r>
    <s v="PID0612"/>
    <x v="0"/>
    <s v="Senior Adullt"/>
    <n v="45000"/>
    <n v="26.385557379118797"/>
    <x v="1"/>
  </r>
  <r>
    <s v="PID0613"/>
    <x v="2"/>
    <s v="senior"/>
    <n v="75000"/>
    <n v="29.250679540752156"/>
    <x v="0"/>
  </r>
  <r>
    <s v="PID0614"/>
    <x v="0"/>
    <s v="senior"/>
    <n v="24000"/>
    <n v="26.662049861495845"/>
    <x v="1"/>
  </r>
  <r>
    <s v="PID0615"/>
    <x v="2"/>
    <s v="senior"/>
    <n v="40000"/>
    <n v="23.823047879982624"/>
    <x v="1"/>
  </r>
  <r>
    <s v="PID0616"/>
    <x v="1"/>
    <s v="Young Adults"/>
    <n v="40000"/>
    <n v="29.134948096885818"/>
    <x v="0"/>
  </r>
  <r>
    <s v="PID0617"/>
    <x v="0"/>
    <s v="Senior Adullt"/>
    <n v="45000"/>
    <n v="25.245389649018449"/>
    <x v="1"/>
  </r>
  <r>
    <s v="PID0618"/>
    <x v="0"/>
    <s v="Senior Adullt"/>
    <n v="3000"/>
    <n v="31.588613406795229"/>
    <x v="0"/>
  </r>
  <r>
    <s v="PID0619"/>
    <x v="1"/>
    <s v="Young Adults"/>
    <n v="90000"/>
    <n v="24.916255786819228"/>
    <x v="1"/>
  </r>
  <r>
    <s v="PID0620"/>
    <x v="2"/>
    <s v="Young Adults"/>
    <n v="30000"/>
    <n v="23.086803677663603"/>
    <x v="1"/>
  </r>
  <r>
    <s v="PID0621"/>
    <x v="3"/>
    <s v="Senior Adullt"/>
    <n v="3000"/>
    <n v="26.213842975206614"/>
    <x v="1"/>
  </r>
  <r>
    <s v="PID0622"/>
    <x v="3"/>
    <s v="Senior Adullt"/>
    <n v="3000"/>
    <n v="24.212293388429753"/>
    <x v="1"/>
  </r>
  <r>
    <s v="PID0623"/>
    <x v="0"/>
    <s v="Young Adults"/>
    <n v="500"/>
    <n v="28.451154013644945"/>
    <x v="0"/>
  </r>
  <r>
    <s v="PID0624"/>
    <x v="0"/>
    <s v="senior"/>
    <n v="30000"/>
    <n v="34.490358126721766"/>
    <x v="0"/>
  </r>
  <r>
    <s v="PID0625"/>
    <x v="0"/>
    <s v="Young Adults"/>
    <n v="90000"/>
    <n v="26.149276859504134"/>
    <x v="1"/>
  </r>
  <r>
    <s v="PID0626"/>
    <x v="3"/>
    <s v="senior"/>
    <n v="4000"/>
    <n v="23.433744592212783"/>
    <x v="1"/>
  </r>
  <r>
    <s v="PID0627"/>
    <x v="1"/>
    <s v="Senior Adullt"/>
    <n v="12000"/>
    <n v="33.455265965554027"/>
    <x v="0"/>
  </r>
  <r>
    <s v="PID0628"/>
    <x v="2"/>
    <s v="Super Adults"/>
    <n v="240000"/>
    <n v="34.382549630615181"/>
    <x v="0"/>
  </r>
  <r>
    <s v="PID0629"/>
    <x v="0"/>
    <s v="senior"/>
    <n v="75000"/>
    <n v="28.850341123530267"/>
    <x v="0"/>
  </r>
  <r>
    <s v="PID0630"/>
    <x v="3"/>
    <s v="senior"/>
    <n v="100"/>
    <n v="29.615950206901271"/>
    <x v="0"/>
  </r>
  <r>
    <s v="PID0631"/>
    <x v="2"/>
    <s v="Senior Adullt"/>
    <n v="45000"/>
    <n v="34.828514739229028"/>
    <x v="0"/>
  </r>
  <r>
    <s v="PID0632"/>
    <x v="1"/>
    <s v="Senior Adullt"/>
    <n v="16000"/>
    <n v="22.889795918367344"/>
    <x v="1"/>
  </r>
  <r>
    <s v="PID0633"/>
    <x v="0"/>
    <s v="Young Adults"/>
    <n v="300000"/>
    <n v="25.377229080932779"/>
    <x v="1"/>
  </r>
  <r>
    <s v="PID0634"/>
    <x v="0"/>
    <s v="senior"/>
    <n v="500"/>
    <n v="25.140478668054108"/>
    <x v="1"/>
  </r>
  <r>
    <s v="PID0635"/>
    <x v="3"/>
    <s v="senior"/>
    <n v="21000"/>
    <n v="30.13840830449827"/>
    <x v="0"/>
  </r>
  <r>
    <s v="PID0636"/>
    <x v="0"/>
    <s v="senior"/>
    <n v="3000"/>
    <n v="32.01019066403682"/>
    <x v="0"/>
  </r>
  <r>
    <s v="PID0637"/>
    <x v="0"/>
    <s v="Super Adults"/>
    <n v="75000"/>
    <n v="32.450069920040157"/>
    <x v="0"/>
  </r>
  <r>
    <s v="PID0638"/>
    <x v="2"/>
    <s v="Senior Adullt"/>
    <n v="12000"/>
    <n v="32.29786616344898"/>
    <x v="0"/>
  </r>
  <r>
    <s v="PID0639"/>
    <x v="2"/>
    <s v="senior"/>
    <n v="30000"/>
    <n v="30.110990511536716"/>
    <x v="0"/>
  </r>
  <r>
    <s v="PID0640"/>
    <x v="2"/>
    <s v="senior"/>
    <n v="18000"/>
    <n v="28.123914972416188"/>
    <x v="0"/>
  </r>
  <r>
    <s v="PID0641"/>
    <x v="1"/>
    <s v="Senior Adullt"/>
    <n v="250000"/>
    <n v="28.555794945453304"/>
    <x v="0"/>
  </r>
  <r>
    <s v="PID0642"/>
    <x v="0"/>
    <s v="senior"/>
    <n v="16000"/>
    <n v="34.171178600882065"/>
    <x v="0"/>
  </r>
  <r>
    <s v="PID0643"/>
    <x v="2"/>
    <s v="senior"/>
    <n v="10000"/>
    <n v="28.124999999999993"/>
    <x v="0"/>
  </r>
  <r>
    <s v="PID0644"/>
    <x v="2"/>
    <s v="senior"/>
    <n v="200000"/>
    <n v="29.494097123615564"/>
    <x v="0"/>
  </r>
  <r>
    <s v="PID0645"/>
    <x v="0"/>
    <s v="Senior Adullt"/>
    <n v="45000"/>
    <n v="30.450624628197509"/>
    <x v="0"/>
  </r>
  <r>
    <s v="PID0646"/>
    <x v="1"/>
    <s v="senior"/>
    <n v="90000"/>
    <n v="29.809176107493698"/>
    <x v="0"/>
  </r>
  <r>
    <s v="PID0647"/>
    <x v="2"/>
    <s v="senior"/>
    <n v="3000"/>
    <n v="33.142182492831843"/>
    <x v="0"/>
  </r>
  <r>
    <s v="PID0648"/>
    <x v="0"/>
    <s v="Senior Adullt"/>
    <n v="90000"/>
    <n v="20.014033211934912"/>
    <x v="1"/>
  </r>
  <r>
    <s v="PID0649"/>
    <x v="1"/>
    <s v="Super Adults"/>
    <n v="200000"/>
    <n v="23.848684210526315"/>
    <x v="1"/>
  </r>
  <r>
    <s v="PID0650"/>
    <x v="1"/>
    <s v="senior"/>
    <n v="3000"/>
    <n v="20.213383655102341"/>
    <x v="1"/>
  </r>
  <r>
    <s v="PID0651"/>
    <x v="1"/>
    <s v="Senior Adullt"/>
    <n v="40000"/>
    <n v="22.99357208448118"/>
    <x v="1"/>
  </r>
  <r>
    <s v="PID0652"/>
    <x v="1"/>
    <s v="Senior Adullt"/>
    <n v="500"/>
    <n v="30.741861989326175"/>
    <x v="0"/>
  </r>
  <r>
    <s v="PID0653"/>
    <x v="1"/>
    <s v="Senior Adullt"/>
    <n v="60000"/>
    <n v="26.52265821112432"/>
    <x v="1"/>
  </r>
  <r>
    <s v="PID0654"/>
    <x v="2"/>
    <s v="Super Adults"/>
    <n v="200"/>
    <n v="22.044444444444444"/>
    <x v="1"/>
  </r>
  <r>
    <s v="PID0655"/>
    <x v="2"/>
    <s v="Senior Adullt"/>
    <n v="200000"/>
    <n v="33.13224169300009"/>
    <x v="0"/>
  </r>
  <r>
    <s v="PID0656"/>
    <x v="0"/>
    <s v="Young Adults"/>
    <n v="250000"/>
    <n v="25.280109859242845"/>
    <x v="1"/>
  </r>
  <r>
    <s v="PID0657"/>
    <x v="0"/>
    <s v="Young Adults"/>
    <n v="60000"/>
    <n v="26.890544123216767"/>
    <x v="1"/>
  </r>
  <r>
    <s v="PID0658"/>
    <x v="0"/>
    <s v="Senior Adullt"/>
    <n v="40000"/>
    <n v="23.386377156454493"/>
    <x v="1"/>
  </r>
  <r>
    <s v="PID0659"/>
    <x v="0"/>
    <s v="senior"/>
    <n v="21000"/>
    <n v="31.259105098855354"/>
    <x v="0"/>
  </r>
  <r>
    <s v="PID0660"/>
    <x v="1"/>
    <s v="Young Adults"/>
    <n v="300000"/>
    <n v="28.002559373706202"/>
    <x v="0"/>
  </r>
  <r>
    <s v="PID0661"/>
    <x v="1"/>
    <s v="senior"/>
    <n v="20000"/>
    <n v="25.24421413816043"/>
    <x v="1"/>
  </r>
  <r>
    <s v="PID0662"/>
    <x v="2"/>
    <s v="senior"/>
    <n v="90000"/>
    <n v="21.377410468319564"/>
    <x v="1"/>
  </r>
  <r>
    <s v="PID0663"/>
    <x v="2"/>
    <s v="Super Adults"/>
    <n v="200000"/>
    <n v="33.207819259734016"/>
    <x v="0"/>
  </r>
  <r>
    <s v="PID0664"/>
    <x v="2"/>
    <s v="Super Adults"/>
    <n v="60000"/>
    <n v="29.126962694340492"/>
    <x v="0"/>
  </r>
  <r>
    <s v="PID0665"/>
    <x v="0"/>
    <s v="senior"/>
    <n v="24000"/>
    <n v="23.324075243024872"/>
    <x v="1"/>
  </r>
  <r>
    <s v="PID0666"/>
    <x v="3"/>
    <s v="senior"/>
    <n v="36000"/>
    <n v="23.738759335467147"/>
    <x v="1"/>
  </r>
  <r>
    <s v="PID0667"/>
    <x v="1"/>
    <s v="senior"/>
    <n v="250000"/>
    <n v="30.321067189524179"/>
    <x v="0"/>
  </r>
  <r>
    <s v="PID0668"/>
    <x v="1"/>
    <s v="senior"/>
    <n v="60000"/>
    <n v="21.11039897452331"/>
    <x v="1"/>
  </r>
  <r>
    <s v="PID0669"/>
    <x v="2"/>
    <s v="senior"/>
    <n v="90000"/>
    <n v="30.644044321329638"/>
    <x v="0"/>
  </r>
  <r>
    <s v="PID0670"/>
    <x v="0"/>
    <s v="Young Adults"/>
    <n v="60000"/>
    <n v="28.414864276382641"/>
    <x v="0"/>
  </r>
  <r>
    <s v="PID0671"/>
    <x v="0"/>
    <s v="Young Adults"/>
    <n v="12000"/>
    <n v="31.741788900397605"/>
    <x v="0"/>
  </r>
  <r>
    <s v="PID0672"/>
    <x v="2"/>
    <s v="Senior Adullt"/>
    <n v="12000"/>
    <n v="29.92469282600079"/>
    <x v="0"/>
  </r>
  <r>
    <s v="PID0673"/>
    <x v="1"/>
    <s v="senior"/>
    <n v="12000"/>
    <n v="28.279721474646504"/>
    <x v="0"/>
  </r>
  <r>
    <s v="PID0674"/>
    <x v="2"/>
    <s v="Senior Adullt"/>
    <n v="48000"/>
    <n v="21.59736570247934"/>
    <x v="1"/>
  </r>
  <r>
    <s v="PID0675"/>
    <x v="0"/>
    <s v="Senior Adullt"/>
    <n v="18000"/>
    <n v="21.047724909462513"/>
    <x v="1"/>
  </r>
  <r>
    <s v="PID0676"/>
    <x v="2"/>
    <s v="Senior Adullt"/>
    <n v="60000"/>
    <n v="33.41951546490472"/>
    <x v="0"/>
  </r>
  <r>
    <s v="PID0677"/>
    <x v="2"/>
    <s v="Senior Adullt"/>
    <n v="24000"/>
    <n v="28.555794945453304"/>
    <x v="0"/>
  </r>
  <r>
    <s v="PID0678"/>
    <x v="0"/>
    <s v="senior"/>
    <n v="60000"/>
    <n v="34.296874999999993"/>
    <x v="0"/>
  </r>
  <r>
    <s v="PID0679"/>
    <x v="0"/>
    <s v="senior"/>
    <n v="500"/>
    <n v="20.488888888888891"/>
    <x v="1"/>
  </r>
  <r>
    <s v="PID0680"/>
    <x v="1"/>
    <s v="Senior Adullt"/>
    <n v="36000"/>
    <n v="32.653810835629024"/>
    <x v="0"/>
  </r>
  <r>
    <s v="PID0681"/>
    <x v="3"/>
    <s v="senior"/>
    <n v="2000"/>
    <n v="23.633626273589865"/>
    <x v="1"/>
  </r>
  <r>
    <s v="PID0682"/>
    <x v="0"/>
    <s v="Super Adults"/>
    <n v="100"/>
    <n v="23.931015387049559"/>
    <x v="1"/>
  </r>
  <r>
    <s v="PID0683"/>
    <x v="0"/>
    <s v="Senior Adullt"/>
    <n v="24000"/>
    <n v="22.499999999999996"/>
    <x v="1"/>
  </r>
  <r>
    <s v="PID0684"/>
    <x v="0"/>
    <s v="Super Adults"/>
    <n v="18000"/>
    <n v="23.335466144755166"/>
    <x v="1"/>
  </r>
  <r>
    <s v="PID0685"/>
    <x v="0"/>
    <s v="senior"/>
    <n v="500"/>
    <n v="22.906574394463671"/>
    <x v="1"/>
  </r>
  <r>
    <s v="PID0686"/>
    <x v="3"/>
    <s v="senior"/>
    <n v="20000"/>
    <n v="23.952095808383234"/>
    <x v="1"/>
  </r>
  <r>
    <s v="PID0687"/>
    <x v="0"/>
    <s v="senior"/>
    <n v="500"/>
    <n v="26.581227008425298"/>
    <x v="1"/>
  </r>
  <r>
    <s v="PID0688"/>
    <x v="0"/>
    <s v="Senior Adullt"/>
    <n v="200000"/>
    <n v="28.721121070571897"/>
    <x v="0"/>
  </r>
  <r>
    <s v="PID0689"/>
    <x v="0"/>
    <s v="Senior Adullt"/>
    <n v="100"/>
    <n v="23.118367346938776"/>
    <x v="1"/>
  </r>
  <r>
    <s v="PID0690"/>
    <x v="2"/>
    <s v="senior"/>
    <n v="250000"/>
    <n v="31.863474122546108"/>
    <x v="0"/>
  </r>
  <r>
    <s v="PID0691"/>
    <x v="0"/>
    <s v="senior"/>
    <n v="18000"/>
    <n v="26.92698504862825"/>
    <x v="1"/>
  </r>
  <r>
    <s v="PID0692"/>
    <x v="2"/>
    <s v="Senior Adullt"/>
    <n v="18000"/>
    <n v="23.087594133967499"/>
    <x v="1"/>
  </r>
  <r>
    <s v="PID0693"/>
    <x v="3"/>
    <s v="Super Adults"/>
    <n v="90000"/>
    <n v="34.39349112426035"/>
    <x v="0"/>
  </r>
  <r>
    <s v="PID0694"/>
    <x v="2"/>
    <s v="Senior Adullt"/>
    <n v="18000"/>
    <n v="33.012244897959185"/>
    <x v="0"/>
  </r>
  <r>
    <s v="PID0695"/>
    <x v="2"/>
    <s v="Young Adults"/>
    <n v="60000"/>
    <n v="30.301903628792392"/>
    <x v="0"/>
  </r>
  <r>
    <s v="PID0696"/>
    <x v="0"/>
    <s v="Senior Adullt"/>
    <n v="60000"/>
    <n v="29.480968858131494"/>
    <x v="0"/>
  </r>
  <r>
    <s v="PID0697"/>
    <x v="2"/>
    <s v="Senior Adullt"/>
    <n v="24000"/>
    <n v="31.305770374776923"/>
    <x v="0"/>
  </r>
  <r>
    <s v="PID0698"/>
    <x v="2"/>
    <s v="Senior Adullt"/>
    <n v="48000"/>
    <n v="20.247920077516788"/>
    <x v="1"/>
  </r>
  <r>
    <s v="PID0699"/>
    <x v="0"/>
    <s v="Senior Adullt"/>
    <n v="90000"/>
    <n v="29.212571392902841"/>
    <x v="0"/>
  </r>
  <r>
    <s v="PID0700"/>
    <x v="0"/>
    <s v="Young Adults"/>
    <n v="18000"/>
    <n v="33.422848018580346"/>
    <x v="0"/>
  </r>
  <r>
    <s v="PID0701"/>
    <x v="0"/>
    <s v="senior"/>
    <n v="24000"/>
    <n v="21.223898795915254"/>
    <x v="1"/>
  </r>
  <r>
    <s v="PID0702"/>
    <x v="0"/>
    <s v="Senior Adullt"/>
    <n v="12000"/>
    <n v="30.938311566110883"/>
    <x v="0"/>
  </r>
  <r>
    <s v="PID0703"/>
    <x v="3"/>
    <s v="Super Adults"/>
    <n v="20000"/>
    <n v="21.43902535500969"/>
    <x v="1"/>
  </r>
  <r>
    <s v="PID0704"/>
    <x v="2"/>
    <s v="senior"/>
    <n v="20000"/>
    <n v="25.847768218818715"/>
    <x v="1"/>
  </r>
  <r>
    <s v="PID0705"/>
    <x v="2"/>
    <s v="Super Adults"/>
    <n v="60000"/>
    <n v="32.455677715120288"/>
    <x v="0"/>
  </r>
  <r>
    <s v="PID0706"/>
    <x v="1"/>
    <s v="senior"/>
    <n v="250000"/>
    <n v="32.286492549270946"/>
    <x v="0"/>
  </r>
  <r>
    <s v="PID0707"/>
    <x v="2"/>
    <s v="Senior Adullt"/>
    <n v="12000"/>
    <n v="26.416326530612245"/>
    <x v="1"/>
  </r>
  <r>
    <s v="PID0708"/>
    <x v="0"/>
    <s v="senior"/>
    <n v="90000"/>
    <n v="26.748614958448751"/>
    <x v="1"/>
  </r>
  <r>
    <s v="PID0709"/>
    <x v="1"/>
    <s v="Senior Adullt"/>
    <n v="90000"/>
    <n v="28.96855892278392"/>
    <x v="0"/>
  </r>
  <r>
    <s v="PID0710"/>
    <x v="1"/>
    <s v="Senior Adullt"/>
    <n v="16000"/>
    <n v="21.903731746890212"/>
    <x v="1"/>
  </r>
  <r>
    <s v="PID0711"/>
    <x v="2"/>
    <s v="senior"/>
    <n v="40000"/>
    <n v="28.551379325468179"/>
    <x v="0"/>
  </r>
  <r>
    <s v="PID0712"/>
    <x v="1"/>
    <s v="senior"/>
    <n v="500"/>
    <n v="33.752319596652782"/>
    <x v="0"/>
  </r>
  <r>
    <s v="PID0713"/>
    <x v="3"/>
    <s v="Young Adults"/>
    <n v="500"/>
    <n v="23.801652892561986"/>
    <x v="1"/>
  </r>
  <r>
    <s v="PID0714"/>
    <x v="0"/>
    <s v="senior"/>
    <n v="12000"/>
    <n v="23.154407787993513"/>
    <x v="1"/>
  </r>
  <r>
    <s v="PID0715"/>
    <x v="3"/>
    <s v="senior"/>
    <n v="60000"/>
    <n v="32.350251486053949"/>
    <x v="0"/>
  </r>
  <r>
    <s v="PID0716"/>
    <x v="0"/>
    <s v="senior"/>
    <n v="36000"/>
    <n v="30.226971207286027"/>
    <x v="0"/>
  </r>
  <r>
    <s v="PID0717"/>
    <x v="2"/>
    <s v="senior"/>
    <n v="250000"/>
    <n v="20.443594104308396"/>
    <x v="1"/>
  </r>
  <r>
    <s v="PID0718"/>
    <x v="2"/>
    <s v="Super Adults"/>
    <n v="3000"/>
    <n v="28.085937499999996"/>
    <x v="0"/>
  </r>
  <r>
    <s v="PID0719"/>
    <x v="3"/>
    <s v="Senior Adullt"/>
    <n v="100"/>
    <n v="34.857667584940316"/>
    <x v="0"/>
  </r>
  <r>
    <s v="PID0720"/>
    <x v="0"/>
    <s v="Senior Adullt"/>
    <n v="800"/>
    <n v="31.17163689672466"/>
    <x v="0"/>
  </r>
  <r>
    <s v="PID0721"/>
    <x v="1"/>
    <s v="senior"/>
    <n v="500"/>
    <n v="28.398293233891501"/>
    <x v="0"/>
  </r>
  <r>
    <s v="PID0722"/>
    <x v="0"/>
    <s v="Senior Adullt"/>
    <n v="20000"/>
    <n v="29.688581314878896"/>
    <x v="0"/>
  </r>
  <r>
    <s v="PID0723"/>
    <x v="3"/>
    <s v="Young Adults"/>
    <n v="100"/>
    <n v="28.472022726547287"/>
    <x v="0"/>
  </r>
  <r>
    <s v="PID0724"/>
    <x v="0"/>
    <s v="senior"/>
    <n v="20000"/>
    <n v="23.688888888888886"/>
    <x v="1"/>
  </r>
  <r>
    <s v="PID0725"/>
    <x v="0"/>
    <s v="Senior Adullt"/>
    <n v="24000"/>
    <n v="22.343158464034612"/>
    <x v="1"/>
  </r>
  <r>
    <s v="PID0726"/>
    <x v="0"/>
    <s v="senior"/>
    <n v="24000"/>
    <n v="28.200608876782564"/>
    <x v="0"/>
  </r>
  <r>
    <s v="PID0727"/>
    <x v="0"/>
    <s v="senior"/>
    <n v="12000"/>
    <n v="33.472217359336163"/>
    <x v="0"/>
  </r>
  <r>
    <s v="PID0728"/>
    <x v="2"/>
    <s v="senior"/>
    <n v="24000"/>
    <n v="20.902888663086081"/>
    <x v="1"/>
  </r>
  <r>
    <s v="PID0729"/>
    <x v="1"/>
    <s v="senior"/>
    <n v="90000"/>
    <n v="20.393842375334415"/>
    <x v="1"/>
  </r>
  <r>
    <s v="PID0730"/>
    <x v="0"/>
    <s v="senior"/>
    <n v="90000"/>
    <n v="28.158817253467458"/>
    <x v="0"/>
  </r>
  <r>
    <s v="PID0731"/>
    <x v="1"/>
    <s v="Senior Adullt"/>
    <n v="60000"/>
    <n v="29.669839381320646"/>
    <x v="0"/>
  </r>
  <r>
    <s v="PID0732"/>
    <x v="1"/>
    <s v="senior"/>
    <n v="48000"/>
    <n v="29.812244897959182"/>
    <x v="0"/>
  </r>
  <r>
    <s v="PID0733"/>
    <x v="1"/>
    <s v="senior"/>
    <n v="800"/>
    <n v="23.501139165444275"/>
    <x v="1"/>
  </r>
  <r>
    <s v="PID0734"/>
    <x v="0"/>
    <s v="Super Adults"/>
    <n v="40000"/>
    <n v="30.898437499999993"/>
    <x v="0"/>
  </r>
  <r>
    <s v="PID0735"/>
    <x v="0"/>
    <s v="senior"/>
    <n v="12000"/>
    <n v="24.310318549001671"/>
    <x v="1"/>
  </r>
  <r>
    <s v="PID0736"/>
    <x v="3"/>
    <s v="senior"/>
    <n v="15000"/>
    <n v="22.793319561640001"/>
    <x v="1"/>
  </r>
  <r>
    <s v="PID0737"/>
    <x v="3"/>
    <s v="Senior Adullt"/>
    <n v="12000"/>
    <n v="20.875227425069426"/>
    <x v="1"/>
  </r>
  <r>
    <s v="PID0738"/>
    <x v="0"/>
    <s v="Senior Adullt"/>
    <n v="20000"/>
    <n v="29.650148763722175"/>
    <x v="0"/>
  </r>
  <r>
    <s v="PID0739"/>
    <x v="2"/>
    <s v="senior"/>
    <n v="45000"/>
    <n v="30.084192190448544"/>
    <x v="0"/>
  </r>
  <r>
    <s v="PID0740"/>
    <x v="1"/>
    <s v="senior"/>
    <n v="24000"/>
    <n v="25.706650607851255"/>
    <x v="1"/>
  </r>
  <r>
    <s v="PID0741"/>
    <x v="0"/>
    <s v="senior"/>
    <n v="90000"/>
    <n v="33.645546372819105"/>
    <x v="0"/>
  </r>
  <r>
    <s v="PID0742"/>
    <x v="2"/>
    <s v="senior"/>
    <n v="3000"/>
    <n v="23.952095808383234"/>
    <x v="1"/>
  </r>
  <r>
    <s v="PID0743"/>
    <x v="2"/>
    <s v="Senior Adullt"/>
    <n v="20000"/>
    <n v="29.2024457883658"/>
    <x v="0"/>
  </r>
  <r>
    <s v="PID0744"/>
    <x v="1"/>
    <s v="senior"/>
    <n v="3000"/>
    <n v="29.342361752334053"/>
    <x v="0"/>
  </r>
  <r>
    <s v="PID0745"/>
    <x v="2"/>
    <s v="Senior Adullt"/>
    <n v="12000"/>
    <n v="24.620408163265306"/>
    <x v="1"/>
  </r>
  <r>
    <s v="PID0746"/>
    <x v="0"/>
    <s v="Senior Adullt"/>
    <n v="500"/>
    <n v="24.3125994819138"/>
    <x v="1"/>
  </r>
  <r>
    <s v="PID0747"/>
    <x v="0"/>
    <s v="Senior Adullt"/>
    <n v="300000"/>
    <n v="30.804191389976012"/>
    <x v="0"/>
  </r>
  <r>
    <s v="PID0748"/>
    <x v="1"/>
    <s v="Senior Adullt"/>
    <n v="200000"/>
    <n v="30.304921818919507"/>
    <x v="0"/>
  </r>
  <r>
    <s v="PID0749"/>
    <x v="0"/>
    <s v="senior"/>
    <n v="240000"/>
    <n v="28.515624999999993"/>
    <x v="0"/>
  </r>
  <r>
    <s v="PID0750"/>
    <x v="3"/>
    <s v="Super Adults"/>
    <n v="100"/>
    <n v="33.694727891156468"/>
    <x v="0"/>
  </r>
  <r>
    <s v="PID0751"/>
    <x v="1"/>
    <s v="senior"/>
    <n v="20000"/>
    <n v="30.927456382001839"/>
    <x v="0"/>
  </r>
  <r>
    <s v="PID0752"/>
    <x v="0"/>
    <s v="senior"/>
    <n v="18000"/>
    <n v="33.968915237942632"/>
    <x v="0"/>
  </r>
  <r>
    <s v="PID0753"/>
    <x v="0"/>
    <s v="Super Adults"/>
    <n v="32000"/>
    <n v="26.580764630994175"/>
    <x v="1"/>
  </r>
  <r>
    <s v="PID0754"/>
    <x v="3"/>
    <s v="Senior Adullt"/>
    <n v="24000"/>
    <n v="23.622573423769587"/>
    <x v="1"/>
  </r>
  <r>
    <s v="PID0755"/>
    <x v="2"/>
    <s v="senior"/>
    <n v="20000"/>
    <n v="24.355071302675849"/>
    <x v="1"/>
  </r>
  <r>
    <s v="PID0756"/>
    <x v="1"/>
    <s v="senior"/>
    <n v="60000"/>
    <n v="22.942130453700404"/>
    <x v="1"/>
  </r>
  <r>
    <s v="PID0757"/>
    <x v="0"/>
    <s v="Senior Adullt"/>
    <n v="15000"/>
    <n v="31.426912469153724"/>
    <x v="0"/>
  </r>
  <r>
    <s v="PID0758"/>
    <x v="1"/>
    <s v="Senior Adullt"/>
    <n v="12000"/>
    <n v="33.021120293847574"/>
    <x v="0"/>
  </r>
  <r>
    <s v="PID0759"/>
    <x v="2"/>
    <s v="senior"/>
    <n v="18000"/>
    <n v="31.16487742348982"/>
    <x v="0"/>
  </r>
  <r>
    <s v="PID0760"/>
    <x v="0"/>
    <s v="Senior Adullt"/>
    <n v="240000"/>
    <n v="33.392248453478096"/>
    <x v="0"/>
  </r>
  <r>
    <s v="PID0761"/>
    <x v="3"/>
    <s v="senior"/>
    <n v="72000"/>
    <n v="26.177411979881111"/>
    <x v="1"/>
  </r>
  <r>
    <s v="PID0762"/>
    <x v="1"/>
    <s v="Super Adults"/>
    <n v="32000"/>
    <n v="20.077747874749029"/>
    <x v="1"/>
  </r>
  <r>
    <s v="PID0763"/>
    <x v="1"/>
    <s v="Super Adults"/>
    <n v="12000"/>
    <n v="23.92242299970097"/>
    <x v="1"/>
  </r>
  <r>
    <s v="PID0764"/>
    <x v="1"/>
    <s v="senior"/>
    <n v="240000"/>
    <n v="30.138775510204081"/>
    <x v="0"/>
  </r>
  <r>
    <s v="PID0765"/>
    <x v="0"/>
    <s v="Senior Adullt"/>
    <n v="200000"/>
    <n v="23.313879092412847"/>
    <x v="1"/>
  </r>
  <r>
    <s v="PID0766"/>
    <x v="2"/>
    <s v="senior"/>
    <n v="3000"/>
    <n v="29.431607353685276"/>
    <x v="0"/>
  </r>
  <r>
    <s v="PID0767"/>
    <x v="0"/>
    <s v="senior"/>
    <n v="20000"/>
    <n v="33.834027364663896"/>
    <x v="0"/>
  </r>
  <r>
    <s v="PID0768"/>
    <x v="0"/>
    <s v="Senior Adullt"/>
    <n v="15000"/>
    <n v="23.422098967556547"/>
    <x v="1"/>
  </r>
  <r>
    <s v="PID0769"/>
    <x v="2"/>
    <s v="senior"/>
    <n v="72000"/>
    <n v="33.150434385002278"/>
    <x v="0"/>
  </r>
  <r>
    <s v="PID0770"/>
    <x v="0"/>
    <s v="senior"/>
    <n v="12000"/>
    <n v="32.123735871505062"/>
    <x v="0"/>
  </r>
  <r>
    <s v="PID0771"/>
    <x v="2"/>
    <s v="Senior Adullt"/>
    <n v="1600"/>
    <n v="24.156549421054276"/>
    <x v="1"/>
  </r>
  <r>
    <s v="PID0772"/>
    <x v="2"/>
    <s v="senior"/>
    <n v="15000"/>
    <n v="22.4"/>
    <x v="1"/>
  </r>
  <r>
    <s v="PID0773"/>
    <x v="1"/>
    <s v="Super Adults"/>
    <n v="32000"/>
    <n v="31.18836291913215"/>
    <x v="0"/>
  </r>
  <r>
    <s v="PID0774"/>
    <x v="1"/>
    <s v="Senior Adullt"/>
    <n v="90000"/>
    <n v="34.29651633810424"/>
    <x v="0"/>
  </r>
  <r>
    <s v="PID0775"/>
    <x v="0"/>
    <s v="Senior Adullt"/>
    <n v="12000"/>
    <n v="20.104514443315431"/>
    <x v="1"/>
  </r>
  <r>
    <s v="PID0776"/>
    <x v="1"/>
    <s v="senior"/>
    <n v="12000"/>
    <n v="31.701962809917358"/>
    <x v="0"/>
  </r>
  <r>
    <s v="PID0777"/>
    <x v="1"/>
    <s v="senior"/>
    <n v="240000"/>
    <n v="30.541383219954653"/>
    <x v="0"/>
  </r>
  <r>
    <s v="PID0778"/>
    <x v="1"/>
    <s v="senior"/>
    <n v="40000"/>
    <n v="28.197125852808828"/>
    <x v="0"/>
  </r>
  <r>
    <s v="PID0779"/>
    <x v="3"/>
    <s v="Young Adults"/>
    <n v="240000"/>
    <n v="28.026590930370464"/>
    <x v="0"/>
  </r>
  <r>
    <s v="PID0780"/>
    <x v="0"/>
    <s v="Senior Adullt"/>
    <n v="90000"/>
    <n v="33.417162017985056"/>
    <x v="0"/>
  </r>
  <r>
    <s v="PID0781"/>
    <x v="0"/>
    <s v="senior"/>
    <n v="4000"/>
    <n v="21.874999999999996"/>
    <x v="1"/>
  </r>
  <r>
    <s v="PID0782"/>
    <x v="0"/>
    <s v="senior"/>
    <n v="45000"/>
    <n v="24.977777777777778"/>
    <x v="1"/>
  </r>
  <r>
    <s v="PID0783"/>
    <x v="0"/>
    <s v="Super Adults"/>
    <n v="100"/>
    <n v="32.933117543001245"/>
    <x v="0"/>
  </r>
  <r>
    <s v="PID0784"/>
    <x v="2"/>
    <s v="senior"/>
    <n v="72000"/>
    <n v="20.882755855524742"/>
    <x v="1"/>
  </r>
  <r>
    <s v="PID0785"/>
    <x v="2"/>
    <s v="Super Adults"/>
    <n v="3000"/>
    <n v="31.739929087103249"/>
    <x v="0"/>
  </r>
  <r>
    <s v="PID0786"/>
    <x v="0"/>
    <s v="Young Adults"/>
    <n v="500"/>
    <n v="31.37798916633637"/>
    <x v="0"/>
  </r>
  <r>
    <s v="PID0787"/>
    <x v="0"/>
    <s v="Super Adults"/>
    <n v="32000"/>
    <n v="29.079565420058085"/>
    <x v="0"/>
  </r>
  <r>
    <s v="PID0788"/>
    <x v="3"/>
    <s v="Young Adults"/>
    <n v="40000"/>
    <n v="28.415532879818599"/>
    <x v="0"/>
  </r>
  <r>
    <s v="PID0789"/>
    <x v="2"/>
    <s v="Super Adults"/>
    <n v="75000"/>
    <n v="29.010519395134775"/>
    <x v="0"/>
  </r>
  <r>
    <s v="PID0790"/>
    <x v="1"/>
    <s v="Senior Adullt"/>
    <n v="12000"/>
    <n v="21.604938271604937"/>
    <x v="1"/>
  </r>
  <r>
    <s v="PID0791"/>
    <x v="0"/>
    <s v="senior"/>
    <n v="32000"/>
    <n v="22.887902695595002"/>
    <x v="1"/>
  </r>
  <r>
    <s v="PID0792"/>
    <x v="0"/>
    <s v="Senior Adullt"/>
    <n v="1000"/>
    <n v="33.945568114217735"/>
    <x v="0"/>
  </r>
  <r>
    <s v="PID0793"/>
    <x v="0"/>
    <s v="Super Adults"/>
    <n v="30000"/>
    <n v="32.031249999999993"/>
    <x v="0"/>
  </r>
  <r>
    <s v="PID0794"/>
    <x v="1"/>
    <s v="Super Adults"/>
    <n v="500"/>
    <n v="20.972655019081966"/>
    <x v="1"/>
  </r>
  <r>
    <s v="PID0795"/>
    <x v="0"/>
    <s v="Senior Adullt"/>
    <n v="250000"/>
    <n v="29.696262561631983"/>
    <x v="0"/>
  </r>
  <r>
    <s v="PID0796"/>
    <x v="0"/>
    <s v="Senior Adullt"/>
    <n v="3000"/>
    <n v="28.760986286378717"/>
    <x v="0"/>
  </r>
  <r>
    <s v="PID0797"/>
    <x v="3"/>
    <s v="Senior Adullt"/>
    <n v="200000"/>
    <n v="24.558120886097097"/>
    <x v="1"/>
  </r>
  <r>
    <s v="PID0798"/>
    <x v="0"/>
    <s v="senior"/>
    <n v="36000"/>
    <n v="25.078124999999996"/>
    <x v="1"/>
  </r>
  <r>
    <s v="PID0799"/>
    <x v="2"/>
    <s v="senior"/>
    <n v="12000"/>
    <n v="30.483896811408421"/>
    <x v="0"/>
  </r>
  <r>
    <s v="PID0800"/>
    <x v="1"/>
    <s v="senior"/>
    <n v="15000"/>
    <n v="25.37777777777778"/>
    <x v="1"/>
  </r>
  <r>
    <s v="PID0801"/>
    <x v="1"/>
    <s v="Senior Adullt"/>
    <n v="300000"/>
    <n v="26.367187499999996"/>
    <x v="1"/>
  </r>
  <r>
    <s v="PID0802"/>
    <x v="1"/>
    <s v="Senior Adullt"/>
    <n v="500"/>
    <n v="31.531069388871792"/>
    <x v="0"/>
  </r>
  <r>
    <s v="PID0803"/>
    <x v="3"/>
    <s v="senior"/>
    <n v="60000"/>
    <n v="25.293946871824652"/>
    <x v="1"/>
  </r>
  <r>
    <s v="PID0804"/>
    <x v="0"/>
    <s v="Young Adults"/>
    <n v="48000"/>
    <n v="28.844688309708882"/>
    <x v="0"/>
  </r>
  <r>
    <s v="PID0805"/>
    <x v="2"/>
    <s v="senior"/>
    <n v="24000"/>
    <n v="33.425160697887975"/>
    <x v="0"/>
  </r>
  <r>
    <s v="PID0806"/>
    <x v="2"/>
    <s v="senior"/>
    <n v="3000"/>
    <n v="26.749763663737269"/>
    <x v="1"/>
  </r>
  <r>
    <s v="PID0807"/>
    <x v="3"/>
    <s v="Young Adults"/>
    <n v="800"/>
    <n v="28.658390615916009"/>
    <x v="0"/>
  </r>
  <r>
    <s v="PID0808"/>
    <x v="0"/>
    <s v="Young Adults"/>
    <n v="15000"/>
    <n v="32.226562499999993"/>
    <x v="0"/>
  </r>
  <r>
    <s v="PID0809"/>
    <x v="1"/>
    <s v="senior"/>
    <n v="12000"/>
    <n v="21.223898795915254"/>
    <x v="1"/>
  </r>
  <r>
    <s v="PID0810"/>
    <x v="0"/>
    <s v="Senior Adullt"/>
    <n v="24000"/>
    <n v="29.474171521160446"/>
    <x v="0"/>
  </r>
  <r>
    <s v="PID0811"/>
    <x v="1"/>
    <s v="senior"/>
    <n v="800"/>
    <n v="23.100907029478464"/>
    <x v="1"/>
  </r>
  <r>
    <s v="PID0812"/>
    <x v="3"/>
    <s v="Senior Adullt"/>
    <n v="60000"/>
    <n v="24.725182932941294"/>
    <x v="1"/>
  </r>
  <r>
    <s v="PID0813"/>
    <x v="2"/>
    <s v="Young Adults"/>
    <n v="250000"/>
    <n v="34.433783613180154"/>
    <x v="0"/>
  </r>
  <r>
    <s v="PID0814"/>
    <x v="1"/>
    <s v="senior"/>
    <n v="36000"/>
    <n v="34.656699085498623"/>
    <x v="0"/>
  </r>
  <r>
    <s v="PID0815"/>
    <x v="3"/>
    <s v="senior"/>
    <n v="3000"/>
    <n v="25.312294543063771"/>
    <x v="1"/>
  </r>
  <r>
    <s v="PID0816"/>
    <x v="2"/>
    <s v="Young Adults"/>
    <n v="12000"/>
    <n v="34.98279260917505"/>
    <x v="0"/>
  </r>
  <r>
    <s v="PID0817"/>
    <x v="1"/>
    <s v="Senior Adullt"/>
    <n v="32000"/>
    <n v="20.868764172335602"/>
    <x v="1"/>
  </r>
  <r>
    <s v="PID0818"/>
    <x v="2"/>
    <s v="senior"/>
    <n v="100"/>
    <n v="26.892006802721095"/>
    <x v="1"/>
  </r>
  <r>
    <s v="PID0819"/>
    <x v="0"/>
    <s v="Senior Adullt"/>
    <n v="240000"/>
    <n v="24.785890550152416"/>
    <x v="1"/>
  </r>
  <r>
    <s v="PID0820"/>
    <x v="3"/>
    <s v="Senior Adullt"/>
    <n v="16000"/>
    <n v="31.83885640025991"/>
    <x v="0"/>
  </r>
  <r>
    <s v="PID0821"/>
    <x v="0"/>
    <s v="senior"/>
    <n v="300000"/>
    <n v="33.515273388872927"/>
    <x v="0"/>
  </r>
  <r>
    <s v="PID0822"/>
    <x v="0"/>
    <s v="senior"/>
    <n v="500"/>
    <n v="33.822345155981935"/>
    <x v="0"/>
  </r>
  <r>
    <s v="PID0823"/>
    <x v="3"/>
    <s v="senior"/>
    <n v="90000"/>
    <n v="21.561065197428839"/>
    <x v="1"/>
  </r>
  <r>
    <s v="PID0824"/>
    <x v="3"/>
    <s v="Senior Adullt"/>
    <n v="100"/>
    <n v="29.225727785398561"/>
    <x v="0"/>
  </r>
  <r>
    <s v="PID0825"/>
    <x v="1"/>
    <s v="Senior Adullt"/>
    <n v="240000"/>
    <n v="33.283832644628099"/>
    <x v="0"/>
  </r>
  <r>
    <s v="PID0826"/>
    <x v="0"/>
    <s v="senior"/>
    <n v="40000"/>
    <n v="26.500811249323963"/>
    <x v="1"/>
  </r>
  <r>
    <s v="PID0827"/>
    <x v="2"/>
    <s v="Super Adults"/>
    <n v="30000"/>
    <n v="28.722879684418146"/>
    <x v="0"/>
  </r>
  <r>
    <s v="PID0828"/>
    <x v="0"/>
    <s v="senior"/>
    <n v="500"/>
    <n v="30.508337052213072"/>
    <x v="0"/>
  </r>
  <r>
    <s v="PID0829"/>
    <x v="0"/>
    <s v="Senior Adullt"/>
    <n v="800"/>
    <n v="28.692589172736916"/>
    <x v="0"/>
  </r>
  <r>
    <s v="PID0830"/>
    <x v="0"/>
    <s v="Senior Adullt"/>
    <n v="500"/>
    <n v="32.031249999999993"/>
    <x v="0"/>
  </r>
  <r>
    <s v="PID0831"/>
    <x v="2"/>
    <s v="Senior Adullt"/>
    <n v="30000"/>
    <n v="31.789113622843551"/>
    <x v="0"/>
  </r>
  <r>
    <s v="PID0832"/>
    <x v="0"/>
    <s v="senior"/>
    <n v="12000"/>
    <n v="34.545700378583021"/>
    <x v="0"/>
  </r>
  <r>
    <s v="PID0833"/>
    <x v="0"/>
    <s v="Senior Adullt"/>
    <n v="60000"/>
    <n v="28.369901064261416"/>
    <x v="0"/>
  </r>
  <r>
    <s v="PID0834"/>
    <x v="3"/>
    <s v="Super Adults"/>
    <n v="15000"/>
    <n v="23.258573632372133"/>
    <x v="1"/>
  </r>
  <r>
    <s v="PID0835"/>
    <x v="0"/>
    <s v="senior"/>
    <n v="250000"/>
    <n v="28.878929428102513"/>
    <x v="0"/>
  </r>
  <r>
    <s v="PID0836"/>
    <x v="1"/>
    <s v="Senior Adullt"/>
    <n v="500"/>
    <n v="30.236734693877548"/>
    <x v="0"/>
  </r>
  <r>
    <s v="PID0837"/>
    <x v="0"/>
    <s v="Young Adults"/>
    <n v="1000"/>
    <n v="24.418229409444582"/>
    <x v="1"/>
  </r>
  <r>
    <s v="PID0838"/>
    <x v="1"/>
    <s v="Super Adults"/>
    <n v="250000"/>
    <n v="31.266807701961348"/>
    <x v="0"/>
  </r>
  <r>
    <s v="PID0839"/>
    <x v="0"/>
    <s v="Senior Adullt"/>
    <n v="15000"/>
    <n v="28.344671201814062"/>
    <x v="0"/>
  </r>
  <r>
    <s v="PID0840"/>
    <x v="0"/>
    <s v="Senior Adullt"/>
    <n v="45000"/>
    <n v="34.748512709572744"/>
    <x v="0"/>
  </r>
  <r>
    <s v="PID0841"/>
    <x v="2"/>
    <s v="senior"/>
    <n v="240000"/>
    <n v="34.816594356197783"/>
    <x v="0"/>
  </r>
  <r>
    <s v="PID0842"/>
    <x v="0"/>
    <s v="Senior Adullt"/>
    <n v="800"/>
    <n v="31.441476138790662"/>
    <x v="0"/>
  </r>
  <r>
    <s v="PID0843"/>
    <x v="0"/>
    <s v="Senior Adullt"/>
    <n v="800"/>
    <n v="26.609958974745005"/>
    <x v="1"/>
  </r>
  <r>
    <s v="PID0844"/>
    <x v="1"/>
    <s v="Super Adults"/>
    <n v="60000"/>
    <n v="23.95124716553288"/>
    <x v="1"/>
  </r>
  <r>
    <s v="PID0845"/>
    <x v="2"/>
    <s v="senior"/>
    <n v="32000"/>
    <n v="26.62222222222222"/>
    <x v="1"/>
  </r>
  <r>
    <s v="PID0846"/>
    <x v="2"/>
    <s v="Senior Adullt"/>
    <n v="250000"/>
    <n v="33.044897959183672"/>
    <x v="0"/>
  </r>
  <r>
    <s v="PID0847"/>
    <x v="2"/>
    <s v="Super Adults"/>
    <n v="12000"/>
    <n v="29.136316337148799"/>
    <x v="0"/>
  </r>
  <r>
    <s v="PID0848"/>
    <x v="3"/>
    <s v="Senior Adullt"/>
    <n v="240000"/>
    <n v="29.725849935226364"/>
    <x v="0"/>
  </r>
  <r>
    <s v="PID0849"/>
    <x v="3"/>
    <s v="senior"/>
    <n v="300000"/>
    <n v="31.866054550364563"/>
    <x v="0"/>
  </r>
  <r>
    <s v="PID0850"/>
    <x v="3"/>
    <s v="Senior Adullt"/>
    <n v="300000"/>
    <n v="20.473469387755102"/>
    <x v="1"/>
  </r>
  <r>
    <s v="PID0851"/>
    <x v="2"/>
    <s v="senior"/>
    <n v="1600"/>
    <n v="32.461911357340718"/>
    <x v="0"/>
  </r>
  <r>
    <s v="PID0852"/>
    <x v="0"/>
    <s v="Young Adults"/>
    <n v="200000"/>
    <n v="23.205809566311007"/>
    <x v="1"/>
  </r>
  <r>
    <s v="PID0853"/>
    <x v="1"/>
    <s v="Senior Adullt"/>
    <n v="30000"/>
    <n v="21.285228301239037"/>
    <x v="1"/>
  </r>
  <r>
    <s v="PID0854"/>
    <x v="0"/>
    <s v="Senior Adullt"/>
    <n v="60000"/>
    <n v="29.797286998933085"/>
    <x v="0"/>
  </r>
  <r>
    <s v="PID0855"/>
    <x v="0"/>
    <s v="Young Adults"/>
    <n v="18000"/>
    <n v="31.248794413795761"/>
    <x v="0"/>
  </r>
  <r>
    <s v="PID0856"/>
    <x v="2"/>
    <s v="Super Adults"/>
    <n v="2000"/>
    <n v="22.507433475102562"/>
    <x v="1"/>
  </r>
  <r>
    <s v="PID0857"/>
    <x v="1"/>
    <s v="senior"/>
    <n v="75000"/>
    <n v="20.668967784352397"/>
    <x v="1"/>
  </r>
  <r>
    <s v="PID0858"/>
    <x v="1"/>
    <s v="Senior Adullt"/>
    <n v="800"/>
    <n v="31.906460562822033"/>
    <x v="0"/>
  </r>
  <r>
    <s v="PID0859"/>
    <x v="2"/>
    <s v="Young Adults"/>
    <n v="18000"/>
    <n v="32.655083066605698"/>
    <x v="0"/>
  </r>
  <r>
    <s v="PID0860"/>
    <x v="2"/>
    <s v="Young Adults"/>
    <n v="18000"/>
    <n v="28.593749999999996"/>
    <x v="0"/>
  </r>
  <r>
    <s v="PID0861"/>
    <x v="1"/>
    <s v="Super Adults"/>
    <n v="800"/>
    <n v="20.898437499999996"/>
    <x v="1"/>
  </r>
  <r>
    <s v="PID0862"/>
    <x v="2"/>
    <s v="Young Adults"/>
    <n v="12000"/>
    <n v="34.306703397612495"/>
    <x v="0"/>
  </r>
  <r>
    <s v="PID0863"/>
    <x v="1"/>
    <s v="Super Adults"/>
    <n v="30000"/>
    <n v="34.643725164924184"/>
    <x v="0"/>
  </r>
  <r>
    <s v="PID0864"/>
    <x v="2"/>
    <s v="Super Adults"/>
    <n v="800"/>
    <n v="34.214360041623308"/>
    <x v="0"/>
  </r>
  <r>
    <s v="PID0865"/>
    <x v="2"/>
    <s v="senior"/>
    <n v="3000"/>
    <n v="26.684560406978559"/>
    <x v="1"/>
  </r>
  <r>
    <s v="PID0866"/>
    <x v="0"/>
    <s v="Super Adults"/>
    <n v="24000"/>
    <n v="34.823034077452746"/>
    <x v="0"/>
  </r>
  <r>
    <s v="PID0867"/>
    <x v="0"/>
    <s v="Senior Adullt"/>
    <n v="100"/>
    <n v="25.419278036483316"/>
    <x v="1"/>
  </r>
  <r>
    <s v="PID0868"/>
    <x v="3"/>
    <s v="senior"/>
    <n v="18000"/>
    <n v="28.961704854991183"/>
    <x v="0"/>
  </r>
  <r>
    <s v="PID0869"/>
    <x v="0"/>
    <s v="Senior Adullt"/>
    <n v="40000"/>
    <n v="21.193755739210289"/>
    <x v="1"/>
  </r>
  <r>
    <s v="PID0870"/>
    <x v="0"/>
    <s v="Senior Adullt"/>
    <n v="200000"/>
    <n v="26.481632653061222"/>
    <x v="1"/>
  </r>
  <r>
    <s v="PID0871"/>
    <x v="2"/>
    <s v="senior"/>
    <n v="50000"/>
    <n v="25.027788733909425"/>
    <x v="1"/>
  </r>
  <r>
    <s v="PID0872"/>
    <x v="2"/>
    <s v="Senior Adullt"/>
    <n v="32000"/>
    <n v="31.992171327486922"/>
    <x v="0"/>
  </r>
  <r>
    <s v="PID0873"/>
    <x v="0"/>
    <s v="senior"/>
    <n v="500"/>
    <n v="26.399635867091494"/>
    <x v="1"/>
  </r>
  <r>
    <s v="PID0874"/>
    <x v="0"/>
    <s v="Young Adults"/>
    <n v="18000"/>
    <n v="34.284607438016529"/>
    <x v="0"/>
  </r>
  <r>
    <s v="PID0875"/>
    <x v="0"/>
    <s v="Senior Adullt"/>
    <n v="16000"/>
    <n v="21.94286574579397"/>
    <x v="1"/>
  </r>
  <r>
    <s v="PID0876"/>
    <x v="1"/>
    <s v="Super Adults"/>
    <n v="14000"/>
    <n v="21.64268353844373"/>
    <x v="1"/>
  </r>
  <r>
    <s v="PID0877"/>
    <x v="0"/>
    <s v="Young Adults"/>
    <n v="40000"/>
    <n v="22.620347020964285"/>
    <x v="1"/>
  </r>
  <r>
    <s v="PID0878"/>
    <x v="1"/>
    <s v="Young Adults"/>
    <n v="48000"/>
    <n v="32.368549813692653"/>
    <x v="0"/>
  </r>
  <r>
    <s v="PID0879"/>
    <x v="3"/>
    <s v="senior"/>
    <n v="32000"/>
    <n v="34.601455771092546"/>
    <x v="0"/>
  </r>
  <r>
    <s v="PID0880"/>
    <x v="2"/>
    <s v="Senior Adullt"/>
    <n v="60000"/>
    <n v="30.116213151927443"/>
    <x v="0"/>
  </r>
  <r>
    <s v="PID0881"/>
    <x v="2"/>
    <s v="Senior Adullt"/>
    <n v="40000"/>
    <n v="32.251842135720068"/>
    <x v="0"/>
  </r>
  <r>
    <s v="PID0882"/>
    <x v="1"/>
    <s v="senior"/>
    <n v="18000"/>
    <n v="34.380165289256198"/>
    <x v="0"/>
  </r>
  <r>
    <s v="PID0883"/>
    <x v="2"/>
    <s v="Young Adults"/>
    <n v="18000"/>
    <n v="30.639179391225902"/>
    <x v="0"/>
  </r>
  <r>
    <s v="PID0884"/>
    <x v="0"/>
    <s v="senior"/>
    <n v="800"/>
    <n v="29.140624999999993"/>
    <x v="0"/>
  </r>
  <r>
    <s v="PID0885"/>
    <x v="0"/>
    <s v="senior"/>
    <n v="12000"/>
    <n v="24.690405462752206"/>
    <x v="1"/>
  </r>
  <r>
    <s v="PID0886"/>
    <x v="1"/>
    <s v="Senior Adullt"/>
    <n v="30000"/>
    <n v="29.792387543252598"/>
    <x v="0"/>
  </r>
  <r>
    <s v="PID0887"/>
    <x v="1"/>
    <s v="senior"/>
    <n v="200000"/>
    <n v="31.147271531886911"/>
    <x v="0"/>
  </r>
  <r>
    <s v="PID0888"/>
    <x v="1"/>
    <s v="Young Adults"/>
    <n v="300000"/>
    <n v="25.406766528925623"/>
    <x v="1"/>
  </r>
  <r>
    <s v="PID0889"/>
    <x v="0"/>
    <s v="Senior Adullt"/>
    <n v="72000"/>
    <n v="29.159183673469386"/>
    <x v="0"/>
  </r>
  <r>
    <s v="PID0890"/>
    <x v="1"/>
    <s v="Senior Adullt"/>
    <n v="240000"/>
    <n v="20.109164033323754"/>
    <x v="1"/>
  </r>
  <r>
    <s v="PID0891"/>
    <x v="2"/>
    <s v="Senior Adullt"/>
    <n v="1600"/>
    <n v="24.567474048442911"/>
    <x v="1"/>
  </r>
  <r>
    <s v="PID0892"/>
    <x v="3"/>
    <s v="senior"/>
    <n v="40000"/>
    <n v="23.550006605892456"/>
    <x v="1"/>
  </r>
  <r>
    <s v="PID0893"/>
    <x v="0"/>
    <s v="Senior Adullt"/>
    <n v="60000"/>
    <n v="30.631534277226958"/>
    <x v="0"/>
  </r>
  <r>
    <s v="PID0894"/>
    <x v="0"/>
    <s v="Senior Adullt"/>
    <n v="18000"/>
    <n v="20.231031435424818"/>
    <x v="1"/>
  </r>
  <r>
    <s v="PID0895"/>
    <x v="0"/>
    <s v="senior"/>
    <n v="24000"/>
    <n v="29.975695382122602"/>
    <x v="0"/>
  </r>
  <r>
    <s v="PID0896"/>
    <x v="2"/>
    <s v="senior"/>
    <n v="240000"/>
    <n v="33.892370715311095"/>
    <x v="0"/>
  </r>
  <r>
    <s v="PID0897"/>
    <x v="2"/>
    <s v="Senior Adullt"/>
    <n v="60000"/>
    <n v="31.427154195011344"/>
    <x v="0"/>
  </r>
  <r>
    <s v="PID0898"/>
    <x v="3"/>
    <s v="Super Adults"/>
    <n v="90000"/>
    <n v="23.309053069719038"/>
    <x v="1"/>
  </r>
  <r>
    <s v="PID0899"/>
    <x v="0"/>
    <s v="Senior Adullt"/>
    <n v="800"/>
    <n v="22.826244737988098"/>
    <x v="1"/>
  </r>
  <r>
    <s v="PID0900"/>
    <x v="1"/>
    <s v="senior"/>
    <n v="90000"/>
    <n v="20.615456580574026"/>
    <x v="1"/>
  </r>
  <r>
    <s v="PID0901"/>
    <x v="3"/>
    <s v="Young Adults"/>
    <n v="100"/>
    <n v="21.328124999999996"/>
    <x v="1"/>
  </r>
  <r>
    <s v="PID0902"/>
    <x v="2"/>
    <s v="Senior Adullt"/>
    <n v="32000"/>
    <n v="28.312426186600273"/>
    <x v="0"/>
  </r>
  <r>
    <s v="PID0903"/>
    <x v="1"/>
    <s v="Senior Adullt"/>
    <n v="21000"/>
    <n v="25.186213861886124"/>
    <x v="1"/>
  </r>
  <r>
    <s v="PID0904"/>
    <x v="2"/>
    <s v="senior"/>
    <n v="60000"/>
    <n v="22.442607897153355"/>
    <x v="1"/>
  </r>
  <r>
    <s v="PID0905"/>
    <x v="2"/>
    <s v="senior"/>
    <n v="18000"/>
    <n v="31.816893424036284"/>
    <x v="0"/>
  </r>
  <r>
    <s v="PID0906"/>
    <x v="0"/>
    <s v="Senior Adullt"/>
    <n v="21000"/>
    <n v="25.643956713915557"/>
    <x v="1"/>
  </r>
  <r>
    <s v="PID0907"/>
    <x v="3"/>
    <s v="senior"/>
    <n v="45000"/>
    <n v="22.800113594872002"/>
    <x v="1"/>
  </r>
  <r>
    <s v="PID0908"/>
    <x v="3"/>
    <s v="Super Adults"/>
    <n v="800"/>
    <n v="20.613131003026183"/>
    <x v="1"/>
  </r>
  <r>
    <s v="PID0909"/>
    <x v="2"/>
    <s v="Senior Adullt"/>
    <n v="90000"/>
    <n v="33.779945871896821"/>
    <x v="0"/>
  </r>
  <r>
    <s v="PID0910"/>
    <x v="0"/>
    <s v="Young Adults"/>
    <n v="240000"/>
    <n v="35.005668934240369"/>
    <x v="0"/>
  </r>
  <r>
    <s v="PID0911"/>
    <x v="0"/>
    <s v="Young Adults"/>
    <n v="24000"/>
    <n v="30.62283737024222"/>
    <x v="0"/>
  </r>
  <r>
    <s v="PID0912"/>
    <x v="3"/>
    <s v="senior"/>
    <n v="200000"/>
    <n v="23.764921946740131"/>
    <x v="1"/>
  </r>
  <r>
    <s v="PID0913"/>
    <x v="1"/>
    <s v="senior"/>
    <n v="200000"/>
    <n v="21.860827664399096"/>
    <x v="1"/>
  </r>
  <r>
    <s v="PID0914"/>
    <x v="2"/>
    <s v="Young Adults"/>
    <n v="800"/>
    <n v="26.237671167289093"/>
    <x v="1"/>
  </r>
  <r>
    <s v="PID0915"/>
    <x v="2"/>
    <s v="senior"/>
    <n v="21000"/>
    <n v="34.057142857142857"/>
    <x v="0"/>
  </r>
  <r>
    <s v="PID0916"/>
    <x v="0"/>
    <s v="senior"/>
    <n v="30000"/>
    <n v="32.851454293628812"/>
    <x v="0"/>
  </r>
  <r>
    <s v="PID0917"/>
    <x v="0"/>
    <s v="Super Adults"/>
    <n v="800"/>
    <n v="31.766344235763487"/>
    <x v="0"/>
  </r>
  <r>
    <s v="PID0918"/>
    <x v="0"/>
    <s v="senior"/>
    <n v="240000"/>
    <n v="32.914791696908118"/>
    <x v="0"/>
  </r>
  <r>
    <s v="PID0919"/>
    <x v="3"/>
    <s v="Senior Adullt"/>
    <n v="18000"/>
    <n v="33.794992477142081"/>
    <x v="0"/>
  </r>
  <r>
    <s v="PID0920"/>
    <x v="3"/>
    <s v="Senior Adullt"/>
    <n v="30000"/>
    <n v="20.855868036776638"/>
    <x v="1"/>
  </r>
  <r>
    <s v="PID0921"/>
    <x v="0"/>
    <s v="Young Adults"/>
    <n v="21000"/>
    <n v="26.262153763907911"/>
    <x v="1"/>
  </r>
  <r>
    <s v="PID0922"/>
    <x v="0"/>
    <s v="senior"/>
    <n v="30000"/>
    <n v="28.158817253467458"/>
    <x v="0"/>
  </r>
  <r>
    <s v="PID0923"/>
    <x v="0"/>
    <s v="Senior Adullt"/>
    <n v="100"/>
    <n v="32.596371882086174"/>
    <x v="0"/>
  </r>
  <r>
    <s v="PID0924"/>
    <x v="1"/>
    <s v="senior"/>
    <n v="30000"/>
    <n v="31.412244897959184"/>
    <x v="0"/>
  </r>
  <r>
    <s v="PID0925"/>
    <x v="1"/>
    <s v="senior"/>
    <n v="12000"/>
    <n v="26.233580488539278"/>
    <x v="1"/>
  </r>
  <r>
    <s v="PID0926"/>
    <x v="0"/>
    <s v="Senior Adullt"/>
    <n v="30000"/>
    <n v="28.994101307699513"/>
    <x v="0"/>
  </r>
  <r>
    <s v="PID0927"/>
    <x v="0"/>
    <s v="senior"/>
    <n v="30000"/>
    <n v="31.467221644120702"/>
    <x v="0"/>
  </r>
  <r>
    <s v="PID0928"/>
    <x v="3"/>
    <s v="senior"/>
    <n v="21000"/>
    <n v="34.570312499999993"/>
    <x v="0"/>
  </r>
  <r>
    <s v="PID0929"/>
    <x v="0"/>
    <s v="senior"/>
    <n v="18000"/>
    <n v="28.461797942317425"/>
    <x v="0"/>
  </r>
  <r>
    <s v="PID0930"/>
    <x v="0"/>
    <s v="senior"/>
    <n v="800"/>
    <n v="33.127834467120188"/>
    <x v="0"/>
  </r>
  <r>
    <s v="PID0931"/>
    <x v="0"/>
    <s v="Senior Adullt"/>
    <n v="45000"/>
    <n v="30.605766981857059"/>
    <x v="0"/>
  </r>
  <r>
    <s v="PID0932"/>
    <x v="1"/>
    <s v="Super Adults"/>
    <n v="32000"/>
    <n v="25.096668649613331"/>
    <x v="1"/>
  </r>
  <r>
    <s v="PID0933"/>
    <x v="0"/>
    <s v="senior"/>
    <n v="16000"/>
    <n v="30.573509797886533"/>
    <x v="0"/>
  </r>
  <r>
    <s v="PID0934"/>
    <x v="0"/>
    <s v="Young Adults"/>
    <n v="90000"/>
    <n v="30.011612715923938"/>
    <x v="0"/>
  </r>
  <r>
    <s v="PID0935"/>
    <x v="1"/>
    <s v="senior"/>
    <n v="18000"/>
    <n v="34.863945578231302"/>
    <x v="0"/>
  </r>
  <r>
    <s v="PID0936"/>
    <x v="0"/>
    <s v="senior"/>
    <n v="3000"/>
    <n v="26.709401709401707"/>
    <x v="1"/>
  </r>
  <r>
    <s v="PID0937"/>
    <x v="3"/>
    <s v="senior"/>
    <n v="45000"/>
    <n v="30.860457063711909"/>
    <x v="0"/>
  </r>
  <r>
    <s v="PID0938"/>
    <x v="2"/>
    <s v="Senior Adullt"/>
    <n v="240000"/>
    <n v="30.204818069430988"/>
    <x v="0"/>
  </r>
  <r>
    <s v="PID0939"/>
    <x v="1"/>
    <s v="Young Adults"/>
    <n v="12000"/>
    <n v="34.184932501088696"/>
    <x v="0"/>
  </r>
  <r>
    <s v="PID0940"/>
    <x v="3"/>
    <s v="senior"/>
    <n v="60000"/>
    <n v="32.415108117976388"/>
    <x v="0"/>
  </r>
  <r>
    <s v="PID0941"/>
    <x v="2"/>
    <s v="senior"/>
    <n v="75000"/>
    <n v="23.880382946681486"/>
    <x v="1"/>
  </r>
  <r>
    <s v="PID0942"/>
    <x v="3"/>
    <s v="Senior Adullt"/>
    <n v="4000"/>
    <n v="34.927923519891607"/>
    <x v="0"/>
  </r>
  <r>
    <s v="PID0943"/>
    <x v="2"/>
    <s v="senior"/>
    <n v="240000"/>
    <n v="20.586785009861931"/>
    <x v="1"/>
  </r>
  <r>
    <s v="PID0944"/>
    <x v="1"/>
    <s v="Super Adults"/>
    <n v="3000"/>
    <n v="34.990933991744143"/>
    <x v="0"/>
  </r>
  <r>
    <s v="PID0945"/>
    <x v="3"/>
    <s v="Senior Adullt"/>
    <n v="100"/>
    <n v="33.674869928819938"/>
    <x v="0"/>
  </r>
  <r>
    <s v="PID0946"/>
    <x v="2"/>
    <s v="senior"/>
    <n v="500"/>
    <n v="28.254867510488005"/>
    <x v="0"/>
  </r>
  <r>
    <s v="PID0947"/>
    <x v="3"/>
    <s v="senior"/>
    <n v="40000"/>
    <n v="26.291723822588015"/>
    <x v="1"/>
  </r>
  <r>
    <s v="PID0948"/>
    <x v="0"/>
    <s v="Senior Adullt"/>
    <n v="3000"/>
    <n v="34.205829863176689"/>
    <x v="0"/>
  </r>
  <r>
    <s v="PID0949"/>
    <x v="1"/>
    <s v="senior"/>
    <n v="240000"/>
    <n v="31.445281204935103"/>
    <x v="0"/>
  </r>
  <r>
    <s v="PID0950"/>
    <x v="0"/>
    <s v="Senior Adullt"/>
    <n v="500"/>
    <n v="33.058409951325046"/>
    <x v="0"/>
  </r>
  <r>
    <s v="PID0951"/>
    <x v="3"/>
    <s v="senior"/>
    <n v="21000"/>
    <n v="26.583878643664491"/>
    <x v="1"/>
  </r>
  <r>
    <s v="PID0952"/>
    <x v="1"/>
    <s v="Super Adults"/>
    <n v="60000"/>
    <n v="32.133194588969822"/>
    <x v="0"/>
  </r>
  <r>
    <s v="PID0953"/>
    <x v="1"/>
    <s v="senior"/>
    <n v="3000"/>
    <n v="26.462853385930309"/>
    <x v="1"/>
  </r>
  <r>
    <s v="PID0954"/>
    <x v="1"/>
    <s v="senior"/>
    <n v="18000"/>
    <n v="23.562805649601589"/>
    <x v="1"/>
  </r>
  <r>
    <s v="PID0955"/>
    <x v="0"/>
    <s v="Senior Adullt"/>
    <n v="300000"/>
    <n v="20.022375679950617"/>
    <x v="1"/>
  </r>
  <r>
    <s v="PID0956"/>
    <x v="0"/>
    <s v="Senior Adullt"/>
    <n v="200"/>
    <n v="33.150434385002278"/>
    <x v="0"/>
  </r>
  <r>
    <s v="PID0957"/>
    <x v="3"/>
    <s v="senior"/>
    <n v="60000"/>
    <n v="32.610511543987435"/>
    <x v="0"/>
  </r>
  <r>
    <s v="PID0958"/>
    <x v="0"/>
    <s v="Young Adults"/>
    <n v="18000"/>
    <n v="28.207160787422382"/>
    <x v="0"/>
  </r>
  <r>
    <s v="PID0959"/>
    <x v="1"/>
    <s v="Senior Adullt"/>
    <n v="250000"/>
    <n v="21.953124999999996"/>
    <x v="1"/>
  </r>
  <r>
    <s v="PID0960"/>
    <x v="1"/>
    <s v="Young Adults"/>
    <n v="2000"/>
    <n v="22.41969066032124"/>
    <x v="1"/>
  </r>
  <r>
    <s v="PID0961"/>
    <x v="1"/>
    <s v="Senior Adullt"/>
    <n v="200000"/>
    <n v="31.239414355075468"/>
    <x v="0"/>
  </r>
  <r>
    <s v="PID0962"/>
    <x v="0"/>
    <s v="Senior Adullt"/>
    <n v="32000"/>
    <n v="34.540542389111181"/>
    <x v="0"/>
  </r>
  <r>
    <s v="PID0963"/>
    <x v="2"/>
    <s v="Super Adults"/>
    <n v="18000"/>
    <n v="30.449019534043437"/>
    <x v="0"/>
  </r>
  <r>
    <s v="PID0964"/>
    <x v="2"/>
    <s v="Young Adults"/>
    <n v="200000"/>
    <n v="21.384083044982699"/>
    <x v="1"/>
  </r>
  <r>
    <s v="PID0965"/>
    <x v="0"/>
    <s v="Senior Adullt"/>
    <n v="200000"/>
    <n v="29.159580498866216"/>
    <x v="0"/>
  </r>
  <r>
    <s v="PID0966"/>
    <x v="0"/>
    <s v="senior"/>
    <n v="75000"/>
    <n v="30.531143867511645"/>
    <x v="0"/>
  </r>
  <r>
    <s v="PID0967"/>
    <x v="3"/>
    <s v="senior"/>
    <n v="32000"/>
    <n v="31.294765840220389"/>
    <x v="0"/>
  </r>
  <r>
    <s v="PID0968"/>
    <x v="1"/>
    <s v="Senior Adullt"/>
    <n v="90000"/>
    <n v="22.800046294510242"/>
    <x v="1"/>
  </r>
  <r>
    <s v="PID0969"/>
    <x v="2"/>
    <s v="senior"/>
    <n v="12000"/>
    <n v="31.788897033293466"/>
    <x v="0"/>
  </r>
  <r>
    <s v="PID0970"/>
    <x v="0"/>
    <s v="senior"/>
    <n v="30000"/>
    <n v="33.254889857644379"/>
    <x v="0"/>
  </r>
  <r>
    <s v="PID0971"/>
    <x v="1"/>
    <s v="senior"/>
    <n v="100"/>
    <n v="23.26019044751402"/>
    <x v="1"/>
  </r>
  <r>
    <s v="PID0972"/>
    <x v="1"/>
    <s v="senior"/>
    <n v="18000"/>
    <n v="23.267429760665969"/>
    <x v="1"/>
  </r>
  <r>
    <s v="PID0973"/>
    <x v="2"/>
    <s v="Senior Adullt"/>
    <n v="21000"/>
    <n v="28.015677166497316"/>
    <x v="0"/>
  </r>
  <r>
    <s v="PID0974"/>
    <x v="0"/>
    <s v="Young Adults"/>
    <n v="500"/>
    <n v="24.463667820069208"/>
    <x v="1"/>
  </r>
  <r>
    <s v="PID0975"/>
    <x v="3"/>
    <s v="Senior Adullt"/>
    <n v="12000"/>
    <n v="28.910491099608631"/>
    <x v="0"/>
  </r>
  <r>
    <s v="PID0976"/>
    <x v="0"/>
    <s v="Young Adults"/>
    <n v="12000"/>
    <n v="28.461330448891296"/>
    <x v="0"/>
  </r>
  <r>
    <s v="PID0977"/>
    <x v="0"/>
    <s v="Young Adults"/>
    <n v="18000"/>
    <n v="22.697120728602673"/>
    <x v="1"/>
  </r>
  <r>
    <s v="PID0978"/>
    <x v="2"/>
    <s v="Senior Adullt"/>
    <n v="36000"/>
    <n v="33.20196311719215"/>
    <x v="0"/>
  </r>
  <r>
    <s v="PID0979"/>
    <x v="2"/>
    <s v="Super Adults"/>
    <n v="16000"/>
    <n v="33.787332376317359"/>
    <x v="0"/>
  </r>
  <r>
    <s v="PID0980"/>
    <x v="0"/>
    <s v="senior"/>
    <n v="40000"/>
    <n v="33.548387096774185"/>
    <x v="0"/>
  </r>
  <r>
    <s v="PID0981"/>
    <x v="0"/>
    <s v="Senior Adullt"/>
    <n v="18000"/>
    <n v="23.49480968858132"/>
    <x v="1"/>
  </r>
  <r>
    <s v="PID0982"/>
    <x v="0"/>
    <s v="senior"/>
    <n v="800"/>
    <n v="28.045236511326635"/>
    <x v="0"/>
  </r>
  <r>
    <s v="PID0983"/>
    <x v="0"/>
    <s v="Super Adults"/>
    <n v="240000"/>
    <n v="28.270874424720574"/>
    <x v="0"/>
  </r>
  <r>
    <s v="PID0984"/>
    <x v="1"/>
    <s v="Super Adults"/>
    <n v="2000"/>
    <n v="25.848074921956293"/>
    <x v="1"/>
  </r>
  <r>
    <s v="PID0985"/>
    <x v="1"/>
    <s v="Super Adults"/>
    <n v="240000"/>
    <n v="29.21956295525494"/>
    <x v="0"/>
  </r>
  <r>
    <s v="PID0986"/>
    <x v="0"/>
    <s v="Young Adults"/>
    <n v="21000"/>
    <n v="28.37857453912034"/>
    <x v="0"/>
  </r>
  <r>
    <s v="PID0987"/>
    <x v="0"/>
    <s v="Senior Adullt"/>
    <n v="18000"/>
    <n v="26.448680722131041"/>
    <x v="1"/>
  </r>
  <r>
    <s v="PID0988"/>
    <x v="0"/>
    <s v="Young Adults"/>
    <n v="2000"/>
    <n v="34.251552384727177"/>
    <x v="0"/>
  </r>
  <r>
    <s v="PID0989"/>
    <x v="0"/>
    <s v="Young Adults"/>
    <n v="60000"/>
    <n v="24.205693296602391"/>
    <x v="1"/>
  </r>
  <r>
    <s v="PID0990"/>
    <x v="2"/>
    <s v="senior"/>
    <n v="100"/>
    <n v="30.07597773187214"/>
    <x v="0"/>
  </r>
  <r>
    <s v="PID0991"/>
    <x v="0"/>
    <s v="senior"/>
    <n v="45000"/>
    <n v="26.089795918367347"/>
    <x v="1"/>
  </r>
  <r>
    <s v="PID0992"/>
    <x v="0"/>
    <s v="senior"/>
    <n v="75000"/>
    <n v="20.462215387244221"/>
    <x v="1"/>
  </r>
  <r>
    <s v="PID0993"/>
    <x v="0"/>
    <s v="senior"/>
    <n v="10000"/>
    <n v="33.740901430671592"/>
    <x v="0"/>
  </r>
  <r>
    <s v="PID0994"/>
    <x v="2"/>
    <s v="Senior Adullt"/>
    <n v="240000"/>
    <n v="23.749999999999993"/>
    <x v="1"/>
  </r>
  <r>
    <s v="PID0995"/>
    <x v="1"/>
    <s v="senior"/>
    <n v="90000"/>
    <n v="21.155294202015131"/>
    <x v="1"/>
  </r>
  <r>
    <s v="PID0996"/>
    <x v="1"/>
    <s v="Senior Adullt"/>
    <n v="3000"/>
    <n v="31.874999999999993"/>
    <x v="0"/>
  </r>
  <r>
    <s v="PID0997"/>
    <x v="0"/>
    <s v="Super Adults"/>
    <n v="200000"/>
    <n v="21.810132094643638"/>
    <x v="1"/>
  </r>
  <r>
    <s v="PID0998"/>
    <x v="2"/>
    <s v="Senior Adullt"/>
    <n v="40000"/>
    <n v="30.460971879779031"/>
    <x v="0"/>
  </r>
  <r>
    <s v="PID0999"/>
    <x v="2"/>
    <s v="Super Adults"/>
    <n v="12000"/>
    <n v="29.842973882390638"/>
    <x v="0"/>
  </r>
  <r>
    <s v="PID1000"/>
    <x v="1"/>
    <s v="Senior Adullt"/>
    <n v="36000"/>
    <n v="23.497917906008333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ID0001"/>
    <x v="0"/>
    <s v="senior"/>
    <n v="60000"/>
    <n v="29.195011337868486"/>
    <b v="1"/>
    <x v="0"/>
  </r>
  <r>
    <s v="PID0002"/>
    <x v="1"/>
    <s v="Super Adults"/>
    <n v="500"/>
    <n v="28.047091412742382"/>
    <b v="1"/>
    <x v="1"/>
  </r>
  <r>
    <s v="PID0003"/>
    <x v="2"/>
    <s v="Young Adults"/>
    <n v="18000"/>
    <n v="24.01384083044983"/>
    <b v="0"/>
    <x v="2"/>
  </r>
  <r>
    <s v="PID0004"/>
    <x v="0"/>
    <s v="Young Adults"/>
    <n v="48000"/>
    <n v="31.266412240467773"/>
    <b v="1"/>
    <x v="3"/>
  </r>
  <r>
    <s v="PID0005"/>
    <x v="2"/>
    <s v="Senior Adullt"/>
    <n v="21000"/>
    <n v="26.773658423671925"/>
    <b v="0"/>
    <x v="4"/>
  </r>
  <r>
    <s v="PID0006"/>
    <x v="0"/>
    <s v="Super Adults"/>
    <n v="18000"/>
    <n v="31.076311412227675"/>
    <b v="1"/>
    <x v="5"/>
  </r>
  <r>
    <s v="PID0007"/>
    <x v="1"/>
    <s v="Senior Adullt"/>
    <n v="3000"/>
    <n v="30.928880475932939"/>
    <b v="1"/>
    <x v="6"/>
  </r>
  <r>
    <s v="PID0008"/>
    <x v="0"/>
    <s v="Young Adults"/>
    <n v="20000"/>
    <n v="29.165541452876042"/>
    <b v="1"/>
    <x v="7"/>
  </r>
  <r>
    <s v="PID0009"/>
    <x v="0"/>
    <s v="senior"/>
    <n v="72000"/>
    <n v="29.280733471074381"/>
    <b v="1"/>
    <x v="8"/>
  </r>
  <r>
    <s v="PID0010"/>
    <x v="3"/>
    <s v="Young Adults"/>
    <n v="250000"/>
    <n v="33.480387127663221"/>
    <b v="1"/>
    <x v="3"/>
  </r>
  <r>
    <s v="PID0011"/>
    <x v="0"/>
    <s v="senior"/>
    <n v="16000"/>
    <n v="30.083545483882538"/>
    <b v="1"/>
    <x v="4"/>
  </r>
  <r>
    <s v="PID0012"/>
    <x v="0"/>
    <s v="senior"/>
    <n v="45000"/>
    <n v="31.130097701831414"/>
    <b v="1"/>
    <x v="9"/>
  </r>
  <r>
    <s v="PID0013"/>
    <x v="0"/>
    <s v="senior"/>
    <n v="18000"/>
    <n v="33.713165916678768"/>
    <b v="1"/>
    <x v="10"/>
  </r>
  <r>
    <s v="PID0014"/>
    <x v="0"/>
    <s v="Senior Adullt"/>
    <n v="14000"/>
    <n v="26.777469990766392"/>
    <b v="0"/>
    <x v="7"/>
  </r>
  <r>
    <s v="PID0015"/>
    <x v="2"/>
    <s v="senior"/>
    <n v="60000"/>
    <n v="24.382327883484116"/>
    <b v="0"/>
    <x v="2"/>
  </r>
  <r>
    <s v="PID0016"/>
    <x v="1"/>
    <s v="Young Adults"/>
    <n v="240000"/>
    <n v="33.645546372819105"/>
    <b v="1"/>
    <x v="11"/>
  </r>
  <r>
    <s v="PID0017"/>
    <x v="0"/>
    <s v="Senior Adullt"/>
    <n v="1000"/>
    <n v="21.728997095629101"/>
    <b v="0"/>
    <x v="9"/>
  </r>
  <r>
    <s v="PID0018"/>
    <x v="0"/>
    <s v="senior"/>
    <n v="40000"/>
    <n v="33.525762845566355"/>
    <b v="1"/>
    <x v="6"/>
  </r>
  <r>
    <s v="PID0019"/>
    <x v="0"/>
    <s v="Senior Adullt"/>
    <n v="500"/>
    <n v="33.856571252693136"/>
    <b v="1"/>
    <x v="12"/>
  </r>
  <r>
    <s v="PID0020"/>
    <x v="1"/>
    <s v="senior"/>
    <n v="24000"/>
    <n v="28.432545040700589"/>
    <b v="1"/>
    <x v="8"/>
  </r>
  <r>
    <s v="PID0021"/>
    <x v="2"/>
    <s v="Senior Adullt"/>
    <n v="24000"/>
    <n v="20.832529609197174"/>
    <b v="0"/>
    <x v="10"/>
  </r>
  <r>
    <s v="PID0022"/>
    <x v="0"/>
    <s v="senior"/>
    <n v="20000"/>
    <n v="25.689561925365066"/>
    <b v="0"/>
    <x v="0"/>
  </r>
  <r>
    <s v="PID0023"/>
    <x v="0"/>
    <s v="senior"/>
    <n v="240000"/>
    <n v="30.216028850530446"/>
    <b v="1"/>
    <x v="10"/>
  </r>
  <r>
    <s v="PID0024"/>
    <x v="1"/>
    <s v="senior"/>
    <n v="60000"/>
    <n v="24.16349881440777"/>
    <b v="0"/>
    <x v="13"/>
  </r>
  <r>
    <s v="PID0025"/>
    <x v="1"/>
    <s v="Senior Adullt"/>
    <n v="3000"/>
    <n v="20.081632653061224"/>
    <b v="0"/>
    <x v="9"/>
  </r>
  <r>
    <s v="PID0026"/>
    <x v="2"/>
    <s v="senior"/>
    <n v="72000"/>
    <n v="30.400000000000002"/>
    <b v="1"/>
    <x v="10"/>
  </r>
  <r>
    <s v="PID0027"/>
    <x v="1"/>
    <s v="senior"/>
    <n v="48000"/>
    <n v="24.543958544868879"/>
    <b v="0"/>
    <x v="9"/>
  </r>
  <r>
    <s v="PID0028"/>
    <x v="0"/>
    <s v="Young Adults"/>
    <n v="45000"/>
    <n v="20.512627498212204"/>
    <b v="0"/>
    <x v="14"/>
  </r>
  <r>
    <s v="PID0029"/>
    <x v="2"/>
    <s v="Senior Adullt"/>
    <n v="16000"/>
    <n v="34.475250399187111"/>
    <b v="1"/>
    <x v="1"/>
  </r>
  <r>
    <s v="PID0030"/>
    <x v="2"/>
    <s v="Young Adults"/>
    <n v="60000"/>
    <n v="26.818115836841343"/>
    <b v="0"/>
    <x v="12"/>
  </r>
  <r>
    <s v="PID0031"/>
    <x v="2"/>
    <s v="Senior Adullt"/>
    <n v="21000"/>
    <n v="22.915782570116889"/>
    <b v="0"/>
    <x v="14"/>
  </r>
  <r>
    <s v="PID0032"/>
    <x v="0"/>
    <s v="senior"/>
    <n v="45000"/>
    <n v="24.408284023668635"/>
    <b v="0"/>
    <x v="1"/>
  </r>
  <r>
    <s v="PID0033"/>
    <x v="1"/>
    <s v="Young Adults"/>
    <n v="32000"/>
    <n v="25.501730103806231"/>
    <b v="0"/>
    <x v="2"/>
  </r>
  <r>
    <s v="PID0034"/>
    <x v="2"/>
    <s v="Senior Adullt"/>
    <n v="3000"/>
    <n v="31.808613719135288"/>
    <b v="1"/>
    <x v="12"/>
  </r>
  <r>
    <s v="PID0035"/>
    <x v="2"/>
    <s v="senior"/>
    <n v="14000"/>
    <n v="28.686868686868689"/>
    <b v="1"/>
    <x v="14"/>
  </r>
  <r>
    <s v="PID0036"/>
    <x v="2"/>
    <s v="senior"/>
    <n v="18000"/>
    <n v="30.168589174800353"/>
    <b v="1"/>
    <x v="14"/>
  </r>
  <r>
    <s v="PID0037"/>
    <x v="1"/>
    <s v="senior"/>
    <n v="30000"/>
    <n v="24.901380670611438"/>
    <b v="0"/>
    <x v="4"/>
  </r>
  <r>
    <s v="PID0038"/>
    <x v="0"/>
    <s v="Senior Adullt"/>
    <n v="20000"/>
    <n v="34.732677427260953"/>
    <b v="1"/>
    <x v="12"/>
  </r>
  <r>
    <s v="PID0039"/>
    <x v="1"/>
    <s v="senior"/>
    <n v="200000"/>
    <n v="23.2981290297061"/>
    <b v="0"/>
    <x v="14"/>
  </r>
  <r>
    <s v="PID0040"/>
    <x v="0"/>
    <s v="Senior Adullt"/>
    <n v="20000"/>
    <n v="30.515798001620301"/>
    <b v="1"/>
    <x v="1"/>
  </r>
  <r>
    <s v="PID0041"/>
    <x v="1"/>
    <s v="senior"/>
    <n v="240000"/>
    <n v="28.429752066115707"/>
    <b v="1"/>
    <x v="9"/>
  </r>
  <r>
    <s v="PID0042"/>
    <x v="1"/>
    <s v="senior"/>
    <n v="72000"/>
    <n v="32.914201183431949"/>
    <b v="1"/>
    <x v="1"/>
  </r>
  <r>
    <s v="PID0043"/>
    <x v="3"/>
    <s v="senior"/>
    <n v="90000"/>
    <n v="31.718749999999996"/>
    <b v="1"/>
    <x v="0"/>
  </r>
  <r>
    <s v="PID0044"/>
    <x v="1"/>
    <s v="Young Adults"/>
    <n v="24000"/>
    <n v="29.137170411408643"/>
    <b v="1"/>
    <x v="4"/>
  </r>
  <r>
    <s v="PID0045"/>
    <x v="2"/>
    <s v="Super Adults"/>
    <n v="21000"/>
    <n v="31.582054309327042"/>
    <b v="1"/>
    <x v="3"/>
  </r>
  <r>
    <s v="PID0046"/>
    <x v="0"/>
    <s v="Senior Adullt"/>
    <n v="24000"/>
    <n v="30.847098252453751"/>
    <b v="1"/>
    <x v="3"/>
  </r>
  <r>
    <s v="PID0047"/>
    <x v="0"/>
    <s v="Young Adults"/>
    <n v="800"/>
    <n v="24.144678702184066"/>
    <b v="0"/>
    <x v="14"/>
  </r>
  <r>
    <s v="PID0048"/>
    <x v="1"/>
    <s v="Senior Adullt"/>
    <n v="300000"/>
    <n v="28.441373966942148"/>
    <b v="1"/>
    <x v="2"/>
  </r>
  <r>
    <s v="PID0049"/>
    <x v="0"/>
    <s v="senior"/>
    <n v="1600"/>
    <n v="20.590371224742622"/>
    <b v="0"/>
    <x v="1"/>
  </r>
  <r>
    <s v="PID0050"/>
    <x v="3"/>
    <s v="senior"/>
    <n v="60000"/>
    <n v="33.461891643709826"/>
    <b v="1"/>
    <x v="8"/>
  </r>
  <r>
    <s v="PID0051"/>
    <x v="1"/>
    <s v="senior"/>
    <n v="72000"/>
    <n v="25.997436308283927"/>
    <b v="0"/>
    <x v="1"/>
  </r>
  <r>
    <s v="PID0052"/>
    <x v="1"/>
    <s v="senior"/>
    <n v="100"/>
    <n v="31.230951271110474"/>
    <b v="1"/>
    <x v="11"/>
  </r>
  <r>
    <s v="PID0053"/>
    <x v="1"/>
    <s v="senior"/>
    <n v="24000"/>
    <n v="28.164062499999993"/>
    <b v="1"/>
    <x v="8"/>
  </r>
  <r>
    <s v="PID0054"/>
    <x v="1"/>
    <s v="Senior Adullt"/>
    <n v="100"/>
    <n v="33.382337122162859"/>
    <b v="1"/>
    <x v="7"/>
  </r>
  <r>
    <s v="PID0055"/>
    <x v="2"/>
    <s v="senior"/>
    <n v="60000"/>
    <n v="23.532349177616183"/>
    <b v="0"/>
    <x v="10"/>
  </r>
  <r>
    <s v="PID0056"/>
    <x v="2"/>
    <s v="senior"/>
    <n v="48000"/>
    <n v="22.259943675012536"/>
    <b v="0"/>
    <x v="0"/>
  </r>
  <r>
    <s v="PID0057"/>
    <x v="2"/>
    <s v="senior"/>
    <n v="500"/>
    <n v="23.274836406900658"/>
    <b v="0"/>
    <x v="14"/>
  </r>
  <r>
    <s v="PID0058"/>
    <x v="0"/>
    <s v="Senior Adullt"/>
    <n v="90000"/>
    <n v="23.900033874063759"/>
    <b v="0"/>
    <x v="0"/>
  </r>
  <r>
    <s v="PID0059"/>
    <x v="0"/>
    <s v="senior"/>
    <n v="72000"/>
    <n v="24.236073553272043"/>
    <b v="0"/>
    <x v="10"/>
  </r>
  <r>
    <s v="PID0060"/>
    <x v="2"/>
    <s v="Senior Adullt"/>
    <n v="800"/>
    <n v="32.824138366367883"/>
    <b v="1"/>
    <x v="3"/>
  </r>
  <r>
    <s v="PID0061"/>
    <x v="2"/>
    <s v="Senior Adullt"/>
    <n v="14000"/>
    <n v="30.894886363636367"/>
    <b v="1"/>
    <x v="3"/>
  </r>
  <r>
    <s v="PID0062"/>
    <x v="2"/>
    <s v="Young Adults"/>
    <n v="75000"/>
    <n v="30.356079969188759"/>
    <b v="1"/>
    <x v="4"/>
  </r>
  <r>
    <s v="PID0063"/>
    <x v="1"/>
    <s v="Senior Adullt"/>
    <n v="45000"/>
    <n v="34.187758264462815"/>
    <b v="1"/>
    <x v="7"/>
  </r>
  <r>
    <s v="PID0064"/>
    <x v="1"/>
    <s v="Senior Adullt"/>
    <n v="100"/>
    <n v="31.608361155465236"/>
    <b v="1"/>
    <x v="11"/>
  </r>
  <r>
    <s v="PID0065"/>
    <x v="1"/>
    <s v="Super Adults"/>
    <n v="32000"/>
    <n v="23.12909617436366"/>
    <b v="0"/>
    <x v="12"/>
  </r>
  <r>
    <s v="PID0066"/>
    <x v="1"/>
    <s v="Senior Adullt"/>
    <n v="18000"/>
    <n v="24.095500459136822"/>
    <b v="0"/>
    <x v="9"/>
  </r>
  <r>
    <s v="PID0067"/>
    <x v="2"/>
    <s v="Super Adults"/>
    <n v="200000"/>
    <n v="30.666666666666668"/>
    <b v="1"/>
    <x v="6"/>
  </r>
  <r>
    <s v="PID0068"/>
    <x v="0"/>
    <s v="senior"/>
    <n v="20000"/>
    <n v="23.773677392248175"/>
    <b v="0"/>
    <x v="12"/>
  </r>
  <r>
    <s v="PID0069"/>
    <x v="1"/>
    <s v="senior"/>
    <n v="250000"/>
    <n v="31.565454254125935"/>
    <b v="1"/>
    <x v="14"/>
  </r>
  <r>
    <s v="PID0070"/>
    <x v="2"/>
    <s v="Young Adults"/>
    <n v="240000"/>
    <n v="32.910927456382005"/>
    <b v="1"/>
    <x v="6"/>
  </r>
  <r>
    <s v="PID0071"/>
    <x v="0"/>
    <s v="senior"/>
    <n v="100"/>
    <n v="29.161993270309239"/>
    <b v="1"/>
    <x v="6"/>
  </r>
  <r>
    <s v="PID0072"/>
    <x v="1"/>
    <s v="Young Adults"/>
    <n v="18000"/>
    <n v="22.582709172343712"/>
    <b v="0"/>
    <x v="7"/>
  </r>
  <r>
    <s v="PID0073"/>
    <x v="1"/>
    <s v="Young Adults"/>
    <n v="60000"/>
    <n v="33.345584550101904"/>
    <b v="1"/>
    <x v="2"/>
  </r>
  <r>
    <s v="PID0074"/>
    <x v="0"/>
    <s v="senior"/>
    <n v="100"/>
    <n v="28.082609358329517"/>
    <b v="1"/>
    <x v="9"/>
  </r>
  <r>
    <s v="PID0075"/>
    <x v="0"/>
    <s v="senior"/>
    <n v="48000"/>
    <n v="26.056094182825486"/>
    <b v="0"/>
    <x v="10"/>
  </r>
  <r>
    <s v="PID0076"/>
    <x v="3"/>
    <s v="senior"/>
    <n v="300000"/>
    <n v="26.213842975206614"/>
    <b v="0"/>
    <x v="12"/>
  </r>
  <r>
    <s v="PID0077"/>
    <x v="0"/>
    <s v="Senior Adullt"/>
    <n v="300000"/>
    <n v="31.008328375966695"/>
    <b v="1"/>
    <x v="8"/>
  </r>
  <r>
    <s v="PID0078"/>
    <x v="2"/>
    <s v="Senior Adullt"/>
    <n v="100"/>
    <n v="30.356079969188759"/>
    <b v="1"/>
    <x v="9"/>
  </r>
  <r>
    <s v="PID0079"/>
    <x v="2"/>
    <s v="Young Adults"/>
    <n v="18000"/>
    <n v="29.238777717685238"/>
    <b v="1"/>
    <x v="3"/>
  </r>
  <r>
    <s v="PID0080"/>
    <x v="1"/>
    <s v="Senior Adullt"/>
    <n v="75000"/>
    <n v="30.539772727272727"/>
    <b v="1"/>
    <x v="7"/>
  </r>
  <r>
    <s v="PID0081"/>
    <x v="0"/>
    <s v="senior"/>
    <n v="45000"/>
    <n v="30.824829931972793"/>
    <b v="1"/>
    <x v="3"/>
  </r>
  <r>
    <s v="PID0082"/>
    <x v="3"/>
    <s v="Super Adults"/>
    <n v="250000"/>
    <n v="22.940214158239147"/>
    <b v="0"/>
    <x v="7"/>
  </r>
  <r>
    <s v="PID0083"/>
    <x v="0"/>
    <s v="Senior Adullt"/>
    <n v="100"/>
    <n v="29.035208047553724"/>
    <b v="1"/>
    <x v="8"/>
  </r>
  <r>
    <s v="PID0084"/>
    <x v="0"/>
    <s v="Super Adults"/>
    <n v="3000"/>
    <n v="21.557691547011586"/>
    <b v="0"/>
    <x v="6"/>
  </r>
  <r>
    <s v="PID0085"/>
    <x v="0"/>
    <s v="senior"/>
    <n v="14000"/>
    <n v="25.601469237832877"/>
    <b v="0"/>
    <x v="4"/>
  </r>
  <r>
    <s v="PID0086"/>
    <x v="1"/>
    <s v="Senior Adullt"/>
    <n v="32000"/>
    <n v="29.257142857142856"/>
    <b v="1"/>
    <x v="4"/>
  </r>
  <r>
    <s v="PID0087"/>
    <x v="2"/>
    <s v="senior"/>
    <n v="250000"/>
    <n v="30.780907404284029"/>
    <b v="1"/>
    <x v="13"/>
  </r>
  <r>
    <s v="PID0088"/>
    <x v="0"/>
    <s v="Young Adults"/>
    <n v="800"/>
    <n v="31.113753468093538"/>
    <b v="1"/>
    <x v="0"/>
  </r>
  <r>
    <s v="PID0089"/>
    <x v="2"/>
    <s v="Senior Adullt"/>
    <n v="72000"/>
    <n v="29.022469008264466"/>
    <b v="1"/>
    <x v="4"/>
  </r>
  <r>
    <s v="PID0090"/>
    <x v="0"/>
    <s v="Senior Adullt"/>
    <n v="20000"/>
    <n v="24.346516547742841"/>
    <b v="0"/>
    <x v="12"/>
  </r>
  <r>
    <s v="PID0091"/>
    <x v="1"/>
    <s v="Young Adults"/>
    <n v="500"/>
    <n v="31.360076604767283"/>
    <b v="1"/>
    <x v="4"/>
  </r>
  <r>
    <s v="PID0092"/>
    <x v="2"/>
    <s v="Super Adults"/>
    <n v="18000"/>
    <n v="21.919001306430541"/>
    <b v="0"/>
    <x v="4"/>
  </r>
  <r>
    <s v="PID0093"/>
    <x v="2"/>
    <s v="Young Adults"/>
    <n v="10000"/>
    <n v="20.311418685121112"/>
    <b v="0"/>
    <x v="12"/>
  </r>
  <r>
    <s v="PID0094"/>
    <x v="2"/>
    <s v="Senior Adullt"/>
    <n v="48000"/>
    <n v="31.123381978557855"/>
    <b v="1"/>
    <x v="12"/>
  </r>
  <r>
    <s v="PID0095"/>
    <x v="3"/>
    <s v="senior"/>
    <n v="10000"/>
    <n v="30.89569160997733"/>
    <b v="1"/>
    <x v="11"/>
  </r>
  <r>
    <s v="PID0096"/>
    <x v="1"/>
    <s v="senior"/>
    <n v="20000"/>
    <n v="31.763642340565415"/>
    <b v="1"/>
    <x v="14"/>
  </r>
  <r>
    <s v="PID0097"/>
    <x v="0"/>
    <s v="Senior Adullt"/>
    <n v="200"/>
    <n v="33.671874999999993"/>
    <b v="1"/>
    <x v="13"/>
  </r>
  <r>
    <s v="PID0098"/>
    <x v="0"/>
    <s v="senior"/>
    <n v="21000"/>
    <n v="33.310624260461118"/>
    <b v="1"/>
    <x v="9"/>
  </r>
  <r>
    <s v="PID0099"/>
    <x v="2"/>
    <s v="Senior Adullt"/>
    <n v="18000"/>
    <n v="32.667233560090708"/>
    <b v="1"/>
    <x v="0"/>
  </r>
  <r>
    <s v="PID0100"/>
    <x v="1"/>
    <s v="Senior Adullt"/>
    <n v="3000"/>
    <n v="34.816594356197783"/>
    <b v="1"/>
    <x v="11"/>
  </r>
  <r>
    <s v="PID0101"/>
    <x v="1"/>
    <s v="Young Adults"/>
    <n v="240000"/>
    <n v="28.273809523809526"/>
    <b v="1"/>
    <x v="1"/>
  </r>
  <r>
    <s v="PID0102"/>
    <x v="1"/>
    <s v="Young Adults"/>
    <n v="72000"/>
    <n v="20.767579851028909"/>
    <b v="0"/>
    <x v="10"/>
  </r>
  <r>
    <s v="PID0103"/>
    <x v="0"/>
    <s v="Super Adults"/>
    <n v="18000"/>
    <n v="24.199263038548754"/>
    <b v="0"/>
    <x v="12"/>
  </r>
  <r>
    <s v="PID0104"/>
    <x v="3"/>
    <s v="Senior Adullt"/>
    <n v="40000"/>
    <n v="33.164161000989495"/>
    <b v="1"/>
    <x v="8"/>
  </r>
  <r>
    <s v="PID0105"/>
    <x v="1"/>
    <s v="senior"/>
    <n v="10000"/>
    <n v="34.626038781163437"/>
    <b v="1"/>
    <x v="11"/>
  </r>
  <r>
    <s v="PID0106"/>
    <x v="2"/>
    <s v="senior"/>
    <n v="32000"/>
    <n v="29.3946871824648"/>
    <b v="1"/>
    <x v="4"/>
  </r>
  <r>
    <s v="PID0107"/>
    <x v="1"/>
    <s v="Young Adults"/>
    <n v="200000"/>
    <n v="20.460276421207183"/>
    <b v="0"/>
    <x v="5"/>
  </r>
  <r>
    <s v="PID0108"/>
    <x v="1"/>
    <s v="Senior Adullt"/>
    <n v="24000"/>
    <n v="30.759870200108171"/>
    <b v="1"/>
    <x v="3"/>
  </r>
  <r>
    <s v="PID0109"/>
    <x v="2"/>
    <s v="senior"/>
    <n v="240000"/>
    <n v="31.210937499999996"/>
    <b v="1"/>
    <x v="0"/>
  </r>
  <r>
    <s v="PID0110"/>
    <x v="0"/>
    <s v="Senior Adullt"/>
    <n v="18000"/>
    <n v="24.57751514923407"/>
    <b v="0"/>
    <x v="13"/>
  </r>
  <r>
    <s v="PID0111"/>
    <x v="1"/>
    <s v="Senior Adullt"/>
    <n v="24000"/>
    <n v="29.723183391003467"/>
    <b v="1"/>
    <x v="11"/>
  </r>
  <r>
    <s v="PID0112"/>
    <x v="3"/>
    <s v="Super Adults"/>
    <n v="240000"/>
    <n v="33.740753925873179"/>
    <b v="1"/>
    <x v="13"/>
  </r>
  <r>
    <s v="PID0113"/>
    <x v="1"/>
    <s v="senior"/>
    <n v="800"/>
    <n v="30.737407461169983"/>
    <b v="1"/>
    <x v="11"/>
  </r>
  <r>
    <s v="PID0114"/>
    <x v="0"/>
    <s v="senior"/>
    <n v="90000"/>
    <n v="33.902021841147317"/>
    <b v="1"/>
    <x v="1"/>
  </r>
  <r>
    <s v="PID0115"/>
    <x v="1"/>
    <s v="Young Adults"/>
    <n v="100"/>
    <n v="28.427528393726341"/>
    <b v="1"/>
    <x v="5"/>
  </r>
  <r>
    <s v="PID0116"/>
    <x v="0"/>
    <s v="Senior Adullt"/>
    <n v="800"/>
    <n v="24.713311075627811"/>
    <b v="0"/>
    <x v="14"/>
  </r>
  <r>
    <s v="PID0117"/>
    <x v="1"/>
    <s v="senior"/>
    <n v="48000"/>
    <n v="20.899908172635445"/>
    <b v="0"/>
    <x v="12"/>
  </r>
  <r>
    <s v="PID0118"/>
    <x v="0"/>
    <s v="Super Adults"/>
    <n v="500"/>
    <n v="22.939750692520775"/>
    <b v="0"/>
    <x v="6"/>
  </r>
  <r>
    <s v="PID0119"/>
    <x v="3"/>
    <s v="senior"/>
    <n v="500"/>
    <n v="33.796847114812621"/>
    <b v="1"/>
    <x v="7"/>
  </r>
  <r>
    <s v="PID0120"/>
    <x v="2"/>
    <s v="Young Adults"/>
    <n v="18000"/>
    <n v="29.570312499999996"/>
    <b v="1"/>
    <x v="4"/>
  </r>
  <r>
    <s v="PID0121"/>
    <x v="1"/>
    <s v="Young Adults"/>
    <n v="20000"/>
    <n v="26.696500906600825"/>
    <b v="0"/>
    <x v="1"/>
  </r>
  <r>
    <s v="PID0122"/>
    <x v="0"/>
    <s v="Super Adults"/>
    <n v="18000"/>
    <n v="24.650505651397982"/>
    <b v="0"/>
    <x v="13"/>
  </r>
  <r>
    <s v="PID0123"/>
    <x v="0"/>
    <s v="Young Adults"/>
    <n v="10000"/>
    <n v="21.664973145594427"/>
    <b v="0"/>
    <x v="0"/>
  </r>
  <r>
    <s v="PID0124"/>
    <x v="0"/>
    <s v="Super Adults"/>
    <n v="90000"/>
    <n v="34.172472952627714"/>
    <b v="1"/>
    <x v="2"/>
  </r>
  <r>
    <s v="PID0125"/>
    <x v="0"/>
    <s v="Super Adults"/>
    <n v="18000"/>
    <n v="32.368549813692653"/>
    <b v="1"/>
    <x v="5"/>
  </r>
  <r>
    <s v="PID0126"/>
    <x v="0"/>
    <s v="Senior Adullt"/>
    <n v="800"/>
    <n v="22.758466596444187"/>
    <b v="0"/>
    <x v="1"/>
  </r>
  <r>
    <s v="PID0127"/>
    <x v="0"/>
    <s v="senior"/>
    <n v="18000"/>
    <n v="24.242424242424246"/>
    <b v="0"/>
    <x v="13"/>
  </r>
  <r>
    <s v="PID0128"/>
    <x v="0"/>
    <s v="Senior Adullt"/>
    <n v="250000"/>
    <n v="20.212244897959184"/>
    <b v="0"/>
    <x v="2"/>
  </r>
  <r>
    <s v="PID0129"/>
    <x v="1"/>
    <s v="senior"/>
    <n v="40000"/>
    <n v="22.096688617708562"/>
    <b v="0"/>
    <x v="5"/>
  </r>
  <r>
    <s v="PID0130"/>
    <x v="0"/>
    <s v="senior"/>
    <n v="90000"/>
    <n v="26.701174094180026"/>
    <b v="0"/>
    <x v="14"/>
  </r>
  <r>
    <s v="PID0131"/>
    <x v="0"/>
    <s v="Young Adults"/>
    <n v="32000"/>
    <n v="28.25851811790157"/>
    <b v="1"/>
    <x v="2"/>
  </r>
  <r>
    <s v="PID0132"/>
    <x v="3"/>
    <s v="senior"/>
    <n v="300000"/>
    <n v="33.576829424580289"/>
    <b v="1"/>
    <x v="7"/>
  </r>
  <r>
    <s v="PID0133"/>
    <x v="0"/>
    <s v="senior"/>
    <n v="24000"/>
    <n v="22.977394408090426"/>
    <b v="0"/>
    <x v="14"/>
  </r>
  <r>
    <s v="PID0134"/>
    <x v="0"/>
    <s v="senior"/>
    <n v="32000"/>
    <n v="21.167144543767922"/>
    <b v="0"/>
    <x v="6"/>
  </r>
  <r>
    <s v="PID0135"/>
    <x v="1"/>
    <s v="Young Adults"/>
    <n v="10000"/>
    <n v="28.858131487889278"/>
    <b v="1"/>
    <x v="8"/>
  </r>
  <r>
    <s v="PID0136"/>
    <x v="0"/>
    <s v="Young Adults"/>
    <n v="24000"/>
    <n v="20.10875141069047"/>
    <b v="0"/>
    <x v="14"/>
  </r>
  <r>
    <s v="PID0137"/>
    <x v="1"/>
    <s v="Senior Adullt"/>
    <n v="100"/>
    <n v="23.318800369929974"/>
    <b v="0"/>
    <x v="10"/>
  </r>
  <r>
    <s v="PID0138"/>
    <x v="3"/>
    <s v="senior"/>
    <n v="800"/>
    <n v="30.774099125825714"/>
    <b v="1"/>
    <x v="4"/>
  </r>
  <r>
    <s v="PID0139"/>
    <x v="3"/>
    <s v="senior"/>
    <n v="10000"/>
    <n v="24.343196635932255"/>
    <b v="0"/>
    <x v="10"/>
  </r>
  <r>
    <s v="PID0140"/>
    <x v="0"/>
    <s v="senior"/>
    <n v="60000"/>
    <n v="21.812961731031827"/>
    <b v="0"/>
    <x v="7"/>
  </r>
  <r>
    <s v="PID0141"/>
    <x v="1"/>
    <s v="Senior Adullt"/>
    <n v="2000"/>
    <n v="31.245674740484432"/>
    <b v="1"/>
    <x v="4"/>
  </r>
  <r>
    <s v="PID0142"/>
    <x v="1"/>
    <s v="senior"/>
    <n v="32000"/>
    <n v="34.187755102040818"/>
    <b v="1"/>
    <x v="4"/>
  </r>
  <r>
    <s v="PID0143"/>
    <x v="0"/>
    <s v="senior"/>
    <n v="21000"/>
    <n v="26.901386983691502"/>
    <b v="0"/>
    <x v="5"/>
  </r>
  <r>
    <s v="PID0144"/>
    <x v="0"/>
    <s v="senior"/>
    <n v="100"/>
    <n v="29.466666666666665"/>
    <b v="1"/>
    <x v="11"/>
  </r>
  <r>
    <s v="PID0145"/>
    <x v="0"/>
    <s v="Super Adults"/>
    <n v="40000"/>
    <n v="33.901163771293646"/>
    <b v="1"/>
    <x v="3"/>
  </r>
  <r>
    <s v="PID0146"/>
    <x v="1"/>
    <s v="Senior Adullt"/>
    <n v="2000"/>
    <n v="21.406289217971246"/>
    <b v="0"/>
    <x v="13"/>
  </r>
  <r>
    <s v="PID0147"/>
    <x v="3"/>
    <s v="Senior Adullt"/>
    <n v="500"/>
    <n v="34.671280276816617"/>
    <b v="1"/>
    <x v="5"/>
  </r>
  <r>
    <s v="PID0148"/>
    <x v="1"/>
    <s v="senior"/>
    <n v="200000"/>
    <n v="29.655824375897208"/>
    <b v="1"/>
    <x v="13"/>
  </r>
  <r>
    <s v="PID0149"/>
    <x v="2"/>
    <s v="Senior Adullt"/>
    <n v="60000"/>
    <n v="21.95547347901919"/>
    <b v="0"/>
    <x v="14"/>
  </r>
  <r>
    <s v="PID0150"/>
    <x v="2"/>
    <s v="senior"/>
    <n v="240000"/>
    <n v="25.104445029922093"/>
    <b v="0"/>
    <x v="1"/>
  </r>
  <r>
    <s v="PID0151"/>
    <x v="0"/>
    <s v="senior"/>
    <n v="10000"/>
    <n v="32.415108117976388"/>
    <b v="1"/>
    <x v="0"/>
  </r>
  <r>
    <s v="PID0152"/>
    <x v="1"/>
    <s v="Young Adults"/>
    <n v="24000"/>
    <n v="29.712006489994597"/>
    <b v="1"/>
    <x v="7"/>
  </r>
  <r>
    <s v="PID0153"/>
    <x v="3"/>
    <s v="senior"/>
    <n v="40000"/>
    <n v="28.440954975164232"/>
    <b v="1"/>
    <x v="13"/>
  </r>
  <r>
    <s v="PID0154"/>
    <x v="0"/>
    <s v="Senior Adullt"/>
    <n v="60000"/>
    <n v="30.078124999999993"/>
    <b v="1"/>
    <x v="2"/>
  </r>
  <r>
    <s v="PID0155"/>
    <x v="0"/>
    <s v="Senior Adullt"/>
    <n v="800"/>
    <n v="31.091348342144887"/>
    <b v="1"/>
    <x v="8"/>
  </r>
  <r>
    <s v="PID0156"/>
    <x v="0"/>
    <s v="senior"/>
    <n v="24000"/>
    <n v="26.962868480725625"/>
    <b v="0"/>
    <x v="0"/>
  </r>
  <r>
    <s v="PID0157"/>
    <x v="0"/>
    <s v="Senior Adullt"/>
    <n v="24000"/>
    <n v="32.753365996682227"/>
    <b v="1"/>
    <x v="6"/>
  </r>
  <r>
    <s v="PID0158"/>
    <x v="0"/>
    <s v="Young Adults"/>
    <n v="100"/>
    <n v="31.895661157024794"/>
    <b v="1"/>
    <x v="3"/>
  </r>
  <r>
    <s v="PID0159"/>
    <x v="3"/>
    <s v="senior"/>
    <n v="800"/>
    <n v="30.748066627007741"/>
    <b v="1"/>
    <x v="8"/>
  </r>
  <r>
    <s v="PID0160"/>
    <x v="3"/>
    <s v="senior"/>
    <n v="300000"/>
    <n v="29.319856487018246"/>
    <b v="1"/>
    <x v="7"/>
  </r>
  <r>
    <s v="PID0161"/>
    <x v="1"/>
    <s v="Young Adults"/>
    <n v="60000"/>
    <n v="23.673469387755102"/>
    <b v="0"/>
    <x v="4"/>
  </r>
  <r>
    <s v="PID0162"/>
    <x v="0"/>
    <s v="senior"/>
    <n v="60000"/>
    <n v="22.915782570116889"/>
    <b v="0"/>
    <x v="13"/>
  </r>
  <r>
    <s v="PID0163"/>
    <x v="2"/>
    <s v="Young Adults"/>
    <n v="24000"/>
    <n v="26.919011758488573"/>
    <b v="0"/>
    <x v="9"/>
  </r>
  <r>
    <s v="PID0164"/>
    <x v="3"/>
    <s v="Senior Adullt"/>
    <n v="40000"/>
    <n v="30.513822654093012"/>
    <b v="1"/>
    <x v="7"/>
  </r>
  <r>
    <s v="PID0165"/>
    <x v="0"/>
    <s v="senior"/>
    <n v="18000"/>
    <n v="34.671280276816617"/>
    <b v="1"/>
    <x v="1"/>
  </r>
  <r>
    <s v="PID0166"/>
    <x v="1"/>
    <s v="Super Adults"/>
    <n v="20000"/>
    <n v="34.755463059313215"/>
    <b v="1"/>
    <x v="6"/>
  </r>
  <r>
    <s v="PID0167"/>
    <x v="3"/>
    <s v="senior"/>
    <n v="250000"/>
    <n v="28.517422748191979"/>
    <b v="1"/>
    <x v="11"/>
  </r>
  <r>
    <s v="PID0168"/>
    <x v="2"/>
    <s v="senior"/>
    <n v="100"/>
    <n v="33.910728752748732"/>
    <b v="1"/>
    <x v="5"/>
  </r>
  <r>
    <s v="PID0169"/>
    <x v="2"/>
    <s v="senior"/>
    <n v="21000"/>
    <n v="26.339579224194605"/>
    <b v="0"/>
    <x v="10"/>
  </r>
  <r>
    <s v="PID0170"/>
    <x v="1"/>
    <s v="senior"/>
    <n v="20000"/>
    <n v="34.646435960890912"/>
    <b v="1"/>
    <x v="9"/>
  </r>
  <r>
    <s v="PID0171"/>
    <x v="0"/>
    <s v="senior"/>
    <n v="100"/>
    <n v="31.683873264506936"/>
    <b v="1"/>
    <x v="3"/>
  </r>
  <r>
    <s v="PID0172"/>
    <x v="2"/>
    <s v="senior"/>
    <n v="3000"/>
    <n v="29.781380130874481"/>
    <b v="1"/>
    <x v="8"/>
  </r>
  <r>
    <s v="PID0173"/>
    <x v="1"/>
    <s v="Super Adults"/>
    <n v="100"/>
    <n v="31.753520104514447"/>
    <b v="1"/>
    <x v="13"/>
  </r>
  <r>
    <s v="PID0174"/>
    <x v="0"/>
    <s v="Super Adults"/>
    <n v="3000"/>
    <n v="31.552977839335181"/>
    <b v="1"/>
    <x v="2"/>
  </r>
  <r>
    <s v="PID0175"/>
    <x v="0"/>
    <s v="Super Adults"/>
    <n v="36000"/>
    <n v="26.418928726956018"/>
    <b v="0"/>
    <x v="2"/>
  </r>
  <r>
    <s v="PID0176"/>
    <x v="3"/>
    <s v="senior"/>
    <n v="800"/>
    <n v="29.077672031928422"/>
    <b v="1"/>
    <x v="1"/>
  </r>
  <r>
    <s v="PID0177"/>
    <x v="0"/>
    <s v="Senior Adullt"/>
    <n v="500"/>
    <n v="34.994834710743802"/>
    <b v="1"/>
    <x v="7"/>
  </r>
  <r>
    <s v="PID0178"/>
    <x v="1"/>
    <s v="Young Adults"/>
    <n v="32000"/>
    <n v="31.569054637105388"/>
    <b v="1"/>
    <x v="3"/>
  </r>
  <r>
    <s v="PID0179"/>
    <x v="0"/>
    <s v="senior"/>
    <n v="3000"/>
    <n v="25.356513379266136"/>
    <b v="0"/>
    <x v="10"/>
  </r>
  <r>
    <s v="PID0180"/>
    <x v="1"/>
    <s v="Senior Adullt"/>
    <n v="10000"/>
    <n v="21.162501196974048"/>
    <b v="0"/>
    <x v="7"/>
  </r>
  <r>
    <s v="PID0181"/>
    <x v="0"/>
    <s v="senior"/>
    <n v="200000"/>
    <n v="30.896787626412852"/>
    <b v="1"/>
    <x v="6"/>
  </r>
  <r>
    <s v="PID0182"/>
    <x v="0"/>
    <s v="Young Adults"/>
    <n v="60000"/>
    <n v="33.776757861522469"/>
    <b v="1"/>
    <x v="6"/>
  </r>
  <r>
    <s v="PID0183"/>
    <x v="1"/>
    <s v="senior"/>
    <n v="18000"/>
    <n v="32.343749999999993"/>
    <b v="1"/>
    <x v="8"/>
  </r>
  <r>
    <s v="PID0184"/>
    <x v="2"/>
    <s v="Senior Adullt"/>
    <n v="240000"/>
    <n v="31.667863616155401"/>
    <b v="1"/>
    <x v="3"/>
  </r>
  <r>
    <s v="PID0185"/>
    <x v="0"/>
    <s v="Young Adults"/>
    <n v="90000"/>
    <n v="21.95547347901919"/>
    <b v="0"/>
    <x v="9"/>
  </r>
  <r>
    <s v="PID0186"/>
    <x v="0"/>
    <s v="senior"/>
    <n v="300000"/>
    <n v="31.714753123140991"/>
    <b v="1"/>
    <x v="13"/>
  </r>
  <r>
    <s v="PID0187"/>
    <x v="0"/>
    <s v="Senior Adullt"/>
    <n v="100"/>
    <n v="25.912132306526949"/>
    <b v="0"/>
    <x v="12"/>
  </r>
  <r>
    <s v="PID0188"/>
    <x v="2"/>
    <s v="Senior Adullt"/>
    <n v="10000"/>
    <n v="33.787332376317359"/>
    <b v="1"/>
    <x v="11"/>
  </r>
  <r>
    <s v="PID0189"/>
    <x v="0"/>
    <s v="Senior Adullt"/>
    <n v="240000"/>
    <n v="22.159274265839578"/>
    <b v="0"/>
    <x v="0"/>
  </r>
  <r>
    <s v="PID0190"/>
    <x v="2"/>
    <s v="Young Adults"/>
    <n v="18000"/>
    <n v="31.088584710743802"/>
    <b v="1"/>
    <x v="11"/>
  </r>
  <r>
    <s v="PID0191"/>
    <x v="2"/>
    <s v="Senior Adullt"/>
    <n v="75000"/>
    <n v="28.96341463414635"/>
    <b v="1"/>
    <x v="3"/>
  </r>
  <r>
    <s v="PID0192"/>
    <x v="2"/>
    <s v="Senior Adullt"/>
    <n v="2000"/>
    <n v="34.916726514141104"/>
    <b v="1"/>
    <x v="7"/>
  </r>
  <r>
    <s v="PID0193"/>
    <x v="2"/>
    <s v="senior"/>
    <n v="3000"/>
    <n v="30.292638317329668"/>
    <b v="1"/>
    <x v="8"/>
  </r>
  <r>
    <s v="PID0194"/>
    <x v="1"/>
    <s v="senior"/>
    <n v="12000"/>
    <n v="24.844720496894411"/>
    <b v="0"/>
    <x v="1"/>
  </r>
  <r>
    <s v="PID0195"/>
    <x v="1"/>
    <s v="senior"/>
    <n v="60000"/>
    <n v="30.533333333333335"/>
    <b v="1"/>
    <x v="4"/>
  </r>
  <r>
    <s v="PID0196"/>
    <x v="1"/>
    <s v="Senior Adullt"/>
    <n v="75000"/>
    <n v="29.436332653947673"/>
    <b v="1"/>
    <x v="9"/>
  </r>
  <r>
    <s v="PID0197"/>
    <x v="1"/>
    <s v="Senior Adullt"/>
    <n v="21000"/>
    <n v="29.873494894071023"/>
    <b v="1"/>
    <x v="10"/>
  </r>
  <r>
    <s v="PID0198"/>
    <x v="2"/>
    <s v="Young Adults"/>
    <n v="3000"/>
    <n v="24.335937499999993"/>
    <b v="0"/>
    <x v="10"/>
  </r>
  <r>
    <s v="PID0199"/>
    <x v="0"/>
    <s v="senior"/>
    <n v="45000"/>
    <n v="20.461819844535892"/>
    <b v="0"/>
    <x v="1"/>
  </r>
  <r>
    <s v="PID0200"/>
    <x v="2"/>
    <s v="senior"/>
    <n v="1600"/>
    <n v="32.370445637973582"/>
    <b v="1"/>
    <x v="8"/>
  </r>
  <r>
    <s v="PID0201"/>
    <x v="0"/>
    <s v="senior"/>
    <n v="800"/>
    <n v="22.230440499671268"/>
    <b v="0"/>
    <x v="14"/>
  </r>
  <r>
    <s v="PID0202"/>
    <x v="2"/>
    <s v="senior"/>
    <n v="100"/>
    <n v="33.732501264968796"/>
    <b v="1"/>
    <x v="10"/>
  </r>
  <r>
    <s v="PID0203"/>
    <x v="3"/>
    <s v="senior"/>
    <n v="300000"/>
    <n v="32.171201814058961"/>
    <b v="1"/>
    <x v="10"/>
  </r>
  <r>
    <s v="PID0204"/>
    <x v="3"/>
    <s v="Young Adults"/>
    <n v="300000"/>
    <n v="26.918500892326001"/>
    <b v="0"/>
    <x v="5"/>
  </r>
  <r>
    <s v="PID0205"/>
    <x v="0"/>
    <s v="Super Adults"/>
    <n v="45000"/>
    <n v="21.810132094643638"/>
    <b v="0"/>
    <x v="0"/>
  </r>
  <r>
    <s v="PID0206"/>
    <x v="2"/>
    <s v="Senior Adullt"/>
    <n v="18000"/>
    <n v="25.924199505181253"/>
    <b v="0"/>
    <x v="12"/>
  </r>
  <r>
    <s v="PID0207"/>
    <x v="0"/>
    <s v="Young Adults"/>
    <n v="3000"/>
    <n v="29.054752066115704"/>
    <b v="1"/>
    <x v="12"/>
  </r>
  <r>
    <s v="PID0208"/>
    <x v="3"/>
    <s v="senior"/>
    <n v="3000"/>
    <n v="23.571621465221249"/>
    <b v="0"/>
    <x v="13"/>
  </r>
  <r>
    <s v="PID0209"/>
    <x v="3"/>
    <s v="senior"/>
    <n v="75000"/>
    <n v="26.542185872458621"/>
    <b v="0"/>
    <x v="6"/>
  </r>
  <r>
    <s v="PID0210"/>
    <x v="2"/>
    <s v="senior"/>
    <n v="100"/>
    <n v="20.022375679950617"/>
    <b v="0"/>
    <x v="9"/>
  </r>
  <r>
    <s v="PID0211"/>
    <x v="3"/>
    <s v="senior"/>
    <n v="20000"/>
    <n v="34.786641929499076"/>
    <b v="1"/>
    <x v="11"/>
  </r>
  <r>
    <s v="PID0212"/>
    <x v="0"/>
    <s v="senior"/>
    <n v="60000"/>
    <n v="34.775086505190316"/>
    <b v="1"/>
    <x v="5"/>
  </r>
  <r>
    <s v="PID0213"/>
    <x v="3"/>
    <s v="Senior Adullt"/>
    <n v="90000"/>
    <n v="34.269972451790636"/>
    <b v="1"/>
    <x v="11"/>
  </r>
  <r>
    <s v="PID0214"/>
    <x v="3"/>
    <s v="senior"/>
    <n v="32000"/>
    <n v="25.422209473269035"/>
    <b v="0"/>
    <x v="13"/>
  </r>
  <r>
    <s v="PID0215"/>
    <x v="2"/>
    <s v="senior"/>
    <n v="18000"/>
    <n v="33.329125110465846"/>
    <b v="1"/>
    <x v="6"/>
  </r>
  <r>
    <s v="PID0216"/>
    <x v="0"/>
    <s v="Senior Adullt"/>
    <n v="12000"/>
    <n v="24.420354153003352"/>
    <b v="0"/>
    <x v="4"/>
  </r>
  <r>
    <s v="PID0217"/>
    <x v="2"/>
    <s v="Young Adults"/>
    <n v="2000"/>
    <n v="32.38603330939435"/>
    <b v="1"/>
    <x v="5"/>
  </r>
  <r>
    <s v="PID0218"/>
    <x v="0"/>
    <s v="Senior Adullt"/>
    <n v="10000"/>
    <n v="26.083029094056986"/>
    <b v="0"/>
    <x v="13"/>
  </r>
  <r>
    <s v="PID0219"/>
    <x v="3"/>
    <s v="Young Adults"/>
    <n v="250000"/>
    <n v="30.960332074529511"/>
    <b v="1"/>
    <x v="9"/>
  </r>
  <r>
    <s v="PID0220"/>
    <x v="0"/>
    <s v="Senior Adullt"/>
    <n v="36000"/>
    <n v="30.572055785123968"/>
    <b v="1"/>
    <x v="14"/>
  </r>
  <r>
    <s v="PID0221"/>
    <x v="0"/>
    <s v="Senior Adullt"/>
    <n v="800"/>
    <n v="22.854224520412394"/>
    <b v="0"/>
    <x v="0"/>
  </r>
  <r>
    <s v="PID0222"/>
    <x v="3"/>
    <s v="Senior Adullt"/>
    <n v="20000"/>
    <n v="21.317117177319655"/>
    <b v="0"/>
    <x v="4"/>
  </r>
  <r>
    <s v="PID0223"/>
    <x v="3"/>
    <s v="senior"/>
    <n v="250000"/>
    <n v="24.488888888888891"/>
    <b v="0"/>
    <x v="1"/>
  </r>
  <r>
    <s v="PID0224"/>
    <x v="1"/>
    <s v="Senior Adullt"/>
    <n v="32000"/>
    <n v="22.653268442981691"/>
    <b v="0"/>
    <x v="14"/>
  </r>
  <r>
    <s v="PID0225"/>
    <x v="2"/>
    <s v="senior"/>
    <n v="240000"/>
    <n v="23.507740888557521"/>
    <b v="0"/>
    <x v="12"/>
  </r>
  <r>
    <s v="PID0226"/>
    <x v="0"/>
    <s v="senior"/>
    <n v="20000"/>
    <n v="31.268590124925641"/>
    <b v="1"/>
    <x v="11"/>
  </r>
  <r>
    <s v="PID0227"/>
    <x v="0"/>
    <s v="senior"/>
    <n v="500"/>
    <n v="25.066666666666666"/>
    <b v="0"/>
    <x v="1"/>
  </r>
  <r>
    <s v="PID0228"/>
    <x v="1"/>
    <s v="Young Adults"/>
    <n v="40000"/>
    <n v="28.360351528307834"/>
    <b v="1"/>
    <x v="14"/>
  </r>
  <r>
    <s v="PID0229"/>
    <x v="2"/>
    <s v="senior"/>
    <n v="15000"/>
    <n v="22.093170054286073"/>
    <b v="0"/>
    <x v="0"/>
  </r>
  <r>
    <s v="PID0230"/>
    <x v="1"/>
    <s v="Super Adults"/>
    <n v="40000"/>
    <n v="30.014274140658149"/>
    <b v="1"/>
    <x v="8"/>
  </r>
  <r>
    <s v="PID0231"/>
    <x v="1"/>
    <s v="Senior Adullt"/>
    <n v="32000"/>
    <n v="33.087076783025807"/>
    <b v="1"/>
    <x v="7"/>
  </r>
  <r>
    <s v="PID0232"/>
    <x v="1"/>
    <s v="senior"/>
    <n v="500"/>
    <n v="32.720526227019732"/>
    <b v="1"/>
    <x v="11"/>
  </r>
  <r>
    <s v="PID0233"/>
    <x v="0"/>
    <s v="Senior Adullt"/>
    <n v="16000"/>
    <n v="22.382812499999993"/>
    <b v="0"/>
    <x v="5"/>
  </r>
  <r>
    <s v="PID0234"/>
    <x v="2"/>
    <s v="Young Adults"/>
    <n v="500"/>
    <n v="34.349173553719012"/>
    <b v="1"/>
    <x v="11"/>
  </r>
  <r>
    <s v="PID0235"/>
    <x v="3"/>
    <s v="Senior Adullt"/>
    <n v="60000"/>
    <n v="29.937518794480265"/>
    <b v="1"/>
    <x v="13"/>
  </r>
  <r>
    <s v="PID0236"/>
    <x v="1"/>
    <s v="Super Adults"/>
    <n v="800"/>
    <n v="20.353798126951091"/>
    <b v="0"/>
    <x v="6"/>
  </r>
  <r>
    <s v="PID0237"/>
    <x v="1"/>
    <s v="Super Adults"/>
    <n v="30000"/>
    <n v="34.566567647853084"/>
    <b v="1"/>
    <x v="1"/>
  </r>
  <r>
    <s v="PID0238"/>
    <x v="2"/>
    <s v="Senior Adullt"/>
    <n v="40000"/>
    <n v="30.128928559214803"/>
    <b v="1"/>
    <x v="2"/>
  </r>
  <r>
    <s v="PID0239"/>
    <x v="3"/>
    <s v="Senior Adullt"/>
    <n v="18000"/>
    <n v="21.898533491874751"/>
    <b v="0"/>
    <x v="10"/>
  </r>
  <r>
    <s v="PID0240"/>
    <x v="1"/>
    <s v="Young Adults"/>
    <n v="40000"/>
    <n v="26.040662011496469"/>
    <b v="0"/>
    <x v="6"/>
  </r>
  <r>
    <s v="PID0241"/>
    <x v="1"/>
    <s v="Super Adults"/>
    <n v="16000"/>
    <n v="31.368227731864103"/>
    <b v="1"/>
    <x v="10"/>
  </r>
  <r>
    <s v="PID0242"/>
    <x v="3"/>
    <s v="senior"/>
    <n v="500"/>
    <n v="29.213238496153291"/>
    <b v="1"/>
    <x v="13"/>
  </r>
  <r>
    <s v="PID0243"/>
    <x v="1"/>
    <s v="Young Adults"/>
    <n v="16000"/>
    <n v="21.592393671069821"/>
    <b v="0"/>
    <x v="0"/>
  </r>
  <r>
    <s v="PID0244"/>
    <x v="2"/>
    <s v="senior"/>
    <n v="12000"/>
    <n v="28.70259635044944"/>
    <b v="1"/>
    <x v="2"/>
  </r>
  <r>
    <s v="PID0245"/>
    <x v="0"/>
    <s v="senior"/>
    <n v="40000"/>
    <n v="24.557752341311129"/>
    <b v="0"/>
    <x v="4"/>
  </r>
  <r>
    <s v="PID0246"/>
    <x v="2"/>
    <s v="senior"/>
    <n v="200000"/>
    <n v="28.353057199211044"/>
    <b v="1"/>
    <x v="4"/>
  </r>
  <r>
    <s v="PID0247"/>
    <x v="3"/>
    <s v="Super Adults"/>
    <n v="30000"/>
    <n v="29.937116623587048"/>
    <b v="1"/>
    <x v="11"/>
  </r>
  <r>
    <s v="PID0248"/>
    <x v="0"/>
    <s v="senior"/>
    <n v="60000"/>
    <n v="29.7264739229025"/>
    <b v="1"/>
    <x v="3"/>
  </r>
  <r>
    <s v="PID0249"/>
    <x v="2"/>
    <s v="senior"/>
    <n v="800"/>
    <n v="33.682733213455549"/>
    <b v="1"/>
    <x v="10"/>
  </r>
  <r>
    <s v="PID0250"/>
    <x v="3"/>
    <s v="Senior Adullt"/>
    <n v="500"/>
    <n v="24.499540863177231"/>
    <b v="0"/>
    <x v="12"/>
  </r>
  <r>
    <s v="PID0251"/>
    <x v="0"/>
    <s v="Senior Adullt"/>
    <n v="24000"/>
    <n v="25.91087240528379"/>
    <b v="0"/>
    <x v="12"/>
  </r>
  <r>
    <s v="PID0252"/>
    <x v="3"/>
    <s v="Senior Adullt"/>
    <n v="60000"/>
    <n v="21.918540545958766"/>
    <b v="0"/>
    <x v="13"/>
  </r>
  <r>
    <s v="PID0253"/>
    <x v="2"/>
    <s v="Young Adults"/>
    <n v="30000"/>
    <n v="31.294765840220389"/>
    <b v="1"/>
    <x v="2"/>
  </r>
  <r>
    <s v="PID0254"/>
    <x v="1"/>
    <s v="senior"/>
    <n v="40000"/>
    <n v="21.852877808556482"/>
    <b v="0"/>
    <x v="12"/>
  </r>
  <r>
    <s v="PID0255"/>
    <x v="0"/>
    <s v="Senior Adullt"/>
    <n v="200000"/>
    <n v="29.615950206901271"/>
    <b v="1"/>
    <x v="3"/>
  </r>
  <r>
    <s v="PID0256"/>
    <x v="2"/>
    <s v="senior"/>
    <n v="36000"/>
    <n v="30.655432933823818"/>
    <b v="1"/>
    <x v="3"/>
  </r>
  <r>
    <s v="PID0257"/>
    <x v="0"/>
    <s v="Young Adults"/>
    <n v="60000"/>
    <n v="25.970115548195267"/>
    <b v="0"/>
    <x v="5"/>
  </r>
  <r>
    <s v="PID0258"/>
    <x v="2"/>
    <s v="senior"/>
    <n v="3000"/>
    <n v="24.346516547742841"/>
    <b v="0"/>
    <x v="1"/>
  </r>
  <r>
    <s v="PID0259"/>
    <x v="1"/>
    <s v="Young Adults"/>
    <n v="200000"/>
    <n v="34.257812499999993"/>
    <b v="1"/>
    <x v="11"/>
  </r>
  <r>
    <s v="PID0260"/>
    <x v="3"/>
    <s v="senior"/>
    <n v="100"/>
    <n v="22.812499999999996"/>
    <b v="0"/>
    <x v="12"/>
  </r>
  <r>
    <s v="PID0261"/>
    <x v="0"/>
    <s v="Senior Adullt"/>
    <n v="800"/>
    <n v="29.970931203849108"/>
    <b v="1"/>
    <x v="10"/>
  </r>
  <r>
    <s v="PID0262"/>
    <x v="2"/>
    <s v="Young Adults"/>
    <n v="250000"/>
    <n v="22.491349480968861"/>
    <b v="0"/>
    <x v="4"/>
  </r>
  <r>
    <s v="PID0263"/>
    <x v="3"/>
    <s v="senior"/>
    <n v="3000"/>
    <n v="22.230133301689015"/>
    <b v="0"/>
    <x v="9"/>
  </r>
  <r>
    <s v="PID0264"/>
    <x v="0"/>
    <s v="Senior Adullt"/>
    <n v="30000"/>
    <n v="34.049036281179141"/>
    <b v="1"/>
    <x v="7"/>
  </r>
  <r>
    <s v="PID0265"/>
    <x v="2"/>
    <s v="Senior Adullt"/>
    <n v="3000"/>
    <n v="21.406289217971246"/>
    <b v="0"/>
    <x v="7"/>
  </r>
  <r>
    <s v="PID0266"/>
    <x v="1"/>
    <s v="Senior Adullt"/>
    <n v="100"/>
    <n v="29.85734124479232"/>
    <b v="1"/>
    <x v="2"/>
  </r>
  <r>
    <s v="PID0267"/>
    <x v="1"/>
    <s v="Young Adults"/>
    <n v="800"/>
    <n v="22.525951557093425"/>
    <b v="0"/>
    <x v="12"/>
  </r>
  <r>
    <s v="PID0268"/>
    <x v="1"/>
    <s v="Senior Adullt"/>
    <n v="12000"/>
    <n v="34.98279260917505"/>
    <b v="1"/>
    <x v="8"/>
  </r>
  <r>
    <s v="PID0269"/>
    <x v="1"/>
    <s v="Senior Adullt"/>
    <n v="40000"/>
    <n v="28.515624999999993"/>
    <b v="1"/>
    <x v="8"/>
  </r>
  <r>
    <s v="PID0270"/>
    <x v="3"/>
    <s v="Senior Adullt"/>
    <n v="240000"/>
    <n v="24.177566389219184"/>
    <b v="0"/>
    <x v="2"/>
  </r>
  <r>
    <s v="PID0271"/>
    <x v="2"/>
    <s v="Young Adults"/>
    <n v="90000"/>
    <n v="25.126131845367368"/>
    <b v="0"/>
    <x v="1"/>
  </r>
  <r>
    <s v="PID0272"/>
    <x v="3"/>
    <s v="Super Adults"/>
    <n v="32000"/>
    <n v="32.090551340825179"/>
    <b v="1"/>
    <x v="3"/>
  </r>
  <r>
    <s v="PID0273"/>
    <x v="3"/>
    <s v="senior"/>
    <n v="15000"/>
    <n v="26.061679307694877"/>
    <b v="0"/>
    <x v="1"/>
  </r>
  <r>
    <s v="PID0274"/>
    <x v="1"/>
    <s v="Super Adults"/>
    <n v="90000"/>
    <n v="21.060275962236744"/>
    <b v="0"/>
    <x v="14"/>
  </r>
  <r>
    <s v="PID0275"/>
    <x v="2"/>
    <s v="Senior Adullt"/>
    <n v="12000"/>
    <n v="29.699532887261707"/>
    <b v="1"/>
    <x v="14"/>
  </r>
  <r>
    <s v="PID0276"/>
    <x v="1"/>
    <s v="Senior Adullt"/>
    <n v="40000"/>
    <n v="32.881632653061224"/>
    <b v="1"/>
    <x v="5"/>
  </r>
  <r>
    <s v="PID0277"/>
    <x v="0"/>
    <s v="senior"/>
    <n v="18000"/>
    <n v="20.138111955557267"/>
    <b v="0"/>
    <x v="4"/>
  </r>
  <r>
    <s v="PID0278"/>
    <x v="1"/>
    <s v="senior"/>
    <n v="60000"/>
    <n v="24.310660116891963"/>
    <b v="0"/>
    <x v="6"/>
  </r>
  <r>
    <s v="PID0279"/>
    <x v="1"/>
    <s v="senior"/>
    <n v="24000"/>
    <n v="26.472337894110655"/>
    <b v="0"/>
    <x v="6"/>
  </r>
  <r>
    <s v="PID0280"/>
    <x v="1"/>
    <s v="senior"/>
    <n v="24000"/>
    <n v="23.87543252595156"/>
    <b v="0"/>
    <x v="1"/>
  </r>
  <r>
    <s v="PID0281"/>
    <x v="0"/>
    <s v="senior"/>
    <n v="20000"/>
    <n v="21.064002160410475"/>
    <b v="0"/>
    <x v="1"/>
  </r>
  <r>
    <s v="PID0282"/>
    <x v="1"/>
    <s v="Senior Adullt"/>
    <n v="2000"/>
    <n v="22.270969660916126"/>
    <b v="0"/>
    <x v="14"/>
  </r>
  <r>
    <s v="PID0283"/>
    <x v="0"/>
    <s v="senior"/>
    <n v="12000"/>
    <n v="24.441802087462015"/>
    <b v="0"/>
    <x v="10"/>
  </r>
  <r>
    <s v="PID0284"/>
    <x v="1"/>
    <s v="senior"/>
    <n v="250000"/>
    <n v="34.886587771203153"/>
    <b v="1"/>
    <x v="3"/>
  </r>
  <r>
    <s v="PID0285"/>
    <x v="3"/>
    <s v="Young Adults"/>
    <n v="100"/>
    <n v="21.88512813658993"/>
    <b v="0"/>
    <x v="7"/>
  </r>
  <r>
    <s v="PID0286"/>
    <x v="2"/>
    <s v="senior"/>
    <n v="20000"/>
    <n v="31.807372175980973"/>
    <b v="1"/>
    <x v="9"/>
  </r>
  <r>
    <s v="PID0287"/>
    <x v="0"/>
    <s v="Young Adults"/>
    <n v="20000"/>
    <n v="28.003872494531894"/>
    <b v="1"/>
    <x v="0"/>
  </r>
  <r>
    <s v="PID0288"/>
    <x v="1"/>
    <s v="Young Adults"/>
    <n v="300000"/>
    <n v="22.159428911362287"/>
    <b v="0"/>
    <x v="9"/>
  </r>
  <r>
    <s v="PID0289"/>
    <x v="0"/>
    <s v="Young Adults"/>
    <n v="800"/>
    <n v="24.134667387777181"/>
    <b v="0"/>
    <x v="14"/>
  </r>
  <r>
    <s v="PID0290"/>
    <x v="1"/>
    <s v="senior"/>
    <n v="40000"/>
    <n v="25.864512471655331"/>
    <b v="0"/>
    <x v="14"/>
  </r>
  <r>
    <s v="PID0291"/>
    <x v="0"/>
    <s v="Senior Adullt"/>
    <n v="40000"/>
    <n v="29.162984471657619"/>
    <b v="1"/>
    <x v="3"/>
  </r>
  <r>
    <s v="PID0292"/>
    <x v="0"/>
    <s v="Senior Adullt"/>
    <n v="3000"/>
    <n v="31.992510330578511"/>
    <b v="1"/>
    <x v="10"/>
  </r>
  <r>
    <s v="PID0293"/>
    <x v="1"/>
    <s v="Young Adults"/>
    <n v="800"/>
    <n v="32.733564013840834"/>
    <b v="1"/>
    <x v="10"/>
  </r>
  <r>
    <s v="PID0294"/>
    <x v="3"/>
    <s v="Young Adults"/>
    <n v="20000"/>
    <n v="33.203054967908493"/>
    <b v="1"/>
    <x v="0"/>
  </r>
  <r>
    <s v="PID0295"/>
    <x v="0"/>
    <s v="Young Adults"/>
    <n v="3000"/>
    <n v="22.343515592581952"/>
    <b v="0"/>
    <x v="7"/>
  </r>
  <r>
    <s v="PID0296"/>
    <x v="0"/>
    <s v="Super Adults"/>
    <n v="48000"/>
    <n v="25.874444172122828"/>
    <b v="0"/>
    <x v="13"/>
  </r>
  <r>
    <s v="PID0297"/>
    <x v="3"/>
    <s v="senior"/>
    <n v="60000"/>
    <n v="20.281666385562492"/>
    <b v="0"/>
    <x v="10"/>
  </r>
  <r>
    <s v="PID0298"/>
    <x v="0"/>
    <s v="senior"/>
    <n v="1000"/>
    <n v="26.139438085327779"/>
    <b v="0"/>
    <x v="2"/>
  </r>
  <r>
    <s v="PID0299"/>
    <x v="1"/>
    <s v="Super Adults"/>
    <n v="90000"/>
    <n v="22.632590930940552"/>
    <b v="0"/>
    <x v="5"/>
  </r>
  <r>
    <s v="PID0300"/>
    <x v="1"/>
    <s v="Senior Adullt"/>
    <n v="20000"/>
    <n v="25.601491627523398"/>
    <b v="0"/>
    <x v="14"/>
  </r>
  <r>
    <s v="PID0301"/>
    <x v="1"/>
    <s v="Young Adults"/>
    <n v="45000"/>
    <n v="30.266299357208453"/>
    <b v="1"/>
    <x v="14"/>
  </r>
  <r>
    <s v="PID0302"/>
    <x v="0"/>
    <s v="Senior Adullt"/>
    <n v="40000"/>
    <n v="29.088383935804945"/>
    <b v="1"/>
    <x v="3"/>
  </r>
  <r>
    <s v="PID0303"/>
    <x v="1"/>
    <s v="Senior Adullt"/>
    <n v="18000"/>
    <n v="33.685306365258775"/>
    <b v="1"/>
    <x v="9"/>
  </r>
  <r>
    <s v="PID0304"/>
    <x v="1"/>
    <s v="senior"/>
    <n v="21000"/>
    <n v="29.58155545197031"/>
    <b v="1"/>
    <x v="8"/>
  </r>
  <r>
    <s v="PID0305"/>
    <x v="1"/>
    <s v="Super Adults"/>
    <n v="800"/>
    <n v="26.289682539682545"/>
    <b v="0"/>
    <x v="2"/>
  </r>
  <r>
    <s v="PID0306"/>
    <x v="0"/>
    <s v="Young Adults"/>
    <n v="12000"/>
    <n v="23.66780045351474"/>
    <b v="0"/>
    <x v="6"/>
  </r>
  <r>
    <s v="PID0307"/>
    <x v="0"/>
    <s v="senior"/>
    <n v="30000"/>
    <n v="34.605146406388641"/>
    <b v="1"/>
    <x v="11"/>
  </r>
  <r>
    <s v="PID0308"/>
    <x v="2"/>
    <s v="Super Adults"/>
    <n v="12000"/>
    <n v="23.031518845723543"/>
    <b v="0"/>
    <x v="9"/>
  </r>
  <r>
    <s v="PID0309"/>
    <x v="0"/>
    <s v="senior"/>
    <n v="12000"/>
    <n v="31.035741815083774"/>
    <b v="1"/>
    <x v="12"/>
  </r>
  <r>
    <s v="PID0310"/>
    <x v="1"/>
    <s v="Senior Adullt"/>
    <n v="800"/>
    <n v="31.037649219467404"/>
    <b v="1"/>
    <x v="10"/>
  </r>
  <r>
    <s v="PID0311"/>
    <x v="0"/>
    <s v="senior"/>
    <n v="500"/>
    <n v="33.283832644628099"/>
    <b v="1"/>
    <x v="6"/>
  </r>
  <r>
    <s v="PID0312"/>
    <x v="3"/>
    <s v="Young Adults"/>
    <n v="90000"/>
    <n v="28.792713973251104"/>
    <b v="1"/>
    <x v="1"/>
  </r>
  <r>
    <s v="PID0313"/>
    <x v="3"/>
    <s v="senior"/>
    <n v="12000"/>
    <n v="25.114771806643258"/>
    <b v="0"/>
    <x v="10"/>
  </r>
  <r>
    <s v="PID0314"/>
    <x v="0"/>
    <s v="Senior Adullt"/>
    <n v="60000"/>
    <n v="23.395823807346435"/>
    <b v="0"/>
    <x v="12"/>
  </r>
  <r>
    <s v="PID0315"/>
    <x v="3"/>
    <s v="Senior Adullt"/>
    <n v="18000"/>
    <n v="26.101502335563691"/>
    <b v="0"/>
    <x v="2"/>
  </r>
  <r>
    <s v="PID0316"/>
    <x v="1"/>
    <s v="Super Adults"/>
    <n v="45000"/>
    <n v="28.270874424720574"/>
    <b v="1"/>
    <x v="5"/>
  </r>
  <r>
    <s v="PID0317"/>
    <x v="2"/>
    <s v="senior"/>
    <n v="16000"/>
    <n v="25.471332644628102"/>
    <b v="0"/>
    <x v="14"/>
  </r>
  <r>
    <s v="PID0318"/>
    <x v="2"/>
    <s v="Senior Adullt"/>
    <n v="250000"/>
    <n v="24.150302843254501"/>
    <b v="0"/>
    <x v="12"/>
  </r>
  <r>
    <s v="PID0319"/>
    <x v="1"/>
    <s v="senior"/>
    <n v="100"/>
    <n v="23.967383020880959"/>
    <b v="0"/>
    <x v="2"/>
  </r>
  <r>
    <s v="PID0320"/>
    <x v="1"/>
    <s v="senior"/>
    <n v="75000"/>
    <n v="25.654874426140964"/>
    <b v="0"/>
    <x v="6"/>
  </r>
  <r>
    <s v="PID0321"/>
    <x v="3"/>
    <s v="Senior Adullt"/>
    <n v="40000"/>
    <n v="26.029150151368562"/>
    <b v="0"/>
    <x v="1"/>
  </r>
  <r>
    <s v="PID0322"/>
    <x v="1"/>
    <s v="Senior Adullt"/>
    <n v="3000"/>
    <n v="22.382812499999993"/>
    <b v="0"/>
    <x v="12"/>
  </r>
  <r>
    <s v="PID0323"/>
    <x v="2"/>
    <s v="Senior Adullt"/>
    <n v="32000"/>
    <n v="33.391003460207614"/>
    <b v="1"/>
    <x v="10"/>
  </r>
  <r>
    <s v="PID0324"/>
    <x v="3"/>
    <s v="Super Adults"/>
    <n v="12000"/>
    <n v="34.434582511505582"/>
    <b v="1"/>
    <x v="3"/>
  </r>
  <r>
    <s v="PID0325"/>
    <x v="3"/>
    <s v="senior"/>
    <n v="16000"/>
    <n v="22.704798069696608"/>
    <b v="0"/>
    <x v="0"/>
  </r>
  <r>
    <s v="PID0326"/>
    <x v="0"/>
    <s v="Super Adults"/>
    <n v="60000"/>
    <n v="20.133333333333333"/>
    <b v="0"/>
    <x v="2"/>
  </r>
  <r>
    <s v="PID0327"/>
    <x v="0"/>
    <s v="Young Adults"/>
    <n v="90000"/>
    <n v="33.343592900379605"/>
    <b v="1"/>
    <x v="0"/>
  </r>
  <r>
    <s v="PID0328"/>
    <x v="2"/>
    <s v="senior"/>
    <n v="60000"/>
    <n v="34.977766884913002"/>
    <b v="1"/>
    <x v="7"/>
  </r>
  <r>
    <s v="PID0329"/>
    <x v="0"/>
    <s v="Young Adults"/>
    <n v="72000"/>
    <n v="29.617411882821184"/>
    <b v="1"/>
    <x v="11"/>
  </r>
  <r>
    <s v="PID0330"/>
    <x v="2"/>
    <s v="senior"/>
    <n v="500"/>
    <n v="29.881016765819368"/>
    <b v="1"/>
    <x v="13"/>
  </r>
  <r>
    <s v="PID0331"/>
    <x v="2"/>
    <s v="Senior Adullt"/>
    <n v="100"/>
    <n v="32.192904936245419"/>
    <b v="1"/>
    <x v="4"/>
  </r>
  <r>
    <s v="PID0332"/>
    <x v="2"/>
    <s v="senior"/>
    <n v="72000"/>
    <n v="32.577777777777776"/>
    <b v="1"/>
    <x v="3"/>
  </r>
  <r>
    <s v="PID0333"/>
    <x v="1"/>
    <s v="Senior Adullt"/>
    <n v="48000"/>
    <n v="33.023660908695021"/>
    <b v="1"/>
    <x v="4"/>
  </r>
  <r>
    <s v="PID0334"/>
    <x v="3"/>
    <s v="senior"/>
    <n v="12000"/>
    <n v="33.517573696145128"/>
    <b v="1"/>
    <x v="7"/>
  </r>
  <r>
    <s v="PID0335"/>
    <x v="2"/>
    <s v="Young Adults"/>
    <n v="60000"/>
    <n v="32.599050962540019"/>
    <b v="1"/>
    <x v="5"/>
  </r>
  <r>
    <s v="PID0336"/>
    <x v="1"/>
    <s v="senior"/>
    <n v="32000"/>
    <n v="31.230951271110474"/>
    <b v="1"/>
    <x v="3"/>
  </r>
  <r>
    <s v="PID0337"/>
    <x v="2"/>
    <s v="senior"/>
    <n v="54000"/>
    <n v="33.828124999999993"/>
    <b v="1"/>
    <x v="0"/>
  </r>
  <r>
    <s v="PID0338"/>
    <x v="2"/>
    <s v="Senior Adullt"/>
    <n v="250000"/>
    <n v="21.975510204081633"/>
    <b v="0"/>
    <x v="12"/>
  </r>
  <r>
    <s v="PID0339"/>
    <x v="2"/>
    <s v="Senior Adullt"/>
    <n v="12000"/>
    <n v="34.915967790437364"/>
    <b v="1"/>
    <x v="7"/>
  </r>
  <r>
    <s v="PID0340"/>
    <x v="1"/>
    <s v="Senior Adullt"/>
    <n v="12000"/>
    <n v="28.671874999999996"/>
    <b v="1"/>
    <x v="9"/>
  </r>
  <r>
    <s v="PID0341"/>
    <x v="0"/>
    <s v="Senior Adullt"/>
    <n v="60000"/>
    <n v="31.562499999999993"/>
    <b v="1"/>
    <x v="5"/>
  </r>
  <r>
    <s v="PID0342"/>
    <x v="2"/>
    <s v="senior"/>
    <n v="300000"/>
    <n v="30.022546576480359"/>
    <b v="1"/>
    <x v="0"/>
  </r>
  <r>
    <s v="PID0343"/>
    <x v="2"/>
    <s v="senior"/>
    <n v="500"/>
    <n v="33.267069657998292"/>
    <b v="1"/>
    <x v="10"/>
  </r>
  <r>
    <s v="PID0344"/>
    <x v="0"/>
    <s v="senior"/>
    <n v="200000"/>
    <n v="30.726643598615919"/>
    <b v="1"/>
    <x v="13"/>
  </r>
  <r>
    <s v="PID0345"/>
    <x v="0"/>
    <s v="Senior Adullt"/>
    <n v="30000"/>
    <n v="29.480968858131494"/>
    <b v="1"/>
    <x v="12"/>
  </r>
  <r>
    <s v="PID0346"/>
    <x v="1"/>
    <s v="Young Adults"/>
    <n v="240000"/>
    <n v="23.515624999999996"/>
    <b v="0"/>
    <x v="1"/>
  </r>
  <r>
    <s v="PID0347"/>
    <x v="1"/>
    <s v="Senior Adullt"/>
    <n v="40000"/>
    <n v="31.804654164724447"/>
    <b v="1"/>
    <x v="10"/>
  </r>
  <r>
    <s v="PID0348"/>
    <x v="2"/>
    <s v="senior"/>
    <n v="45000"/>
    <n v="29.903028749626213"/>
    <b v="1"/>
    <x v="3"/>
  </r>
  <r>
    <s v="PID0349"/>
    <x v="1"/>
    <s v="senior"/>
    <n v="24000"/>
    <n v="34.205829863176689"/>
    <b v="1"/>
    <x v="1"/>
  </r>
  <r>
    <s v="PID0350"/>
    <x v="1"/>
    <s v="Senior Adullt"/>
    <n v="100"/>
    <n v="33.269872975250458"/>
    <b v="1"/>
    <x v="1"/>
  </r>
  <r>
    <s v="PID0351"/>
    <x v="1"/>
    <s v="senior"/>
    <n v="250000"/>
    <n v="30.674454977816076"/>
    <b v="1"/>
    <x v="2"/>
  </r>
  <r>
    <s v="PID0352"/>
    <x v="0"/>
    <s v="senior"/>
    <n v="40000"/>
    <n v="28.00817869680953"/>
    <b v="1"/>
    <x v="10"/>
  </r>
  <r>
    <s v="PID0353"/>
    <x v="0"/>
    <s v="Senior Adullt"/>
    <n v="16000"/>
    <n v="30.438640484549207"/>
    <b v="1"/>
    <x v="8"/>
  </r>
  <r>
    <s v="PID0354"/>
    <x v="2"/>
    <s v="Senior Adullt"/>
    <n v="60000"/>
    <n v="21.340660167864808"/>
    <b v="0"/>
    <x v="13"/>
  </r>
  <r>
    <s v="PID0355"/>
    <x v="0"/>
    <s v="senior"/>
    <n v="100"/>
    <n v="22.476586888657646"/>
    <b v="0"/>
    <x v="13"/>
  </r>
  <r>
    <s v="PID0356"/>
    <x v="2"/>
    <s v="Young Adults"/>
    <n v="500"/>
    <n v="30.087809917355372"/>
    <b v="1"/>
    <x v="1"/>
  </r>
  <r>
    <s v="PID0357"/>
    <x v="0"/>
    <s v="Senior Adullt"/>
    <n v="800"/>
    <n v="31.445312499999993"/>
    <b v="1"/>
    <x v="8"/>
  </r>
  <r>
    <s v="PID0358"/>
    <x v="1"/>
    <s v="senior"/>
    <n v="12000"/>
    <n v="30.445054107605543"/>
    <b v="1"/>
    <x v="3"/>
  </r>
  <r>
    <s v="PID0359"/>
    <x v="1"/>
    <s v="Young Adults"/>
    <n v="24000"/>
    <n v="32.174662453318007"/>
    <b v="1"/>
    <x v="13"/>
  </r>
  <r>
    <s v="PID0360"/>
    <x v="0"/>
    <s v="Senior Adullt"/>
    <n v="240000"/>
    <n v="30.915495366095556"/>
    <b v="1"/>
    <x v="4"/>
  </r>
  <r>
    <s v="PID0361"/>
    <x v="3"/>
    <s v="senior"/>
    <n v="100"/>
    <n v="31.717230367252146"/>
    <b v="1"/>
    <x v="14"/>
  </r>
  <r>
    <s v="PID0362"/>
    <x v="3"/>
    <s v="senior"/>
    <n v="500"/>
    <n v="30.387181205911453"/>
    <b v="1"/>
    <x v="2"/>
  </r>
  <r>
    <s v="PID0363"/>
    <x v="1"/>
    <s v="senior"/>
    <n v="60000"/>
    <n v="34.112353026564087"/>
    <b v="1"/>
    <x v="1"/>
  </r>
  <r>
    <s v="PID0364"/>
    <x v="2"/>
    <s v="senior"/>
    <n v="30000"/>
    <n v="30.062071483630163"/>
    <b v="1"/>
    <x v="12"/>
  </r>
  <r>
    <s v="PID0365"/>
    <x v="0"/>
    <s v="senior"/>
    <n v="500"/>
    <n v="33.340954122847123"/>
    <b v="1"/>
    <x v="3"/>
  </r>
  <r>
    <s v="PID0366"/>
    <x v="1"/>
    <s v="Super Adults"/>
    <n v="1000"/>
    <n v="25.722789115646261"/>
    <b v="0"/>
    <x v="6"/>
  </r>
  <r>
    <s v="PID0367"/>
    <x v="1"/>
    <s v="senior"/>
    <n v="20000"/>
    <n v="31.92507804370447"/>
    <b v="1"/>
    <x v="0"/>
  </r>
  <r>
    <s v="PID0368"/>
    <x v="2"/>
    <s v="Young Adults"/>
    <n v="100"/>
    <n v="31.305770374776923"/>
    <b v="1"/>
    <x v="7"/>
  </r>
  <r>
    <s v="PID0369"/>
    <x v="2"/>
    <s v="senior"/>
    <n v="500"/>
    <n v="33.918578324576018"/>
    <b v="1"/>
    <x v="14"/>
  </r>
  <r>
    <s v="PID0370"/>
    <x v="2"/>
    <s v="senior"/>
    <n v="72000"/>
    <n v="30.780907404284029"/>
    <b v="1"/>
    <x v="10"/>
  </r>
  <r>
    <s v="PID0371"/>
    <x v="3"/>
    <s v="senior"/>
    <n v="72000"/>
    <n v="22.309244096356945"/>
    <b v="0"/>
    <x v="14"/>
  </r>
  <r>
    <s v="PID0372"/>
    <x v="3"/>
    <s v="senior"/>
    <n v="500"/>
    <n v="28.025711662075299"/>
    <b v="1"/>
    <x v="11"/>
  </r>
  <r>
    <s v="PID0373"/>
    <x v="2"/>
    <s v="Young Adults"/>
    <n v="240000"/>
    <n v="20.447463324113304"/>
    <b v="0"/>
    <x v="6"/>
  </r>
  <r>
    <s v="PID0374"/>
    <x v="0"/>
    <s v="Super Adults"/>
    <n v="18000"/>
    <n v="20.381328073635764"/>
    <b v="0"/>
    <x v="9"/>
  </r>
  <r>
    <s v="PID0375"/>
    <x v="0"/>
    <s v="Senior Adullt"/>
    <n v="16000"/>
    <n v="29.069767441860467"/>
    <b v="1"/>
    <x v="0"/>
  </r>
  <r>
    <s v="PID0376"/>
    <x v="2"/>
    <s v="senior"/>
    <n v="800"/>
    <n v="23.71883656509695"/>
    <b v="0"/>
    <x v="0"/>
  </r>
  <r>
    <s v="PID0377"/>
    <x v="0"/>
    <s v="senior"/>
    <n v="72000"/>
    <n v="24.615150129553413"/>
    <b v="0"/>
    <x v="6"/>
  </r>
  <r>
    <s v="PID0378"/>
    <x v="2"/>
    <s v="senior"/>
    <n v="30000"/>
    <n v="34.484072549916164"/>
    <b v="1"/>
    <x v="0"/>
  </r>
  <r>
    <s v="PID0379"/>
    <x v="0"/>
    <s v="senior"/>
    <n v="21000"/>
    <n v="23.875114784205696"/>
    <b v="0"/>
    <x v="0"/>
  </r>
  <r>
    <s v="PID0380"/>
    <x v="1"/>
    <s v="Young Adults"/>
    <n v="100"/>
    <n v="21.204914783987316"/>
    <b v="0"/>
    <x v="10"/>
  </r>
  <r>
    <s v="PID0381"/>
    <x v="1"/>
    <s v="senior"/>
    <n v="90000"/>
    <n v="26.532516532110836"/>
    <b v="0"/>
    <x v="2"/>
  </r>
  <r>
    <s v="PID0382"/>
    <x v="3"/>
    <s v="Senior Adullt"/>
    <n v="18000"/>
    <n v="20.571428571428573"/>
    <b v="0"/>
    <x v="1"/>
  </r>
  <r>
    <s v="PID0383"/>
    <x v="1"/>
    <s v="Super Adults"/>
    <n v="250000"/>
    <n v="33.822035128465672"/>
    <b v="1"/>
    <x v="14"/>
  </r>
  <r>
    <s v="PID0384"/>
    <x v="1"/>
    <s v="Senior Adullt"/>
    <n v="100"/>
    <n v="30.864197530864192"/>
    <b v="1"/>
    <x v="7"/>
  </r>
  <r>
    <s v="PID0385"/>
    <x v="2"/>
    <s v="Senior Adullt"/>
    <n v="30000"/>
    <n v="23.841672774970096"/>
    <b v="0"/>
    <x v="13"/>
  </r>
  <r>
    <s v="PID0386"/>
    <x v="2"/>
    <s v="Young Adults"/>
    <n v="60000"/>
    <n v="29.150151368559037"/>
    <b v="1"/>
    <x v="6"/>
  </r>
  <r>
    <s v="PID0387"/>
    <x v="2"/>
    <s v="senior"/>
    <n v="24000"/>
    <n v="30.934256055363328"/>
    <b v="1"/>
    <x v="11"/>
  </r>
  <r>
    <s v="PID0388"/>
    <x v="3"/>
    <s v="senior"/>
    <n v="30000"/>
    <n v="34.540452111838199"/>
    <b v="1"/>
    <x v="11"/>
  </r>
  <r>
    <s v="PID0389"/>
    <x v="3"/>
    <s v="Super Adults"/>
    <n v="16000"/>
    <n v="33.448389217619983"/>
    <b v="1"/>
    <x v="13"/>
  </r>
  <r>
    <s v="PID0390"/>
    <x v="0"/>
    <s v="senior"/>
    <n v="75000"/>
    <n v="30.600761772853186"/>
    <b v="1"/>
    <x v="10"/>
  </r>
  <r>
    <s v="PID0391"/>
    <x v="0"/>
    <s v="Senior Adullt"/>
    <n v="4000"/>
    <n v="28.085336213880634"/>
    <b v="1"/>
    <x v="6"/>
  </r>
  <r>
    <s v="PID0392"/>
    <x v="0"/>
    <s v="Senior Adullt"/>
    <n v="250000"/>
    <n v="30.847098252453751"/>
    <b v="1"/>
    <x v="11"/>
  </r>
  <r>
    <s v="PID0393"/>
    <x v="3"/>
    <s v="Super Adults"/>
    <n v="90000"/>
    <n v="30.299434357818118"/>
    <b v="1"/>
    <x v="4"/>
  </r>
  <r>
    <s v="PID0394"/>
    <x v="1"/>
    <s v="Super Adults"/>
    <n v="45000"/>
    <n v="32.079427237846602"/>
    <b v="1"/>
    <x v="11"/>
  </r>
  <r>
    <s v="PID0395"/>
    <x v="3"/>
    <s v="Senior Adullt"/>
    <n v="48000"/>
    <n v="29.846813956114268"/>
    <b v="1"/>
    <x v="11"/>
  </r>
  <r>
    <s v="PID0396"/>
    <x v="2"/>
    <s v="Super Adults"/>
    <n v="12000"/>
    <n v="29.904263329628172"/>
    <b v="1"/>
    <x v="14"/>
  </r>
  <r>
    <s v="PID0397"/>
    <x v="2"/>
    <s v="Senior Adullt"/>
    <n v="800"/>
    <n v="29.035383741521603"/>
    <b v="1"/>
    <x v="8"/>
  </r>
  <r>
    <s v="PID0398"/>
    <x v="0"/>
    <s v="Young Adults"/>
    <n v="24000"/>
    <n v="23.030045351473927"/>
    <b v="0"/>
    <x v="9"/>
  </r>
  <r>
    <s v="PID0399"/>
    <x v="1"/>
    <s v="Senior Adullt"/>
    <n v="60000"/>
    <n v="30.320443482963768"/>
    <b v="1"/>
    <x v="2"/>
  </r>
  <r>
    <s v="PID0400"/>
    <x v="2"/>
    <s v="Senior Adullt"/>
    <n v="24000"/>
    <n v="26.1286108288576"/>
    <b v="0"/>
    <x v="13"/>
  </r>
  <r>
    <s v="PID0401"/>
    <x v="2"/>
    <s v="senior"/>
    <n v="60000"/>
    <n v="20.844444444444445"/>
    <b v="0"/>
    <x v="4"/>
  </r>
  <r>
    <s v="PID0402"/>
    <x v="1"/>
    <s v="Senior Adullt"/>
    <n v="250000"/>
    <n v="30.026332888752098"/>
    <b v="1"/>
    <x v="13"/>
  </r>
  <r>
    <s v="PID0403"/>
    <x v="0"/>
    <s v="senior"/>
    <n v="1600"/>
    <n v="34.89028567127103"/>
    <b v="1"/>
    <x v="11"/>
  </r>
  <r>
    <s v="PID0404"/>
    <x v="0"/>
    <s v="Super Adults"/>
    <n v="12000"/>
    <n v="34.924163648750408"/>
    <b v="1"/>
    <x v="6"/>
  </r>
  <r>
    <s v="PID0405"/>
    <x v="0"/>
    <s v="Young Adults"/>
    <n v="32000"/>
    <n v="22.13839353757049"/>
    <b v="0"/>
    <x v="5"/>
  </r>
  <r>
    <s v="PID0406"/>
    <x v="0"/>
    <s v="Senior Adullt"/>
    <n v="12000"/>
    <n v="32.707290451277807"/>
    <b v="1"/>
    <x v="0"/>
  </r>
  <r>
    <s v="PID0407"/>
    <x v="2"/>
    <s v="senior"/>
    <n v="100"/>
    <n v="34.842451523545705"/>
    <b v="1"/>
    <x v="6"/>
  </r>
  <r>
    <s v="PID0408"/>
    <x v="3"/>
    <s v="senior"/>
    <n v="24000"/>
    <n v="28.945312499999993"/>
    <b v="1"/>
    <x v="13"/>
  </r>
  <r>
    <s v="PID0409"/>
    <x v="3"/>
    <s v="senior"/>
    <n v="48000"/>
    <n v="30.334540499838646"/>
    <b v="1"/>
    <x v="5"/>
  </r>
  <r>
    <s v="PID0410"/>
    <x v="0"/>
    <s v="senior"/>
    <n v="60000"/>
    <n v="33.226642280140219"/>
    <b v="1"/>
    <x v="5"/>
  </r>
  <r>
    <s v="PID0411"/>
    <x v="2"/>
    <s v="Senior Adullt"/>
    <n v="800"/>
    <n v="31.789809841776744"/>
    <b v="1"/>
    <x v="11"/>
  </r>
  <r>
    <s v="PID0412"/>
    <x v="0"/>
    <s v="senior"/>
    <n v="40000"/>
    <n v="32.08655562165378"/>
    <b v="1"/>
    <x v="13"/>
  </r>
  <r>
    <s v="PID0413"/>
    <x v="2"/>
    <s v="senior"/>
    <n v="72000"/>
    <n v="29.033661643131204"/>
    <b v="1"/>
    <x v="0"/>
  </r>
  <r>
    <s v="PID0414"/>
    <x v="3"/>
    <s v="Super Adults"/>
    <n v="60000"/>
    <n v="24.194944598337951"/>
    <b v="0"/>
    <x v="0"/>
  </r>
  <r>
    <s v="PID0415"/>
    <x v="2"/>
    <s v="senior"/>
    <n v="500"/>
    <n v="22.892819979188342"/>
    <b v="0"/>
    <x v="1"/>
  </r>
  <r>
    <s v="PID0416"/>
    <x v="3"/>
    <s v="Young Adults"/>
    <n v="32000"/>
    <n v="32.632014754036661"/>
    <b v="1"/>
    <x v="11"/>
  </r>
  <r>
    <s v="PID0417"/>
    <x v="3"/>
    <s v="senior"/>
    <n v="32000"/>
    <n v="31.875438537872967"/>
    <b v="1"/>
    <x v="3"/>
  </r>
  <r>
    <s v="PID0418"/>
    <x v="0"/>
    <s v="Senior Adullt"/>
    <n v="90000"/>
    <n v="22.432653061224492"/>
    <b v="0"/>
    <x v="1"/>
  </r>
  <r>
    <s v="PID0419"/>
    <x v="0"/>
    <s v="senior"/>
    <n v="200000"/>
    <n v="33.370626133251029"/>
    <b v="1"/>
    <x v="9"/>
  </r>
  <r>
    <s v="PID0420"/>
    <x v="1"/>
    <s v="Super Adults"/>
    <n v="240000"/>
    <n v="34.702096428168169"/>
    <b v="1"/>
    <x v="1"/>
  </r>
  <r>
    <s v="PID0421"/>
    <x v="1"/>
    <s v="Super Adults"/>
    <n v="45000"/>
    <n v="26.1286108288576"/>
    <b v="0"/>
    <x v="2"/>
  </r>
  <r>
    <s v="PID0422"/>
    <x v="0"/>
    <s v="senior"/>
    <n v="800"/>
    <n v="28.844953173777309"/>
    <b v="1"/>
    <x v="6"/>
  </r>
  <r>
    <s v="PID0423"/>
    <x v="0"/>
    <s v="senior"/>
    <n v="250000"/>
    <n v="33.113822914390937"/>
    <b v="1"/>
    <x v="3"/>
  </r>
  <r>
    <s v="PID0424"/>
    <x v="2"/>
    <s v="senior"/>
    <n v="800"/>
    <n v="34.569780483896807"/>
    <b v="1"/>
    <x v="14"/>
  </r>
  <r>
    <s v="PID0425"/>
    <x v="1"/>
    <s v="Senior Adullt"/>
    <n v="45000"/>
    <n v="22.369146005509645"/>
    <b v="0"/>
    <x v="4"/>
  </r>
  <r>
    <s v="PID0426"/>
    <x v="0"/>
    <s v="senior"/>
    <n v="800"/>
    <n v="34.033595017762373"/>
    <b v="1"/>
    <x v="7"/>
  </r>
  <r>
    <s v="PID0427"/>
    <x v="2"/>
    <s v="Senior Adullt"/>
    <n v="40000"/>
    <n v="22.309356408869661"/>
    <b v="0"/>
    <x v="7"/>
  </r>
  <r>
    <s v="PID0428"/>
    <x v="3"/>
    <s v="senior"/>
    <n v="3000"/>
    <n v="34.352399737015119"/>
    <b v="1"/>
    <x v="13"/>
  </r>
  <r>
    <s v="PID0429"/>
    <x v="2"/>
    <s v="senior"/>
    <n v="40000"/>
    <n v="22.168692837517408"/>
    <b v="0"/>
    <x v="0"/>
  </r>
  <r>
    <s v="PID0430"/>
    <x v="0"/>
    <s v="senior"/>
    <n v="72000"/>
    <n v="29.372397382510414"/>
    <b v="1"/>
    <x v="3"/>
  </r>
  <r>
    <s v="PID0431"/>
    <x v="3"/>
    <s v="senior"/>
    <n v="12000"/>
    <n v="31.34476044559354"/>
    <b v="1"/>
    <x v="10"/>
  </r>
  <r>
    <s v="PID0432"/>
    <x v="2"/>
    <s v="Young Adults"/>
    <n v="54000"/>
    <n v="24.673008323424494"/>
    <b v="0"/>
    <x v="1"/>
  </r>
  <r>
    <s v="PID0433"/>
    <x v="0"/>
    <s v="senior"/>
    <n v="45000"/>
    <n v="29.531680440771357"/>
    <b v="1"/>
    <x v="11"/>
  </r>
  <r>
    <s v="PID0434"/>
    <x v="0"/>
    <s v="senior"/>
    <n v="100"/>
    <n v="25.636700961376285"/>
    <b v="0"/>
    <x v="13"/>
  </r>
  <r>
    <s v="PID0435"/>
    <x v="1"/>
    <s v="senior"/>
    <n v="24000"/>
    <n v="21.338210638622158"/>
    <b v="0"/>
    <x v="14"/>
  </r>
  <r>
    <s v="PID0436"/>
    <x v="1"/>
    <s v="Young Adults"/>
    <n v="18000"/>
    <n v="29.062499999999996"/>
    <b v="1"/>
    <x v="10"/>
  </r>
  <r>
    <s v="PID0437"/>
    <x v="0"/>
    <s v="senior"/>
    <n v="54000"/>
    <n v="23.287419651056016"/>
    <b v="0"/>
    <x v="5"/>
  </r>
  <r>
    <s v="PID0438"/>
    <x v="2"/>
    <s v="senior"/>
    <n v="500"/>
    <n v="32.769394909312595"/>
    <b v="1"/>
    <x v="10"/>
  </r>
  <r>
    <s v="PID0439"/>
    <x v="0"/>
    <s v="Super Adults"/>
    <n v="48000"/>
    <n v="30.781249999999993"/>
    <b v="1"/>
    <x v="13"/>
  </r>
  <r>
    <s v="PID0440"/>
    <x v="1"/>
    <s v="senior"/>
    <n v="72000"/>
    <n v="25.512123388393011"/>
    <b v="0"/>
    <x v="2"/>
  </r>
  <r>
    <s v="PID0441"/>
    <x v="0"/>
    <s v="Super Adults"/>
    <n v="200"/>
    <n v="34.570312499999993"/>
    <b v="1"/>
    <x v="5"/>
  </r>
  <r>
    <s v="PID0442"/>
    <x v="0"/>
    <s v="senior"/>
    <n v="20000"/>
    <n v="20.692552781765347"/>
    <b v="0"/>
    <x v="13"/>
  </r>
  <r>
    <s v="PID0443"/>
    <x v="2"/>
    <s v="Senior Adullt"/>
    <n v="60000"/>
    <n v="25.524316375477053"/>
    <b v="0"/>
    <x v="0"/>
  </r>
  <r>
    <s v="PID0444"/>
    <x v="2"/>
    <s v="senior"/>
    <n v="45000"/>
    <n v="31.239414355075468"/>
    <b v="1"/>
    <x v="13"/>
  </r>
  <r>
    <s v="PID0445"/>
    <x v="2"/>
    <s v="Senior Adullt"/>
    <n v="24000"/>
    <n v="26.696500906600825"/>
    <b v="0"/>
    <x v="1"/>
  </r>
  <r>
    <s v="PID0446"/>
    <x v="2"/>
    <s v="Super Adults"/>
    <n v="15000"/>
    <n v="30.734543728491751"/>
    <b v="1"/>
    <x v="0"/>
  </r>
  <r>
    <s v="PID0447"/>
    <x v="0"/>
    <s v="Young Adults"/>
    <n v="250000"/>
    <n v="33.836425909894992"/>
    <b v="1"/>
    <x v="3"/>
  </r>
  <r>
    <s v="PID0448"/>
    <x v="2"/>
    <s v="Senior Adullt"/>
    <n v="24000"/>
    <n v="31.491671624033319"/>
    <b v="1"/>
    <x v="1"/>
  </r>
  <r>
    <s v="PID0449"/>
    <x v="2"/>
    <s v="senior"/>
    <n v="250000"/>
    <n v="29.508326411138796"/>
    <b v="1"/>
    <x v="0"/>
  </r>
  <r>
    <s v="PID0450"/>
    <x v="1"/>
    <s v="senior"/>
    <n v="300000"/>
    <n v="33.127834467120188"/>
    <b v="1"/>
    <x v="0"/>
  </r>
  <r>
    <s v="PID0451"/>
    <x v="3"/>
    <s v="Senior Adullt"/>
    <n v="18000"/>
    <n v="31.082688875669248"/>
    <b v="1"/>
    <x v="7"/>
  </r>
  <r>
    <s v="PID0452"/>
    <x v="0"/>
    <s v="Young Adults"/>
    <n v="3000"/>
    <n v="24.553571428571431"/>
    <b v="0"/>
    <x v="14"/>
  </r>
  <r>
    <s v="PID0453"/>
    <x v="2"/>
    <s v="Senior Adullt"/>
    <n v="18000"/>
    <n v="24.056934745564501"/>
    <b v="0"/>
    <x v="5"/>
  </r>
  <r>
    <s v="PID0454"/>
    <x v="0"/>
    <s v="senior"/>
    <n v="32000"/>
    <n v="26.764297437192273"/>
    <b v="0"/>
    <x v="6"/>
  </r>
  <r>
    <s v="PID0455"/>
    <x v="0"/>
    <s v="Young Adults"/>
    <n v="100"/>
    <n v="32.923201730665227"/>
    <b v="1"/>
    <x v="5"/>
  </r>
  <r>
    <s v="PID0456"/>
    <x v="0"/>
    <s v="senior"/>
    <n v="54000"/>
    <n v="32.800734618916437"/>
    <b v="1"/>
    <x v="14"/>
  </r>
  <r>
    <s v="PID0457"/>
    <x v="3"/>
    <s v="senior"/>
    <n v="800"/>
    <n v="25.221367397300046"/>
    <b v="0"/>
    <x v="5"/>
  </r>
  <r>
    <s v="PID0458"/>
    <x v="2"/>
    <s v="Senior Adullt"/>
    <n v="72000"/>
    <n v="31.826099579039052"/>
    <b v="1"/>
    <x v="6"/>
  </r>
  <r>
    <s v="PID0459"/>
    <x v="0"/>
    <s v="senior"/>
    <n v="40000"/>
    <n v="33.798126951092605"/>
    <b v="1"/>
    <x v="3"/>
  </r>
  <r>
    <s v="PID0460"/>
    <x v="1"/>
    <s v="Young Adults"/>
    <n v="40000"/>
    <n v="31.609195402298852"/>
    <b v="1"/>
    <x v="10"/>
  </r>
  <r>
    <s v="PID0461"/>
    <x v="2"/>
    <s v="senior"/>
    <n v="32000"/>
    <n v="20.919067215363508"/>
    <b v="0"/>
    <x v="6"/>
  </r>
  <r>
    <s v="PID0462"/>
    <x v="0"/>
    <s v="Senior Adullt"/>
    <n v="54000"/>
    <n v="30.830449826989621"/>
    <b v="1"/>
    <x v="1"/>
  </r>
  <r>
    <s v="PID0463"/>
    <x v="3"/>
    <s v="senior"/>
    <n v="40000"/>
    <n v="29.27257977285019"/>
    <b v="1"/>
    <x v="2"/>
  </r>
  <r>
    <s v="PID0464"/>
    <x v="0"/>
    <s v="Super Adults"/>
    <n v="800"/>
    <n v="32.470156106519745"/>
    <b v="1"/>
    <x v="14"/>
  </r>
  <r>
    <s v="PID0465"/>
    <x v="1"/>
    <s v="Young Adults"/>
    <n v="32000"/>
    <n v="30.00992063492064"/>
    <b v="1"/>
    <x v="11"/>
  </r>
  <r>
    <s v="PID0466"/>
    <x v="0"/>
    <s v="Super Adults"/>
    <n v="12000"/>
    <n v="31.134235171696144"/>
    <b v="1"/>
    <x v="2"/>
  </r>
  <r>
    <s v="PID0467"/>
    <x v="1"/>
    <s v="Super Adults"/>
    <n v="40000"/>
    <n v="33.701198528539216"/>
    <b v="1"/>
    <x v="7"/>
  </r>
  <r>
    <s v="PID0468"/>
    <x v="2"/>
    <s v="Young Adults"/>
    <n v="21000"/>
    <n v="32.352941176470594"/>
    <b v="1"/>
    <x v="2"/>
  </r>
  <r>
    <s v="PID0469"/>
    <x v="3"/>
    <s v="Young Adults"/>
    <n v="3000"/>
    <n v="21.93771626297578"/>
    <b v="0"/>
    <x v="7"/>
  </r>
  <r>
    <s v="PID0470"/>
    <x v="2"/>
    <s v="senior"/>
    <n v="75000"/>
    <n v="34.438631487824161"/>
    <b v="1"/>
    <x v="4"/>
  </r>
  <r>
    <s v="PID0471"/>
    <x v="3"/>
    <s v="Young Adults"/>
    <n v="800"/>
    <n v="31.941452070722622"/>
    <b v="1"/>
    <x v="2"/>
  </r>
  <r>
    <s v="PID0472"/>
    <x v="0"/>
    <s v="senior"/>
    <n v="75000"/>
    <n v="20.390624999999996"/>
    <b v="0"/>
    <x v="10"/>
  </r>
  <r>
    <s v="PID0473"/>
    <x v="0"/>
    <s v="senior"/>
    <n v="20000"/>
    <n v="34.012855831037648"/>
    <b v="1"/>
    <x v="5"/>
  </r>
  <r>
    <s v="PID0474"/>
    <x v="2"/>
    <s v="senior"/>
    <n v="100"/>
    <n v="28.133656509695292"/>
    <b v="1"/>
    <x v="6"/>
  </r>
  <r>
    <s v="PID0475"/>
    <x v="1"/>
    <s v="Super Adults"/>
    <n v="75000"/>
    <n v="29.895429246078599"/>
    <b v="1"/>
    <x v="2"/>
  </r>
  <r>
    <s v="PID0476"/>
    <x v="0"/>
    <s v="Senior Adullt"/>
    <n v="250000"/>
    <n v="33.090134297520663"/>
    <b v="1"/>
    <x v="2"/>
  </r>
  <r>
    <s v="PID0477"/>
    <x v="1"/>
    <s v="Senior Adullt"/>
    <n v="20000"/>
    <n v="25.822720163426858"/>
    <b v="0"/>
    <x v="12"/>
  </r>
  <r>
    <s v="PID0478"/>
    <x v="2"/>
    <s v="Young Adults"/>
    <n v="72000"/>
    <n v="21.877551020408163"/>
    <b v="0"/>
    <x v="13"/>
  </r>
  <r>
    <s v="PID0479"/>
    <x v="0"/>
    <s v="senior"/>
    <n v="4000"/>
    <n v="28.281249999999996"/>
    <b v="1"/>
    <x v="11"/>
  </r>
  <r>
    <s v="PID0480"/>
    <x v="0"/>
    <s v="Young Adults"/>
    <n v="30000"/>
    <n v="20.576281027725361"/>
    <b v="0"/>
    <x v="7"/>
  </r>
  <r>
    <s v="PID0481"/>
    <x v="2"/>
    <s v="Senior Adullt"/>
    <n v="45000"/>
    <n v="24.767565919829291"/>
    <b v="0"/>
    <x v="10"/>
  </r>
  <r>
    <s v="PID0482"/>
    <x v="1"/>
    <s v="senior"/>
    <n v="100"/>
    <n v="32.539062499999993"/>
    <b v="1"/>
    <x v="3"/>
  </r>
  <r>
    <s v="PID0483"/>
    <x v="2"/>
    <s v="senior"/>
    <n v="500"/>
    <n v="34.943825024563203"/>
    <b v="1"/>
    <x v="3"/>
  </r>
  <r>
    <s v="PID0484"/>
    <x v="2"/>
    <s v="Young Adults"/>
    <n v="500"/>
    <n v="24.683195592286506"/>
    <b v="0"/>
    <x v="14"/>
  </r>
  <r>
    <s v="PID0485"/>
    <x v="0"/>
    <s v="senior"/>
    <n v="60000"/>
    <n v="28.826177285318558"/>
    <b v="1"/>
    <x v="8"/>
  </r>
  <r>
    <s v="PID0486"/>
    <x v="0"/>
    <s v="senior"/>
    <n v="48000"/>
    <n v="33.976124885215796"/>
    <b v="1"/>
    <x v="11"/>
  </r>
  <r>
    <s v="PID0487"/>
    <x v="0"/>
    <s v="senior"/>
    <n v="15000"/>
    <n v="30.66122448979592"/>
    <b v="1"/>
    <x v="14"/>
  </r>
  <r>
    <s v="PID0488"/>
    <x v="0"/>
    <s v="senior"/>
    <n v="800"/>
    <n v="30.267642974371924"/>
    <b v="1"/>
    <x v="1"/>
  </r>
  <r>
    <s v="PID0489"/>
    <x v="1"/>
    <s v="senior"/>
    <n v="21000"/>
    <n v="28.444444444444443"/>
    <b v="1"/>
    <x v="9"/>
  </r>
  <r>
    <s v="PID0490"/>
    <x v="0"/>
    <s v="Senior Adullt"/>
    <n v="40000"/>
    <n v="22.100449992742053"/>
    <b v="0"/>
    <x v="7"/>
  </r>
  <r>
    <s v="PID0491"/>
    <x v="1"/>
    <s v="senior"/>
    <n v="500"/>
    <n v="32.907681030824421"/>
    <b v="1"/>
    <x v="9"/>
  </r>
  <r>
    <s v="PID0492"/>
    <x v="1"/>
    <s v="Senior Adullt"/>
    <n v="100"/>
    <n v="28.114285714285714"/>
    <b v="1"/>
    <x v="13"/>
  </r>
  <r>
    <s v="PID0493"/>
    <x v="2"/>
    <s v="Super Adults"/>
    <n v="300000"/>
    <n v="33.759666864961339"/>
    <b v="1"/>
    <x v="8"/>
  </r>
  <r>
    <s v="PID0494"/>
    <x v="0"/>
    <s v="Senior Adullt"/>
    <n v="500"/>
    <n v="22.109374999999996"/>
    <b v="0"/>
    <x v="13"/>
  </r>
  <r>
    <s v="PID0495"/>
    <x v="0"/>
    <s v="senior"/>
    <n v="300000"/>
    <n v="32.370445637973582"/>
    <b v="1"/>
    <x v="5"/>
  </r>
  <r>
    <s v="PID0496"/>
    <x v="3"/>
    <s v="senior"/>
    <n v="20000"/>
    <n v="22.976680384087786"/>
    <b v="0"/>
    <x v="10"/>
  </r>
  <r>
    <s v="PID0497"/>
    <x v="1"/>
    <s v="senior"/>
    <n v="3000"/>
    <n v="20.140804180577735"/>
    <b v="0"/>
    <x v="1"/>
  </r>
  <r>
    <s v="PID0498"/>
    <x v="2"/>
    <s v="senior"/>
    <n v="60000"/>
    <n v="28.682001185980464"/>
    <b v="1"/>
    <x v="4"/>
  </r>
  <r>
    <s v="PID0499"/>
    <x v="1"/>
    <s v="senior"/>
    <n v="100"/>
    <n v="20.732340720221607"/>
    <b v="0"/>
    <x v="4"/>
  </r>
  <r>
    <s v="PID0500"/>
    <x v="0"/>
    <s v="Super Adults"/>
    <n v="40000"/>
    <n v="26.36079714455682"/>
    <b v="0"/>
    <x v="9"/>
  </r>
  <r>
    <s v="PID0501"/>
    <x v="2"/>
    <s v="Senior Adullt"/>
    <n v="18000"/>
    <n v="30.380622837370243"/>
    <b v="1"/>
    <x v="11"/>
  </r>
  <r>
    <s v="PID0502"/>
    <x v="0"/>
    <s v="senior"/>
    <n v="24000"/>
    <n v="29.79421790178008"/>
    <b v="1"/>
    <x v="8"/>
  </r>
  <r>
    <s v="PID0503"/>
    <x v="0"/>
    <s v="senior"/>
    <n v="18000"/>
    <n v="28.850341123530267"/>
    <b v="1"/>
    <x v="0"/>
  </r>
  <r>
    <s v="PID0504"/>
    <x v="0"/>
    <s v="Senior Adullt"/>
    <n v="800"/>
    <n v="29.983587930816814"/>
    <b v="1"/>
    <x v="13"/>
  </r>
  <r>
    <s v="PID0505"/>
    <x v="3"/>
    <s v="senior"/>
    <n v="3000"/>
    <n v="29.60356404958678"/>
    <b v="1"/>
    <x v="13"/>
  </r>
  <r>
    <s v="PID0506"/>
    <x v="2"/>
    <s v="Senior Adullt"/>
    <n v="200000"/>
    <n v="31.942942130881562"/>
    <b v="1"/>
    <x v="11"/>
  </r>
  <r>
    <s v="PID0507"/>
    <x v="1"/>
    <s v="Senior Adullt"/>
    <n v="20000"/>
    <n v="25.559329155141629"/>
    <b v="0"/>
    <x v="7"/>
  </r>
  <r>
    <s v="PID0508"/>
    <x v="0"/>
    <s v="Super Adults"/>
    <n v="1600"/>
    <n v="28.685144680698485"/>
    <b v="1"/>
    <x v="1"/>
  </r>
  <r>
    <s v="PID0509"/>
    <x v="0"/>
    <s v="Senior Adullt"/>
    <n v="21000"/>
    <n v="29.441590048674961"/>
    <b v="1"/>
    <x v="2"/>
  </r>
  <r>
    <s v="PID0510"/>
    <x v="2"/>
    <s v="Young Adults"/>
    <n v="250000"/>
    <n v="29.545711167149687"/>
    <b v="1"/>
    <x v="0"/>
  </r>
  <r>
    <s v="PID0511"/>
    <x v="2"/>
    <s v="senior"/>
    <n v="18000"/>
    <n v="32.15893351800554"/>
    <b v="1"/>
    <x v="4"/>
  </r>
  <r>
    <s v="PID0512"/>
    <x v="2"/>
    <s v="Senior Adullt"/>
    <n v="12000"/>
    <n v="30.750122323008021"/>
    <b v="1"/>
    <x v="5"/>
  </r>
  <r>
    <s v="PID0513"/>
    <x v="2"/>
    <s v="Senior Adullt"/>
    <n v="21000"/>
    <n v="22.699724517906336"/>
    <b v="0"/>
    <x v="0"/>
  </r>
  <r>
    <s v="PID0514"/>
    <x v="2"/>
    <s v="senior"/>
    <n v="3000"/>
    <n v="30.411381685422864"/>
    <b v="1"/>
    <x v="12"/>
  </r>
  <r>
    <s v="PID0515"/>
    <x v="0"/>
    <s v="senior"/>
    <n v="100"/>
    <n v="33.912513336381643"/>
    <b v="1"/>
    <x v="9"/>
  </r>
  <r>
    <s v="PID0516"/>
    <x v="1"/>
    <s v="senior"/>
    <n v="40000"/>
    <n v="32.198096371207619"/>
    <b v="1"/>
    <x v="7"/>
  </r>
  <r>
    <s v="PID0517"/>
    <x v="2"/>
    <s v="Super Adults"/>
    <n v="32000"/>
    <n v="32.304687499999993"/>
    <b v="1"/>
    <x v="7"/>
  </r>
  <r>
    <s v="PID0518"/>
    <x v="2"/>
    <s v="Senior Adullt"/>
    <n v="12000"/>
    <n v="21.777553339224845"/>
    <b v="0"/>
    <x v="4"/>
  </r>
  <r>
    <s v="PID0519"/>
    <x v="2"/>
    <s v="senior"/>
    <n v="500"/>
    <n v="28.408184110568481"/>
    <b v="1"/>
    <x v="8"/>
  </r>
  <r>
    <s v="PID0520"/>
    <x v="0"/>
    <s v="Super Adults"/>
    <n v="18000"/>
    <n v="24.648996883862615"/>
    <b v="0"/>
    <x v="14"/>
  </r>
  <r>
    <s v="PID0521"/>
    <x v="0"/>
    <s v="Young Adults"/>
    <n v="30000"/>
    <n v="25.050505050505055"/>
    <b v="0"/>
    <x v="6"/>
  </r>
  <r>
    <s v="PID0522"/>
    <x v="2"/>
    <s v="Senior Adullt"/>
    <n v="100"/>
    <n v="29.983587930816814"/>
    <b v="1"/>
    <x v="14"/>
  </r>
  <r>
    <s v="PID0523"/>
    <x v="2"/>
    <s v="senior"/>
    <n v="3000"/>
    <n v="32.406157169862269"/>
    <b v="1"/>
    <x v="7"/>
  </r>
  <r>
    <s v="PID0524"/>
    <x v="1"/>
    <s v="Young Adults"/>
    <n v="800"/>
    <n v="23.437499999999996"/>
    <b v="0"/>
    <x v="5"/>
  </r>
  <r>
    <s v="PID0525"/>
    <x v="3"/>
    <s v="Young Adults"/>
    <n v="60000"/>
    <n v="23.86062365862896"/>
    <b v="0"/>
    <x v="1"/>
  </r>
  <r>
    <s v="PID0526"/>
    <x v="0"/>
    <s v="senior"/>
    <n v="60000"/>
    <n v="31.064015096530699"/>
    <b v="1"/>
    <x v="3"/>
  </r>
  <r>
    <s v="PID0527"/>
    <x v="0"/>
    <s v="Young Adults"/>
    <n v="60000"/>
    <n v="31.143707482993204"/>
    <b v="1"/>
    <x v="11"/>
  </r>
  <r>
    <s v="PID0528"/>
    <x v="2"/>
    <s v="senior"/>
    <n v="240000"/>
    <n v="33.121306786104107"/>
    <b v="1"/>
    <x v="11"/>
  </r>
  <r>
    <s v="PID0529"/>
    <x v="0"/>
    <s v="senior"/>
    <n v="500"/>
    <n v="30.592955518691404"/>
    <b v="1"/>
    <x v="6"/>
  </r>
  <r>
    <s v="PID0530"/>
    <x v="1"/>
    <s v="senior"/>
    <n v="54000"/>
    <n v="34.316890495867767"/>
    <b v="1"/>
    <x v="8"/>
  </r>
  <r>
    <s v="PID0531"/>
    <x v="0"/>
    <s v="senior"/>
    <n v="500"/>
    <n v="30.597469897881414"/>
    <b v="1"/>
    <x v="8"/>
  </r>
  <r>
    <s v="PID0532"/>
    <x v="3"/>
    <s v="Young Adults"/>
    <n v="500"/>
    <n v="20.047778925619834"/>
    <b v="0"/>
    <x v="4"/>
  </r>
  <r>
    <s v="PID0533"/>
    <x v="2"/>
    <s v="Super Adults"/>
    <n v="4000"/>
    <n v="22.595640908398103"/>
    <b v="0"/>
    <x v="4"/>
  </r>
  <r>
    <s v="PID0534"/>
    <x v="2"/>
    <s v="Senior Adullt"/>
    <n v="30000"/>
    <n v="28.442906574394467"/>
    <b v="1"/>
    <x v="3"/>
  </r>
  <r>
    <s v="PID0535"/>
    <x v="1"/>
    <s v="Super Adults"/>
    <n v="500"/>
    <n v="30.148423005565864"/>
    <b v="1"/>
    <x v="1"/>
  </r>
  <r>
    <s v="PID0536"/>
    <x v="0"/>
    <s v="Senior Adullt"/>
    <n v="24000"/>
    <n v="30.519669037596167"/>
    <b v="1"/>
    <x v="4"/>
  </r>
  <r>
    <s v="PID0537"/>
    <x v="0"/>
    <s v="Young Adults"/>
    <n v="24000"/>
    <n v="28.415532879818599"/>
    <b v="1"/>
    <x v="13"/>
  </r>
  <r>
    <s v="PID0538"/>
    <x v="2"/>
    <s v="senior"/>
    <n v="12000"/>
    <n v="30.714682387116071"/>
    <b v="1"/>
    <x v="11"/>
  </r>
  <r>
    <s v="PID0539"/>
    <x v="0"/>
    <s v="Senior Adullt"/>
    <n v="3000"/>
    <n v="34.978200554894968"/>
    <b v="1"/>
    <x v="12"/>
  </r>
  <r>
    <s v="PID0540"/>
    <x v="0"/>
    <s v="senior"/>
    <n v="18000"/>
    <n v="21.035548203863801"/>
    <b v="0"/>
    <x v="7"/>
  </r>
  <r>
    <s v="PID0541"/>
    <x v="0"/>
    <s v="senior"/>
    <n v="36000"/>
    <n v="33.717306816988206"/>
    <b v="1"/>
    <x v="3"/>
  </r>
  <r>
    <s v="PID0542"/>
    <x v="1"/>
    <s v="Super Adults"/>
    <n v="60000"/>
    <n v="30.533333333333335"/>
    <b v="1"/>
    <x v="13"/>
  </r>
  <r>
    <s v="PID0543"/>
    <x v="3"/>
    <s v="senior"/>
    <n v="30000"/>
    <n v="29.443027210884356"/>
    <b v="1"/>
    <x v="7"/>
  </r>
  <r>
    <s v="PID0544"/>
    <x v="2"/>
    <s v="senior"/>
    <n v="18000"/>
    <n v="30.60406986059926"/>
    <b v="1"/>
    <x v="8"/>
  </r>
  <r>
    <s v="PID0545"/>
    <x v="0"/>
    <s v="senior"/>
    <n v="800"/>
    <n v="31.000918273645553"/>
    <b v="1"/>
    <x v="10"/>
  </r>
  <r>
    <s v="PID0546"/>
    <x v="2"/>
    <s v="Super Adults"/>
    <n v="40000"/>
    <n v="31.365165838807876"/>
    <b v="1"/>
    <x v="14"/>
  </r>
  <r>
    <s v="PID0547"/>
    <x v="1"/>
    <s v="Senior Adullt"/>
    <n v="60000"/>
    <n v="29.322107707940194"/>
    <b v="1"/>
    <x v="6"/>
  </r>
  <r>
    <s v="PID0548"/>
    <x v="0"/>
    <s v="Young Adults"/>
    <n v="40000"/>
    <n v="32.142722721969214"/>
    <b v="1"/>
    <x v="3"/>
  </r>
  <r>
    <s v="PID0549"/>
    <x v="2"/>
    <s v="senior"/>
    <n v="32000"/>
    <n v="21.671206537413873"/>
    <b v="0"/>
    <x v="4"/>
  </r>
  <r>
    <s v="PID0550"/>
    <x v="1"/>
    <s v="Senior Adullt"/>
    <n v="240000"/>
    <n v="34.131469363474125"/>
    <b v="1"/>
    <x v="2"/>
  </r>
  <r>
    <s v="PID0551"/>
    <x v="2"/>
    <s v="senior"/>
    <n v="800"/>
    <n v="33.777777777777779"/>
    <b v="1"/>
    <x v="4"/>
  </r>
  <r>
    <s v="PID0552"/>
    <x v="1"/>
    <s v="Senior Adullt"/>
    <n v="18000"/>
    <n v="24.785890550152416"/>
    <b v="0"/>
    <x v="9"/>
  </r>
  <r>
    <s v="PID0553"/>
    <x v="0"/>
    <s v="senior"/>
    <n v="12000"/>
    <n v="34.747474747474747"/>
    <b v="1"/>
    <x v="14"/>
  </r>
  <r>
    <s v="PID0554"/>
    <x v="2"/>
    <s v="senior"/>
    <n v="16000"/>
    <n v="34.6505280645544"/>
    <b v="1"/>
    <x v="11"/>
  </r>
  <r>
    <s v="PID0555"/>
    <x v="0"/>
    <s v="senior"/>
    <n v="200000"/>
    <n v="30.064014631915864"/>
    <b v="1"/>
    <x v="7"/>
  </r>
  <r>
    <s v="PID0556"/>
    <x v="1"/>
    <s v="senior"/>
    <n v="250000"/>
    <n v="29.397682658239965"/>
    <b v="1"/>
    <x v="1"/>
  </r>
  <r>
    <s v="PID0557"/>
    <x v="0"/>
    <s v="senior"/>
    <n v="3000"/>
    <n v="23.54823959762231"/>
    <b v="0"/>
    <x v="1"/>
  </r>
  <r>
    <s v="PID0558"/>
    <x v="1"/>
    <s v="Senior Adullt"/>
    <n v="100"/>
    <n v="25.368480725623584"/>
    <b v="0"/>
    <x v="10"/>
  </r>
  <r>
    <s v="PID0559"/>
    <x v="0"/>
    <s v="Young Adults"/>
    <n v="240000"/>
    <n v="34.924003620361411"/>
    <b v="1"/>
    <x v="10"/>
  </r>
  <r>
    <s v="PID0560"/>
    <x v="2"/>
    <s v="Senior Adullt"/>
    <n v="200000"/>
    <n v="32.732197119830886"/>
    <b v="1"/>
    <x v="11"/>
  </r>
  <r>
    <s v="PID0561"/>
    <x v="1"/>
    <s v="Senior Adullt"/>
    <n v="250000"/>
    <n v="33.694727891156468"/>
    <b v="1"/>
    <x v="13"/>
  </r>
  <r>
    <s v="PID0562"/>
    <x v="1"/>
    <s v="Senior Adullt"/>
    <n v="12000"/>
    <n v="29.952026259310696"/>
    <b v="1"/>
    <x v="3"/>
  </r>
  <r>
    <s v="PID0563"/>
    <x v="2"/>
    <s v="Senior Adullt"/>
    <n v="30000"/>
    <n v="25.11249818551314"/>
    <b v="0"/>
    <x v="10"/>
  </r>
  <r>
    <s v="PID0564"/>
    <x v="1"/>
    <s v="Young Adults"/>
    <n v="60000"/>
    <n v="29.237832874196513"/>
    <b v="1"/>
    <x v="3"/>
  </r>
  <r>
    <s v="PID0565"/>
    <x v="0"/>
    <s v="senior"/>
    <n v="100"/>
    <n v="34.212804396100722"/>
    <b v="1"/>
    <x v="3"/>
  </r>
  <r>
    <s v="PID0566"/>
    <x v="0"/>
    <s v="Senior Adullt"/>
    <n v="32000"/>
    <n v="28.440816326530609"/>
    <b v="1"/>
    <x v="11"/>
  </r>
  <r>
    <s v="PID0567"/>
    <x v="0"/>
    <s v="senior"/>
    <n v="800"/>
    <n v="30.44358239163434"/>
    <b v="1"/>
    <x v="0"/>
  </r>
  <r>
    <s v="PID0568"/>
    <x v="3"/>
    <s v="senior"/>
    <n v="18000"/>
    <n v="28.886576482830385"/>
    <b v="1"/>
    <x v="7"/>
  </r>
  <r>
    <s v="PID0569"/>
    <x v="2"/>
    <s v="Senior Adullt"/>
    <n v="500"/>
    <n v="33.813358281265664"/>
    <b v="1"/>
    <x v="13"/>
  </r>
  <r>
    <s v="PID0570"/>
    <x v="2"/>
    <s v="Senior Adullt"/>
    <n v="90000"/>
    <n v="33.31350386674599"/>
    <b v="1"/>
    <x v="11"/>
  </r>
  <r>
    <s v="PID0571"/>
    <x v="1"/>
    <s v="Young Adults"/>
    <n v="3000"/>
    <n v="29.369507835209998"/>
    <b v="1"/>
    <x v="8"/>
  </r>
  <r>
    <s v="PID0572"/>
    <x v="3"/>
    <s v="senior"/>
    <n v="300000"/>
    <n v="25.491276400367315"/>
    <b v="0"/>
    <x v="12"/>
  </r>
  <r>
    <s v="PID0573"/>
    <x v="3"/>
    <s v="senior"/>
    <n v="60000"/>
    <n v="30.311111111111114"/>
    <b v="1"/>
    <x v="10"/>
  </r>
  <r>
    <s v="PID0574"/>
    <x v="3"/>
    <s v="Super Adults"/>
    <n v="250000"/>
    <n v="32.708744247205779"/>
    <b v="1"/>
    <x v="11"/>
  </r>
  <r>
    <s v="PID0575"/>
    <x v="0"/>
    <s v="senior"/>
    <n v="12000"/>
    <n v="32.443825510933799"/>
    <b v="1"/>
    <x v="4"/>
  </r>
  <r>
    <s v="PID0576"/>
    <x v="1"/>
    <s v="Senior Adullt"/>
    <n v="36000"/>
    <n v="34.293801712875599"/>
    <b v="1"/>
    <x v="11"/>
  </r>
  <r>
    <s v="PID0577"/>
    <x v="3"/>
    <s v="Senior Adullt"/>
    <n v="45000"/>
    <n v="31.268590124925641"/>
    <b v="1"/>
    <x v="4"/>
  </r>
  <r>
    <s v="PID0578"/>
    <x v="1"/>
    <s v="Senior Adullt"/>
    <n v="90000"/>
    <n v="21.832474567314041"/>
    <b v="0"/>
    <x v="0"/>
  </r>
  <r>
    <s v="PID0579"/>
    <x v="2"/>
    <s v="Young Adults"/>
    <n v="1000"/>
    <n v="34.112353026564087"/>
    <b v="1"/>
    <x v="5"/>
  </r>
  <r>
    <s v="PID0580"/>
    <x v="2"/>
    <s v="senior"/>
    <n v="18000"/>
    <n v="30.483896811408421"/>
    <b v="1"/>
    <x v="12"/>
  </r>
  <r>
    <s v="PID0581"/>
    <x v="2"/>
    <s v="senior"/>
    <n v="45000"/>
    <n v="30.264919469349667"/>
    <b v="1"/>
    <x v="10"/>
  </r>
  <r>
    <s v="PID0582"/>
    <x v="3"/>
    <s v="senior"/>
    <n v="3000"/>
    <n v="33.310624260461118"/>
    <b v="1"/>
    <x v="9"/>
  </r>
  <r>
    <s v="PID0583"/>
    <x v="2"/>
    <s v="senior"/>
    <n v="32000"/>
    <n v="26.455218464218323"/>
    <b v="0"/>
    <x v="10"/>
  </r>
  <r>
    <s v="PID0584"/>
    <x v="0"/>
    <s v="senior"/>
    <n v="18000"/>
    <n v="33.961296937075481"/>
    <b v="1"/>
    <x v="8"/>
  </r>
  <r>
    <s v="PID0585"/>
    <x v="0"/>
    <s v="Senior Adullt"/>
    <n v="32000"/>
    <n v="24.602076124567475"/>
    <b v="0"/>
    <x v="6"/>
  </r>
  <r>
    <s v="PID0586"/>
    <x v="1"/>
    <s v="senior"/>
    <n v="24000"/>
    <n v="26.546938775510203"/>
    <b v="0"/>
    <x v="10"/>
  </r>
  <r>
    <s v="PID0587"/>
    <x v="0"/>
    <s v="senior"/>
    <n v="40000"/>
    <n v="21.402570062716546"/>
    <b v="0"/>
    <x v="7"/>
  </r>
  <r>
    <s v="PID0588"/>
    <x v="1"/>
    <s v="Young Adults"/>
    <n v="18000"/>
    <n v="22.375679950619187"/>
    <b v="0"/>
    <x v="1"/>
  </r>
  <r>
    <s v="PID0589"/>
    <x v="0"/>
    <s v="senior"/>
    <n v="800"/>
    <n v="31.164138657834318"/>
    <b v="1"/>
    <x v="4"/>
  </r>
  <r>
    <s v="PID0590"/>
    <x v="3"/>
    <s v="senior"/>
    <n v="3000"/>
    <n v="26.462045967944352"/>
    <b v="0"/>
    <x v="14"/>
  </r>
  <r>
    <s v="PID0591"/>
    <x v="2"/>
    <s v="Super Adults"/>
    <n v="40000"/>
    <n v="26.748614958448751"/>
    <b v="0"/>
    <x v="7"/>
  </r>
  <r>
    <s v="PID0592"/>
    <x v="0"/>
    <s v="Senior Adullt"/>
    <n v="800"/>
    <n v="32.419217687074834"/>
    <b v="1"/>
    <x v="2"/>
  </r>
  <r>
    <s v="PID0593"/>
    <x v="1"/>
    <s v="senior"/>
    <n v="40000"/>
    <n v="28.826177285318558"/>
    <b v="1"/>
    <x v="8"/>
  </r>
  <r>
    <s v="PID0594"/>
    <x v="0"/>
    <s v="Senior Adullt"/>
    <n v="100"/>
    <n v="20.930612244897958"/>
    <b v="0"/>
    <x v="14"/>
  </r>
  <r>
    <s v="PID0595"/>
    <x v="0"/>
    <s v="Young Adults"/>
    <n v="800"/>
    <n v="33.828124999999993"/>
    <b v="1"/>
    <x v="6"/>
  </r>
  <r>
    <s v="PID0596"/>
    <x v="2"/>
    <s v="Senior Adullt"/>
    <n v="100"/>
    <n v="33.070004445812394"/>
    <b v="1"/>
    <x v="8"/>
  </r>
  <r>
    <s v="PID0597"/>
    <x v="1"/>
    <s v="senior"/>
    <n v="45000"/>
    <n v="31.816893424036284"/>
    <b v="1"/>
    <x v="9"/>
  </r>
  <r>
    <s v="PID0598"/>
    <x v="2"/>
    <s v="Young Adults"/>
    <n v="240000"/>
    <n v="33.398437499999993"/>
    <b v="1"/>
    <x v="7"/>
  </r>
  <r>
    <s v="PID0599"/>
    <x v="1"/>
    <s v="senior"/>
    <n v="21000"/>
    <n v="23.460737656157054"/>
    <b v="0"/>
    <x v="9"/>
  </r>
  <r>
    <s v="PID0600"/>
    <x v="1"/>
    <s v="senior"/>
    <n v="18000"/>
    <n v="31.645569620253159"/>
    <b v="1"/>
    <x v="11"/>
  </r>
  <r>
    <s v="PID0601"/>
    <x v="2"/>
    <s v="Young Adults"/>
    <n v="4000"/>
    <n v="34.861583596017603"/>
    <b v="1"/>
    <x v="6"/>
  </r>
  <r>
    <s v="PID0602"/>
    <x v="2"/>
    <s v="senior"/>
    <n v="100"/>
    <n v="21.462833934386051"/>
    <b v="0"/>
    <x v="4"/>
  </r>
  <r>
    <s v="PID0603"/>
    <x v="0"/>
    <s v="Young Adults"/>
    <n v="800"/>
    <n v="31.651552816778128"/>
    <b v="1"/>
    <x v="3"/>
  </r>
  <r>
    <s v="PID0604"/>
    <x v="0"/>
    <s v="senior"/>
    <n v="200000"/>
    <n v="28.316808765093938"/>
    <b v="1"/>
    <x v="8"/>
  </r>
  <r>
    <s v="PID0605"/>
    <x v="2"/>
    <s v="senior"/>
    <n v="90000"/>
    <n v="26.9281795690057"/>
    <b v="0"/>
    <x v="5"/>
  </r>
  <r>
    <s v="PID0606"/>
    <x v="1"/>
    <s v="senior"/>
    <n v="200000"/>
    <n v="22.754312908982754"/>
    <b v="0"/>
    <x v="13"/>
  </r>
  <r>
    <s v="PID0607"/>
    <x v="0"/>
    <s v="senior"/>
    <n v="500"/>
    <n v="28.996539792387544"/>
    <b v="1"/>
    <x v="8"/>
  </r>
  <r>
    <s v="PID0608"/>
    <x v="0"/>
    <s v="Super Adults"/>
    <n v="21000"/>
    <n v="29.832766439909303"/>
    <b v="1"/>
    <x v="8"/>
  </r>
  <r>
    <s v="PID0609"/>
    <x v="1"/>
    <s v="Senior Adullt"/>
    <n v="45000"/>
    <n v="25.665030991735538"/>
    <b v="0"/>
    <x v="1"/>
  </r>
  <r>
    <s v="PID0610"/>
    <x v="0"/>
    <s v="Senior Adullt"/>
    <n v="45000"/>
    <n v="23.63120276324339"/>
    <b v="0"/>
    <x v="6"/>
  </r>
  <r>
    <s v="PID0611"/>
    <x v="1"/>
    <s v="Senior Adullt"/>
    <n v="100"/>
    <n v="31.207133058984908"/>
    <b v="1"/>
    <x v="8"/>
  </r>
  <r>
    <s v="PID0612"/>
    <x v="0"/>
    <s v="Senior Adullt"/>
    <n v="45000"/>
    <n v="26.385557379118797"/>
    <b v="0"/>
    <x v="0"/>
  </r>
  <r>
    <s v="PID0613"/>
    <x v="2"/>
    <s v="senior"/>
    <n v="75000"/>
    <n v="29.250679540752156"/>
    <b v="1"/>
    <x v="11"/>
  </r>
  <r>
    <s v="PID0614"/>
    <x v="0"/>
    <s v="senior"/>
    <n v="24000"/>
    <n v="26.662049861495845"/>
    <b v="0"/>
    <x v="13"/>
  </r>
  <r>
    <s v="PID0615"/>
    <x v="2"/>
    <s v="senior"/>
    <n v="40000"/>
    <n v="23.823047879982624"/>
    <b v="0"/>
    <x v="13"/>
  </r>
  <r>
    <s v="PID0616"/>
    <x v="1"/>
    <s v="Young Adults"/>
    <n v="40000"/>
    <n v="29.134948096885818"/>
    <b v="1"/>
    <x v="5"/>
  </r>
  <r>
    <s v="PID0617"/>
    <x v="0"/>
    <s v="Senior Adullt"/>
    <n v="45000"/>
    <n v="25.245389649018449"/>
    <b v="0"/>
    <x v="14"/>
  </r>
  <r>
    <s v="PID0618"/>
    <x v="0"/>
    <s v="Senior Adullt"/>
    <n v="3000"/>
    <n v="31.588613406795229"/>
    <b v="1"/>
    <x v="3"/>
  </r>
  <r>
    <s v="PID0619"/>
    <x v="1"/>
    <s v="Young Adults"/>
    <n v="90000"/>
    <n v="24.916255786819228"/>
    <b v="0"/>
    <x v="1"/>
  </r>
  <r>
    <s v="PID0620"/>
    <x v="2"/>
    <s v="Young Adults"/>
    <n v="30000"/>
    <n v="23.086803677663603"/>
    <b v="0"/>
    <x v="2"/>
  </r>
  <r>
    <s v="PID0621"/>
    <x v="3"/>
    <s v="Senior Adullt"/>
    <n v="3000"/>
    <n v="26.213842975206614"/>
    <b v="0"/>
    <x v="9"/>
  </r>
  <r>
    <s v="PID0622"/>
    <x v="3"/>
    <s v="Senior Adullt"/>
    <n v="3000"/>
    <n v="24.212293388429753"/>
    <b v="0"/>
    <x v="6"/>
  </r>
  <r>
    <s v="PID0623"/>
    <x v="0"/>
    <s v="Young Adults"/>
    <n v="500"/>
    <n v="28.451154013644945"/>
    <b v="1"/>
    <x v="8"/>
  </r>
  <r>
    <s v="PID0624"/>
    <x v="0"/>
    <s v="senior"/>
    <n v="30000"/>
    <n v="34.490358126721766"/>
    <b v="1"/>
    <x v="11"/>
  </r>
  <r>
    <s v="PID0625"/>
    <x v="0"/>
    <s v="Young Adults"/>
    <n v="90000"/>
    <n v="26.149276859504134"/>
    <b v="0"/>
    <x v="10"/>
  </r>
  <r>
    <s v="PID0626"/>
    <x v="3"/>
    <s v="senior"/>
    <n v="4000"/>
    <n v="23.433744592212783"/>
    <b v="0"/>
    <x v="7"/>
  </r>
  <r>
    <s v="PID0627"/>
    <x v="1"/>
    <s v="Senior Adullt"/>
    <n v="12000"/>
    <n v="33.455265965554027"/>
    <b v="1"/>
    <x v="10"/>
  </r>
  <r>
    <s v="PID0628"/>
    <x v="2"/>
    <s v="Super Adults"/>
    <n v="240000"/>
    <n v="34.382549630615181"/>
    <b v="1"/>
    <x v="8"/>
  </r>
  <r>
    <s v="PID0629"/>
    <x v="0"/>
    <s v="senior"/>
    <n v="75000"/>
    <n v="28.850341123530267"/>
    <b v="1"/>
    <x v="13"/>
  </r>
  <r>
    <s v="PID0630"/>
    <x v="3"/>
    <s v="senior"/>
    <n v="100"/>
    <n v="29.615950206901271"/>
    <b v="1"/>
    <x v="3"/>
  </r>
  <r>
    <s v="PID0631"/>
    <x v="2"/>
    <s v="Senior Adullt"/>
    <n v="45000"/>
    <n v="34.828514739229028"/>
    <b v="1"/>
    <x v="3"/>
  </r>
  <r>
    <s v="PID0632"/>
    <x v="1"/>
    <s v="Senior Adullt"/>
    <n v="16000"/>
    <n v="22.889795918367344"/>
    <b v="0"/>
    <x v="6"/>
  </r>
  <r>
    <s v="PID0633"/>
    <x v="0"/>
    <s v="Young Adults"/>
    <n v="300000"/>
    <n v="25.377229080932779"/>
    <b v="0"/>
    <x v="4"/>
  </r>
  <r>
    <s v="PID0634"/>
    <x v="0"/>
    <s v="senior"/>
    <n v="500"/>
    <n v="25.140478668054108"/>
    <b v="0"/>
    <x v="13"/>
  </r>
  <r>
    <s v="PID0635"/>
    <x v="3"/>
    <s v="senior"/>
    <n v="21000"/>
    <n v="30.13840830449827"/>
    <b v="1"/>
    <x v="12"/>
  </r>
  <r>
    <s v="PID0636"/>
    <x v="0"/>
    <s v="senior"/>
    <n v="3000"/>
    <n v="32.01019066403682"/>
    <b v="1"/>
    <x v="5"/>
  </r>
  <r>
    <s v="PID0637"/>
    <x v="0"/>
    <s v="Super Adults"/>
    <n v="75000"/>
    <n v="32.450069920040157"/>
    <b v="1"/>
    <x v="3"/>
  </r>
  <r>
    <s v="PID0638"/>
    <x v="2"/>
    <s v="Senior Adullt"/>
    <n v="12000"/>
    <n v="32.29786616344898"/>
    <b v="1"/>
    <x v="3"/>
  </r>
  <r>
    <s v="PID0639"/>
    <x v="2"/>
    <s v="senior"/>
    <n v="30000"/>
    <n v="30.110990511536716"/>
    <b v="1"/>
    <x v="13"/>
  </r>
  <r>
    <s v="PID0640"/>
    <x v="2"/>
    <s v="senior"/>
    <n v="18000"/>
    <n v="28.123914972416188"/>
    <b v="1"/>
    <x v="8"/>
  </r>
  <r>
    <s v="PID0641"/>
    <x v="1"/>
    <s v="Senior Adullt"/>
    <n v="250000"/>
    <n v="28.555794945453304"/>
    <b v="1"/>
    <x v="1"/>
  </r>
  <r>
    <s v="PID0642"/>
    <x v="0"/>
    <s v="senior"/>
    <n v="16000"/>
    <n v="34.171178600882065"/>
    <b v="1"/>
    <x v="6"/>
  </r>
  <r>
    <s v="PID0643"/>
    <x v="2"/>
    <s v="senior"/>
    <n v="10000"/>
    <n v="28.124999999999993"/>
    <b v="1"/>
    <x v="1"/>
  </r>
  <r>
    <s v="PID0644"/>
    <x v="2"/>
    <s v="senior"/>
    <n v="200000"/>
    <n v="29.494097123615564"/>
    <b v="1"/>
    <x v="8"/>
  </r>
  <r>
    <s v="PID0645"/>
    <x v="0"/>
    <s v="Senior Adullt"/>
    <n v="45000"/>
    <n v="30.450624628197509"/>
    <b v="1"/>
    <x v="3"/>
  </r>
  <r>
    <s v="PID0646"/>
    <x v="1"/>
    <s v="senior"/>
    <n v="90000"/>
    <n v="29.809176107493698"/>
    <b v="1"/>
    <x v="7"/>
  </r>
  <r>
    <s v="PID0647"/>
    <x v="2"/>
    <s v="senior"/>
    <n v="3000"/>
    <n v="33.142182492831843"/>
    <b v="1"/>
    <x v="3"/>
  </r>
  <r>
    <s v="PID0648"/>
    <x v="0"/>
    <s v="Senior Adullt"/>
    <n v="90000"/>
    <n v="20.014033211934912"/>
    <b v="0"/>
    <x v="12"/>
  </r>
  <r>
    <s v="PID0649"/>
    <x v="1"/>
    <s v="Super Adults"/>
    <n v="200000"/>
    <n v="23.848684210526315"/>
    <b v="0"/>
    <x v="14"/>
  </r>
  <r>
    <s v="PID0650"/>
    <x v="1"/>
    <s v="senior"/>
    <n v="3000"/>
    <n v="20.213383655102341"/>
    <b v="0"/>
    <x v="2"/>
  </r>
  <r>
    <s v="PID0651"/>
    <x v="1"/>
    <s v="Senior Adullt"/>
    <n v="40000"/>
    <n v="22.99357208448118"/>
    <b v="0"/>
    <x v="9"/>
  </r>
  <r>
    <s v="PID0652"/>
    <x v="1"/>
    <s v="Senior Adullt"/>
    <n v="500"/>
    <n v="30.741861989326175"/>
    <b v="1"/>
    <x v="3"/>
  </r>
  <r>
    <s v="PID0653"/>
    <x v="1"/>
    <s v="Senior Adullt"/>
    <n v="60000"/>
    <n v="26.52265821112432"/>
    <b v="0"/>
    <x v="0"/>
  </r>
  <r>
    <s v="PID0654"/>
    <x v="2"/>
    <s v="Super Adults"/>
    <n v="200"/>
    <n v="22.044444444444444"/>
    <b v="0"/>
    <x v="5"/>
  </r>
  <r>
    <s v="PID0655"/>
    <x v="2"/>
    <s v="Senior Adullt"/>
    <n v="200000"/>
    <n v="33.13224169300009"/>
    <b v="1"/>
    <x v="8"/>
  </r>
  <r>
    <s v="PID0656"/>
    <x v="0"/>
    <s v="Young Adults"/>
    <n v="250000"/>
    <n v="25.280109859242845"/>
    <b v="0"/>
    <x v="12"/>
  </r>
  <r>
    <s v="PID0657"/>
    <x v="0"/>
    <s v="Young Adults"/>
    <n v="60000"/>
    <n v="26.890544123216767"/>
    <b v="0"/>
    <x v="2"/>
  </r>
  <r>
    <s v="PID0658"/>
    <x v="0"/>
    <s v="Senior Adullt"/>
    <n v="40000"/>
    <n v="23.386377156454493"/>
    <b v="0"/>
    <x v="0"/>
  </r>
  <r>
    <s v="PID0659"/>
    <x v="0"/>
    <s v="senior"/>
    <n v="21000"/>
    <n v="31.259105098855354"/>
    <b v="1"/>
    <x v="7"/>
  </r>
  <r>
    <s v="PID0660"/>
    <x v="1"/>
    <s v="Young Adults"/>
    <n v="300000"/>
    <n v="28.002559373706202"/>
    <b v="1"/>
    <x v="8"/>
  </r>
  <r>
    <s v="PID0661"/>
    <x v="1"/>
    <s v="senior"/>
    <n v="20000"/>
    <n v="25.24421413816043"/>
    <b v="0"/>
    <x v="13"/>
  </r>
  <r>
    <s v="PID0662"/>
    <x v="2"/>
    <s v="senior"/>
    <n v="90000"/>
    <n v="21.377410468319564"/>
    <b v="0"/>
    <x v="1"/>
  </r>
  <r>
    <s v="PID0663"/>
    <x v="2"/>
    <s v="Super Adults"/>
    <n v="200000"/>
    <n v="33.207819259734016"/>
    <b v="1"/>
    <x v="1"/>
  </r>
  <r>
    <s v="PID0664"/>
    <x v="2"/>
    <s v="Super Adults"/>
    <n v="60000"/>
    <n v="29.126962694340492"/>
    <b v="1"/>
    <x v="0"/>
  </r>
  <r>
    <s v="PID0665"/>
    <x v="0"/>
    <s v="senior"/>
    <n v="24000"/>
    <n v="23.324075243024872"/>
    <b v="0"/>
    <x v="9"/>
  </r>
  <r>
    <s v="PID0666"/>
    <x v="3"/>
    <s v="senior"/>
    <n v="36000"/>
    <n v="23.738759335467147"/>
    <b v="0"/>
    <x v="10"/>
  </r>
  <r>
    <s v="PID0667"/>
    <x v="1"/>
    <s v="senior"/>
    <n v="250000"/>
    <n v="30.321067189524179"/>
    <b v="1"/>
    <x v="8"/>
  </r>
  <r>
    <s v="PID0668"/>
    <x v="1"/>
    <s v="senior"/>
    <n v="60000"/>
    <n v="21.11039897452331"/>
    <b v="0"/>
    <x v="5"/>
  </r>
  <r>
    <s v="PID0669"/>
    <x v="2"/>
    <s v="senior"/>
    <n v="90000"/>
    <n v="30.644044321329638"/>
    <b v="1"/>
    <x v="3"/>
  </r>
  <r>
    <s v="PID0670"/>
    <x v="0"/>
    <s v="Young Adults"/>
    <n v="60000"/>
    <n v="28.414864276382641"/>
    <b v="1"/>
    <x v="14"/>
  </r>
  <r>
    <s v="PID0671"/>
    <x v="0"/>
    <s v="Young Adults"/>
    <n v="12000"/>
    <n v="31.741788900397605"/>
    <b v="1"/>
    <x v="10"/>
  </r>
  <r>
    <s v="PID0672"/>
    <x v="2"/>
    <s v="Senior Adullt"/>
    <n v="12000"/>
    <n v="29.92469282600079"/>
    <b v="1"/>
    <x v="3"/>
  </r>
  <r>
    <s v="PID0673"/>
    <x v="1"/>
    <s v="senior"/>
    <n v="12000"/>
    <n v="28.279721474646504"/>
    <b v="1"/>
    <x v="6"/>
  </r>
  <r>
    <s v="PID0674"/>
    <x v="2"/>
    <s v="Senior Adullt"/>
    <n v="48000"/>
    <n v="21.59736570247934"/>
    <b v="0"/>
    <x v="1"/>
  </r>
  <r>
    <s v="PID0675"/>
    <x v="0"/>
    <s v="Senior Adullt"/>
    <n v="18000"/>
    <n v="21.047724909462513"/>
    <b v="0"/>
    <x v="0"/>
  </r>
  <r>
    <s v="PID0676"/>
    <x v="2"/>
    <s v="Senior Adullt"/>
    <n v="60000"/>
    <n v="33.41951546490472"/>
    <b v="1"/>
    <x v="8"/>
  </r>
  <r>
    <s v="PID0677"/>
    <x v="2"/>
    <s v="Senior Adullt"/>
    <n v="24000"/>
    <n v="28.555794945453304"/>
    <b v="1"/>
    <x v="11"/>
  </r>
  <r>
    <s v="PID0678"/>
    <x v="0"/>
    <s v="senior"/>
    <n v="60000"/>
    <n v="34.296874999999993"/>
    <b v="1"/>
    <x v="11"/>
  </r>
  <r>
    <s v="PID0679"/>
    <x v="0"/>
    <s v="senior"/>
    <n v="500"/>
    <n v="20.488888888888891"/>
    <b v="0"/>
    <x v="9"/>
  </r>
  <r>
    <s v="PID0680"/>
    <x v="1"/>
    <s v="Senior Adullt"/>
    <n v="36000"/>
    <n v="32.653810835629024"/>
    <b v="1"/>
    <x v="3"/>
  </r>
  <r>
    <s v="PID0681"/>
    <x v="3"/>
    <s v="senior"/>
    <n v="2000"/>
    <n v="23.633626273589865"/>
    <b v="0"/>
    <x v="10"/>
  </r>
  <r>
    <s v="PID0682"/>
    <x v="0"/>
    <s v="Super Adults"/>
    <n v="100"/>
    <n v="23.931015387049559"/>
    <b v="0"/>
    <x v="9"/>
  </r>
  <r>
    <s v="PID0683"/>
    <x v="0"/>
    <s v="Senior Adullt"/>
    <n v="24000"/>
    <n v="22.499999999999996"/>
    <b v="0"/>
    <x v="9"/>
  </r>
  <r>
    <s v="PID0684"/>
    <x v="0"/>
    <s v="Super Adults"/>
    <n v="18000"/>
    <n v="23.335466144755166"/>
    <b v="0"/>
    <x v="6"/>
  </r>
  <r>
    <s v="PID0685"/>
    <x v="0"/>
    <s v="senior"/>
    <n v="500"/>
    <n v="22.906574394463671"/>
    <b v="0"/>
    <x v="1"/>
  </r>
  <r>
    <s v="PID0686"/>
    <x v="3"/>
    <s v="senior"/>
    <n v="20000"/>
    <n v="23.952095808383234"/>
    <b v="0"/>
    <x v="13"/>
  </r>
  <r>
    <s v="PID0687"/>
    <x v="0"/>
    <s v="senior"/>
    <n v="500"/>
    <n v="26.581227008425298"/>
    <b v="0"/>
    <x v="7"/>
  </r>
  <r>
    <s v="PID0688"/>
    <x v="0"/>
    <s v="Senior Adullt"/>
    <n v="200000"/>
    <n v="28.721121070571897"/>
    <b v="1"/>
    <x v="3"/>
  </r>
  <r>
    <s v="PID0689"/>
    <x v="0"/>
    <s v="Senior Adullt"/>
    <n v="100"/>
    <n v="23.118367346938776"/>
    <b v="0"/>
    <x v="14"/>
  </r>
  <r>
    <s v="PID0690"/>
    <x v="2"/>
    <s v="senior"/>
    <n v="250000"/>
    <n v="31.863474122546108"/>
    <b v="1"/>
    <x v="13"/>
  </r>
  <r>
    <s v="PID0691"/>
    <x v="0"/>
    <s v="senior"/>
    <n v="18000"/>
    <n v="26.92698504862825"/>
    <b v="0"/>
    <x v="7"/>
  </r>
  <r>
    <s v="PID0692"/>
    <x v="2"/>
    <s v="Senior Adullt"/>
    <n v="18000"/>
    <n v="23.087594133967499"/>
    <b v="0"/>
    <x v="14"/>
  </r>
  <r>
    <s v="PID0693"/>
    <x v="3"/>
    <s v="Super Adults"/>
    <n v="90000"/>
    <n v="34.39349112426035"/>
    <b v="1"/>
    <x v="1"/>
  </r>
  <r>
    <s v="PID0694"/>
    <x v="2"/>
    <s v="Senior Adullt"/>
    <n v="18000"/>
    <n v="33.012244897959185"/>
    <b v="1"/>
    <x v="10"/>
  </r>
  <r>
    <s v="PID0695"/>
    <x v="2"/>
    <s v="Young Adults"/>
    <n v="60000"/>
    <n v="30.301903628792392"/>
    <b v="1"/>
    <x v="1"/>
  </r>
  <r>
    <s v="PID0696"/>
    <x v="0"/>
    <s v="Senior Adullt"/>
    <n v="60000"/>
    <n v="29.480968858131494"/>
    <b v="1"/>
    <x v="3"/>
  </r>
  <r>
    <s v="PID0697"/>
    <x v="2"/>
    <s v="Senior Adullt"/>
    <n v="24000"/>
    <n v="31.305770374776923"/>
    <b v="1"/>
    <x v="7"/>
  </r>
  <r>
    <s v="PID0698"/>
    <x v="2"/>
    <s v="Senior Adullt"/>
    <n v="48000"/>
    <n v="20.247920077516788"/>
    <b v="0"/>
    <x v="0"/>
  </r>
  <r>
    <s v="PID0699"/>
    <x v="0"/>
    <s v="Senior Adullt"/>
    <n v="90000"/>
    <n v="29.212571392902841"/>
    <b v="1"/>
    <x v="14"/>
  </r>
  <r>
    <s v="PID0700"/>
    <x v="0"/>
    <s v="Young Adults"/>
    <n v="18000"/>
    <n v="33.422848018580346"/>
    <b v="1"/>
    <x v="13"/>
  </r>
  <r>
    <s v="PID0701"/>
    <x v="0"/>
    <s v="senior"/>
    <n v="24000"/>
    <n v="21.223898795915254"/>
    <b v="0"/>
    <x v="10"/>
  </r>
  <r>
    <s v="PID0702"/>
    <x v="0"/>
    <s v="Senior Adullt"/>
    <n v="12000"/>
    <n v="30.938311566110883"/>
    <b v="1"/>
    <x v="2"/>
  </r>
  <r>
    <s v="PID0703"/>
    <x v="3"/>
    <s v="Super Adults"/>
    <n v="20000"/>
    <n v="21.43902535500969"/>
    <b v="0"/>
    <x v="9"/>
  </r>
  <r>
    <s v="PID0704"/>
    <x v="2"/>
    <s v="senior"/>
    <n v="20000"/>
    <n v="25.847768218818715"/>
    <b v="0"/>
    <x v="0"/>
  </r>
  <r>
    <s v="PID0705"/>
    <x v="2"/>
    <s v="Super Adults"/>
    <n v="60000"/>
    <n v="32.455677715120288"/>
    <b v="1"/>
    <x v="3"/>
  </r>
  <r>
    <s v="PID0706"/>
    <x v="1"/>
    <s v="senior"/>
    <n v="250000"/>
    <n v="32.286492549270946"/>
    <b v="1"/>
    <x v="12"/>
  </r>
  <r>
    <s v="PID0707"/>
    <x v="2"/>
    <s v="Senior Adullt"/>
    <n v="12000"/>
    <n v="26.416326530612245"/>
    <b v="0"/>
    <x v="6"/>
  </r>
  <r>
    <s v="PID0708"/>
    <x v="0"/>
    <s v="senior"/>
    <n v="90000"/>
    <n v="26.748614958448751"/>
    <b v="0"/>
    <x v="14"/>
  </r>
  <r>
    <s v="PID0709"/>
    <x v="1"/>
    <s v="Senior Adullt"/>
    <n v="90000"/>
    <n v="28.96855892278392"/>
    <b v="1"/>
    <x v="4"/>
  </r>
  <r>
    <s v="PID0710"/>
    <x v="1"/>
    <s v="Senior Adullt"/>
    <n v="16000"/>
    <n v="21.903731746890212"/>
    <b v="0"/>
    <x v="5"/>
  </r>
  <r>
    <s v="PID0711"/>
    <x v="2"/>
    <s v="senior"/>
    <n v="40000"/>
    <n v="28.551379325468179"/>
    <b v="1"/>
    <x v="1"/>
  </r>
  <r>
    <s v="PID0712"/>
    <x v="1"/>
    <s v="senior"/>
    <n v="500"/>
    <n v="33.752319596652782"/>
    <b v="1"/>
    <x v="0"/>
  </r>
  <r>
    <s v="PID0713"/>
    <x v="3"/>
    <s v="Young Adults"/>
    <n v="500"/>
    <n v="23.801652892561986"/>
    <b v="0"/>
    <x v="10"/>
  </r>
  <r>
    <s v="PID0714"/>
    <x v="0"/>
    <s v="senior"/>
    <n v="12000"/>
    <n v="23.154407787993513"/>
    <b v="0"/>
    <x v="1"/>
  </r>
  <r>
    <s v="PID0715"/>
    <x v="3"/>
    <s v="senior"/>
    <n v="60000"/>
    <n v="32.350251486053949"/>
    <b v="1"/>
    <x v="6"/>
  </r>
  <r>
    <s v="PID0716"/>
    <x v="0"/>
    <s v="senior"/>
    <n v="36000"/>
    <n v="30.226971207286027"/>
    <b v="1"/>
    <x v="0"/>
  </r>
  <r>
    <s v="PID0717"/>
    <x v="2"/>
    <s v="senior"/>
    <n v="250000"/>
    <n v="20.443594104308396"/>
    <b v="0"/>
    <x v="9"/>
  </r>
  <r>
    <s v="PID0718"/>
    <x v="2"/>
    <s v="Super Adults"/>
    <n v="3000"/>
    <n v="28.085937499999996"/>
    <b v="1"/>
    <x v="5"/>
  </r>
  <r>
    <s v="PID0719"/>
    <x v="3"/>
    <s v="Senior Adullt"/>
    <n v="100"/>
    <n v="34.857667584940316"/>
    <b v="1"/>
    <x v="11"/>
  </r>
  <r>
    <s v="PID0720"/>
    <x v="0"/>
    <s v="Senior Adullt"/>
    <n v="800"/>
    <n v="31.17163689672466"/>
    <b v="1"/>
    <x v="4"/>
  </r>
  <r>
    <s v="PID0721"/>
    <x v="1"/>
    <s v="senior"/>
    <n v="500"/>
    <n v="28.398293233891501"/>
    <b v="1"/>
    <x v="11"/>
  </r>
  <r>
    <s v="PID0722"/>
    <x v="0"/>
    <s v="Senior Adullt"/>
    <n v="20000"/>
    <n v="29.688581314878896"/>
    <b v="1"/>
    <x v="0"/>
  </r>
  <r>
    <s v="PID0723"/>
    <x v="3"/>
    <s v="Young Adults"/>
    <n v="100"/>
    <n v="28.472022726547287"/>
    <b v="1"/>
    <x v="8"/>
  </r>
  <r>
    <s v="PID0724"/>
    <x v="0"/>
    <s v="senior"/>
    <n v="20000"/>
    <n v="23.688888888888886"/>
    <b v="0"/>
    <x v="0"/>
  </r>
  <r>
    <s v="PID0725"/>
    <x v="0"/>
    <s v="Senior Adullt"/>
    <n v="24000"/>
    <n v="22.343158464034612"/>
    <b v="0"/>
    <x v="4"/>
  </r>
  <r>
    <s v="PID0726"/>
    <x v="0"/>
    <s v="senior"/>
    <n v="24000"/>
    <n v="28.200608876782564"/>
    <b v="1"/>
    <x v="5"/>
  </r>
  <r>
    <s v="PID0727"/>
    <x v="0"/>
    <s v="senior"/>
    <n v="12000"/>
    <n v="33.472217359336163"/>
    <b v="1"/>
    <x v="4"/>
  </r>
  <r>
    <s v="PID0728"/>
    <x v="2"/>
    <s v="senior"/>
    <n v="24000"/>
    <n v="20.902888663086081"/>
    <b v="0"/>
    <x v="12"/>
  </r>
  <r>
    <s v="PID0729"/>
    <x v="1"/>
    <s v="senior"/>
    <n v="90000"/>
    <n v="20.393842375334415"/>
    <b v="0"/>
    <x v="6"/>
  </r>
  <r>
    <s v="PID0730"/>
    <x v="0"/>
    <s v="senior"/>
    <n v="90000"/>
    <n v="28.158817253467458"/>
    <b v="1"/>
    <x v="11"/>
  </r>
  <r>
    <s v="PID0731"/>
    <x v="1"/>
    <s v="Senior Adullt"/>
    <n v="60000"/>
    <n v="29.669839381320646"/>
    <b v="1"/>
    <x v="9"/>
  </r>
  <r>
    <s v="PID0732"/>
    <x v="1"/>
    <s v="senior"/>
    <n v="48000"/>
    <n v="29.812244897959182"/>
    <b v="1"/>
    <x v="3"/>
  </r>
  <r>
    <s v="PID0733"/>
    <x v="1"/>
    <s v="senior"/>
    <n v="800"/>
    <n v="23.501139165444275"/>
    <b v="0"/>
    <x v="1"/>
  </r>
  <r>
    <s v="PID0734"/>
    <x v="0"/>
    <s v="Super Adults"/>
    <n v="40000"/>
    <n v="30.898437499999993"/>
    <b v="1"/>
    <x v="8"/>
  </r>
  <r>
    <s v="PID0735"/>
    <x v="0"/>
    <s v="senior"/>
    <n v="12000"/>
    <n v="24.310318549001671"/>
    <b v="0"/>
    <x v="1"/>
  </r>
  <r>
    <s v="PID0736"/>
    <x v="3"/>
    <s v="senior"/>
    <n v="15000"/>
    <n v="22.793319561640001"/>
    <b v="0"/>
    <x v="14"/>
  </r>
  <r>
    <s v="PID0737"/>
    <x v="3"/>
    <s v="Senior Adullt"/>
    <n v="12000"/>
    <n v="20.875227425069426"/>
    <b v="0"/>
    <x v="7"/>
  </r>
  <r>
    <s v="PID0738"/>
    <x v="0"/>
    <s v="Senior Adullt"/>
    <n v="20000"/>
    <n v="29.650148763722175"/>
    <b v="1"/>
    <x v="2"/>
  </r>
  <r>
    <s v="PID0739"/>
    <x v="2"/>
    <s v="senior"/>
    <n v="45000"/>
    <n v="30.084192190448544"/>
    <b v="1"/>
    <x v="9"/>
  </r>
  <r>
    <s v="PID0740"/>
    <x v="1"/>
    <s v="senior"/>
    <n v="24000"/>
    <n v="25.706650607851255"/>
    <b v="0"/>
    <x v="5"/>
  </r>
  <r>
    <s v="PID0741"/>
    <x v="0"/>
    <s v="senior"/>
    <n v="90000"/>
    <n v="33.645546372819105"/>
    <b v="1"/>
    <x v="8"/>
  </r>
  <r>
    <s v="PID0742"/>
    <x v="2"/>
    <s v="senior"/>
    <n v="3000"/>
    <n v="23.952095808383234"/>
    <b v="0"/>
    <x v="1"/>
  </r>
  <r>
    <s v="PID0743"/>
    <x v="2"/>
    <s v="Senior Adullt"/>
    <n v="20000"/>
    <n v="29.2024457883658"/>
    <b v="1"/>
    <x v="8"/>
  </r>
  <r>
    <s v="PID0744"/>
    <x v="1"/>
    <s v="senior"/>
    <n v="3000"/>
    <n v="29.342361752334053"/>
    <b v="1"/>
    <x v="5"/>
  </r>
  <r>
    <s v="PID0745"/>
    <x v="2"/>
    <s v="Senior Adullt"/>
    <n v="12000"/>
    <n v="24.620408163265306"/>
    <b v="0"/>
    <x v="12"/>
  </r>
  <r>
    <s v="PID0746"/>
    <x v="0"/>
    <s v="Senior Adullt"/>
    <n v="500"/>
    <n v="24.3125994819138"/>
    <b v="0"/>
    <x v="6"/>
  </r>
  <r>
    <s v="PID0747"/>
    <x v="0"/>
    <s v="Senior Adullt"/>
    <n v="300000"/>
    <n v="30.804191389976012"/>
    <b v="1"/>
    <x v="8"/>
  </r>
  <r>
    <s v="PID0748"/>
    <x v="1"/>
    <s v="Senior Adullt"/>
    <n v="200000"/>
    <n v="30.304921818919507"/>
    <b v="1"/>
    <x v="7"/>
  </r>
  <r>
    <s v="PID0749"/>
    <x v="0"/>
    <s v="senior"/>
    <n v="240000"/>
    <n v="28.515624999999993"/>
    <b v="1"/>
    <x v="11"/>
  </r>
  <r>
    <s v="PID0750"/>
    <x v="3"/>
    <s v="Super Adults"/>
    <n v="100"/>
    <n v="33.694727891156468"/>
    <b v="1"/>
    <x v="3"/>
  </r>
  <r>
    <s v="PID0751"/>
    <x v="1"/>
    <s v="senior"/>
    <n v="20000"/>
    <n v="30.927456382001839"/>
    <b v="1"/>
    <x v="0"/>
  </r>
  <r>
    <s v="PID0752"/>
    <x v="0"/>
    <s v="senior"/>
    <n v="18000"/>
    <n v="33.968915237942632"/>
    <b v="1"/>
    <x v="5"/>
  </r>
  <r>
    <s v="PID0753"/>
    <x v="0"/>
    <s v="Super Adults"/>
    <n v="32000"/>
    <n v="26.580764630994175"/>
    <b v="0"/>
    <x v="5"/>
  </r>
  <r>
    <s v="PID0754"/>
    <x v="3"/>
    <s v="Senior Adullt"/>
    <n v="24000"/>
    <n v="23.622573423769587"/>
    <b v="0"/>
    <x v="9"/>
  </r>
  <r>
    <s v="PID0755"/>
    <x v="2"/>
    <s v="senior"/>
    <n v="20000"/>
    <n v="24.355071302675849"/>
    <b v="0"/>
    <x v="14"/>
  </r>
  <r>
    <s v="PID0756"/>
    <x v="1"/>
    <s v="senior"/>
    <n v="60000"/>
    <n v="22.942130453700404"/>
    <b v="0"/>
    <x v="4"/>
  </r>
  <r>
    <s v="PID0757"/>
    <x v="0"/>
    <s v="Senior Adullt"/>
    <n v="15000"/>
    <n v="31.426912469153724"/>
    <b v="1"/>
    <x v="11"/>
  </r>
  <r>
    <s v="PID0758"/>
    <x v="1"/>
    <s v="Senior Adullt"/>
    <n v="12000"/>
    <n v="33.021120293847574"/>
    <b v="1"/>
    <x v="12"/>
  </r>
  <r>
    <s v="PID0759"/>
    <x v="2"/>
    <s v="senior"/>
    <n v="18000"/>
    <n v="31.16487742348982"/>
    <b v="1"/>
    <x v="14"/>
  </r>
  <r>
    <s v="PID0760"/>
    <x v="0"/>
    <s v="Senior Adullt"/>
    <n v="240000"/>
    <n v="33.392248453478096"/>
    <b v="1"/>
    <x v="3"/>
  </r>
  <r>
    <s v="PID0761"/>
    <x v="3"/>
    <s v="senior"/>
    <n v="72000"/>
    <n v="26.177411979881111"/>
    <b v="0"/>
    <x v="0"/>
  </r>
  <r>
    <s v="PID0762"/>
    <x v="1"/>
    <s v="Super Adults"/>
    <n v="32000"/>
    <n v="20.077747874749029"/>
    <b v="0"/>
    <x v="2"/>
  </r>
  <r>
    <s v="PID0763"/>
    <x v="1"/>
    <s v="Super Adults"/>
    <n v="12000"/>
    <n v="23.92242299970097"/>
    <b v="0"/>
    <x v="14"/>
  </r>
  <r>
    <s v="PID0764"/>
    <x v="1"/>
    <s v="senior"/>
    <n v="240000"/>
    <n v="30.138775510204081"/>
    <b v="1"/>
    <x v="14"/>
  </r>
  <r>
    <s v="PID0765"/>
    <x v="0"/>
    <s v="Senior Adullt"/>
    <n v="200000"/>
    <n v="23.313879092412847"/>
    <b v="0"/>
    <x v="2"/>
  </r>
  <r>
    <s v="PID0766"/>
    <x v="2"/>
    <s v="senior"/>
    <n v="3000"/>
    <n v="29.431607353685276"/>
    <b v="1"/>
    <x v="2"/>
  </r>
  <r>
    <s v="PID0767"/>
    <x v="0"/>
    <s v="senior"/>
    <n v="20000"/>
    <n v="33.834027364663896"/>
    <b v="1"/>
    <x v="13"/>
  </r>
  <r>
    <s v="PID0768"/>
    <x v="0"/>
    <s v="Senior Adullt"/>
    <n v="15000"/>
    <n v="23.422098967556547"/>
    <b v="0"/>
    <x v="13"/>
  </r>
  <r>
    <s v="PID0769"/>
    <x v="2"/>
    <s v="senior"/>
    <n v="72000"/>
    <n v="33.150434385002278"/>
    <b v="1"/>
    <x v="1"/>
  </r>
  <r>
    <s v="PID0770"/>
    <x v="0"/>
    <s v="senior"/>
    <n v="12000"/>
    <n v="32.123735871505062"/>
    <b v="1"/>
    <x v="1"/>
  </r>
  <r>
    <s v="PID0771"/>
    <x v="2"/>
    <s v="Senior Adullt"/>
    <n v="1600"/>
    <n v="24.156549421054276"/>
    <b v="0"/>
    <x v="0"/>
  </r>
  <r>
    <s v="PID0772"/>
    <x v="2"/>
    <s v="senior"/>
    <n v="15000"/>
    <n v="22.4"/>
    <b v="0"/>
    <x v="12"/>
  </r>
  <r>
    <s v="PID0773"/>
    <x v="1"/>
    <s v="Super Adults"/>
    <n v="32000"/>
    <n v="31.18836291913215"/>
    <b v="1"/>
    <x v="5"/>
  </r>
  <r>
    <s v="PID0774"/>
    <x v="1"/>
    <s v="Senior Adullt"/>
    <n v="90000"/>
    <n v="34.29651633810424"/>
    <b v="1"/>
    <x v="9"/>
  </r>
  <r>
    <s v="PID0775"/>
    <x v="0"/>
    <s v="Senior Adullt"/>
    <n v="12000"/>
    <n v="20.104514443315431"/>
    <b v="0"/>
    <x v="5"/>
  </r>
  <r>
    <s v="PID0776"/>
    <x v="1"/>
    <s v="senior"/>
    <n v="12000"/>
    <n v="31.701962809917358"/>
    <b v="1"/>
    <x v="13"/>
  </r>
  <r>
    <s v="PID0777"/>
    <x v="1"/>
    <s v="senior"/>
    <n v="240000"/>
    <n v="30.541383219954653"/>
    <b v="1"/>
    <x v="14"/>
  </r>
  <r>
    <s v="PID0778"/>
    <x v="1"/>
    <s v="senior"/>
    <n v="40000"/>
    <n v="28.197125852808828"/>
    <b v="1"/>
    <x v="14"/>
  </r>
  <r>
    <s v="PID0779"/>
    <x v="3"/>
    <s v="Young Adults"/>
    <n v="240000"/>
    <n v="28.026590930370464"/>
    <b v="1"/>
    <x v="6"/>
  </r>
  <r>
    <s v="PID0780"/>
    <x v="0"/>
    <s v="Senior Adullt"/>
    <n v="90000"/>
    <n v="33.417162017985056"/>
    <b v="1"/>
    <x v="3"/>
  </r>
  <r>
    <s v="PID0781"/>
    <x v="0"/>
    <s v="senior"/>
    <n v="4000"/>
    <n v="21.874999999999996"/>
    <b v="0"/>
    <x v="12"/>
  </r>
  <r>
    <s v="PID0782"/>
    <x v="0"/>
    <s v="senior"/>
    <n v="45000"/>
    <n v="24.977777777777778"/>
    <b v="0"/>
    <x v="0"/>
  </r>
  <r>
    <s v="PID0783"/>
    <x v="0"/>
    <s v="Super Adults"/>
    <n v="100"/>
    <n v="32.933117543001245"/>
    <b v="1"/>
    <x v="2"/>
  </r>
  <r>
    <s v="PID0784"/>
    <x v="2"/>
    <s v="senior"/>
    <n v="72000"/>
    <n v="20.882755855524742"/>
    <b v="0"/>
    <x v="0"/>
  </r>
  <r>
    <s v="PID0785"/>
    <x v="2"/>
    <s v="Super Adults"/>
    <n v="3000"/>
    <n v="31.739929087103249"/>
    <b v="1"/>
    <x v="5"/>
  </r>
  <r>
    <s v="PID0786"/>
    <x v="0"/>
    <s v="Young Adults"/>
    <n v="500"/>
    <n v="31.37798916633637"/>
    <b v="1"/>
    <x v="11"/>
  </r>
  <r>
    <s v="PID0787"/>
    <x v="0"/>
    <s v="Super Adults"/>
    <n v="32000"/>
    <n v="29.079565420058085"/>
    <b v="1"/>
    <x v="0"/>
  </r>
  <r>
    <s v="PID0788"/>
    <x v="3"/>
    <s v="Young Adults"/>
    <n v="40000"/>
    <n v="28.415532879818599"/>
    <b v="1"/>
    <x v="3"/>
  </r>
  <r>
    <s v="PID0789"/>
    <x v="2"/>
    <s v="Super Adults"/>
    <n v="75000"/>
    <n v="29.010519395134775"/>
    <b v="1"/>
    <x v="10"/>
  </r>
  <r>
    <s v="PID0790"/>
    <x v="1"/>
    <s v="Senior Adullt"/>
    <n v="12000"/>
    <n v="21.604938271604937"/>
    <b v="0"/>
    <x v="12"/>
  </r>
  <r>
    <s v="PID0791"/>
    <x v="0"/>
    <s v="senior"/>
    <n v="32000"/>
    <n v="22.887902695595002"/>
    <b v="0"/>
    <x v="0"/>
  </r>
  <r>
    <s v="PID0792"/>
    <x v="0"/>
    <s v="Senior Adullt"/>
    <n v="1000"/>
    <n v="33.945568114217735"/>
    <b v="1"/>
    <x v="11"/>
  </r>
  <r>
    <s v="PID0793"/>
    <x v="0"/>
    <s v="Super Adults"/>
    <n v="30000"/>
    <n v="32.031249999999993"/>
    <b v="1"/>
    <x v="3"/>
  </r>
  <r>
    <s v="PID0794"/>
    <x v="1"/>
    <s v="Super Adults"/>
    <n v="500"/>
    <n v="20.972655019081966"/>
    <b v="0"/>
    <x v="13"/>
  </r>
  <r>
    <s v="PID0795"/>
    <x v="0"/>
    <s v="Senior Adullt"/>
    <n v="250000"/>
    <n v="29.696262561631983"/>
    <b v="1"/>
    <x v="11"/>
  </r>
  <r>
    <s v="PID0796"/>
    <x v="0"/>
    <s v="Senior Adullt"/>
    <n v="3000"/>
    <n v="28.760986286378717"/>
    <b v="1"/>
    <x v="10"/>
  </r>
  <r>
    <s v="PID0797"/>
    <x v="3"/>
    <s v="Senior Adullt"/>
    <n v="200000"/>
    <n v="24.558120886097097"/>
    <b v="0"/>
    <x v="9"/>
  </r>
  <r>
    <s v="PID0798"/>
    <x v="0"/>
    <s v="senior"/>
    <n v="36000"/>
    <n v="25.078124999999996"/>
    <b v="0"/>
    <x v="10"/>
  </r>
  <r>
    <s v="PID0799"/>
    <x v="2"/>
    <s v="senior"/>
    <n v="12000"/>
    <n v="30.483896811408421"/>
    <b v="1"/>
    <x v="10"/>
  </r>
  <r>
    <s v="PID0800"/>
    <x v="1"/>
    <s v="senior"/>
    <n v="15000"/>
    <n v="25.37777777777778"/>
    <b v="0"/>
    <x v="2"/>
  </r>
  <r>
    <s v="PID0801"/>
    <x v="1"/>
    <s v="Senior Adullt"/>
    <n v="300000"/>
    <n v="26.367187499999996"/>
    <b v="0"/>
    <x v="2"/>
  </r>
  <r>
    <s v="PID0802"/>
    <x v="1"/>
    <s v="Senior Adullt"/>
    <n v="500"/>
    <n v="31.531069388871792"/>
    <b v="1"/>
    <x v="8"/>
  </r>
  <r>
    <s v="PID0803"/>
    <x v="3"/>
    <s v="senior"/>
    <n v="60000"/>
    <n v="25.293946871824652"/>
    <b v="0"/>
    <x v="2"/>
  </r>
  <r>
    <s v="PID0804"/>
    <x v="0"/>
    <s v="Young Adults"/>
    <n v="48000"/>
    <n v="28.844688309708882"/>
    <b v="1"/>
    <x v="8"/>
  </r>
  <r>
    <s v="PID0805"/>
    <x v="2"/>
    <s v="senior"/>
    <n v="24000"/>
    <n v="33.425160697887975"/>
    <b v="1"/>
    <x v="11"/>
  </r>
  <r>
    <s v="PID0806"/>
    <x v="2"/>
    <s v="senior"/>
    <n v="3000"/>
    <n v="26.749763663737269"/>
    <b v="0"/>
    <x v="13"/>
  </r>
  <r>
    <s v="PID0807"/>
    <x v="3"/>
    <s v="Young Adults"/>
    <n v="800"/>
    <n v="28.658390615916009"/>
    <b v="1"/>
    <x v="9"/>
  </r>
  <r>
    <s v="PID0808"/>
    <x v="0"/>
    <s v="Young Adults"/>
    <n v="15000"/>
    <n v="32.226562499999993"/>
    <b v="1"/>
    <x v="6"/>
  </r>
  <r>
    <s v="PID0809"/>
    <x v="1"/>
    <s v="senior"/>
    <n v="12000"/>
    <n v="21.223898795915254"/>
    <b v="0"/>
    <x v="0"/>
  </r>
  <r>
    <s v="PID0810"/>
    <x v="0"/>
    <s v="Senior Adullt"/>
    <n v="24000"/>
    <n v="29.474171521160446"/>
    <b v="1"/>
    <x v="7"/>
  </r>
  <r>
    <s v="PID0811"/>
    <x v="1"/>
    <s v="senior"/>
    <n v="800"/>
    <n v="23.100907029478464"/>
    <b v="0"/>
    <x v="2"/>
  </r>
  <r>
    <s v="PID0812"/>
    <x v="3"/>
    <s v="Senior Adullt"/>
    <n v="60000"/>
    <n v="24.725182932941294"/>
    <b v="0"/>
    <x v="5"/>
  </r>
  <r>
    <s v="PID0813"/>
    <x v="2"/>
    <s v="Young Adults"/>
    <n v="250000"/>
    <n v="34.433783613180154"/>
    <b v="1"/>
    <x v="6"/>
  </r>
  <r>
    <s v="PID0814"/>
    <x v="1"/>
    <s v="senior"/>
    <n v="36000"/>
    <n v="34.656699085498623"/>
    <b v="1"/>
    <x v="11"/>
  </r>
  <r>
    <s v="PID0815"/>
    <x v="3"/>
    <s v="senior"/>
    <n v="3000"/>
    <n v="25.312294543063771"/>
    <b v="0"/>
    <x v="7"/>
  </r>
  <r>
    <s v="PID0816"/>
    <x v="2"/>
    <s v="Young Adults"/>
    <n v="12000"/>
    <n v="34.98279260917505"/>
    <b v="1"/>
    <x v="10"/>
  </r>
  <r>
    <s v="PID0817"/>
    <x v="1"/>
    <s v="Senior Adullt"/>
    <n v="32000"/>
    <n v="20.868764172335602"/>
    <b v="0"/>
    <x v="0"/>
  </r>
  <r>
    <s v="PID0818"/>
    <x v="2"/>
    <s v="senior"/>
    <n v="100"/>
    <n v="26.892006802721095"/>
    <b v="0"/>
    <x v="14"/>
  </r>
  <r>
    <s v="PID0819"/>
    <x v="0"/>
    <s v="Senior Adullt"/>
    <n v="240000"/>
    <n v="24.785890550152416"/>
    <b v="0"/>
    <x v="4"/>
  </r>
  <r>
    <s v="PID0820"/>
    <x v="3"/>
    <s v="Senior Adullt"/>
    <n v="16000"/>
    <n v="31.83885640025991"/>
    <b v="1"/>
    <x v="14"/>
  </r>
  <r>
    <s v="PID0821"/>
    <x v="0"/>
    <s v="senior"/>
    <n v="300000"/>
    <n v="33.515273388872927"/>
    <b v="1"/>
    <x v="13"/>
  </r>
  <r>
    <s v="PID0822"/>
    <x v="0"/>
    <s v="senior"/>
    <n v="500"/>
    <n v="33.822345155981935"/>
    <b v="1"/>
    <x v="12"/>
  </r>
  <r>
    <s v="PID0823"/>
    <x v="3"/>
    <s v="senior"/>
    <n v="90000"/>
    <n v="21.561065197428839"/>
    <b v="0"/>
    <x v="5"/>
  </r>
  <r>
    <s v="PID0824"/>
    <x v="3"/>
    <s v="Senior Adullt"/>
    <n v="100"/>
    <n v="29.225727785398561"/>
    <b v="1"/>
    <x v="0"/>
  </r>
  <r>
    <s v="PID0825"/>
    <x v="1"/>
    <s v="Senior Adullt"/>
    <n v="240000"/>
    <n v="33.283832644628099"/>
    <b v="1"/>
    <x v="10"/>
  </r>
  <r>
    <s v="PID0826"/>
    <x v="0"/>
    <s v="senior"/>
    <n v="40000"/>
    <n v="26.500811249323963"/>
    <b v="0"/>
    <x v="13"/>
  </r>
  <r>
    <s v="PID0827"/>
    <x v="2"/>
    <s v="Super Adults"/>
    <n v="30000"/>
    <n v="28.722879684418146"/>
    <b v="1"/>
    <x v="6"/>
  </r>
  <r>
    <s v="PID0828"/>
    <x v="0"/>
    <s v="senior"/>
    <n v="500"/>
    <n v="30.508337052213072"/>
    <b v="1"/>
    <x v="4"/>
  </r>
  <r>
    <s v="PID0829"/>
    <x v="0"/>
    <s v="Senior Adullt"/>
    <n v="800"/>
    <n v="28.692589172736916"/>
    <b v="1"/>
    <x v="1"/>
  </r>
  <r>
    <s v="PID0830"/>
    <x v="0"/>
    <s v="Senior Adullt"/>
    <n v="500"/>
    <n v="32.031249999999993"/>
    <b v="1"/>
    <x v="7"/>
  </r>
  <r>
    <s v="PID0831"/>
    <x v="2"/>
    <s v="Senior Adullt"/>
    <n v="30000"/>
    <n v="31.789113622843551"/>
    <b v="1"/>
    <x v="5"/>
  </r>
  <r>
    <s v="PID0832"/>
    <x v="0"/>
    <s v="senior"/>
    <n v="12000"/>
    <n v="34.545700378583021"/>
    <b v="1"/>
    <x v="5"/>
  </r>
  <r>
    <s v="PID0833"/>
    <x v="0"/>
    <s v="Senior Adullt"/>
    <n v="60000"/>
    <n v="28.369901064261416"/>
    <b v="1"/>
    <x v="2"/>
  </r>
  <r>
    <s v="PID0834"/>
    <x v="3"/>
    <s v="Super Adults"/>
    <n v="15000"/>
    <n v="23.258573632372133"/>
    <b v="0"/>
    <x v="0"/>
  </r>
  <r>
    <s v="PID0835"/>
    <x v="0"/>
    <s v="senior"/>
    <n v="250000"/>
    <n v="28.878929428102513"/>
    <b v="1"/>
    <x v="14"/>
  </r>
  <r>
    <s v="PID0836"/>
    <x v="1"/>
    <s v="Senior Adullt"/>
    <n v="500"/>
    <n v="30.236734693877548"/>
    <b v="1"/>
    <x v="11"/>
  </r>
  <r>
    <s v="PID0837"/>
    <x v="0"/>
    <s v="Young Adults"/>
    <n v="1000"/>
    <n v="24.418229409444582"/>
    <b v="0"/>
    <x v="12"/>
  </r>
  <r>
    <s v="PID0838"/>
    <x v="1"/>
    <s v="Super Adults"/>
    <n v="250000"/>
    <n v="31.266807701961348"/>
    <b v="1"/>
    <x v="0"/>
  </r>
  <r>
    <s v="PID0839"/>
    <x v="0"/>
    <s v="Senior Adullt"/>
    <n v="15000"/>
    <n v="28.344671201814062"/>
    <b v="1"/>
    <x v="10"/>
  </r>
  <r>
    <s v="PID0840"/>
    <x v="0"/>
    <s v="Senior Adullt"/>
    <n v="45000"/>
    <n v="34.748512709572744"/>
    <b v="1"/>
    <x v="8"/>
  </r>
  <r>
    <s v="PID0841"/>
    <x v="2"/>
    <s v="senior"/>
    <n v="240000"/>
    <n v="34.816594356197783"/>
    <b v="1"/>
    <x v="8"/>
  </r>
  <r>
    <s v="PID0842"/>
    <x v="0"/>
    <s v="Senior Adullt"/>
    <n v="800"/>
    <n v="31.441476138790662"/>
    <b v="1"/>
    <x v="12"/>
  </r>
  <r>
    <s v="PID0843"/>
    <x v="0"/>
    <s v="Senior Adullt"/>
    <n v="800"/>
    <n v="26.609958974745005"/>
    <b v="0"/>
    <x v="7"/>
  </r>
  <r>
    <s v="PID0844"/>
    <x v="1"/>
    <s v="Super Adults"/>
    <n v="60000"/>
    <n v="23.95124716553288"/>
    <b v="0"/>
    <x v="0"/>
  </r>
  <r>
    <s v="PID0845"/>
    <x v="2"/>
    <s v="senior"/>
    <n v="32000"/>
    <n v="26.62222222222222"/>
    <b v="0"/>
    <x v="7"/>
  </r>
  <r>
    <s v="PID0846"/>
    <x v="2"/>
    <s v="Senior Adullt"/>
    <n v="250000"/>
    <n v="33.044897959183672"/>
    <b v="1"/>
    <x v="13"/>
  </r>
  <r>
    <s v="PID0847"/>
    <x v="2"/>
    <s v="Super Adults"/>
    <n v="12000"/>
    <n v="29.136316337148799"/>
    <b v="1"/>
    <x v="2"/>
  </r>
  <r>
    <s v="PID0848"/>
    <x v="3"/>
    <s v="Senior Adullt"/>
    <n v="240000"/>
    <n v="29.725849935226364"/>
    <b v="1"/>
    <x v="12"/>
  </r>
  <r>
    <s v="PID0849"/>
    <x v="3"/>
    <s v="senior"/>
    <n v="300000"/>
    <n v="31.866054550364563"/>
    <b v="1"/>
    <x v="3"/>
  </r>
  <r>
    <s v="PID0850"/>
    <x v="3"/>
    <s v="Senior Adullt"/>
    <n v="300000"/>
    <n v="20.473469387755102"/>
    <b v="0"/>
    <x v="13"/>
  </r>
  <r>
    <s v="PID0851"/>
    <x v="2"/>
    <s v="senior"/>
    <n v="1600"/>
    <n v="32.461911357340718"/>
    <b v="1"/>
    <x v="5"/>
  </r>
  <r>
    <s v="PID0852"/>
    <x v="0"/>
    <s v="Young Adults"/>
    <n v="200000"/>
    <n v="23.205809566311007"/>
    <b v="0"/>
    <x v="6"/>
  </r>
  <r>
    <s v="PID0853"/>
    <x v="1"/>
    <s v="Senior Adullt"/>
    <n v="30000"/>
    <n v="21.285228301239037"/>
    <b v="0"/>
    <x v="13"/>
  </r>
  <r>
    <s v="PID0854"/>
    <x v="0"/>
    <s v="Senior Adullt"/>
    <n v="60000"/>
    <n v="29.797286998933085"/>
    <b v="1"/>
    <x v="6"/>
  </r>
  <r>
    <s v="PID0855"/>
    <x v="0"/>
    <s v="Young Adults"/>
    <n v="18000"/>
    <n v="31.248794413795761"/>
    <b v="1"/>
    <x v="11"/>
  </r>
  <r>
    <s v="PID0856"/>
    <x v="2"/>
    <s v="Super Adults"/>
    <n v="2000"/>
    <n v="22.507433475102562"/>
    <b v="0"/>
    <x v="10"/>
  </r>
  <r>
    <s v="PID0857"/>
    <x v="1"/>
    <s v="senior"/>
    <n v="75000"/>
    <n v="20.668967784352397"/>
    <b v="0"/>
    <x v="14"/>
  </r>
  <r>
    <s v="PID0858"/>
    <x v="1"/>
    <s v="Senior Adullt"/>
    <n v="800"/>
    <n v="31.906460562822033"/>
    <b v="1"/>
    <x v="6"/>
  </r>
  <r>
    <s v="PID0859"/>
    <x v="2"/>
    <s v="Young Adults"/>
    <n v="18000"/>
    <n v="32.655083066605698"/>
    <b v="1"/>
    <x v="13"/>
  </r>
  <r>
    <s v="PID0860"/>
    <x v="2"/>
    <s v="Young Adults"/>
    <n v="18000"/>
    <n v="28.593749999999996"/>
    <b v="1"/>
    <x v="8"/>
  </r>
  <r>
    <s v="PID0861"/>
    <x v="1"/>
    <s v="Super Adults"/>
    <n v="800"/>
    <n v="20.898437499999996"/>
    <b v="0"/>
    <x v="2"/>
  </r>
  <r>
    <s v="PID0862"/>
    <x v="2"/>
    <s v="Young Adults"/>
    <n v="12000"/>
    <n v="34.306703397612495"/>
    <b v="1"/>
    <x v="7"/>
  </r>
  <r>
    <s v="PID0863"/>
    <x v="1"/>
    <s v="Super Adults"/>
    <n v="30000"/>
    <n v="34.643725164924184"/>
    <b v="1"/>
    <x v="9"/>
  </r>
  <r>
    <s v="PID0864"/>
    <x v="2"/>
    <s v="Super Adults"/>
    <n v="800"/>
    <n v="34.214360041623308"/>
    <b v="1"/>
    <x v="13"/>
  </r>
  <r>
    <s v="PID0865"/>
    <x v="2"/>
    <s v="senior"/>
    <n v="3000"/>
    <n v="26.684560406978559"/>
    <b v="0"/>
    <x v="12"/>
  </r>
  <r>
    <s v="PID0866"/>
    <x v="0"/>
    <s v="Super Adults"/>
    <n v="24000"/>
    <n v="34.823034077452746"/>
    <b v="1"/>
    <x v="11"/>
  </r>
  <r>
    <s v="PID0867"/>
    <x v="0"/>
    <s v="Senior Adullt"/>
    <n v="100"/>
    <n v="25.419278036483316"/>
    <b v="0"/>
    <x v="7"/>
  </r>
  <r>
    <s v="PID0868"/>
    <x v="3"/>
    <s v="senior"/>
    <n v="18000"/>
    <n v="28.961704854991183"/>
    <b v="1"/>
    <x v="3"/>
  </r>
  <r>
    <s v="PID0869"/>
    <x v="0"/>
    <s v="Senior Adullt"/>
    <n v="40000"/>
    <n v="21.193755739210289"/>
    <b v="0"/>
    <x v="4"/>
  </r>
  <r>
    <s v="PID0870"/>
    <x v="0"/>
    <s v="Senior Adullt"/>
    <n v="200000"/>
    <n v="26.481632653061222"/>
    <b v="0"/>
    <x v="5"/>
  </r>
  <r>
    <s v="PID0871"/>
    <x v="2"/>
    <s v="senior"/>
    <n v="50000"/>
    <n v="25.027788733909425"/>
    <b v="0"/>
    <x v="1"/>
  </r>
  <r>
    <s v="PID0872"/>
    <x v="2"/>
    <s v="Senior Adullt"/>
    <n v="32000"/>
    <n v="31.992171327486922"/>
    <b v="1"/>
    <x v="4"/>
  </r>
  <r>
    <s v="PID0873"/>
    <x v="0"/>
    <s v="senior"/>
    <n v="500"/>
    <n v="26.399635867091494"/>
    <b v="0"/>
    <x v="7"/>
  </r>
  <r>
    <s v="PID0874"/>
    <x v="0"/>
    <s v="Young Adults"/>
    <n v="18000"/>
    <n v="34.284607438016529"/>
    <b v="1"/>
    <x v="14"/>
  </r>
  <r>
    <s v="PID0875"/>
    <x v="0"/>
    <s v="Senior Adullt"/>
    <n v="16000"/>
    <n v="21.94286574579397"/>
    <b v="0"/>
    <x v="1"/>
  </r>
  <r>
    <s v="PID0876"/>
    <x v="1"/>
    <s v="Super Adults"/>
    <n v="14000"/>
    <n v="21.64268353844373"/>
    <b v="0"/>
    <x v="2"/>
  </r>
  <r>
    <s v="PID0877"/>
    <x v="0"/>
    <s v="Young Adults"/>
    <n v="40000"/>
    <n v="22.620347020964285"/>
    <b v="0"/>
    <x v="4"/>
  </r>
  <r>
    <s v="PID0878"/>
    <x v="1"/>
    <s v="Young Adults"/>
    <n v="48000"/>
    <n v="32.368549813692653"/>
    <b v="1"/>
    <x v="7"/>
  </r>
  <r>
    <s v="PID0879"/>
    <x v="3"/>
    <s v="senior"/>
    <n v="32000"/>
    <n v="34.601455771092546"/>
    <b v="1"/>
    <x v="6"/>
  </r>
  <r>
    <s v="PID0880"/>
    <x v="2"/>
    <s v="Senior Adullt"/>
    <n v="60000"/>
    <n v="30.116213151927443"/>
    <b v="1"/>
    <x v="6"/>
  </r>
  <r>
    <s v="PID0881"/>
    <x v="2"/>
    <s v="Senior Adullt"/>
    <n v="40000"/>
    <n v="32.251842135720068"/>
    <b v="1"/>
    <x v="3"/>
  </r>
  <r>
    <s v="PID0882"/>
    <x v="1"/>
    <s v="senior"/>
    <n v="18000"/>
    <n v="34.380165289256198"/>
    <b v="1"/>
    <x v="2"/>
  </r>
  <r>
    <s v="PID0883"/>
    <x v="2"/>
    <s v="Young Adults"/>
    <n v="18000"/>
    <n v="30.639179391225902"/>
    <b v="1"/>
    <x v="11"/>
  </r>
  <r>
    <s v="PID0884"/>
    <x v="0"/>
    <s v="senior"/>
    <n v="800"/>
    <n v="29.140624999999993"/>
    <b v="1"/>
    <x v="11"/>
  </r>
  <r>
    <s v="PID0885"/>
    <x v="0"/>
    <s v="senior"/>
    <n v="12000"/>
    <n v="24.690405462752206"/>
    <b v="0"/>
    <x v="12"/>
  </r>
  <r>
    <s v="PID0886"/>
    <x v="1"/>
    <s v="Senior Adullt"/>
    <n v="30000"/>
    <n v="29.792387543252598"/>
    <b v="1"/>
    <x v="11"/>
  </r>
  <r>
    <s v="PID0887"/>
    <x v="1"/>
    <s v="senior"/>
    <n v="200000"/>
    <n v="31.147271531886911"/>
    <b v="1"/>
    <x v="9"/>
  </r>
  <r>
    <s v="PID0888"/>
    <x v="1"/>
    <s v="Young Adults"/>
    <n v="300000"/>
    <n v="25.406766528925623"/>
    <b v="0"/>
    <x v="13"/>
  </r>
  <r>
    <s v="PID0889"/>
    <x v="0"/>
    <s v="Senior Adullt"/>
    <n v="72000"/>
    <n v="29.159183673469386"/>
    <b v="1"/>
    <x v="2"/>
  </r>
  <r>
    <s v="PID0890"/>
    <x v="1"/>
    <s v="Senior Adullt"/>
    <n v="240000"/>
    <n v="20.109164033323754"/>
    <b v="0"/>
    <x v="13"/>
  </r>
  <r>
    <s v="PID0891"/>
    <x v="2"/>
    <s v="Senior Adullt"/>
    <n v="1600"/>
    <n v="24.567474048442911"/>
    <b v="0"/>
    <x v="14"/>
  </r>
  <r>
    <s v="PID0892"/>
    <x v="3"/>
    <s v="senior"/>
    <n v="40000"/>
    <n v="23.550006605892456"/>
    <b v="0"/>
    <x v="4"/>
  </r>
  <r>
    <s v="PID0893"/>
    <x v="0"/>
    <s v="Senior Adullt"/>
    <n v="60000"/>
    <n v="30.631534277226958"/>
    <b v="1"/>
    <x v="13"/>
  </r>
  <r>
    <s v="PID0894"/>
    <x v="0"/>
    <s v="Senior Adullt"/>
    <n v="18000"/>
    <n v="20.231031435424818"/>
    <b v="0"/>
    <x v="5"/>
  </r>
  <r>
    <s v="PID0895"/>
    <x v="0"/>
    <s v="senior"/>
    <n v="24000"/>
    <n v="29.975695382122602"/>
    <b v="1"/>
    <x v="13"/>
  </r>
  <r>
    <s v="PID0896"/>
    <x v="2"/>
    <s v="senior"/>
    <n v="240000"/>
    <n v="33.892370715311095"/>
    <b v="1"/>
    <x v="5"/>
  </r>
  <r>
    <s v="PID0897"/>
    <x v="2"/>
    <s v="Senior Adullt"/>
    <n v="60000"/>
    <n v="31.427154195011344"/>
    <b v="1"/>
    <x v="12"/>
  </r>
  <r>
    <s v="PID0898"/>
    <x v="3"/>
    <s v="Super Adults"/>
    <n v="90000"/>
    <n v="23.309053069719038"/>
    <b v="0"/>
    <x v="10"/>
  </r>
  <r>
    <s v="PID0899"/>
    <x v="0"/>
    <s v="Senior Adullt"/>
    <n v="800"/>
    <n v="22.826244737988098"/>
    <b v="0"/>
    <x v="13"/>
  </r>
  <r>
    <s v="PID0900"/>
    <x v="1"/>
    <s v="senior"/>
    <n v="90000"/>
    <n v="20.615456580574026"/>
    <b v="0"/>
    <x v="12"/>
  </r>
  <r>
    <s v="PID0901"/>
    <x v="3"/>
    <s v="Young Adults"/>
    <n v="100"/>
    <n v="21.328124999999996"/>
    <b v="0"/>
    <x v="12"/>
  </r>
  <r>
    <s v="PID0902"/>
    <x v="2"/>
    <s v="Senior Adullt"/>
    <n v="32000"/>
    <n v="28.312426186600273"/>
    <b v="1"/>
    <x v="11"/>
  </r>
  <r>
    <s v="PID0903"/>
    <x v="1"/>
    <s v="Senior Adullt"/>
    <n v="21000"/>
    <n v="25.186213861886124"/>
    <b v="0"/>
    <x v="9"/>
  </r>
  <r>
    <s v="PID0904"/>
    <x v="2"/>
    <s v="senior"/>
    <n v="60000"/>
    <n v="22.442607897153355"/>
    <b v="0"/>
    <x v="6"/>
  </r>
  <r>
    <s v="PID0905"/>
    <x v="2"/>
    <s v="senior"/>
    <n v="18000"/>
    <n v="31.816893424036284"/>
    <b v="1"/>
    <x v="7"/>
  </r>
  <r>
    <s v="PID0906"/>
    <x v="0"/>
    <s v="Senior Adullt"/>
    <n v="21000"/>
    <n v="25.643956713915557"/>
    <b v="0"/>
    <x v="13"/>
  </r>
  <r>
    <s v="PID0907"/>
    <x v="3"/>
    <s v="senior"/>
    <n v="45000"/>
    <n v="22.800113594872002"/>
    <b v="0"/>
    <x v="4"/>
  </r>
  <r>
    <s v="PID0908"/>
    <x v="3"/>
    <s v="Super Adults"/>
    <n v="800"/>
    <n v="20.613131003026183"/>
    <b v="0"/>
    <x v="4"/>
  </r>
  <r>
    <s v="PID0909"/>
    <x v="2"/>
    <s v="Senior Adullt"/>
    <n v="90000"/>
    <n v="33.779945871896821"/>
    <b v="1"/>
    <x v="6"/>
  </r>
  <r>
    <s v="PID0910"/>
    <x v="0"/>
    <s v="Young Adults"/>
    <n v="240000"/>
    <n v="35.005668934240369"/>
    <b v="1"/>
    <x v="10"/>
  </r>
  <r>
    <s v="PID0911"/>
    <x v="0"/>
    <s v="Young Adults"/>
    <n v="24000"/>
    <n v="30.62283737024222"/>
    <b v="1"/>
    <x v="10"/>
  </r>
  <r>
    <s v="PID0912"/>
    <x v="3"/>
    <s v="senior"/>
    <n v="200000"/>
    <n v="23.764921946740131"/>
    <b v="0"/>
    <x v="10"/>
  </r>
  <r>
    <s v="PID0913"/>
    <x v="1"/>
    <s v="senior"/>
    <n v="200000"/>
    <n v="21.860827664399096"/>
    <b v="0"/>
    <x v="13"/>
  </r>
  <r>
    <s v="PID0914"/>
    <x v="2"/>
    <s v="Young Adults"/>
    <n v="800"/>
    <n v="26.237671167289093"/>
    <b v="0"/>
    <x v="4"/>
  </r>
  <r>
    <s v="PID0915"/>
    <x v="2"/>
    <s v="senior"/>
    <n v="21000"/>
    <n v="34.057142857142857"/>
    <b v="1"/>
    <x v="8"/>
  </r>
  <r>
    <s v="PID0916"/>
    <x v="0"/>
    <s v="senior"/>
    <n v="30000"/>
    <n v="32.851454293628812"/>
    <b v="1"/>
    <x v="5"/>
  </r>
  <r>
    <s v="PID0917"/>
    <x v="0"/>
    <s v="Super Adults"/>
    <n v="800"/>
    <n v="31.766344235763487"/>
    <b v="1"/>
    <x v="3"/>
  </r>
  <r>
    <s v="PID0918"/>
    <x v="0"/>
    <s v="senior"/>
    <n v="240000"/>
    <n v="32.914791696908118"/>
    <b v="1"/>
    <x v="11"/>
  </r>
  <r>
    <s v="PID0919"/>
    <x v="3"/>
    <s v="Senior Adullt"/>
    <n v="18000"/>
    <n v="33.794992477142081"/>
    <b v="1"/>
    <x v="4"/>
  </r>
  <r>
    <s v="PID0920"/>
    <x v="3"/>
    <s v="Senior Adullt"/>
    <n v="30000"/>
    <n v="20.855868036776638"/>
    <b v="0"/>
    <x v="10"/>
  </r>
  <r>
    <s v="PID0921"/>
    <x v="0"/>
    <s v="Young Adults"/>
    <n v="21000"/>
    <n v="26.262153763907911"/>
    <b v="0"/>
    <x v="0"/>
  </r>
  <r>
    <s v="PID0922"/>
    <x v="0"/>
    <s v="senior"/>
    <n v="30000"/>
    <n v="28.158817253467458"/>
    <b v="1"/>
    <x v="0"/>
  </r>
  <r>
    <s v="PID0923"/>
    <x v="0"/>
    <s v="Senior Adullt"/>
    <n v="100"/>
    <n v="32.596371882086174"/>
    <b v="1"/>
    <x v="12"/>
  </r>
  <r>
    <s v="PID0924"/>
    <x v="1"/>
    <s v="senior"/>
    <n v="30000"/>
    <n v="31.412244897959184"/>
    <b v="1"/>
    <x v="4"/>
  </r>
  <r>
    <s v="PID0925"/>
    <x v="1"/>
    <s v="senior"/>
    <n v="12000"/>
    <n v="26.233580488539278"/>
    <b v="0"/>
    <x v="13"/>
  </r>
  <r>
    <s v="PID0926"/>
    <x v="0"/>
    <s v="Senior Adullt"/>
    <n v="30000"/>
    <n v="28.994101307699513"/>
    <b v="1"/>
    <x v="7"/>
  </r>
  <r>
    <s v="PID0927"/>
    <x v="0"/>
    <s v="senior"/>
    <n v="30000"/>
    <n v="31.467221644120702"/>
    <b v="1"/>
    <x v="3"/>
  </r>
  <r>
    <s v="PID0928"/>
    <x v="3"/>
    <s v="senior"/>
    <n v="21000"/>
    <n v="34.570312499999993"/>
    <b v="1"/>
    <x v="13"/>
  </r>
  <r>
    <s v="PID0929"/>
    <x v="0"/>
    <s v="senior"/>
    <n v="18000"/>
    <n v="28.461797942317425"/>
    <b v="1"/>
    <x v="6"/>
  </r>
  <r>
    <s v="PID0930"/>
    <x v="0"/>
    <s v="senior"/>
    <n v="800"/>
    <n v="33.127834467120188"/>
    <b v="1"/>
    <x v="2"/>
  </r>
  <r>
    <s v="PID0931"/>
    <x v="0"/>
    <s v="Senior Adullt"/>
    <n v="45000"/>
    <n v="30.605766981857059"/>
    <b v="1"/>
    <x v="6"/>
  </r>
  <r>
    <s v="PID0932"/>
    <x v="1"/>
    <s v="Super Adults"/>
    <n v="32000"/>
    <n v="25.096668649613331"/>
    <b v="0"/>
    <x v="2"/>
  </r>
  <r>
    <s v="PID0933"/>
    <x v="0"/>
    <s v="senior"/>
    <n v="16000"/>
    <n v="30.573509797886533"/>
    <b v="1"/>
    <x v="7"/>
  </r>
  <r>
    <s v="PID0934"/>
    <x v="0"/>
    <s v="Young Adults"/>
    <n v="90000"/>
    <n v="30.011612715923938"/>
    <b v="1"/>
    <x v="7"/>
  </r>
  <r>
    <s v="PID0935"/>
    <x v="1"/>
    <s v="senior"/>
    <n v="18000"/>
    <n v="34.863945578231302"/>
    <b v="1"/>
    <x v="14"/>
  </r>
  <r>
    <s v="PID0936"/>
    <x v="0"/>
    <s v="senior"/>
    <n v="3000"/>
    <n v="26.709401709401707"/>
    <b v="0"/>
    <x v="7"/>
  </r>
  <r>
    <s v="PID0937"/>
    <x v="3"/>
    <s v="senior"/>
    <n v="45000"/>
    <n v="30.860457063711909"/>
    <b v="1"/>
    <x v="4"/>
  </r>
  <r>
    <s v="PID0938"/>
    <x v="2"/>
    <s v="Senior Adullt"/>
    <n v="240000"/>
    <n v="30.204818069430988"/>
    <b v="1"/>
    <x v="0"/>
  </r>
  <r>
    <s v="PID0939"/>
    <x v="1"/>
    <s v="Young Adults"/>
    <n v="12000"/>
    <n v="34.184932501088696"/>
    <b v="1"/>
    <x v="5"/>
  </r>
  <r>
    <s v="PID0940"/>
    <x v="3"/>
    <s v="senior"/>
    <n v="60000"/>
    <n v="32.415108117976388"/>
    <b v="1"/>
    <x v="11"/>
  </r>
  <r>
    <s v="PID0941"/>
    <x v="2"/>
    <s v="senior"/>
    <n v="75000"/>
    <n v="23.880382946681486"/>
    <b v="0"/>
    <x v="5"/>
  </r>
  <r>
    <s v="PID0942"/>
    <x v="3"/>
    <s v="Senior Adullt"/>
    <n v="4000"/>
    <n v="34.927923519891607"/>
    <b v="1"/>
    <x v="8"/>
  </r>
  <r>
    <s v="PID0943"/>
    <x v="2"/>
    <s v="senior"/>
    <n v="240000"/>
    <n v="20.586785009861931"/>
    <b v="0"/>
    <x v="13"/>
  </r>
  <r>
    <s v="PID0944"/>
    <x v="1"/>
    <s v="Super Adults"/>
    <n v="3000"/>
    <n v="34.990933991744143"/>
    <b v="1"/>
    <x v="5"/>
  </r>
  <r>
    <s v="PID0945"/>
    <x v="3"/>
    <s v="Senior Adullt"/>
    <n v="100"/>
    <n v="33.674869928819938"/>
    <b v="1"/>
    <x v="6"/>
  </r>
  <r>
    <s v="PID0946"/>
    <x v="2"/>
    <s v="senior"/>
    <n v="500"/>
    <n v="28.254867510488005"/>
    <b v="1"/>
    <x v="3"/>
  </r>
  <r>
    <s v="PID0947"/>
    <x v="3"/>
    <s v="senior"/>
    <n v="40000"/>
    <n v="26.291723822588015"/>
    <b v="0"/>
    <x v="1"/>
  </r>
  <r>
    <s v="PID0948"/>
    <x v="0"/>
    <s v="Senior Adullt"/>
    <n v="3000"/>
    <n v="34.205829863176689"/>
    <b v="1"/>
    <x v="14"/>
  </r>
  <r>
    <s v="PID0949"/>
    <x v="1"/>
    <s v="senior"/>
    <n v="240000"/>
    <n v="31.445281204935103"/>
    <b v="1"/>
    <x v="10"/>
  </r>
  <r>
    <s v="PID0950"/>
    <x v="0"/>
    <s v="Senior Adullt"/>
    <n v="500"/>
    <n v="33.058409951325046"/>
    <b v="1"/>
    <x v="8"/>
  </r>
  <r>
    <s v="PID0951"/>
    <x v="3"/>
    <s v="senior"/>
    <n v="21000"/>
    <n v="26.583878643664491"/>
    <b v="0"/>
    <x v="6"/>
  </r>
  <r>
    <s v="PID0952"/>
    <x v="1"/>
    <s v="Super Adults"/>
    <n v="60000"/>
    <n v="32.133194588969822"/>
    <b v="1"/>
    <x v="13"/>
  </r>
  <r>
    <s v="PID0953"/>
    <x v="1"/>
    <s v="senior"/>
    <n v="3000"/>
    <n v="26.462853385930309"/>
    <b v="0"/>
    <x v="9"/>
  </r>
  <r>
    <s v="PID0954"/>
    <x v="1"/>
    <s v="senior"/>
    <n v="18000"/>
    <n v="23.562805649601589"/>
    <b v="0"/>
    <x v="4"/>
  </r>
  <r>
    <s v="PID0955"/>
    <x v="0"/>
    <s v="Senior Adullt"/>
    <n v="300000"/>
    <n v="20.022375679950617"/>
    <b v="0"/>
    <x v="14"/>
  </r>
  <r>
    <s v="PID0956"/>
    <x v="0"/>
    <s v="Senior Adullt"/>
    <n v="200"/>
    <n v="33.150434385002278"/>
    <b v="1"/>
    <x v="13"/>
  </r>
  <r>
    <s v="PID0957"/>
    <x v="3"/>
    <s v="senior"/>
    <n v="60000"/>
    <n v="32.610511543987435"/>
    <b v="1"/>
    <x v="0"/>
  </r>
  <r>
    <s v="PID0958"/>
    <x v="0"/>
    <s v="Young Adults"/>
    <n v="18000"/>
    <n v="28.207160787422382"/>
    <b v="1"/>
    <x v="8"/>
  </r>
  <r>
    <s v="PID0959"/>
    <x v="1"/>
    <s v="Senior Adullt"/>
    <n v="250000"/>
    <n v="21.953124999999996"/>
    <b v="0"/>
    <x v="1"/>
  </r>
  <r>
    <s v="PID0960"/>
    <x v="1"/>
    <s v="Young Adults"/>
    <n v="2000"/>
    <n v="22.41969066032124"/>
    <b v="0"/>
    <x v="10"/>
  </r>
  <r>
    <s v="PID0961"/>
    <x v="1"/>
    <s v="Senior Adullt"/>
    <n v="200000"/>
    <n v="31.239414355075468"/>
    <b v="1"/>
    <x v="2"/>
  </r>
  <r>
    <s v="PID0962"/>
    <x v="0"/>
    <s v="Senior Adullt"/>
    <n v="32000"/>
    <n v="34.540542389111181"/>
    <b v="1"/>
    <x v="4"/>
  </r>
  <r>
    <s v="PID0963"/>
    <x v="2"/>
    <s v="Super Adults"/>
    <n v="18000"/>
    <n v="30.449019534043437"/>
    <b v="1"/>
    <x v="8"/>
  </r>
  <r>
    <s v="PID0964"/>
    <x v="2"/>
    <s v="Young Adults"/>
    <n v="200000"/>
    <n v="21.384083044982699"/>
    <b v="0"/>
    <x v="6"/>
  </r>
  <r>
    <s v="PID0965"/>
    <x v="0"/>
    <s v="Senior Adullt"/>
    <n v="200000"/>
    <n v="29.159580498866216"/>
    <b v="1"/>
    <x v="8"/>
  </r>
  <r>
    <s v="PID0966"/>
    <x v="0"/>
    <s v="senior"/>
    <n v="75000"/>
    <n v="30.531143867511645"/>
    <b v="1"/>
    <x v="14"/>
  </r>
  <r>
    <s v="PID0967"/>
    <x v="3"/>
    <s v="senior"/>
    <n v="32000"/>
    <n v="31.294765840220389"/>
    <b v="1"/>
    <x v="3"/>
  </r>
  <r>
    <s v="PID0968"/>
    <x v="1"/>
    <s v="Senior Adullt"/>
    <n v="90000"/>
    <n v="22.800046294510242"/>
    <b v="0"/>
    <x v="1"/>
  </r>
  <r>
    <s v="PID0969"/>
    <x v="2"/>
    <s v="senior"/>
    <n v="12000"/>
    <n v="31.788897033293466"/>
    <b v="1"/>
    <x v="8"/>
  </r>
  <r>
    <s v="PID0970"/>
    <x v="0"/>
    <s v="senior"/>
    <n v="30000"/>
    <n v="33.254889857644379"/>
    <b v="1"/>
    <x v="2"/>
  </r>
  <r>
    <s v="PID0971"/>
    <x v="1"/>
    <s v="senior"/>
    <n v="100"/>
    <n v="23.26019044751402"/>
    <b v="0"/>
    <x v="4"/>
  </r>
  <r>
    <s v="PID0972"/>
    <x v="1"/>
    <s v="senior"/>
    <n v="18000"/>
    <n v="23.267429760665969"/>
    <b v="0"/>
    <x v="2"/>
  </r>
  <r>
    <s v="PID0973"/>
    <x v="2"/>
    <s v="Senior Adullt"/>
    <n v="21000"/>
    <n v="28.015677166497316"/>
    <b v="1"/>
    <x v="11"/>
  </r>
  <r>
    <s v="PID0974"/>
    <x v="0"/>
    <s v="Young Adults"/>
    <n v="500"/>
    <n v="24.463667820069208"/>
    <b v="0"/>
    <x v="9"/>
  </r>
  <r>
    <s v="PID0975"/>
    <x v="3"/>
    <s v="Senior Adullt"/>
    <n v="12000"/>
    <n v="28.910491099608631"/>
    <b v="1"/>
    <x v="0"/>
  </r>
  <r>
    <s v="PID0976"/>
    <x v="0"/>
    <s v="Young Adults"/>
    <n v="12000"/>
    <n v="28.461330448891296"/>
    <b v="1"/>
    <x v="8"/>
  </r>
  <r>
    <s v="PID0977"/>
    <x v="0"/>
    <s v="Young Adults"/>
    <n v="18000"/>
    <n v="22.697120728602673"/>
    <b v="0"/>
    <x v="5"/>
  </r>
  <r>
    <s v="PID0978"/>
    <x v="2"/>
    <s v="Senior Adullt"/>
    <n v="36000"/>
    <n v="33.20196311719215"/>
    <b v="1"/>
    <x v="7"/>
  </r>
  <r>
    <s v="PID0979"/>
    <x v="2"/>
    <s v="Super Adults"/>
    <n v="16000"/>
    <n v="33.787332376317359"/>
    <b v="1"/>
    <x v="1"/>
  </r>
  <r>
    <s v="PID0980"/>
    <x v="0"/>
    <s v="senior"/>
    <n v="40000"/>
    <n v="33.548387096774185"/>
    <b v="1"/>
    <x v="2"/>
  </r>
  <r>
    <s v="PID0981"/>
    <x v="0"/>
    <s v="Senior Adullt"/>
    <n v="18000"/>
    <n v="23.49480968858132"/>
    <b v="0"/>
    <x v="1"/>
  </r>
  <r>
    <s v="PID0982"/>
    <x v="0"/>
    <s v="senior"/>
    <n v="800"/>
    <n v="28.045236511326635"/>
    <b v="1"/>
    <x v="11"/>
  </r>
  <r>
    <s v="PID0983"/>
    <x v="0"/>
    <s v="Super Adults"/>
    <n v="240000"/>
    <n v="28.270874424720574"/>
    <b v="1"/>
    <x v="10"/>
  </r>
  <r>
    <s v="PID0984"/>
    <x v="1"/>
    <s v="Super Adults"/>
    <n v="2000"/>
    <n v="25.848074921956293"/>
    <b v="0"/>
    <x v="14"/>
  </r>
  <r>
    <s v="PID0985"/>
    <x v="1"/>
    <s v="Super Adults"/>
    <n v="240000"/>
    <n v="29.21956295525494"/>
    <b v="1"/>
    <x v="8"/>
  </r>
  <r>
    <s v="PID0986"/>
    <x v="0"/>
    <s v="Young Adults"/>
    <n v="21000"/>
    <n v="28.37857453912034"/>
    <b v="1"/>
    <x v="8"/>
  </r>
  <r>
    <s v="PID0987"/>
    <x v="0"/>
    <s v="Senior Adullt"/>
    <n v="18000"/>
    <n v="26.448680722131041"/>
    <b v="0"/>
    <x v="13"/>
  </r>
  <r>
    <s v="PID0988"/>
    <x v="0"/>
    <s v="Young Adults"/>
    <n v="2000"/>
    <n v="34.251552384727177"/>
    <b v="1"/>
    <x v="1"/>
  </r>
  <r>
    <s v="PID0989"/>
    <x v="0"/>
    <s v="Young Adults"/>
    <n v="60000"/>
    <n v="24.205693296602391"/>
    <b v="0"/>
    <x v="6"/>
  </r>
  <r>
    <s v="PID0990"/>
    <x v="2"/>
    <s v="senior"/>
    <n v="100"/>
    <n v="30.07597773187214"/>
    <b v="1"/>
    <x v="1"/>
  </r>
  <r>
    <s v="PID0991"/>
    <x v="0"/>
    <s v="senior"/>
    <n v="45000"/>
    <n v="26.089795918367347"/>
    <b v="0"/>
    <x v="7"/>
  </r>
  <r>
    <s v="PID0992"/>
    <x v="0"/>
    <s v="senior"/>
    <n v="75000"/>
    <n v="20.462215387244221"/>
    <b v="0"/>
    <x v="13"/>
  </r>
  <r>
    <s v="PID0993"/>
    <x v="0"/>
    <s v="senior"/>
    <n v="10000"/>
    <n v="33.740901430671592"/>
    <b v="1"/>
    <x v="14"/>
  </r>
  <r>
    <s v="PID0994"/>
    <x v="2"/>
    <s v="Senior Adullt"/>
    <n v="240000"/>
    <n v="23.749999999999993"/>
    <b v="0"/>
    <x v="7"/>
  </r>
  <r>
    <s v="PID0995"/>
    <x v="1"/>
    <s v="senior"/>
    <n v="90000"/>
    <n v="21.155294202015131"/>
    <b v="0"/>
    <x v="5"/>
  </r>
  <r>
    <s v="PID0996"/>
    <x v="1"/>
    <s v="Senior Adullt"/>
    <n v="3000"/>
    <n v="31.874999999999993"/>
    <b v="1"/>
    <x v="12"/>
  </r>
  <r>
    <s v="PID0997"/>
    <x v="0"/>
    <s v="Super Adults"/>
    <n v="200000"/>
    <n v="21.810132094643638"/>
    <b v="0"/>
    <x v="10"/>
  </r>
  <r>
    <s v="PID0998"/>
    <x v="2"/>
    <s v="Senior Adullt"/>
    <n v="40000"/>
    <n v="30.460971879779031"/>
    <b v="1"/>
    <x v="2"/>
  </r>
  <r>
    <s v="PID0999"/>
    <x v="2"/>
    <s v="Super Adults"/>
    <n v="12000"/>
    <n v="29.842973882390638"/>
    <b v="1"/>
    <x v="3"/>
  </r>
  <r>
    <s v="PID1000"/>
    <x v="1"/>
    <s v="Senior Adullt"/>
    <n v="36000"/>
    <n v="23.497917906008333"/>
    <b v="0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ID0001"/>
    <x v="0"/>
    <s v="senior"/>
    <n v="60000"/>
    <n v="29.195011337868486"/>
    <b v="1"/>
    <s v="Fractured Leg"/>
    <x v="0"/>
    <x v="0"/>
  </r>
  <r>
    <s v="PID0002"/>
    <x v="1"/>
    <s v="Super Adults"/>
    <n v="500"/>
    <n v="28.047091412742382"/>
    <b v="1"/>
    <s v="Prostate Cancer"/>
    <x v="0"/>
    <x v="0"/>
  </r>
  <r>
    <s v="PID0003"/>
    <x v="2"/>
    <s v="Young Adults"/>
    <n v="18000"/>
    <n v="24.01384083044983"/>
    <b v="0"/>
    <s v="Stroke"/>
    <x v="0"/>
    <x v="1"/>
  </r>
  <r>
    <s v="PID0004"/>
    <x v="0"/>
    <s v="Young Adults"/>
    <n v="48000"/>
    <n v="31.266412240467773"/>
    <b v="1"/>
    <s v="Heart Attack"/>
    <x v="1"/>
    <x v="1"/>
  </r>
  <r>
    <s v="PID0005"/>
    <x v="2"/>
    <s v="Senior Adullt"/>
    <n v="21000"/>
    <n v="26.773658423671925"/>
    <b v="0"/>
    <s v="Appendicitis"/>
    <x v="0"/>
    <x v="1"/>
  </r>
  <r>
    <s v="PID0006"/>
    <x v="0"/>
    <s v="Super Adults"/>
    <n v="18000"/>
    <n v="31.076311412227675"/>
    <b v="1"/>
    <s v="Fractured Arm"/>
    <x v="0"/>
    <x v="0"/>
  </r>
  <r>
    <s v="PID0007"/>
    <x v="1"/>
    <s v="Senior Adullt"/>
    <n v="3000"/>
    <n v="30.928880475932939"/>
    <b v="1"/>
    <s v="Childbirth"/>
    <x v="0"/>
    <x v="0"/>
  </r>
  <r>
    <s v="PID0008"/>
    <x v="0"/>
    <s v="Young Adults"/>
    <n v="20000"/>
    <n v="29.165541452876042"/>
    <b v="1"/>
    <s v="Hypertension"/>
    <x v="1"/>
    <x v="1"/>
  </r>
  <r>
    <s v="PID0009"/>
    <x v="0"/>
    <s v="senior"/>
    <n v="72000"/>
    <n v="29.280733471074381"/>
    <b v="1"/>
    <s v="Respiratory Infection"/>
    <x v="1"/>
    <x v="0"/>
  </r>
  <r>
    <s v="PID0010"/>
    <x v="3"/>
    <s v="Young Adults"/>
    <n v="250000"/>
    <n v="33.480387127663221"/>
    <b v="1"/>
    <s v="Heart Attack"/>
    <x v="1"/>
    <x v="1"/>
  </r>
  <r>
    <s v="PID0011"/>
    <x v="0"/>
    <s v="senior"/>
    <n v="16000"/>
    <n v="30.083545483882538"/>
    <b v="1"/>
    <s v="Appendicitis"/>
    <x v="0"/>
    <x v="0"/>
  </r>
  <r>
    <s v="PID0012"/>
    <x v="0"/>
    <s v="senior"/>
    <n v="45000"/>
    <n v="31.130097701831414"/>
    <b v="1"/>
    <s v="Osteoarthritis"/>
    <x v="1"/>
    <x v="1"/>
  </r>
  <r>
    <s v="PID0013"/>
    <x v="0"/>
    <s v="senior"/>
    <n v="18000"/>
    <n v="33.713165916678768"/>
    <b v="1"/>
    <s v="Kidney Stones"/>
    <x v="1"/>
    <x v="0"/>
  </r>
  <r>
    <s v="PID0014"/>
    <x v="0"/>
    <s v="Senior Adullt"/>
    <n v="14000"/>
    <n v="26.777469990766392"/>
    <b v="0"/>
    <s v="Hypertension"/>
    <x v="0"/>
    <x v="1"/>
  </r>
  <r>
    <s v="PID0015"/>
    <x v="2"/>
    <s v="senior"/>
    <n v="60000"/>
    <n v="24.382327883484116"/>
    <b v="0"/>
    <s v="Stroke"/>
    <x v="0"/>
    <x v="1"/>
  </r>
  <r>
    <s v="PID0016"/>
    <x v="1"/>
    <s v="Young Adults"/>
    <n v="240000"/>
    <n v="33.645546372819105"/>
    <b v="1"/>
    <s v="Heart Disease"/>
    <x v="1"/>
    <x v="1"/>
  </r>
  <r>
    <s v="PID0017"/>
    <x v="0"/>
    <s v="Senior Adullt"/>
    <n v="1000"/>
    <n v="21.728997095629101"/>
    <b v="0"/>
    <s v="Osteoarthritis"/>
    <x v="0"/>
    <x v="1"/>
  </r>
  <r>
    <s v="PID0018"/>
    <x v="0"/>
    <s v="senior"/>
    <n v="40000"/>
    <n v="33.525762845566355"/>
    <b v="1"/>
    <s v="Childbirth"/>
    <x v="1"/>
    <x v="1"/>
  </r>
  <r>
    <s v="PID0019"/>
    <x v="0"/>
    <s v="Senior Adullt"/>
    <n v="500"/>
    <n v="33.856571252693136"/>
    <b v="1"/>
    <s v="Allergic Reaction"/>
    <x v="0"/>
    <x v="0"/>
  </r>
  <r>
    <s v="PID0020"/>
    <x v="1"/>
    <s v="senior"/>
    <n v="24000"/>
    <n v="28.432545040700589"/>
    <b v="1"/>
    <s v="Respiratory Infection"/>
    <x v="1"/>
    <x v="0"/>
  </r>
  <r>
    <s v="PID0021"/>
    <x v="2"/>
    <s v="Senior Adullt"/>
    <n v="24000"/>
    <n v="20.832529609197174"/>
    <b v="0"/>
    <s v="Kidney Stones"/>
    <x v="0"/>
    <x v="1"/>
  </r>
  <r>
    <s v="PID0022"/>
    <x v="0"/>
    <s v="senior"/>
    <n v="20000"/>
    <n v="25.689561925365066"/>
    <b v="0"/>
    <s v="Fractured Leg"/>
    <x v="0"/>
    <x v="1"/>
  </r>
  <r>
    <s v="PID0023"/>
    <x v="0"/>
    <s v="senior"/>
    <n v="240000"/>
    <n v="30.216028850530446"/>
    <b v="1"/>
    <s v="Kidney Stones"/>
    <x v="0"/>
    <x v="0"/>
  </r>
  <r>
    <s v="PID0024"/>
    <x v="1"/>
    <s v="senior"/>
    <n v="60000"/>
    <n v="24.16349881440777"/>
    <b v="0"/>
    <s v="Diabetes"/>
    <x v="0"/>
    <x v="1"/>
  </r>
  <r>
    <s v="PID0025"/>
    <x v="1"/>
    <s v="Senior Adullt"/>
    <n v="3000"/>
    <n v="20.081632653061224"/>
    <b v="0"/>
    <s v="Osteoarthritis"/>
    <x v="0"/>
    <x v="1"/>
  </r>
  <r>
    <s v="PID0026"/>
    <x v="2"/>
    <s v="senior"/>
    <n v="72000"/>
    <n v="30.400000000000002"/>
    <b v="1"/>
    <s v="Kidney Stones"/>
    <x v="1"/>
    <x v="1"/>
  </r>
  <r>
    <s v="PID0027"/>
    <x v="1"/>
    <s v="senior"/>
    <n v="48000"/>
    <n v="24.543958544868879"/>
    <b v="0"/>
    <s v="Osteoarthritis"/>
    <x v="0"/>
    <x v="1"/>
  </r>
  <r>
    <s v="PID0028"/>
    <x v="0"/>
    <s v="Young Adults"/>
    <n v="45000"/>
    <n v="20.512627498212204"/>
    <b v="0"/>
    <s v="Cancer"/>
    <x v="0"/>
    <x v="1"/>
  </r>
  <r>
    <s v="PID0029"/>
    <x v="2"/>
    <s v="Senior Adullt"/>
    <n v="16000"/>
    <n v="34.475250399187111"/>
    <b v="1"/>
    <s v="Prostate Cancer"/>
    <x v="1"/>
    <x v="1"/>
  </r>
  <r>
    <s v="PID0030"/>
    <x v="2"/>
    <s v="Young Adults"/>
    <n v="60000"/>
    <n v="26.818115836841343"/>
    <b v="0"/>
    <s v="Allergic Reaction"/>
    <x v="0"/>
    <x v="1"/>
  </r>
  <r>
    <s v="PID0031"/>
    <x v="2"/>
    <s v="Senior Adullt"/>
    <n v="21000"/>
    <n v="22.915782570116889"/>
    <b v="0"/>
    <s v="Cancer"/>
    <x v="0"/>
    <x v="1"/>
  </r>
  <r>
    <s v="PID0032"/>
    <x v="0"/>
    <s v="senior"/>
    <n v="45000"/>
    <n v="24.408284023668635"/>
    <b v="0"/>
    <s v="Prostate Cancer"/>
    <x v="0"/>
    <x v="1"/>
  </r>
  <r>
    <s v="PID0033"/>
    <x v="1"/>
    <s v="Young Adults"/>
    <n v="32000"/>
    <n v="25.501730103806231"/>
    <b v="0"/>
    <s v="Stroke"/>
    <x v="0"/>
    <x v="1"/>
  </r>
  <r>
    <s v="PID0034"/>
    <x v="2"/>
    <s v="Senior Adullt"/>
    <n v="3000"/>
    <n v="31.808613719135288"/>
    <b v="1"/>
    <s v="Allergic Reaction"/>
    <x v="1"/>
    <x v="1"/>
  </r>
  <r>
    <s v="PID0035"/>
    <x v="2"/>
    <s v="senior"/>
    <n v="14000"/>
    <n v="28.686868686868689"/>
    <b v="1"/>
    <s v="Cancer"/>
    <x v="0"/>
    <x v="0"/>
  </r>
  <r>
    <s v="PID0036"/>
    <x v="2"/>
    <s v="senior"/>
    <n v="18000"/>
    <n v="30.168589174800353"/>
    <b v="1"/>
    <s v="Cancer"/>
    <x v="0"/>
    <x v="0"/>
  </r>
  <r>
    <s v="PID0037"/>
    <x v="1"/>
    <s v="senior"/>
    <n v="30000"/>
    <n v="24.901380670611438"/>
    <b v="0"/>
    <s v="Appendicitis"/>
    <x v="0"/>
    <x v="1"/>
  </r>
  <r>
    <s v="PID0038"/>
    <x v="0"/>
    <s v="Senior Adullt"/>
    <n v="20000"/>
    <n v="34.732677427260953"/>
    <b v="1"/>
    <s v="Allergic Reaction"/>
    <x v="1"/>
    <x v="0"/>
  </r>
  <r>
    <s v="PID0039"/>
    <x v="1"/>
    <s v="senior"/>
    <n v="200000"/>
    <n v="23.2981290297061"/>
    <b v="0"/>
    <s v="Cancer"/>
    <x v="0"/>
    <x v="1"/>
  </r>
  <r>
    <s v="PID0040"/>
    <x v="0"/>
    <s v="Senior Adullt"/>
    <n v="20000"/>
    <n v="30.515798001620301"/>
    <b v="1"/>
    <s v="Prostate Cancer"/>
    <x v="1"/>
    <x v="1"/>
  </r>
  <r>
    <s v="PID0041"/>
    <x v="1"/>
    <s v="senior"/>
    <n v="240000"/>
    <n v="28.429752066115707"/>
    <b v="1"/>
    <s v="Osteoarthritis"/>
    <x v="1"/>
    <x v="1"/>
  </r>
  <r>
    <s v="PID0042"/>
    <x v="1"/>
    <s v="senior"/>
    <n v="72000"/>
    <n v="32.914201183431949"/>
    <b v="1"/>
    <s v="Prostate Cancer"/>
    <x v="0"/>
    <x v="0"/>
  </r>
  <r>
    <s v="PID0043"/>
    <x v="3"/>
    <s v="senior"/>
    <n v="90000"/>
    <n v="31.718749999999996"/>
    <b v="1"/>
    <s v="Fractured Leg"/>
    <x v="0"/>
    <x v="0"/>
  </r>
  <r>
    <s v="PID0044"/>
    <x v="1"/>
    <s v="Young Adults"/>
    <n v="24000"/>
    <n v="29.137170411408643"/>
    <b v="1"/>
    <s v="Appendicitis"/>
    <x v="1"/>
    <x v="1"/>
  </r>
  <r>
    <s v="PID0045"/>
    <x v="2"/>
    <s v="Super Adults"/>
    <n v="21000"/>
    <n v="31.582054309327042"/>
    <b v="1"/>
    <s v="Heart Attack"/>
    <x v="1"/>
    <x v="0"/>
  </r>
  <r>
    <s v="PID0046"/>
    <x v="0"/>
    <s v="Senior Adullt"/>
    <n v="24000"/>
    <n v="30.847098252453751"/>
    <b v="1"/>
    <s v="Heart Attack"/>
    <x v="1"/>
    <x v="1"/>
  </r>
  <r>
    <s v="PID0047"/>
    <x v="0"/>
    <s v="Young Adults"/>
    <n v="800"/>
    <n v="24.144678702184066"/>
    <b v="0"/>
    <s v="Cancer"/>
    <x v="0"/>
    <x v="1"/>
  </r>
  <r>
    <s v="PID0048"/>
    <x v="1"/>
    <s v="Senior Adullt"/>
    <n v="300000"/>
    <n v="28.441373966942148"/>
    <b v="1"/>
    <s v="Stroke"/>
    <x v="0"/>
    <x v="0"/>
  </r>
  <r>
    <s v="PID0049"/>
    <x v="0"/>
    <s v="senior"/>
    <n v="1600"/>
    <n v="20.590371224742622"/>
    <b v="0"/>
    <s v="Prostate Cancer"/>
    <x v="0"/>
    <x v="1"/>
  </r>
  <r>
    <s v="PID0050"/>
    <x v="3"/>
    <s v="senior"/>
    <n v="60000"/>
    <n v="33.461891643709826"/>
    <b v="1"/>
    <s v="Respiratory Infection"/>
    <x v="1"/>
    <x v="1"/>
  </r>
  <r>
    <s v="PID0051"/>
    <x v="1"/>
    <s v="senior"/>
    <n v="72000"/>
    <n v="25.997436308283927"/>
    <b v="0"/>
    <s v="Prostate Cancer"/>
    <x v="0"/>
    <x v="1"/>
  </r>
  <r>
    <s v="PID0052"/>
    <x v="1"/>
    <s v="senior"/>
    <n v="100"/>
    <n v="31.230951271110474"/>
    <b v="1"/>
    <s v="Heart Disease"/>
    <x v="1"/>
    <x v="0"/>
  </r>
  <r>
    <s v="PID0053"/>
    <x v="1"/>
    <s v="senior"/>
    <n v="24000"/>
    <n v="28.164062499999993"/>
    <b v="1"/>
    <s v="Respiratory Infection"/>
    <x v="1"/>
    <x v="1"/>
  </r>
  <r>
    <s v="PID0054"/>
    <x v="1"/>
    <s v="Senior Adullt"/>
    <n v="100"/>
    <n v="33.382337122162859"/>
    <b v="1"/>
    <s v="Hypertension"/>
    <x v="0"/>
    <x v="0"/>
  </r>
  <r>
    <s v="PID0055"/>
    <x v="2"/>
    <s v="senior"/>
    <n v="60000"/>
    <n v="23.532349177616183"/>
    <b v="0"/>
    <s v="Kidney Stones"/>
    <x v="0"/>
    <x v="1"/>
  </r>
  <r>
    <s v="PID0056"/>
    <x v="2"/>
    <s v="senior"/>
    <n v="48000"/>
    <n v="22.259943675012536"/>
    <b v="0"/>
    <s v="Fractured Leg"/>
    <x v="0"/>
    <x v="1"/>
  </r>
  <r>
    <s v="PID0057"/>
    <x v="2"/>
    <s v="senior"/>
    <n v="500"/>
    <n v="23.274836406900658"/>
    <b v="0"/>
    <s v="Cancer"/>
    <x v="0"/>
    <x v="1"/>
  </r>
  <r>
    <s v="PID0058"/>
    <x v="0"/>
    <s v="Senior Adullt"/>
    <n v="90000"/>
    <n v="23.900033874063759"/>
    <b v="0"/>
    <s v="Fractured Leg"/>
    <x v="0"/>
    <x v="1"/>
  </r>
  <r>
    <s v="PID0059"/>
    <x v="0"/>
    <s v="senior"/>
    <n v="72000"/>
    <n v="24.236073553272043"/>
    <b v="0"/>
    <s v="Kidney Stones"/>
    <x v="0"/>
    <x v="1"/>
  </r>
  <r>
    <s v="PID0060"/>
    <x v="2"/>
    <s v="Senior Adullt"/>
    <n v="800"/>
    <n v="32.824138366367883"/>
    <b v="1"/>
    <s v="Heart Attack"/>
    <x v="1"/>
    <x v="1"/>
  </r>
  <r>
    <s v="PID0061"/>
    <x v="2"/>
    <s v="Senior Adullt"/>
    <n v="14000"/>
    <n v="30.894886363636367"/>
    <b v="1"/>
    <s v="Heart Attack"/>
    <x v="1"/>
    <x v="1"/>
  </r>
  <r>
    <s v="PID0062"/>
    <x v="2"/>
    <s v="Young Adults"/>
    <n v="75000"/>
    <n v="30.356079969188759"/>
    <b v="1"/>
    <s v="Appendicitis"/>
    <x v="0"/>
    <x v="0"/>
  </r>
  <r>
    <s v="PID0063"/>
    <x v="1"/>
    <s v="Senior Adullt"/>
    <n v="45000"/>
    <n v="34.187758264462815"/>
    <b v="1"/>
    <s v="Hypertension"/>
    <x v="1"/>
    <x v="1"/>
  </r>
  <r>
    <s v="PID0064"/>
    <x v="1"/>
    <s v="Senior Adullt"/>
    <n v="100"/>
    <n v="31.608361155465236"/>
    <b v="1"/>
    <s v="Heart Disease"/>
    <x v="1"/>
    <x v="1"/>
  </r>
  <r>
    <s v="PID0065"/>
    <x v="1"/>
    <s v="Super Adults"/>
    <n v="32000"/>
    <n v="23.12909617436366"/>
    <b v="0"/>
    <s v="Allergic Reaction"/>
    <x v="0"/>
    <x v="1"/>
  </r>
  <r>
    <s v="PID0066"/>
    <x v="1"/>
    <s v="Senior Adullt"/>
    <n v="18000"/>
    <n v="24.095500459136822"/>
    <b v="0"/>
    <s v="Osteoarthritis"/>
    <x v="0"/>
    <x v="1"/>
  </r>
  <r>
    <s v="PID0067"/>
    <x v="2"/>
    <s v="Super Adults"/>
    <n v="200000"/>
    <n v="30.666666666666668"/>
    <b v="1"/>
    <s v="Childbirth"/>
    <x v="1"/>
    <x v="1"/>
  </r>
  <r>
    <s v="PID0068"/>
    <x v="0"/>
    <s v="senior"/>
    <n v="20000"/>
    <n v="23.773677392248175"/>
    <b v="0"/>
    <s v="Allergic Reaction"/>
    <x v="0"/>
    <x v="1"/>
  </r>
  <r>
    <s v="PID0069"/>
    <x v="1"/>
    <s v="senior"/>
    <n v="250000"/>
    <n v="31.565454254125935"/>
    <b v="1"/>
    <s v="Cancer"/>
    <x v="0"/>
    <x v="0"/>
  </r>
  <r>
    <s v="PID0070"/>
    <x v="2"/>
    <s v="Young Adults"/>
    <n v="240000"/>
    <n v="32.910927456382005"/>
    <b v="1"/>
    <s v="Childbirth"/>
    <x v="0"/>
    <x v="0"/>
  </r>
  <r>
    <s v="PID0071"/>
    <x v="0"/>
    <s v="senior"/>
    <n v="100"/>
    <n v="29.161993270309239"/>
    <b v="1"/>
    <s v="Childbirth"/>
    <x v="1"/>
    <x v="1"/>
  </r>
  <r>
    <s v="PID0072"/>
    <x v="1"/>
    <s v="Young Adults"/>
    <n v="18000"/>
    <n v="22.582709172343712"/>
    <b v="0"/>
    <s v="Hypertension"/>
    <x v="0"/>
    <x v="1"/>
  </r>
  <r>
    <s v="PID0073"/>
    <x v="1"/>
    <s v="Young Adults"/>
    <n v="60000"/>
    <n v="33.345584550101904"/>
    <b v="1"/>
    <s v="Stroke"/>
    <x v="1"/>
    <x v="0"/>
  </r>
  <r>
    <s v="PID0074"/>
    <x v="0"/>
    <s v="senior"/>
    <n v="100"/>
    <n v="28.082609358329517"/>
    <b v="1"/>
    <s v="Osteoarthritis"/>
    <x v="1"/>
    <x v="1"/>
  </r>
  <r>
    <s v="PID0075"/>
    <x v="0"/>
    <s v="senior"/>
    <n v="48000"/>
    <n v="26.056094182825486"/>
    <b v="0"/>
    <s v="Kidney Stones"/>
    <x v="0"/>
    <x v="1"/>
  </r>
  <r>
    <s v="PID0076"/>
    <x v="3"/>
    <s v="senior"/>
    <n v="300000"/>
    <n v="26.213842975206614"/>
    <b v="0"/>
    <s v="Allergic Reaction"/>
    <x v="0"/>
    <x v="1"/>
  </r>
  <r>
    <s v="PID0077"/>
    <x v="0"/>
    <s v="Senior Adullt"/>
    <n v="300000"/>
    <n v="31.008328375966695"/>
    <b v="1"/>
    <s v="Respiratory Infection"/>
    <x v="1"/>
    <x v="1"/>
  </r>
  <r>
    <s v="PID0078"/>
    <x v="2"/>
    <s v="Senior Adullt"/>
    <n v="100"/>
    <n v="30.356079969188759"/>
    <b v="1"/>
    <s v="Osteoarthritis"/>
    <x v="1"/>
    <x v="1"/>
  </r>
  <r>
    <s v="PID0079"/>
    <x v="2"/>
    <s v="Young Adults"/>
    <n v="18000"/>
    <n v="29.238777717685238"/>
    <b v="1"/>
    <s v="Heart Attack"/>
    <x v="1"/>
    <x v="0"/>
  </r>
  <r>
    <s v="PID0080"/>
    <x v="1"/>
    <s v="Senior Adullt"/>
    <n v="75000"/>
    <n v="30.539772727272727"/>
    <b v="1"/>
    <s v="Hypertension"/>
    <x v="1"/>
    <x v="1"/>
  </r>
  <r>
    <s v="PID0081"/>
    <x v="0"/>
    <s v="senior"/>
    <n v="45000"/>
    <n v="30.824829931972793"/>
    <b v="1"/>
    <s v="Heart Attack"/>
    <x v="1"/>
    <x v="1"/>
  </r>
  <r>
    <s v="PID0082"/>
    <x v="3"/>
    <s v="Super Adults"/>
    <n v="250000"/>
    <n v="22.940214158239147"/>
    <b v="0"/>
    <s v="Hypertension"/>
    <x v="0"/>
    <x v="1"/>
  </r>
  <r>
    <s v="PID0083"/>
    <x v="0"/>
    <s v="Senior Adullt"/>
    <n v="100"/>
    <n v="29.035208047553724"/>
    <b v="1"/>
    <s v="Respiratory Infection"/>
    <x v="1"/>
    <x v="0"/>
  </r>
  <r>
    <s v="PID0084"/>
    <x v="0"/>
    <s v="Super Adults"/>
    <n v="3000"/>
    <n v="21.557691547011586"/>
    <b v="0"/>
    <s v="Childbirth"/>
    <x v="0"/>
    <x v="1"/>
  </r>
  <r>
    <s v="PID0085"/>
    <x v="0"/>
    <s v="senior"/>
    <n v="14000"/>
    <n v="25.601469237832877"/>
    <b v="0"/>
    <s v="Appendicitis"/>
    <x v="0"/>
    <x v="1"/>
  </r>
  <r>
    <s v="PID0086"/>
    <x v="1"/>
    <s v="Senior Adullt"/>
    <n v="32000"/>
    <n v="29.257142857142856"/>
    <b v="1"/>
    <s v="Appendicitis"/>
    <x v="1"/>
    <x v="0"/>
  </r>
  <r>
    <s v="PID0087"/>
    <x v="2"/>
    <s v="senior"/>
    <n v="250000"/>
    <n v="30.780907404284029"/>
    <b v="1"/>
    <s v="Diabetes"/>
    <x v="0"/>
    <x v="0"/>
  </r>
  <r>
    <s v="PID0088"/>
    <x v="0"/>
    <s v="Young Adults"/>
    <n v="800"/>
    <n v="31.113753468093538"/>
    <b v="1"/>
    <s v="Fractured Leg"/>
    <x v="1"/>
    <x v="0"/>
  </r>
  <r>
    <s v="PID0089"/>
    <x v="2"/>
    <s v="Senior Adullt"/>
    <n v="72000"/>
    <n v="29.022469008264466"/>
    <b v="1"/>
    <s v="Appendicitis"/>
    <x v="0"/>
    <x v="0"/>
  </r>
  <r>
    <s v="PID0090"/>
    <x v="0"/>
    <s v="Senior Adullt"/>
    <n v="20000"/>
    <n v="24.346516547742841"/>
    <b v="0"/>
    <s v="Allergic Reaction"/>
    <x v="0"/>
    <x v="1"/>
  </r>
  <r>
    <s v="PID0091"/>
    <x v="1"/>
    <s v="Young Adults"/>
    <n v="500"/>
    <n v="31.360076604767283"/>
    <b v="1"/>
    <s v="Appendicitis"/>
    <x v="1"/>
    <x v="1"/>
  </r>
  <r>
    <s v="PID0092"/>
    <x v="2"/>
    <s v="Super Adults"/>
    <n v="18000"/>
    <n v="21.919001306430541"/>
    <b v="0"/>
    <s v="Appendicitis"/>
    <x v="0"/>
    <x v="1"/>
  </r>
  <r>
    <s v="PID0093"/>
    <x v="2"/>
    <s v="Young Adults"/>
    <n v="10000"/>
    <n v="20.311418685121112"/>
    <b v="0"/>
    <s v="Allergic Reaction"/>
    <x v="0"/>
    <x v="1"/>
  </r>
  <r>
    <s v="PID0094"/>
    <x v="2"/>
    <s v="Senior Adullt"/>
    <n v="48000"/>
    <n v="31.123381978557855"/>
    <b v="1"/>
    <s v="Allergic Reaction"/>
    <x v="0"/>
    <x v="0"/>
  </r>
  <r>
    <s v="PID0095"/>
    <x v="3"/>
    <s v="senior"/>
    <n v="10000"/>
    <n v="30.89569160997733"/>
    <b v="1"/>
    <s v="Heart Disease"/>
    <x v="1"/>
    <x v="1"/>
  </r>
  <r>
    <s v="PID0096"/>
    <x v="1"/>
    <s v="senior"/>
    <n v="20000"/>
    <n v="31.763642340565415"/>
    <b v="1"/>
    <s v="Cancer"/>
    <x v="1"/>
    <x v="1"/>
  </r>
  <r>
    <s v="PID0097"/>
    <x v="0"/>
    <s v="Senior Adullt"/>
    <n v="200"/>
    <n v="33.671874999999993"/>
    <b v="1"/>
    <s v="Diabetes"/>
    <x v="1"/>
    <x v="0"/>
  </r>
  <r>
    <s v="PID0098"/>
    <x v="0"/>
    <s v="senior"/>
    <n v="21000"/>
    <n v="33.310624260461118"/>
    <b v="1"/>
    <s v="Osteoarthritis"/>
    <x v="1"/>
    <x v="0"/>
  </r>
  <r>
    <s v="PID0099"/>
    <x v="2"/>
    <s v="Senior Adullt"/>
    <n v="18000"/>
    <n v="32.667233560090708"/>
    <b v="1"/>
    <s v="Fractured Leg"/>
    <x v="0"/>
    <x v="0"/>
  </r>
  <r>
    <s v="PID0100"/>
    <x v="1"/>
    <s v="Senior Adullt"/>
    <n v="3000"/>
    <n v="34.816594356197783"/>
    <b v="1"/>
    <s v="Heart Disease"/>
    <x v="1"/>
    <x v="1"/>
  </r>
  <r>
    <s v="PID0101"/>
    <x v="1"/>
    <s v="Young Adults"/>
    <n v="240000"/>
    <n v="28.273809523809526"/>
    <b v="1"/>
    <s v="Prostate Cancer"/>
    <x v="1"/>
    <x v="0"/>
  </r>
  <r>
    <s v="PID0102"/>
    <x v="1"/>
    <s v="Young Adults"/>
    <n v="72000"/>
    <n v="20.767579851028909"/>
    <b v="0"/>
    <s v="Kidney Stones"/>
    <x v="0"/>
    <x v="1"/>
  </r>
  <r>
    <s v="PID0103"/>
    <x v="0"/>
    <s v="Super Adults"/>
    <n v="18000"/>
    <n v="24.199263038548754"/>
    <b v="0"/>
    <s v="Allergic Reaction"/>
    <x v="0"/>
    <x v="1"/>
  </r>
  <r>
    <s v="PID0104"/>
    <x v="3"/>
    <s v="Senior Adullt"/>
    <n v="40000"/>
    <n v="33.164161000989495"/>
    <b v="1"/>
    <s v="Respiratory Infection"/>
    <x v="1"/>
    <x v="1"/>
  </r>
  <r>
    <s v="PID0105"/>
    <x v="1"/>
    <s v="senior"/>
    <n v="10000"/>
    <n v="34.626038781163437"/>
    <b v="1"/>
    <s v="Heart Disease"/>
    <x v="1"/>
    <x v="0"/>
  </r>
  <r>
    <s v="PID0106"/>
    <x v="2"/>
    <s v="senior"/>
    <n v="32000"/>
    <n v="29.3946871824648"/>
    <b v="1"/>
    <s v="Appendicitis"/>
    <x v="1"/>
    <x v="0"/>
  </r>
  <r>
    <s v="PID0107"/>
    <x v="1"/>
    <s v="Young Adults"/>
    <n v="200000"/>
    <n v="20.460276421207183"/>
    <b v="0"/>
    <s v="Fractured Arm"/>
    <x v="0"/>
    <x v="1"/>
  </r>
  <r>
    <s v="PID0108"/>
    <x v="1"/>
    <s v="Senior Adullt"/>
    <n v="24000"/>
    <n v="30.759870200108171"/>
    <b v="1"/>
    <s v="Heart Attack"/>
    <x v="1"/>
    <x v="1"/>
  </r>
  <r>
    <s v="PID0109"/>
    <x v="2"/>
    <s v="senior"/>
    <n v="240000"/>
    <n v="31.210937499999996"/>
    <b v="1"/>
    <s v="Fractured Leg"/>
    <x v="1"/>
    <x v="1"/>
  </r>
  <r>
    <s v="PID0110"/>
    <x v="0"/>
    <s v="Senior Adullt"/>
    <n v="18000"/>
    <n v="24.57751514923407"/>
    <b v="0"/>
    <s v="Diabetes"/>
    <x v="0"/>
    <x v="1"/>
  </r>
  <r>
    <s v="PID0111"/>
    <x v="1"/>
    <s v="Senior Adullt"/>
    <n v="24000"/>
    <n v="29.723183391003467"/>
    <b v="1"/>
    <s v="Heart Disease"/>
    <x v="1"/>
    <x v="0"/>
  </r>
  <r>
    <s v="PID0112"/>
    <x v="3"/>
    <s v="Super Adults"/>
    <n v="240000"/>
    <n v="33.740753925873179"/>
    <b v="1"/>
    <s v="Diabetes"/>
    <x v="1"/>
    <x v="1"/>
  </r>
  <r>
    <s v="PID0113"/>
    <x v="1"/>
    <s v="senior"/>
    <n v="800"/>
    <n v="30.737407461169983"/>
    <b v="1"/>
    <s v="Heart Disease"/>
    <x v="1"/>
    <x v="1"/>
  </r>
  <r>
    <s v="PID0114"/>
    <x v="0"/>
    <s v="senior"/>
    <n v="90000"/>
    <n v="33.902021841147317"/>
    <b v="1"/>
    <s v="Prostate Cancer"/>
    <x v="0"/>
    <x v="0"/>
  </r>
  <r>
    <s v="PID0115"/>
    <x v="1"/>
    <s v="Young Adults"/>
    <n v="100"/>
    <n v="28.427528393726341"/>
    <b v="1"/>
    <s v="Fractured Arm"/>
    <x v="1"/>
    <x v="1"/>
  </r>
  <r>
    <s v="PID0116"/>
    <x v="0"/>
    <s v="Senior Adullt"/>
    <n v="800"/>
    <n v="24.713311075627811"/>
    <b v="0"/>
    <s v="Cancer"/>
    <x v="0"/>
    <x v="1"/>
  </r>
  <r>
    <s v="PID0117"/>
    <x v="1"/>
    <s v="senior"/>
    <n v="48000"/>
    <n v="20.899908172635445"/>
    <b v="0"/>
    <s v="Allergic Reaction"/>
    <x v="0"/>
    <x v="1"/>
  </r>
  <r>
    <s v="PID0118"/>
    <x v="0"/>
    <s v="Super Adults"/>
    <n v="500"/>
    <n v="22.939750692520775"/>
    <b v="0"/>
    <s v="Childbirth"/>
    <x v="0"/>
    <x v="1"/>
  </r>
  <r>
    <s v="PID0119"/>
    <x v="3"/>
    <s v="senior"/>
    <n v="500"/>
    <n v="33.796847114812621"/>
    <b v="1"/>
    <s v="Hypertension"/>
    <x v="1"/>
    <x v="1"/>
  </r>
  <r>
    <s v="PID0120"/>
    <x v="2"/>
    <s v="Young Adults"/>
    <n v="18000"/>
    <n v="29.570312499999996"/>
    <b v="1"/>
    <s v="Appendicitis"/>
    <x v="0"/>
    <x v="0"/>
  </r>
  <r>
    <s v="PID0121"/>
    <x v="1"/>
    <s v="Young Adults"/>
    <n v="20000"/>
    <n v="26.696500906600825"/>
    <b v="0"/>
    <s v="Prostate Cancer"/>
    <x v="0"/>
    <x v="1"/>
  </r>
  <r>
    <s v="PID0122"/>
    <x v="0"/>
    <s v="Super Adults"/>
    <n v="18000"/>
    <n v="24.650505651397982"/>
    <b v="0"/>
    <s v="Diabetes"/>
    <x v="0"/>
    <x v="1"/>
  </r>
  <r>
    <s v="PID0123"/>
    <x v="0"/>
    <s v="Young Adults"/>
    <n v="10000"/>
    <n v="21.664973145594427"/>
    <b v="0"/>
    <s v="Fractured Leg"/>
    <x v="0"/>
    <x v="1"/>
  </r>
  <r>
    <s v="PID0124"/>
    <x v="0"/>
    <s v="Super Adults"/>
    <n v="90000"/>
    <n v="34.172472952627714"/>
    <b v="1"/>
    <s v="Stroke"/>
    <x v="1"/>
    <x v="0"/>
  </r>
  <r>
    <s v="PID0125"/>
    <x v="0"/>
    <s v="Super Adults"/>
    <n v="18000"/>
    <n v="32.368549813692653"/>
    <b v="1"/>
    <s v="Fractured Arm"/>
    <x v="1"/>
    <x v="1"/>
  </r>
  <r>
    <s v="PID0126"/>
    <x v="0"/>
    <s v="Senior Adullt"/>
    <n v="800"/>
    <n v="22.758466596444187"/>
    <b v="0"/>
    <s v="Prostate Cancer"/>
    <x v="0"/>
    <x v="1"/>
  </r>
  <r>
    <s v="PID0127"/>
    <x v="0"/>
    <s v="senior"/>
    <n v="18000"/>
    <n v="24.242424242424246"/>
    <b v="0"/>
    <s v="Diabetes"/>
    <x v="0"/>
    <x v="1"/>
  </r>
  <r>
    <s v="PID0128"/>
    <x v="0"/>
    <s v="Senior Adullt"/>
    <n v="250000"/>
    <n v="20.212244897959184"/>
    <b v="0"/>
    <s v="Stroke"/>
    <x v="0"/>
    <x v="1"/>
  </r>
  <r>
    <s v="PID0129"/>
    <x v="1"/>
    <s v="senior"/>
    <n v="40000"/>
    <n v="22.096688617708562"/>
    <b v="0"/>
    <s v="Fractured Arm"/>
    <x v="0"/>
    <x v="1"/>
  </r>
  <r>
    <s v="PID0130"/>
    <x v="0"/>
    <s v="senior"/>
    <n v="90000"/>
    <n v="26.701174094180026"/>
    <b v="0"/>
    <s v="Cancer"/>
    <x v="0"/>
    <x v="1"/>
  </r>
  <r>
    <s v="PID0131"/>
    <x v="0"/>
    <s v="Young Adults"/>
    <n v="32000"/>
    <n v="28.25851811790157"/>
    <b v="1"/>
    <s v="Stroke"/>
    <x v="1"/>
    <x v="0"/>
  </r>
  <r>
    <s v="PID0132"/>
    <x v="3"/>
    <s v="senior"/>
    <n v="300000"/>
    <n v="33.576829424580289"/>
    <b v="1"/>
    <s v="Hypertension"/>
    <x v="1"/>
    <x v="1"/>
  </r>
  <r>
    <s v="PID0133"/>
    <x v="0"/>
    <s v="senior"/>
    <n v="24000"/>
    <n v="22.977394408090426"/>
    <b v="0"/>
    <s v="Cancer"/>
    <x v="0"/>
    <x v="1"/>
  </r>
  <r>
    <s v="PID0134"/>
    <x v="0"/>
    <s v="senior"/>
    <n v="32000"/>
    <n v="21.167144543767922"/>
    <b v="0"/>
    <s v="Childbirth"/>
    <x v="0"/>
    <x v="1"/>
  </r>
  <r>
    <s v="PID0135"/>
    <x v="1"/>
    <s v="Young Adults"/>
    <n v="10000"/>
    <n v="28.858131487889278"/>
    <b v="1"/>
    <s v="Respiratory Infection"/>
    <x v="1"/>
    <x v="1"/>
  </r>
  <r>
    <s v="PID0136"/>
    <x v="0"/>
    <s v="Young Adults"/>
    <n v="24000"/>
    <n v="20.10875141069047"/>
    <b v="0"/>
    <s v="Cancer"/>
    <x v="0"/>
    <x v="1"/>
  </r>
  <r>
    <s v="PID0137"/>
    <x v="1"/>
    <s v="Senior Adullt"/>
    <n v="100"/>
    <n v="23.318800369929974"/>
    <b v="0"/>
    <s v="Kidney Stones"/>
    <x v="0"/>
    <x v="1"/>
  </r>
  <r>
    <s v="PID0138"/>
    <x v="3"/>
    <s v="senior"/>
    <n v="800"/>
    <n v="30.774099125825714"/>
    <b v="1"/>
    <s v="Appendicitis"/>
    <x v="0"/>
    <x v="0"/>
  </r>
  <r>
    <s v="PID0139"/>
    <x v="3"/>
    <s v="senior"/>
    <n v="10000"/>
    <n v="24.343196635932255"/>
    <b v="0"/>
    <s v="Kidney Stones"/>
    <x v="0"/>
    <x v="1"/>
  </r>
  <r>
    <s v="PID0140"/>
    <x v="0"/>
    <s v="senior"/>
    <n v="60000"/>
    <n v="21.812961731031827"/>
    <b v="0"/>
    <s v="Hypertension"/>
    <x v="0"/>
    <x v="1"/>
  </r>
  <r>
    <s v="PID0141"/>
    <x v="1"/>
    <s v="Senior Adullt"/>
    <n v="2000"/>
    <n v="31.245674740484432"/>
    <b v="1"/>
    <s v="Appendicitis"/>
    <x v="0"/>
    <x v="0"/>
  </r>
  <r>
    <s v="PID0142"/>
    <x v="1"/>
    <s v="senior"/>
    <n v="32000"/>
    <n v="34.187755102040818"/>
    <b v="1"/>
    <s v="Appendicitis"/>
    <x v="1"/>
    <x v="1"/>
  </r>
  <r>
    <s v="PID0143"/>
    <x v="0"/>
    <s v="senior"/>
    <n v="21000"/>
    <n v="26.901386983691502"/>
    <b v="0"/>
    <s v="Fractured Arm"/>
    <x v="0"/>
    <x v="1"/>
  </r>
  <r>
    <s v="PID0144"/>
    <x v="0"/>
    <s v="senior"/>
    <n v="100"/>
    <n v="29.466666666666665"/>
    <b v="1"/>
    <s v="Heart Disease"/>
    <x v="1"/>
    <x v="1"/>
  </r>
  <r>
    <s v="PID0145"/>
    <x v="0"/>
    <s v="Super Adults"/>
    <n v="40000"/>
    <n v="33.901163771293646"/>
    <b v="1"/>
    <s v="Heart Attack"/>
    <x v="1"/>
    <x v="1"/>
  </r>
  <r>
    <s v="PID0146"/>
    <x v="1"/>
    <s v="Senior Adullt"/>
    <n v="2000"/>
    <n v="21.406289217971246"/>
    <b v="0"/>
    <s v="Diabetes"/>
    <x v="0"/>
    <x v="1"/>
  </r>
  <r>
    <s v="PID0147"/>
    <x v="3"/>
    <s v="Senior Adullt"/>
    <n v="500"/>
    <n v="34.671280276816617"/>
    <b v="1"/>
    <s v="Fractured Arm"/>
    <x v="1"/>
    <x v="1"/>
  </r>
  <r>
    <s v="PID0148"/>
    <x v="1"/>
    <s v="senior"/>
    <n v="200000"/>
    <n v="29.655824375897208"/>
    <b v="1"/>
    <s v="Diabetes"/>
    <x v="1"/>
    <x v="1"/>
  </r>
  <r>
    <s v="PID0149"/>
    <x v="2"/>
    <s v="Senior Adullt"/>
    <n v="60000"/>
    <n v="21.95547347901919"/>
    <b v="0"/>
    <s v="Cancer"/>
    <x v="0"/>
    <x v="1"/>
  </r>
  <r>
    <s v="PID0150"/>
    <x v="2"/>
    <s v="senior"/>
    <n v="240000"/>
    <n v="25.104445029922093"/>
    <b v="0"/>
    <s v="Prostate Cancer"/>
    <x v="0"/>
    <x v="1"/>
  </r>
  <r>
    <s v="PID0151"/>
    <x v="0"/>
    <s v="senior"/>
    <n v="10000"/>
    <n v="32.415108117976388"/>
    <b v="1"/>
    <s v="Fractured Leg"/>
    <x v="1"/>
    <x v="0"/>
  </r>
  <r>
    <s v="PID0152"/>
    <x v="1"/>
    <s v="Young Adults"/>
    <n v="24000"/>
    <n v="29.712006489994597"/>
    <b v="1"/>
    <s v="Hypertension"/>
    <x v="1"/>
    <x v="1"/>
  </r>
  <r>
    <s v="PID0153"/>
    <x v="3"/>
    <s v="senior"/>
    <n v="40000"/>
    <n v="28.440954975164232"/>
    <b v="1"/>
    <s v="Diabetes"/>
    <x v="0"/>
    <x v="0"/>
  </r>
  <r>
    <s v="PID0154"/>
    <x v="0"/>
    <s v="Senior Adullt"/>
    <n v="60000"/>
    <n v="30.078124999999993"/>
    <b v="1"/>
    <s v="Stroke"/>
    <x v="1"/>
    <x v="1"/>
  </r>
  <r>
    <s v="PID0155"/>
    <x v="0"/>
    <s v="Senior Adullt"/>
    <n v="800"/>
    <n v="31.091348342144887"/>
    <b v="1"/>
    <s v="Respiratory Infection"/>
    <x v="1"/>
    <x v="1"/>
  </r>
  <r>
    <s v="PID0156"/>
    <x v="0"/>
    <s v="senior"/>
    <n v="24000"/>
    <n v="26.962868480725625"/>
    <b v="0"/>
    <s v="Fractured Leg"/>
    <x v="0"/>
    <x v="1"/>
  </r>
  <r>
    <s v="PID0157"/>
    <x v="0"/>
    <s v="Senior Adullt"/>
    <n v="24000"/>
    <n v="32.753365996682227"/>
    <b v="1"/>
    <s v="Childbirth"/>
    <x v="0"/>
    <x v="0"/>
  </r>
  <r>
    <s v="PID0158"/>
    <x v="0"/>
    <s v="Young Adults"/>
    <n v="100"/>
    <n v="31.895661157024794"/>
    <b v="1"/>
    <s v="Heart Attack"/>
    <x v="1"/>
    <x v="1"/>
  </r>
  <r>
    <s v="PID0159"/>
    <x v="3"/>
    <s v="senior"/>
    <n v="800"/>
    <n v="30.748066627007741"/>
    <b v="1"/>
    <s v="Respiratory Infection"/>
    <x v="1"/>
    <x v="1"/>
  </r>
  <r>
    <s v="PID0160"/>
    <x v="3"/>
    <s v="senior"/>
    <n v="300000"/>
    <n v="29.319856487018246"/>
    <b v="1"/>
    <s v="Hypertension"/>
    <x v="0"/>
    <x v="0"/>
  </r>
  <r>
    <s v="PID0161"/>
    <x v="1"/>
    <s v="Young Adults"/>
    <n v="60000"/>
    <n v="23.673469387755102"/>
    <b v="0"/>
    <s v="Appendicitis"/>
    <x v="0"/>
    <x v="1"/>
  </r>
  <r>
    <s v="PID0162"/>
    <x v="0"/>
    <s v="senior"/>
    <n v="60000"/>
    <n v="22.915782570116889"/>
    <b v="0"/>
    <s v="Diabetes"/>
    <x v="0"/>
    <x v="1"/>
  </r>
  <r>
    <s v="PID0163"/>
    <x v="2"/>
    <s v="Young Adults"/>
    <n v="24000"/>
    <n v="26.919011758488573"/>
    <b v="0"/>
    <s v="Osteoarthritis"/>
    <x v="0"/>
    <x v="1"/>
  </r>
  <r>
    <s v="PID0164"/>
    <x v="3"/>
    <s v="Senior Adullt"/>
    <n v="40000"/>
    <n v="30.513822654093012"/>
    <b v="1"/>
    <s v="Hypertension"/>
    <x v="0"/>
    <x v="0"/>
  </r>
  <r>
    <s v="PID0165"/>
    <x v="0"/>
    <s v="senior"/>
    <n v="18000"/>
    <n v="34.671280276816617"/>
    <b v="1"/>
    <s v="Prostate Cancer"/>
    <x v="1"/>
    <x v="0"/>
  </r>
  <r>
    <s v="PID0166"/>
    <x v="1"/>
    <s v="Super Adults"/>
    <n v="20000"/>
    <n v="34.755463059313215"/>
    <b v="1"/>
    <s v="Childbirth"/>
    <x v="1"/>
    <x v="0"/>
  </r>
  <r>
    <s v="PID0167"/>
    <x v="3"/>
    <s v="senior"/>
    <n v="250000"/>
    <n v="28.517422748191979"/>
    <b v="1"/>
    <s v="Heart Disease"/>
    <x v="1"/>
    <x v="0"/>
  </r>
  <r>
    <s v="PID0168"/>
    <x v="2"/>
    <s v="senior"/>
    <n v="100"/>
    <n v="33.910728752748732"/>
    <b v="1"/>
    <s v="Fractured Arm"/>
    <x v="1"/>
    <x v="0"/>
  </r>
  <r>
    <s v="PID0169"/>
    <x v="2"/>
    <s v="senior"/>
    <n v="21000"/>
    <n v="26.339579224194605"/>
    <b v="0"/>
    <s v="Kidney Stones"/>
    <x v="0"/>
    <x v="1"/>
  </r>
  <r>
    <s v="PID0170"/>
    <x v="1"/>
    <s v="senior"/>
    <n v="20000"/>
    <n v="34.646435960890912"/>
    <b v="1"/>
    <s v="Osteoarthritis"/>
    <x v="0"/>
    <x v="0"/>
  </r>
  <r>
    <s v="PID0171"/>
    <x v="0"/>
    <s v="senior"/>
    <n v="100"/>
    <n v="31.683873264506936"/>
    <b v="1"/>
    <s v="Heart Attack"/>
    <x v="1"/>
    <x v="1"/>
  </r>
  <r>
    <s v="PID0172"/>
    <x v="2"/>
    <s v="senior"/>
    <n v="3000"/>
    <n v="29.781380130874481"/>
    <b v="1"/>
    <s v="Respiratory Infection"/>
    <x v="1"/>
    <x v="1"/>
  </r>
  <r>
    <s v="PID0173"/>
    <x v="1"/>
    <s v="Super Adults"/>
    <n v="100"/>
    <n v="31.753520104514447"/>
    <b v="1"/>
    <s v="Diabetes"/>
    <x v="0"/>
    <x v="0"/>
  </r>
  <r>
    <s v="PID0174"/>
    <x v="0"/>
    <s v="Super Adults"/>
    <n v="3000"/>
    <n v="31.552977839335181"/>
    <b v="1"/>
    <s v="Stroke"/>
    <x v="1"/>
    <x v="0"/>
  </r>
  <r>
    <s v="PID0175"/>
    <x v="0"/>
    <s v="Super Adults"/>
    <n v="36000"/>
    <n v="26.418928726956018"/>
    <b v="0"/>
    <s v="Stroke"/>
    <x v="0"/>
    <x v="1"/>
  </r>
  <r>
    <s v="PID0176"/>
    <x v="3"/>
    <s v="senior"/>
    <n v="800"/>
    <n v="29.077672031928422"/>
    <b v="1"/>
    <s v="Prostate Cancer"/>
    <x v="1"/>
    <x v="1"/>
  </r>
  <r>
    <s v="PID0177"/>
    <x v="0"/>
    <s v="Senior Adullt"/>
    <n v="500"/>
    <n v="34.994834710743802"/>
    <b v="1"/>
    <s v="Hypertension"/>
    <x v="1"/>
    <x v="0"/>
  </r>
  <r>
    <s v="PID0178"/>
    <x v="1"/>
    <s v="Young Adults"/>
    <n v="32000"/>
    <n v="31.569054637105388"/>
    <b v="1"/>
    <s v="Heart Attack"/>
    <x v="1"/>
    <x v="1"/>
  </r>
  <r>
    <s v="PID0179"/>
    <x v="0"/>
    <s v="senior"/>
    <n v="3000"/>
    <n v="25.356513379266136"/>
    <b v="0"/>
    <s v="Kidney Stones"/>
    <x v="0"/>
    <x v="1"/>
  </r>
  <r>
    <s v="PID0180"/>
    <x v="1"/>
    <s v="Senior Adullt"/>
    <n v="10000"/>
    <n v="21.162501196974048"/>
    <b v="0"/>
    <s v="Hypertension"/>
    <x v="0"/>
    <x v="1"/>
  </r>
  <r>
    <s v="PID0181"/>
    <x v="0"/>
    <s v="senior"/>
    <n v="200000"/>
    <n v="30.896787626412852"/>
    <b v="1"/>
    <s v="Childbirth"/>
    <x v="0"/>
    <x v="0"/>
  </r>
  <r>
    <s v="PID0182"/>
    <x v="0"/>
    <s v="Young Adults"/>
    <n v="60000"/>
    <n v="33.776757861522469"/>
    <b v="1"/>
    <s v="Childbirth"/>
    <x v="1"/>
    <x v="0"/>
  </r>
  <r>
    <s v="PID0183"/>
    <x v="1"/>
    <s v="senior"/>
    <n v="18000"/>
    <n v="32.343749999999993"/>
    <b v="1"/>
    <s v="Respiratory Infection"/>
    <x v="1"/>
    <x v="1"/>
  </r>
  <r>
    <s v="PID0184"/>
    <x v="2"/>
    <s v="Senior Adullt"/>
    <n v="240000"/>
    <n v="31.667863616155401"/>
    <b v="1"/>
    <s v="Heart Attack"/>
    <x v="1"/>
    <x v="1"/>
  </r>
  <r>
    <s v="PID0185"/>
    <x v="0"/>
    <s v="Young Adults"/>
    <n v="90000"/>
    <n v="21.95547347901919"/>
    <b v="0"/>
    <s v="Osteoarthritis"/>
    <x v="0"/>
    <x v="1"/>
  </r>
  <r>
    <s v="PID0186"/>
    <x v="0"/>
    <s v="senior"/>
    <n v="300000"/>
    <n v="31.714753123140991"/>
    <b v="1"/>
    <s v="Diabetes"/>
    <x v="0"/>
    <x v="0"/>
  </r>
  <r>
    <s v="PID0187"/>
    <x v="0"/>
    <s v="Senior Adullt"/>
    <n v="100"/>
    <n v="25.912132306526949"/>
    <b v="0"/>
    <s v="Allergic Reaction"/>
    <x v="0"/>
    <x v="1"/>
  </r>
  <r>
    <s v="PID0188"/>
    <x v="2"/>
    <s v="Senior Adullt"/>
    <n v="10000"/>
    <n v="33.787332376317359"/>
    <b v="1"/>
    <s v="Heart Disease"/>
    <x v="1"/>
    <x v="1"/>
  </r>
  <r>
    <s v="PID0189"/>
    <x v="0"/>
    <s v="Senior Adullt"/>
    <n v="240000"/>
    <n v="22.159274265839578"/>
    <b v="0"/>
    <s v="Fractured Leg"/>
    <x v="0"/>
    <x v="1"/>
  </r>
  <r>
    <s v="PID0190"/>
    <x v="2"/>
    <s v="Young Adults"/>
    <n v="18000"/>
    <n v="31.088584710743802"/>
    <b v="1"/>
    <s v="Heart Disease"/>
    <x v="1"/>
    <x v="1"/>
  </r>
  <r>
    <s v="PID0191"/>
    <x v="2"/>
    <s v="Senior Adullt"/>
    <n v="75000"/>
    <n v="28.96341463414635"/>
    <b v="1"/>
    <s v="Heart Attack"/>
    <x v="1"/>
    <x v="1"/>
  </r>
  <r>
    <s v="PID0192"/>
    <x v="2"/>
    <s v="Senior Adullt"/>
    <n v="2000"/>
    <n v="34.916726514141104"/>
    <b v="1"/>
    <s v="Hypertension"/>
    <x v="1"/>
    <x v="1"/>
  </r>
  <r>
    <s v="PID0193"/>
    <x v="2"/>
    <s v="senior"/>
    <n v="3000"/>
    <n v="30.292638317329668"/>
    <b v="1"/>
    <s v="Respiratory Infection"/>
    <x v="1"/>
    <x v="0"/>
  </r>
  <r>
    <s v="PID0194"/>
    <x v="1"/>
    <s v="senior"/>
    <n v="12000"/>
    <n v="24.844720496894411"/>
    <b v="0"/>
    <s v="Prostate Cancer"/>
    <x v="0"/>
    <x v="1"/>
  </r>
  <r>
    <s v="PID0195"/>
    <x v="1"/>
    <s v="senior"/>
    <n v="60000"/>
    <n v="30.533333333333335"/>
    <b v="1"/>
    <s v="Appendicitis"/>
    <x v="0"/>
    <x v="0"/>
  </r>
  <r>
    <s v="PID0196"/>
    <x v="1"/>
    <s v="Senior Adullt"/>
    <n v="75000"/>
    <n v="29.436332653947673"/>
    <b v="1"/>
    <s v="Osteoarthritis"/>
    <x v="1"/>
    <x v="1"/>
  </r>
  <r>
    <s v="PID0197"/>
    <x v="1"/>
    <s v="Senior Adullt"/>
    <n v="21000"/>
    <n v="29.873494894071023"/>
    <b v="1"/>
    <s v="Kidney Stones"/>
    <x v="1"/>
    <x v="1"/>
  </r>
  <r>
    <s v="PID0198"/>
    <x v="2"/>
    <s v="Young Adults"/>
    <n v="3000"/>
    <n v="24.335937499999993"/>
    <b v="0"/>
    <s v="Kidney Stones"/>
    <x v="0"/>
    <x v="1"/>
  </r>
  <r>
    <s v="PID0199"/>
    <x v="0"/>
    <s v="senior"/>
    <n v="45000"/>
    <n v="20.461819844535892"/>
    <b v="0"/>
    <s v="Prostate Cancer"/>
    <x v="0"/>
    <x v="1"/>
  </r>
  <r>
    <s v="PID0200"/>
    <x v="2"/>
    <s v="senior"/>
    <n v="1600"/>
    <n v="32.370445637973582"/>
    <b v="1"/>
    <s v="Respiratory Infection"/>
    <x v="1"/>
    <x v="1"/>
  </r>
  <r>
    <s v="PID0201"/>
    <x v="0"/>
    <s v="senior"/>
    <n v="800"/>
    <n v="22.230440499671268"/>
    <b v="0"/>
    <s v="Cancer"/>
    <x v="0"/>
    <x v="1"/>
  </r>
  <r>
    <s v="PID0202"/>
    <x v="2"/>
    <s v="senior"/>
    <n v="100"/>
    <n v="33.732501264968796"/>
    <b v="1"/>
    <s v="Kidney Stones"/>
    <x v="1"/>
    <x v="0"/>
  </r>
  <r>
    <s v="PID0203"/>
    <x v="3"/>
    <s v="senior"/>
    <n v="300000"/>
    <n v="32.171201814058961"/>
    <b v="1"/>
    <s v="Kidney Stones"/>
    <x v="1"/>
    <x v="1"/>
  </r>
  <r>
    <s v="PID0204"/>
    <x v="3"/>
    <s v="Young Adults"/>
    <n v="300000"/>
    <n v="26.918500892326001"/>
    <b v="0"/>
    <s v="Fractured Arm"/>
    <x v="0"/>
    <x v="1"/>
  </r>
  <r>
    <s v="PID0205"/>
    <x v="0"/>
    <s v="Super Adults"/>
    <n v="45000"/>
    <n v="21.810132094643638"/>
    <b v="0"/>
    <s v="Fractured Leg"/>
    <x v="0"/>
    <x v="1"/>
  </r>
  <r>
    <s v="PID0206"/>
    <x v="2"/>
    <s v="Senior Adullt"/>
    <n v="18000"/>
    <n v="25.924199505181253"/>
    <b v="0"/>
    <s v="Allergic Reaction"/>
    <x v="0"/>
    <x v="1"/>
  </r>
  <r>
    <s v="PID0207"/>
    <x v="0"/>
    <s v="Young Adults"/>
    <n v="3000"/>
    <n v="29.054752066115704"/>
    <b v="1"/>
    <s v="Allergic Reaction"/>
    <x v="0"/>
    <x v="0"/>
  </r>
  <r>
    <s v="PID0208"/>
    <x v="3"/>
    <s v="senior"/>
    <n v="3000"/>
    <n v="23.571621465221249"/>
    <b v="0"/>
    <s v="Diabetes"/>
    <x v="0"/>
    <x v="1"/>
  </r>
  <r>
    <s v="PID0209"/>
    <x v="3"/>
    <s v="senior"/>
    <n v="75000"/>
    <n v="26.542185872458621"/>
    <b v="0"/>
    <s v="Childbirth"/>
    <x v="0"/>
    <x v="1"/>
  </r>
  <r>
    <s v="PID0210"/>
    <x v="2"/>
    <s v="senior"/>
    <n v="100"/>
    <n v="20.022375679950617"/>
    <b v="0"/>
    <s v="Osteoarthritis"/>
    <x v="0"/>
    <x v="1"/>
  </r>
  <r>
    <s v="PID0211"/>
    <x v="3"/>
    <s v="senior"/>
    <n v="20000"/>
    <n v="34.786641929499076"/>
    <b v="1"/>
    <s v="Heart Disease"/>
    <x v="1"/>
    <x v="1"/>
  </r>
  <r>
    <s v="PID0212"/>
    <x v="0"/>
    <s v="senior"/>
    <n v="60000"/>
    <n v="34.775086505190316"/>
    <b v="1"/>
    <s v="Fractured Arm"/>
    <x v="0"/>
    <x v="0"/>
  </r>
  <r>
    <s v="PID0213"/>
    <x v="3"/>
    <s v="Senior Adullt"/>
    <n v="90000"/>
    <n v="34.269972451790636"/>
    <b v="1"/>
    <s v="Heart Disease"/>
    <x v="1"/>
    <x v="1"/>
  </r>
  <r>
    <s v="PID0214"/>
    <x v="3"/>
    <s v="senior"/>
    <n v="32000"/>
    <n v="25.422209473269035"/>
    <b v="0"/>
    <s v="Diabetes"/>
    <x v="0"/>
    <x v="1"/>
  </r>
  <r>
    <s v="PID0215"/>
    <x v="2"/>
    <s v="senior"/>
    <n v="18000"/>
    <n v="33.329125110465846"/>
    <b v="1"/>
    <s v="Childbirth"/>
    <x v="1"/>
    <x v="1"/>
  </r>
  <r>
    <s v="PID0216"/>
    <x v="0"/>
    <s v="Senior Adullt"/>
    <n v="12000"/>
    <n v="24.420354153003352"/>
    <b v="0"/>
    <s v="Appendicitis"/>
    <x v="0"/>
    <x v="1"/>
  </r>
  <r>
    <s v="PID0217"/>
    <x v="2"/>
    <s v="Young Adults"/>
    <n v="2000"/>
    <n v="32.38603330939435"/>
    <b v="1"/>
    <s v="Fractured Arm"/>
    <x v="0"/>
    <x v="0"/>
  </r>
  <r>
    <s v="PID0218"/>
    <x v="0"/>
    <s v="Senior Adullt"/>
    <n v="10000"/>
    <n v="26.083029094056986"/>
    <b v="0"/>
    <s v="Diabetes"/>
    <x v="0"/>
    <x v="1"/>
  </r>
  <r>
    <s v="PID0219"/>
    <x v="3"/>
    <s v="Young Adults"/>
    <n v="250000"/>
    <n v="30.960332074529511"/>
    <b v="1"/>
    <s v="Osteoarthritis"/>
    <x v="1"/>
    <x v="1"/>
  </r>
  <r>
    <s v="PID0220"/>
    <x v="0"/>
    <s v="Senior Adullt"/>
    <n v="36000"/>
    <n v="30.572055785123968"/>
    <b v="1"/>
    <s v="Cancer"/>
    <x v="0"/>
    <x v="0"/>
  </r>
  <r>
    <s v="PID0221"/>
    <x v="0"/>
    <s v="Senior Adullt"/>
    <n v="800"/>
    <n v="22.854224520412394"/>
    <b v="0"/>
    <s v="Fractured Leg"/>
    <x v="0"/>
    <x v="1"/>
  </r>
  <r>
    <s v="PID0222"/>
    <x v="3"/>
    <s v="Senior Adullt"/>
    <n v="20000"/>
    <n v="21.317117177319655"/>
    <b v="0"/>
    <s v="Appendicitis"/>
    <x v="0"/>
    <x v="1"/>
  </r>
  <r>
    <s v="PID0223"/>
    <x v="3"/>
    <s v="senior"/>
    <n v="250000"/>
    <n v="24.488888888888891"/>
    <b v="0"/>
    <s v="Prostate Cancer"/>
    <x v="0"/>
    <x v="1"/>
  </r>
  <r>
    <s v="PID0224"/>
    <x v="1"/>
    <s v="Senior Adullt"/>
    <n v="32000"/>
    <n v="22.653268442981691"/>
    <b v="0"/>
    <s v="Cancer"/>
    <x v="0"/>
    <x v="1"/>
  </r>
  <r>
    <s v="PID0225"/>
    <x v="2"/>
    <s v="senior"/>
    <n v="240000"/>
    <n v="23.507740888557521"/>
    <b v="0"/>
    <s v="Allergic Reaction"/>
    <x v="0"/>
    <x v="1"/>
  </r>
  <r>
    <s v="PID0226"/>
    <x v="0"/>
    <s v="senior"/>
    <n v="20000"/>
    <n v="31.268590124925641"/>
    <b v="1"/>
    <s v="Heart Disease"/>
    <x v="1"/>
    <x v="0"/>
  </r>
  <r>
    <s v="PID0227"/>
    <x v="0"/>
    <s v="senior"/>
    <n v="500"/>
    <n v="25.066666666666666"/>
    <b v="0"/>
    <s v="Prostate Cancer"/>
    <x v="0"/>
    <x v="1"/>
  </r>
  <r>
    <s v="PID0228"/>
    <x v="1"/>
    <s v="Young Adults"/>
    <n v="40000"/>
    <n v="28.360351528307834"/>
    <b v="1"/>
    <s v="Cancer"/>
    <x v="0"/>
    <x v="0"/>
  </r>
  <r>
    <s v="PID0229"/>
    <x v="2"/>
    <s v="senior"/>
    <n v="15000"/>
    <n v="22.093170054286073"/>
    <b v="0"/>
    <s v="Fractured Leg"/>
    <x v="0"/>
    <x v="1"/>
  </r>
  <r>
    <s v="PID0230"/>
    <x v="1"/>
    <s v="Super Adults"/>
    <n v="40000"/>
    <n v="30.014274140658149"/>
    <b v="1"/>
    <s v="Respiratory Infection"/>
    <x v="1"/>
    <x v="1"/>
  </r>
  <r>
    <s v="PID0231"/>
    <x v="1"/>
    <s v="Senior Adullt"/>
    <n v="32000"/>
    <n v="33.087076783025807"/>
    <b v="1"/>
    <s v="Hypertension"/>
    <x v="1"/>
    <x v="1"/>
  </r>
  <r>
    <s v="PID0232"/>
    <x v="1"/>
    <s v="senior"/>
    <n v="500"/>
    <n v="32.720526227019732"/>
    <b v="1"/>
    <s v="Heart Disease"/>
    <x v="1"/>
    <x v="1"/>
  </r>
  <r>
    <s v="PID0233"/>
    <x v="0"/>
    <s v="Senior Adullt"/>
    <n v="16000"/>
    <n v="22.382812499999993"/>
    <b v="0"/>
    <s v="Fractured Arm"/>
    <x v="0"/>
    <x v="1"/>
  </r>
  <r>
    <s v="PID0234"/>
    <x v="2"/>
    <s v="Young Adults"/>
    <n v="500"/>
    <n v="34.349173553719012"/>
    <b v="1"/>
    <s v="Heart Disease"/>
    <x v="1"/>
    <x v="1"/>
  </r>
  <r>
    <s v="PID0235"/>
    <x v="3"/>
    <s v="Senior Adullt"/>
    <n v="60000"/>
    <n v="29.937518794480265"/>
    <b v="1"/>
    <s v="Diabetes"/>
    <x v="1"/>
    <x v="1"/>
  </r>
  <r>
    <s v="PID0236"/>
    <x v="1"/>
    <s v="Super Adults"/>
    <n v="800"/>
    <n v="20.353798126951091"/>
    <b v="0"/>
    <s v="Childbirth"/>
    <x v="0"/>
    <x v="1"/>
  </r>
  <r>
    <s v="PID0237"/>
    <x v="1"/>
    <s v="Super Adults"/>
    <n v="30000"/>
    <n v="34.566567647853084"/>
    <b v="1"/>
    <s v="Prostate Cancer"/>
    <x v="0"/>
    <x v="0"/>
  </r>
  <r>
    <s v="PID0238"/>
    <x v="2"/>
    <s v="Senior Adullt"/>
    <n v="40000"/>
    <n v="30.128928559214803"/>
    <b v="1"/>
    <s v="Stroke"/>
    <x v="0"/>
    <x v="0"/>
  </r>
  <r>
    <s v="PID0239"/>
    <x v="3"/>
    <s v="Senior Adullt"/>
    <n v="18000"/>
    <n v="21.898533491874751"/>
    <b v="0"/>
    <s v="Kidney Stones"/>
    <x v="0"/>
    <x v="1"/>
  </r>
  <r>
    <s v="PID0240"/>
    <x v="1"/>
    <s v="Young Adults"/>
    <n v="40000"/>
    <n v="26.040662011496469"/>
    <b v="0"/>
    <s v="Childbirth"/>
    <x v="0"/>
    <x v="1"/>
  </r>
  <r>
    <s v="PID0241"/>
    <x v="1"/>
    <s v="Super Adults"/>
    <n v="16000"/>
    <n v="31.368227731864103"/>
    <b v="1"/>
    <s v="Kidney Stones"/>
    <x v="0"/>
    <x v="0"/>
  </r>
  <r>
    <s v="PID0242"/>
    <x v="3"/>
    <s v="senior"/>
    <n v="500"/>
    <n v="29.213238496153291"/>
    <b v="1"/>
    <s v="Diabetes"/>
    <x v="0"/>
    <x v="0"/>
  </r>
  <r>
    <s v="PID0243"/>
    <x v="1"/>
    <s v="Young Adults"/>
    <n v="16000"/>
    <n v="21.592393671069821"/>
    <b v="0"/>
    <s v="Fractured Leg"/>
    <x v="0"/>
    <x v="1"/>
  </r>
  <r>
    <s v="PID0244"/>
    <x v="2"/>
    <s v="senior"/>
    <n v="12000"/>
    <n v="28.70259635044944"/>
    <b v="1"/>
    <s v="Stroke"/>
    <x v="1"/>
    <x v="0"/>
  </r>
  <r>
    <s v="PID0245"/>
    <x v="0"/>
    <s v="senior"/>
    <n v="40000"/>
    <n v="24.557752341311129"/>
    <b v="0"/>
    <s v="Appendicitis"/>
    <x v="0"/>
    <x v="1"/>
  </r>
  <r>
    <s v="PID0246"/>
    <x v="2"/>
    <s v="senior"/>
    <n v="200000"/>
    <n v="28.353057199211044"/>
    <b v="1"/>
    <s v="Appendicitis"/>
    <x v="1"/>
    <x v="0"/>
  </r>
  <r>
    <s v="PID0247"/>
    <x v="3"/>
    <s v="Super Adults"/>
    <n v="30000"/>
    <n v="29.937116623587048"/>
    <b v="1"/>
    <s v="Heart Disease"/>
    <x v="1"/>
    <x v="1"/>
  </r>
  <r>
    <s v="PID0248"/>
    <x v="0"/>
    <s v="senior"/>
    <n v="60000"/>
    <n v="29.7264739229025"/>
    <b v="1"/>
    <s v="Heart Attack"/>
    <x v="1"/>
    <x v="1"/>
  </r>
  <r>
    <s v="PID0249"/>
    <x v="2"/>
    <s v="senior"/>
    <n v="800"/>
    <n v="33.682733213455549"/>
    <b v="1"/>
    <s v="Kidney Stones"/>
    <x v="1"/>
    <x v="1"/>
  </r>
  <r>
    <s v="PID0250"/>
    <x v="3"/>
    <s v="Senior Adullt"/>
    <n v="500"/>
    <n v="24.499540863177231"/>
    <b v="0"/>
    <s v="Allergic Reaction"/>
    <x v="0"/>
    <x v="1"/>
  </r>
  <r>
    <s v="PID0251"/>
    <x v="0"/>
    <s v="Senior Adullt"/>
    <n v="24000"/>
    <n v="25.91087240528379"/>
    <b v="0"/>
    <s v="Allergic Reaction"/>
    <x v="0"/>
    <x v="1"/>
  </r>
  <r>
    <s v="PID0252"/>
    <x v="3"/>
    <s v="Senior Adullt"/>
    <n v="60000"/>
    <n v="21.918540545958766"/>
    <b v="0"/>
    <s v="Diabetes"/>
    <x v="0"/>
    <x v="1"/>
  </r>
  <r>
    <s v="PID0253"/>
    <x v="2"/>
    <s v="Young Adults"/>
    <n v="30000"/>
    <n v="31.294765840220389"/>
    <b v="1"/>
    <s v="Stroke"/>
    <x v="1"/>
    <x v="1"/>
  </r>
  <r>
    <s v="PID0254"/>
    <x v="1"/>
    <s v="senior"/>
    <n v="40000"/>
    <n v="21.852877808556482"/>
    <b v="0"/>
    <s v="Allergic Reaction"/>
    <x v="0"/>
    <x v="1"/>
  </r>
  <r>
    <s v="PID0255"/>
    <x v="0"/>
    <s v="Senior Adullt"/>
    <n v="200000"/>
    <n v="29.615950206901271"/>
    <b v="1"/>
    <s v="Heart Attack"/>
    <x v="1"/>
    <x v="1"/>
  </r>
  <r>
    <s v="PID0256"/>
    <x v="2"/>
    <s v="senior"/>
    <n v="36000"/>
    <n v="30.655432933823818"/>
    <b v="1"/>
    <s v="Heart Attack"/>
    <x v="1"/>
    <x v="1"/>
  </r>
  <r>
    <s v="PID0257"/>
    <x v="0"/>
    <s v="Young Adults"/>
    <n v="60000"/>
    <n v="25.970115548195267"/>
    <b v="0"/>
    <s v="Fractured Arm"/>
    <x v="0"/>
    <x v="1"/>
  </r>
  <r>
    <s v="PID0258"/>
    <x v="2"/>
    <s v="senior"/>
    <n v="3000"/>
    <n v="24.346516547742841"/>
    <b v="0"/>
    <s v="Prostate Cancer"/>
    <x v="0"/>
    <x v="1"/>
  </r>
  <r>
    <s v="PID0259"/>
    <x v="1"/>
    <s v="Young Adults"/>
    <n v="200000"/>
    <n v="34.257812499999993"/>
    <b v="1"/>
    <s v="Heart Disease"/>
    <x v="1"/>
    <x v="1"/>
  </r>
  <r>
    <s v="PID0260"/>
    <x v="3"/>
    <s v="senior"/>
    <n v="100"/>
    <n v="22.812499999999996"/>
    <b v="0"/>
    <s v="Allergic Reaction"/>
    <x v="0"/>
    <x v="1"/>
  </r>
  <r>
    <s v="PID0261"/>
    <x v="0"/>
    <s v="Senior Adullt"/>
    <n v="800"/>
    <n v="29.970931203849108"/>
    <b v="1"/>
    <s v="Kidney Stones"/>
    <x v="0"/>
    <x v="0"/>
  </r>
  <r>
    <s v="PID0262"/>
    <x v="2"/>
    <s v="Young Adults"/>
    <n v="250000"/>
    <n v="22.491349480968861"/>
    <b v="0"/>
    <s v="Appendicitis"/>
    <x v="0"/>
    <x v="1"/>
  </r>
  <r>
    <s v="PID0263"/>
    <x v="3"/>
    <s v="senior"/>
    <n v="3000"/>
    <n v="22.230133301689015"/>
    <b v="0"/>
    <s v="Osteoarthritis"/>
    <x v="0"/>
    <x v="1"/>
  </r>
  <r>
    <s v="PID0264"/>
    <x v="0"/>
    <s v="Senior Adullt"/>
    <n v="30000"/>
    <n v="34.049036281179141"/>
    <b v="1"/>
    <s v="Hypertension"/>
    <x v="0"/>
    <x v="0"/>
  </r>
  <r>
    <s v="PID0265"/>
    <x v="2"/>
    <s v="Senior Adullt"/>
    <n v="3000"/>
    <n v="21.406289217971246"/>
    <b v="0"/>
    <s v="Hypertension"/>
    <x v="0"/>
    <x v="1"/>
  </r>
  <r>
    <s v="PID0266"/>
    <x v="1"/>
    <s v="Senior Adullt"/>
    <n v="100"/>
    <n v="29.85734124479232"/>
    <b v="1"/>
    <s v="Stroke"/>
    <x v="1"/>
    <x v="1"/>
  </r>
  <r>
    <s v="PID0267"/>
    <x v="1"/>
    <s v="Young Adults"/>
    <n v="800"/>
    <n v="22.525951557093425"/>
    <b v="0"/>
    <s v="Allergic Reaction"/>
    <x v="0"/>
    <x v="1"/>
  </r>
  <r>
    <s v="PID0268"/>
    <x v="1"/>
    <s v="Senior Adullt"/>
    <n v="12000"/>
    <n v="34.98279260917505"/>
    <b v="1"/>
    <s v="Respiratory Infection"/>
    <x v="1"/>
    <x v="0"/>
  </r>
  <r>
    <s v="PID0269"/>
    <x v="1"/>
    <s v="Senior Adullt"/>
    <n v="40000"/>
    <n v="28.515624999999993"/>
    <b v="1"/>
    <s v="Respiratory Infection"/>
    <x v="1"/>
    <x v="1"/>
  </r>
  <r>
    <s v="PID0270"/>
    <x v="3"/>
    <s v="Senior Adullt"/>
    <n v="240000"/>
    <n v="24.177566389219184"/>
    <b v="0"/>
    <s v="Stroke"/>
    <x v="0"/>
    <x v="1"/>
  </r>
  <r>
    <s v="PID0271"/>
    <x v="2"/>
    <s v="Young Adults"/>
    <n v="90000"/>
    <n v="25.126131845367368"/>
    <b v="0"/>
    <s v="Prostate Cancer"/>
    <x v="0"/>
    <x v="1"/>
  </r>
  <r>
    <s v="PID0272"/>
    <x v="3"/>
    <s v="Super Adults"/>
    <n v="32000"/>
    <n v="32.090551340825179"/>
    <b v="1"/>
    <s v="Heart Attack"/>
    <x v="1"/>
    <x v="1"/>
  </r>
  <r>
    <s v="PID0273"/>
    <x v="3"/>
    <s v="senior"/>
    <n v="15000"/>
    <n v="26.061679307694877"/>
    <b v="0"/>
    <s v="Prostate Cancer"/>
    <x v="0"/>
    <x v="1"/>
  </r>
  <r>
    <s v="PID0274"/>
    <x v="1"/>
    <s v="Super Adults"/>
    <n v="90000"/>
    <n v="21.060275962236744"/>
    <b v="0"/>
    <s v="Cancer"/>
    <x v="0"/>
    <x v="1"/>
  </r>
  <r>
    <s v="PID0275"/>
    <x v="2"/>
    <s v="Senior Adullt"/>
    <n v="12000"/>
    <n v="29.699532887261707"/>
    <b v="1"/>
    <s v="Cancer"/>
    <x v="0"/>
    <x v="0"/>
  </r>
  <r>
    <s v="PID0276"/>
    <x v="1"/>
    <s v="Senior Adullt"/>
    <n v="40000"/>
    <n v="32.881632653061224"/>
    <b v="1"/>
    <s v="Fractured Arm"/>
    <x v="0"/>
    <x v="0"/>
  </r>
  <r>
    <s v="PID0277"/>
    <x v="0"/>
    <s v="senior"/>
    <n v="18000"/>
    <n v="20.138111955557267"/>
    <b v="0"/>
    <s v="Appendicitis"/>
    <x v="0"/>
    <x v="1"/>
  </r>
  <r>
    <s v="PID0278"/>
    <x v="1"/>
    <s v="senior"/>
    <n v="60000"/>
    <n v="24.310660116891963"/>
    <b v="0"/>
    <s v="Childbirth"/>
    <x v="0"/>
    <x v="1"/>
  </r>
  <r>
    <s v="PID0279"/>
    <x v="1"/>
    <s v="senior"/>
    <n v="24000"/>
    <n v="26.472337894110655"/>
    <b v="0"/>
    <s v="Childbirth"/>
    <x v="0"/>
    <x v="1"/>
  </r>
  <r>
    <s v="PID0280"/>
    <x v="1"/>
    <s v="senior"/>
    <n v="24000"/>
    <n v="23.87543252595156"/>
    <b v="0"/>
    <s v="Prostate Cancer"/>
    <x v="0"/>
    <x v="1"/>
  </r>
  <r>
    <s v="PID0281"/>
    <x v="0"/>
    <s v="senior"/>
    <n v="20000"/>
    <n v="21.064002160410475"/>
    <b v="0"/>
    <s v="Prostate Cancer"/>
    <x v="0"/>
    <x v="1"/>
  </r>
  <r>
    <s v="PID0282"/>
    <x v="1"/>
    <s v="Senior Adullt"/>
    <n v="2000"/>
    <n v="22.270969660916126"/>
    <b v="0"/>
    <s v="Cancer"/>
    <x v="0"/>
    <x v="1"/>
  </r>
  <r>
    <s v="PID0283"/>
    <x v="0"/>
    <s v="senior"/>
    <n v="12000"/>
    <n v="24.441802087462015"/>
    <b v="0"/>
    <s v="Kidney Stones"/>
    <x v="0"/>
    <x v="1"/>
  </r>
  <r>
    <s v="PID0284"/>
    <x v="1"/>
    <s v="senior"/>
    <n v="250000"/>
    <n v="34.886587771203153"/>
    <b v="1"/>
    <s v="Heart Attack"/>
    <x v="1"/>
    <x v="0"/>
  </r>
  <r>
    <s v="PID0285"/>
    <x v="3"/>
    <s v="Young Adults"/>
    <n v="100"/>
    <n v="21.88512813658993"/>
    <b v="0"/>
    <s v="Hypertension"/>
    <x v="0"/>
    <x v="1"/>
  </r>
  <r>
    <s v="PID0286"/>
    <x v="2"/>
    <s v="senior"/>
    <n v="20000"/>
    <n v="31.807372175980973"/>
    <b v="1"/>
    <s v="Osteoarthritis"/>
    <x v="0"/>
    <x v="0"/>
  </r>
  <r>
    <s v="PID0287"/>
    <x v="0"/>
    <s v="Young Adults"/>
    <n v="20000"/>
    <n v="28.003872494531894"/>
    <b v="1"/>
    <s v="Fractured Leg"/>
    <x v="0"/>
    <x v="0"/>
  </r>
  <r>
    <s v="PID0288"/>
    <x v="1"/>
    <s v="Young Adults"/>
    <n v="300000"/>
    <n v="22.159428911362287"/>
    <b v="0"/>
    <s v="Osteoarthritis"/>
    <x v="0"/>
    <x v="1"/>
  </r>
  <r>
    <s v="PID0289"/>
    <x v="0"/>
    <s v="Young Adults"/>
    <n v="800"/>
    <n v="24.134667387777181"/>
    <b v="0"/>
    <s v="Cancer"/>
    <x v="0"/>
    <x v="1"/>
  </r>
  <r>
    <s v="PID0290"/>
    <x v="1"/>
    <s v="senior"/>
    <n v="40000"/>
    <n v="25.864512471655331"/>
    <b v="0"/>
    <s v="Cancer"/>
    <x v="0"/>
    <x v="1"/>
  </r>
  <r>
    <s v="PID0291"/>
    <x v="0"/>
    <s v="Senior Adullt"/>
    <n v="40000"/>
    <n v="29.162984471657619"/>
    <b v="1"/>
    <s v="Heart Attack"/>
    <x v="1"/>
    <x v="1"/>
  </r>
  <r>
    <s v="PID0292"/>
    <x v="0"/>
    <s v="Senior Adullt"/>
    <n v="3000"/>
    <n v="31.992510330578511"/>
    <b v="1"/>
    <s v="Kidney Stones"/>
    <x v="0"/>
    <x v="0"/>
  </r>
  <r>
    <s v="PID0293"/>
    <x v="1"/>
    <s v="Young Adults"/>
    <n v="800"/>
    <n v="32.733564013840834"/>
    <b v="1"/>
    <s v="Kidney Stones"/>
    <x v="1"/>
    <x v="0"/>
  </r>
  <r>
    <s v="PID0294"/>
    <x v="3"/>
    <s v="Young Adults"/>
    <n v="20000"/>
    <n v="33.203054967908493"/>
    <b v="1"/>
    <s v="Fractured Leg"/>
    <x v="1"/>
    <x v="1"/>
  </r>
  <r>
    <s v="PID0295"/>
    <x v="0"/>
    <s v="Young Adults"/>
    <n v="3000"/>
    <n v="22.343515592581952"/>
    <b v="0"/>
    <s v="Hypertension"/>
    <x v="0"/>
    <x v="1"/>
  </r>
  <r>
    <s v="PID0296"/>
    <x v="0"/>
    <s v="Super Adults"/>
    <n v="48000"/>
    <n v="25.874444172122828"/>
    <b v="0"/>
    <s v="Diabetes"/>
    <x v="0"/>
    <x v="1"/>
  </r>
  <r>
    <s v="PID0297"/>
    <x v="3"/>
    <s v="senior"/>
    <n v="60000"/>
    <n v="20.281666385562492"/>
    <b v="0"/>
    <s v="Kidney Stones"/>
    <x v="0"/>
    <x v="1"/>
  </r>
  <r>
    <s v="PID0298"/>
    <x v="0"/>
    <s v="senior"/>
    <n v="1000"/>
    <n v="26.139438085327779"/>
    <b v="0"/>
    <s v="Stroke"/>
    <x v="0"/>
    <x v="1"/>
  </r>
  <r>
    <s v="PID0299"/>
    <x v="1"/>
    <s v="Super Adults"/>
    <n v="90000"/>
    <n v="22.632590930940552"/>
    <b v="0"/>
    <s v="Fractured Arm"/>
    <x v="0"/>
    <x v="1"/>
  </r>
  <r>
    <s v="PID0300"/>
    <x v="1"/>
    <s v="Senior Adullt"/>
    <n v="20000"/>
    <n v="25.601491627523398"/>
    <b v="0"/>
    <s v="Cancer"/>
    <x v="0"/>
    <x v="1"/>
  </r>
  <r>
    <s v="PID0301"/>
    <x v="1"/>
    <s v="Young Adults"/>
    <n v="45000"/>
    <n v="30.266299357208453"/>
    <b v="1"/>
    <s v="Cancer"/>
    <x v="0"/>
    <x v="0"/>
  </r>
  <r>
    <s v="PID0302"/>
    <x v="0"/>
    <s v="Senior Adullt"/>
    <n v="40000"/>
    <n v="29.088383935804945"/>
    <b v="1"/>
    <s v="Heart Attack"/>
    <x v="1"/>
    <x v="1"/>
  </r>
  <r>
    <s v="PID0303"/>
    <x v="1"/>
    <s v="Senior Adullt"/>
    <n v="18000"/>
    <n v="33.685306365258775"/>
    <b v="1"/>
    <s v="Osteoarthritis"/>
    <x v="1"/>
    <x v="1"/>
  </r>
  <r>
    <s v="PID0304"/>
    <x v="1"/>
    <s v="senior"/>
    <n v="21000"/>
    <n v="29.58155545197031"/>
    <b v="1"/>
    <s v="Respiratory Infection"/>
    <x v="1"/>
    <x v="1"/>
  </r>
  <r>
    <s v="PID0305"/>
    <x v="1"/>
    <s v="Super Adults"/>
    <n v="800"/>
    <n v="26.289682539682545"/>
    <b v="0"/>
    <s v="Stroke"/>
    <x v="0"/>
    <x v="1"/>
  </r>
  <r>
    <s v="PID0306"/>
    <x v="0"/>
    <s v="Young Adults"/>
    <n v="12000"/>
    <n v="23.66780045351474"/>
    <b v="0"/>
    <s v="Childbirth"/>
    <x v="0"/>
    <x v="1"/>
  </r>
  <r>
    <s v="PID0307"/>
    <x v="0"/>
    <s v="senior"/>
    <n v="30000"/>
    <n v="34.605146406388641"/>
    <b v="1"/>
    <s v="Heart Disease"/>
    <x v="1"/>
    <x v="0"/>
  </r>
  <r>
    <s v="PID0308"/>
    <x v="2"/>
    <s v="Super Adults"/>
    <n v="12000"/>
    <n v="23.031518845723543"/>
    <b v="0"/>
    <s v="Osteoarthritis"/>
    <x v="0"/>
    <x v="1"/>
  </r>
  <r>
    <s v="PID0309"/>
    <x v="0"/>
    <s v="senior"/>
    <n v="12000"/>
    <n v="31.035741815083774"/>
    <b v="1"/>
    <s v="Allergic Reaction"/>
    <x v="1"/>
    <x v="1"/>
  </r>
  <r>
    <s v="PID0310"/>
    <x v="1"/>
    <s v="Senior Adullt"/>
    <n v="800"/>
    <n v="31.037649219467404"/>
    <b v="1"/>
    <s v="Kidney Stones"/>
    <x v="0"/>
    <x v="0"/>
  </r>
  <r>
    <s v="PID0311"/>
    <x v="0"/>
    <s v="senior"/>
    <n v="500"/>
    <n v="33.283832644628099"/>
    <b v="1"/>
    <s v="Childbirth"/>
    <x v="1"/>
    <x v="0"/>
  </r>
  <r>
    <s v="PID0312"/>
    <x v="3"/>
    <s v="Young Adults"/>
    <n v="90000"/>
    <n v="28.792713973251104"/>
    <b v="1"/>
    <s v="Prostate Cancer"/>
    <x v="1"/>
    <x v="0"/>
  </r>
  <r>
    <s v="PID0313"/>
    <x v="3"/>
    <s v="senior"/>
    <n v="12000"/>
    <n v="25.114771806643258"/>
    <b v="0"/>
    <s v="Kidney Stones"/>
    <x v="0"/>
    <x v="1"/>
  </r>
  <r>
    <s v="PID0314"/>
    <x v="0"/>
    <s v="Senior Adullt"/>
    <n v="60000"/>
    <n v="23.395823807346435"/>
    <b v="0"/>
    <s v="Allergic Reaction"/>
    <x v="0"/>
    <x v="1"/>
  </r>
  <r>
    <s v="PID0315"/>
    <x v="3"/>
    <s v="Senior Adullt"/>
    <n v="18000"/>
    <n v="26.101502335563691"/>
    <b v="0"/>
    <s v="Stroke"/>
    <x v="0"/>
    <x v="1"/>
  </r>
  <r>
    <s v="PID0316"/>
    <x v="1"/>
    <s v="Super Adults"/>
    <n v="45000"/>
    <n v="28.270874424720574"/>
    <b v="1"/>
    <s v="Fractured Arm"/>
    <x v="1"/>
    <x v="0"/>
  </r>
  <r>
    <s v="PID0317"/>
    <x v="2"/>
    <s v="senior"/>
    <n v="16000"/>
    <n v="25.471332644628102"/>
    <b v="0"/>
    <s v="Cancer"/>
    <x v="0"/>
    <x v="1"/>
  </r>
  <r>
    <s v="PID0318"/>
    <x v="2"/>
    <s v="Senior Adullt"/>
    <n v="250000"/>
    <n v="24.150302843254501"/>
    <b v="0"/>
    <s v="Allergic Reaction"/>
    <x v="0"/>
    <x v="1"/>
  </r>
  <r>
    <s v="PID0319"/>
    <x v="1"/>
    <s v="senior"/>
    <n v="100"/>
    <n v="23.967383020880959"/>
    <b v="0"/>
    <s v="Stroke"/>
    <x v="0"/>
    <x v="1"/>
  </r>
  <r>
    <s v="PID0320"/>
    <x v="1"/>
    <s v="senior"/>
    <n v="75000"/>
    <n v="25.654874426140964"/>
    <b v="0"/>
    <s v="Childbirth"/>
    <x v="0"/>
    <x v="1"/>
  </r>
  <r>
    <s v="PID0321"/>
    <x v="3"/>
    <s v="Senior Adullt"/>
    <n v="40000"/>
    <n v="26.029150151368562"/>
    <b v="0"/>
    <s v="Prostate Cancer"/>
    <x v="0"/>
    <x v="1"/>
  </r>
  <r>
    <s v="PID0322"/>
    <x v="1"/>
    <s v="Senior Adullt"/>
    <n v="3000"/>
    <n v="22.382812499999993"/>
    <b v="0"/>
    <s v="Allergic Reaction"/>
    <x v="0"/>
    <x v="1"/>
  </r>
  <r>
    <s v="PID0323"/>
    <x v="2"/>
    <s v="Senior Adullt"/>
    <n v="32000"/>
    <n v="33.391003460207614"/>
    <b v="1"/>
    <s v="Kidney Stones"/>
    <x v="1"/>
    <x v="0"/>
  </r>
  <r>
    <s v="PID0324"/>
    <x v="3"/>
    <s v="Super Adults"/>
    <n v="12000"/>
    <n v="34.434582511505582"/>
    <b v="1"/>
    <s v="Heart Attack"/>
    <x v="1"/>
    <x v="1"/>
  </r>
  <r>
    <s v="PID0325"/>
    <x v="3"/>
    <s v="senior"/>
    <n v="16000"/>
    <n v="22.704798069696608"/>
    <b v="0"/>
    <s v="Fractured Leg"/>
    <x v="0"/>
    <x v="1"/>
  </r>
  <r>
    <s v="PID0326"/>
    <x v="0"/>
    <s v="Super Adults"/>
    <n v="60000"/>
    <n v="20.133333333333333"/>
    <b v="0"/>
    <s v="Stroke"/>
    <x v="0"/>
    <x v="1"/>
  </r>
  <r>
    <s v="PID0327"/>
    <x v="0"/>
    <s v="Young Adults"/>
    <n v="90000"/>
    <n v="33.343592900379605"/>
    <b v="1"/>
    <s v="Fractured Leg"/>
    <x v="1"/>
    <x v="1"/>
  </r>
  <r>
    <s v="PID0328"/>
    <x v="2"/>
    <s v="senior"/>
    <n v="60000"/>
    <n v="34.977766884913002"/>
    <b v="1"/>
    <s v="Hypertension"/>
    <x v="1"/>
    <x v="0"/>
  </r>
  <r>
    <s v="PID0329"/>
    <x v="0"/>
    <s v="Young Adults"/>
    <n v="72000"/>
    <n v="29.617411882821184"/>
    <b v="1"/>
    <s v="Heart Disease"/>
    <x v="1"/>
    <x v="1"/>
  </r>
  <r>
    <s v="PID0330"/>
    <x v="2"/>
    <s v="senior"/>
    <n v="500"/>
    <n v="29.881016765819368"/>
    <b v="1"/>
    <s v="Diabetes"/>
    <x v="1"/>
    <x v="1"/>
  </r>
  <r>
    <s v="PID0331"/>
    <x v="2"/>
    <s v="Senior Adullt"/>
    <n v="100"/>
    <n v="32.192904936245419"/>
    <b v="1"/>
    <s v="Appendicitis"/>
    <x v="0"/>
    <x v="0"/>
  </r>
  <r>
    <s v="PID0332"/>
    <x v="2"/>
    <s v="senior"/>
    <n v="72000"/>
    <n v="32.577777777777776"/>
    <b v="1"/>
    <s v="Heart Attack"/>
    <x v="1"/>
    <x v="1"/>
  </r>
  <r>
    <s v="PID0333"/>
    <x v="1"/>
    <s v="Senior Adullt"/>
    <n v="48000"/>
    <n v="33.023660908695021"/>
    <b v="1"/>
    <s v="Appendicitis"/>
    <x v="0"/>
    <x v="0"/>
  </r>
  <r>
    <s v="PID0334"/>
    <x v="3"/>
    <s v="senior"/>
    <n v="12000"/>
    <n v="33.517573696145128"/>
    <b v="1"/>
    <s v="Hypertension"/>
    <x v="1"/>
    <x v="1"/>
  </r>
  <r>
    <s v="PID0335"/>
    <x v="2"/>
    <s v="Young Adults"/>
    <n v="60000"/>
    <n v="32.599050962540019"/>
    <b v="1"/>
    <s v="Fractured Arm"/>
    <x v="1"/>
    <x v="1"/>
  </r>
  <r>
    <s v="PID0336"/>
    <x v="1"/>
    <s v="senior"/>
    <n v="32000"/>
    <n v="31.230951271110474"/>
    <b v="1"/>
    <s v="Heart Attack"/>
    <x v="1"/>
    <x v="1"/>
  </r>
  <r>
    <s v="PID0337"/>
    <x v="2"/>
    <s v="senior"/>
    <n v="54000"/>
    <n v="33.828124999999993"/>
    <b v="1"/>
    <s v="Fractured Leg"/>
    <x v="1"/>
    <x v="1"/>
  </r>
  <r>
    <s v="PID0338"/>
    <x v="2"/>
    <s v="Senior Adullt"/>
    <n v="250000"/>
    <n v="21.975510204081633"/>
    <b v="0"/>
    <s v="Allergic Reaction"/>
    <x v="0"/>
    <x v="1"/>
  </r>
  <r>
    <s v="PID0339"/>
    <x v="2"/>
    <s v="Senior Adullt"/>
    <n v="12000"/>
    <n v="34.915967790437364"/>
    <b v="1"/>
    <s v="Hypertension"/>
    <x v="1"/>
    <x v="1"/>
  </r>
  <r>
    <s v="PID0340"/>
    <x v="1"/>
    <s v="Senior Adullt"/>
    <n v="12000"/>
    <n v="28.671874999999996"/>
    <b v="1"/>
    <s v="Osteoarthritis"/>
    <x v="1"/>
    <x v="0"/>
  </r>
  <r>
    <s v="PID0341"/>
    <x v="0"/>
    <s v="Senior Adullt"/>
    <n v="60000"/>
    <n v="31.562499999999993"/>
    <b v="1"/>
    <s v="Fractured Arm"/>
    <x v="1"/>
    <x v="1"/>
  </r>
  <r>
    <s v="PID0342"/>
    <x v="2"/>
    <s v="senior"/>
    <n v="300000"/>
    <n v="30.022546576480359"/>
    <b v="1"/>
    <s v="Fractured Leg"/>
    <x v="1"/>
    <x v="1"/>
  </r>
  <r>
    <s v="PID0343"/>
    <x v="2"/>
    <s v="senior"/>
    <n v="500"/>
    <n v="33.267069657998292"/>
    <b v="1"/>
    <s v="Kidney Stones"/>
    <x v="1"/>
    <x v="1"/>
  </r>
  <r>
    <s v="PID0344"/>
    <x v="0"/>
    <s v="senior"/>
    <n v="200000"/>
    <n v="30.726643598615919"/>
    <b v="1"/>
    <s v="Diabetes"/>
    <x v="0"/>
    <x v="0"/>
  </r>
  <r>
    <s v="PID0345"/>
    <x v="0"/>
    <s v="Senior Adullt"/>
    <n v="30000"/>
    <n v="29.480968858131494"/>
    <b v="1"/>
    <s v="Allergic Reaction"/>
    <x v="0"/>
    <x v="0"/>
  </r>
  <r>
    <s v="PID0346"/>
    <x v="1"/>
    <s v="Young Adults"/>
    <n v="240000"/>
    <n v="23.515624999999996"/>
    <b v="0"/>
    <s v="Prostate Cancer"/>
    <x v="0"/>
    <x v="1"/>
  </r>
  <r>
    <s v="PID0347"/>
    <x v="1"/>
    <s v="Senior Adullt"/>
    <n v="40000"/>
    <n v="31.804654164724447"/>
    <b v="1"/>
    <s v="Kidney Stones"/>
    <x v="0"/>
    <x v="0"/>
  </r>
  <r>
    <s v="PID0348"/>
    <x v="2"/>
    <s v="senior"/>
    <n v="45000"/>
    <n v="29.903028749626213"/>
    <b v="1"/>
    <s v="Heart Attack"/>
    <x v="1"/>
    <x v="1"/>
  </r>
  <r>
    <s v="PID0349"/>
    <x v="1"/>
    <s v="senior"/>
    <n v="24000"/>
    <n v="34.205829863176689"/>
    <b v="1"/>
    <s v="Prostate Cancer"/>
    <x v="1"/>
    <x v="0"/>
  </r>
  <r>
    <s v="PID0350"/>
    <x v="1"/>
    <s v="Senior Adullt"/>
    <n v="100"/>
    <n v="33.269872975250458"/>
    <b v="1"/>
    <s v="Prostate Cancer"/>
    <x v="0"/>
    <x v="0"/>
  </r>
  <r>
    <s v="PID0351"/>
    <x v="1"/>
    <s v="senior"/>
    <n v="250000"/>
    <n v="30.674454977816076"/>
    <b v="1"/>
    <s v="Stroke"/>
    <x v="1"/>
    <x v="1"/>
  </r>
  <r>
    <s v="PID0352"/>
    <x v="0"/>
    <s v="senior"/>
    <n v="40000"/>
    <n v="28.00817869680953"/>
    <b v="1"/>
    <s v="Kidney Stones"/>
    <x v="1"/>
    <x v="1"/>
  </r>
  <r>
    <s v="PID0353"/>
    <x v="0"/>
    <s v="Senior Adullt"/>
    <n v="16000"/>
    <n v="30.438640484549207"/>
    <b v="1"/>
    <s v="Respiratory Infection"/>
    <x v="1"/>
    <x v="0"/>
  </r>
  <r>
    <s v="PID0354"/>
    <x v="2"/>
    <s v="Senior Adullt"/>
    <n v="60000"/>
    <n v="21.340660167864808"/>
    <b v="0"/>
    <s v="Diabetes"/>
    <x v="0"/>
    <x v="1"/>
  </r>
  <r>
    <s v="PID0355"/>
    <x v="0"/>
    <s v="senior"/>
    <n v="100"/>
    <n v="22.476586888657646"/>
    <b v="0"/>
    <s v="Diabetes"/>
    <x v="0"/>
    <x v="1"/>
  </r>
  <r>
    <s v="PID0356"/>
    <x v="2"/>
    <s v="Young Adults"/>
    <n v="500"/>
    <n v="30.087809917355372"/>
    <b v="1"/>
    <s v="Prostate Cancer"/>
    <x v="1"/>
    <x v="1"/>
  </r>
  <r>
    <s v="PID0357"/>
    <x v="0"/>
    <s v="Senior Adullt"/>
    <n v="800"/>
    <n v="31.445312499999993"/>
    <b v="1"/>
    <s v="Respiratory Infection"/>
    <x v="1"/>
    <x v="1"/>
  </r>
  <r>
    <s v="PID0358"/>
    <x v="1"/>
    <s v="senior"/>
    <n v="12000"/>
    <n v="30.445054107605543"/>
    <b v="1"/>
    <s v="Heart Attack"/>
    <x v="1"/>
    <x v="1"/>
  </r>
  <r>
    <s v="PID0359"/>
    <x v="1"/>
    <s v="Young Adults"/>
    <n v="24000"/>
    <n v="32.174662453318007"/>
    <b v="1"/>
    <s v="Diabetes"/>
    <x v="0"/>
    <x v="0"/>
  </r>
  <r>
    <s v="PID0360"/>
    <x v="0"/>
    <s v="Senior Adullt"/>
    <n v="240000"/>
    <n v="30.915495366095556"/>
    <b v="1"/>
    <s v="Appendicitis"/>
    <x v="0"/>
    <x v="0"/>
  </r>
  <r>
    <s v="PID0361"/>
    <x v="3"/>
    <s v="senior"/>
    <n v="100"/>
    <n v="31.717230367252146"/>
    <b v="1"/>
    <s v="Cancer"/>
    <x v="1"/>
    <x v="1"/>
  </r>
  <r>
    <s v="PID0362"/>
    <x v="3"/>
    <s v="senior"/>
    <n v="500"/>
    <n v="30.387181205911453"/>
    <b v="1"/>
    <s v="Stroke"/>
    <x v="0"/>
    <x v="0"/>
  </r>
  <r>
    <s v="PID0363"/>
    <x v="1"/>
    <s v="senior"/>
    <n v="60000"/>
    <n v="34.112353026564087"/>
    <b v="1"/>
    <s v="Prostate Cancer"/>
    <x v="0"/>
    <x v="0"/>
  </r>
  <r>
    <s v="PID0364"/>
    <x v="2"/>
    <s v="senior"/>
    <n v="30000"/>
    <n v="30.062071483630163"/>
    <b v="1"/>
    <s v="Allergic Reaction"/>
    <x v="1"/>
    <x v="1"/>
  </r>
  <r>
    <s v="PID0365"/>
    <x v="0"/>
    <s v="senior"/>
    <n v="500"/>
    <n v="33.340954122847123"/>
    <b v="1"/>
    <s v="Heart Attack"/>
    <x v="1"/>
    <x v="1"/>
  </r>
  <r>
    <s v="PID0366"/>
    <x v="1"/>
    <s v="Super Adults"/>
    <n v="1000"/>
    <n v="25.722789115646261"/>
    <b v="0"/>
    <s v="Childbirth"/>
    <x v="0"/>
    <x v="1"/>
  </r>
  <r>
    <s v="PID0367"/>
    <x v="1"/>
    <s v="senior"/>
    <n v="20000"/>
    <n v="31.92507804370447"/>
    <b v="1"/>
    <s v="Fractured Leg"/>
    <x v="1"/>
    <x v="0"/>
  </r>
  <r>
    <s v="PID0368"/>
    <x v="2"/>
    <s v="Young Adults"/>
    <n v="100"/>
    <n v="31.305770374776923"/>
    <b v="1"/>
    <s v="Hypertension"/>
    <x v="0"/>
    <x v="0"/>
  </r>
  <r>
    <s v="PID0369"/>
    <x v="2"/>
    <s v="senior"/>
    <n v="500"/>
    <n v="33.918578324576018"/>
    <b v="1"/>
    <s v="Cancer"/>
    <x v="0"/>
    <x v="0"/>
  </r>
  <r>
    <s v="PID0370"/>
    <x v="2"/>
    <s v="senior"/>
    <n v="72000"/>
    <n v="30.780907404284029"/>
    <b v="1"/>
    <s v="Kidney Stones"/>
    <x v="1"/>
    <x v="1"/>
  </r>
  <r>
    <s v="PID0371"/>
    <x v="3"/>
    <s v="senior"/>
    <n v="72000"/>
    <n v="22.309244096356945"/>
    <b v="0"/>
    <s v="Cancer"/>
    <x v="0"/>
    <x v="1"/>
  </r>
  <r>
    <s v="PID0372"/>
    <x v="3"/>
    <s v="senior"/>
    <n v="500"/>
    <n v="28.025711662075299"/>
    <b v="1"/>
    <s v="Heart Disease"/>
    <x v="1"/>
    <x v="0"/>
  </r>
  <r>
    <s v="PID0373"/>
    <x v="2"/>
    <s v="Young Adults"/>
    <n v="240000"/>
    <n v="20.447463324113304"/>
    <b v="0"/>
    <s v="Childbirth"/>
    <x v="0"/>
    <x v="1"/>
  </r>
  <r>
    <s v="PID0374"/>
    <x v="0"/>
    <s v="Super Adults"/>
    <n v="18000"/>
    <n v="20.381328073635764"/>
    <b v="0"/>
    <s v="Osteoarthritis"/>
    <x v="0"/>
    <x v="1"/>
  </r>
  <r>
    <s v="PID0375"/>
    <x v="0"/>
    <s v="Senior Adullt"/>
    <n v="16000"/>
    <n v="29.069767441860467"/>
    <b v="1"/>
    <s v="Fractured Leg"/>
    <x v="0"/>
    <x v="0"/>
  </r>
  <r>
    <s v="PID0376"/>
    <x v="2"/>
    <s v="senior"/>
    <n v="800"/>
    <n v="23.71883656509695"/>
    <b v="0"/>
    <s v="Fractured Leg"/>
    <x v="0"/>
    <x v="1"/>
  </r>
  <r>
    <s v="PID0377"/>
    <x v="0"/>
    <s v="senior"/>
    <n v="72000"/>
    <n v="24.615150129553413"/>
    <b v="0"/>
    <s v="Childbirth"/>
    <x v="0"/>
    <x v="1"/>
  </r>
  <r>
    <s v="PID0378"/>
    <x v="2"/>
    <s v="senior"/>
    <n v="30000"/>
    <n v="34.484072549916164"/>
    <b v="1"/>
    <s v="Fractured Leg"/>
    <x v="0"/>
    <x v="0"/>
  </r>
  <r>
    <s v="PID0379"/>
    <x v="0"/>
    <s v="senior"/>
    <n v="21000"/>
    <n v="23.875114784205696"/>
    <b v="0"/>
    <s v="Fractured Leg"/>
    <x v="0"/>
    <x v="1"/>
  </r>
  <r>
    <s v="PID0380"/>
    <x v="1"/>
    <s v="Young Adults"/>
    <n v="100"/>
    <n v="21.204914783987316"/>
    <b v="0"/>
    <s v="Kidney Stones"/>
    <x v="0"/>
    <x v="1"/>
  </r>
  <r>
    <s v="PID0381"/>
    <x v="1"/>
    <s v="senior"/>
    <n v="90000"/>
    <n v="26.532516532110836"/>
    <b v="0"/>
    <s v="Stroke"/>
    <x v="0"/>
    <x v="1"/>
  </r>
  <r>
    <s v="PID0382"/>
    <x v="3"/>
    <s v="Senior Adullt"/>
    <n v="18000"/>
    <n v="20.571428571428573"/>
    <b v="0"/>
    <s v="Prostate Cancer"/>
    <x v="0"/>
    <x v="1"/>
  </r>
  <r>
    <s v="PID0383"/>
    <x v="1"/>
    <s v="Super Adults"/>
    <n v="250000"/>
    <n v="33.822035128465672"/>
    <b v="1"/>
    <s v="Cancer"/>
    <x v="1"/>
    <x v="0"/>
  </r>
  <r>
    <s v="PID0384"/>
    <x v="1"/>
    <s v="Senior Adullt"/>
    <n v="100"/>
    <n v="30.864197530864192"/>
    <b v="1"/>
    <s v="Hypertension"/>
    <x v="1"/>
    <x v="1"/>
  </r>
  <r>
    <s v="PID0385"/>
    <x v="2"/>
    <s v="Senior Adullt"/>
    <n v="30000"/>
    <n v="23.841672774970096"/>
    <b v="0"/>
    <s v="Diabetes"/>
    <x v="0"/>
    <x v="1"/>
  </r>
  <r>
    <s v="PID0386"/>
    <x v="2"/>
    <s v="Young Adults"/>
    <n v="60000"/>
    <n v="29.150151368559037"/>
    <b v="1"/>
    <s v="Childbirth"/>
    <x v="1"/>
    <x v="1"/>
  </r>
  <r>
    <s v="PID0387"/>
    <x v="2"/>
    <s v="senior"/>
    <n v="24000"/>
    <n v="30.934256055363328"/>
    <b v="1"/>
    <s v="Heart Disease"/>
    <x v="1"/>
    <x v="0"/>
  </r>
  <r>
    <s v="PID0388"/>
    <x v="3"/>
    <s v="senior"/>
    <n v="30000"/>
    <n v="34.540452111838199"/>
    <b v="1"/>
    <s v="Heart Disease"/>
    <x v="1"/>
    <x v="1"/>
  </r>
  <r>
    <s v="PID0389"/>
    <x v="3"/>
    <s v="Super Adults"/>
    <n v="16000"/>
    <n v="33.448389217619983"/>
    <b v="1"/>
    <s v="Diabetes"/>
    <x v="0"/>
    <x v="0"/>
  </r>
  <r>
    <s v="PID0390"/>
    <x v="0"/>
    <s v="senior"/>
    <n v="75000"/>
    <n v="30.600761772853186"/>
    <b v="1"/>
    <s v="Kidney Stones"/>
    <x v="1"/>
    <x v="1"/>
  </r>
  <r>
    <s v="PID0391"/>
    <x v="0"/>
    <s v="Senior Adullt"/>
    <n v="4000"/>
    <n v="28.085336213880634"/>
    <b v="1"/>
    <s v="Childbirth"/>
    <x v="0"/>
    <x v="0"/>
  </r>
  <r>
    <s v="PID0392"/>
    <x v="0"/>
    <s v="Senior Adullt"/>
    <n v="250000"/>
    <n v="30.847098252453751"/>
    <b v="1"/>
    <s v="Heart Disease"/>
    <x v="1"/>
    <x v="1"/>
  </r>
  <r>
    <s v="PID0393"/>
    <x v="3"/>
    <s v="Super Adults"/>
    <n v="90000"/>
    <n v="30.299434357818118"/>
    <b v="1"/>
    <s v="Appendicitis"/>
    <x v="1"/>
    <x v="1"/>
  </r>
  <r>
    <s v="PID0394"/>
    <x v="1"/>
    <s v="Super Adults"/>
    <n v="45000"/>
    <n v="32.079427237846602"/>
    <b v="1"/>
    <s v="Heart Disease"/>
    <x v="1"/>
    <x v="1"/>
  </r>
  <r>
    <s v="PID0395"/>
    <x v="3"/>
    <s v="Senior Adullt"/>
    <n v="48000"/>
    <n v="29.846813956114268"/>
    <b v="1"/>
    <s v="Heart Disease"/>
    <x v="1"/>
    <x v="0"/>
  </r>
  <r>
    <s v="PID0396"/>
    <x v="2"/>
    <s v="Super Adults"/>
    <n v="12000"/>
    <n v="29.904263329628172"/>
    <b v="1"/>
    <s v="Cancer"/>
    <x v="0"/>
    <x v="0"/>
  </r>
  <r>
    <s v="PID0397"/>
    <x v="2"/>
    <s v="Senior Adullt"/>
    <n v="800"/>
    <n v="29.035383741521603"/>
    <b v="1"/>
    <s v="Respiratory Infection"/>
    <x v="1"/>
    <x v="0"/>
  </r>
  <r>
    <s v="PID0398"/>
    <x v="0"/>
    <s v="Young Adults"/>
    <n v="24000"/>
    <n v="23.030045351473927"/>
    <b v="0"/>
    <s v="Osteoarthritis"/>
    <x v="0"/>
    <x v="1"/>
  </r>
  <r>
    <s v="PID0399"/>
    <x v="1"/>
    <s v="Senior Adullt"/>
    <n v="60000"/>
    <n v="30.320443482963768"/>
    <b v="1"/>
    <s v="Stroke"/>
    <x v="1"/>
    <x v="1"/>
  </r>
  <r>
    <s v="PID0400"/>
    <x v="2"/>
    <s v="Senior Adullt"/>
    <n v="24000"/>
    <n v="26.1286108288576"/>
    <b v="0"/>
    <s v="Diabetes"/>
    <x v="0"/>
    <x v="1"/>
  </r>
  <r>
    <s v="PID0401"/>
    <x v="2"/>
    <s v="senior"/>
    <n v="60000"/>
    <n v="20.844444444444445"/>
    <b v="0"/>
    <s v="Appendicitis"/>
    <x v="0"/>
    <x v="1"/>
  </r>
  <r>
    <s v="PID0402"/>
    <x v="1"/>
    <s v="Senior Adullt"/>
    <n v="250000"/>
    <n v="30.026332888752098"/>
    <b v="1"/>
    <s v="Diabetes"/>
    <x v="0"/>
    <x v="0"/>
  </r>
  <r>
    <s v="PID0403"/>
    <x v="0"/>
    <s v="senior"/>
    <n v="1600"/>
    <n v="34.89028567127103"/>
    <b v="1"/>
    <s v="Heart Disease"/>
    <x v="1"/>
    <x v="0"/>
  </r>
  <r>
    <s v="PID0404"/>
    <x v="0"/>
    <s v="Super Adults"/>
    <n v="12000"/>
    <n v="34.924163648750408"/>
    <b v="1"/>
    <s v="Childbirth"/>
    <x v="0"/>
    <x v="0"/>
  </r>
  <r>
    <s v="PID0405"/>
    <x v="0"/>
    <s v="Young Adults"/>
    <n v="32000"/>
    <n v="22.13839353757049"/>
    <b v="0"/>
    <s v="Fractured Arm"/>
    <x v="0"/>
    <x v="1"/>
  </r>
  <r>
    <s v="PID0406"/>
    <x v="0"/>
    <s v="Senior Adullt"/>
    <n v="12000"/>
    <n v="32.707290451277807"/>
    <b v="1"/>
    <s v="Fractured Leg"/>
    <x v="1"/>
    <x v="1"/>
  </r>
  <r>
    <s v="PID0407"/>
    <x v="2"/>
    <s v="senior"/>
    <n v="100"/>
    <n v="34.842451523545705"/>
    <b v="1"/>
    <s v="Childbirth"/>
    <x v="1"/>
    <x v="0"/>
  </r>
  <r>
    <s v="PID0408"/>
    <x v="3"/>
    <s v="senior"/>
    <n v="24000"/>
    <n v="28.945312499999993"/>
    <b v="1"/>
    <s v="Diabetes"/>
    <x v="1"/>
    <x v="1"/>
  </r>
  <r>
    <s v="PID0409"/>
    <x v="3"/>
    <s v="senior"/>
    <n v="48000"/>
    <n v="30.334540499838646"/>
    <b v="1"/>
    <s v="Fractured Arm"/>
    <x v="1"/>
    <x v="1"/>
  </r>
  <r>
    <s v="PID0410"/>
    <x v="0"/>
    <s v="senior"/>
    <n v="60000"/>
    <n v="33.226642280140219"/>
    <b v="1"/>
    <s v="Fractured Arm"/>
    <x v="1"/>
    <x v="0"/>
  </r>
  <r>
    <s v="PID0411"/>
    <x v="2"/>
    <s v="Senior Adullt"/>
    <n v="800"/>
    <n v="31.789809841776744"/>
    <b v="1"/>
    <s v="Heart Disease"/>
    <x v="1"/>
    <x v="0"/>
  </r>
  <r>
    <s v="PID0412"/>
    <x v="0"/>
    <s v="senior"/>
    <n v="40000"/>
    <n v="32.08655562165378"/>
    <b v="1"/>
    <s v="Diabetes"/>
    <x v="1"/>
    <x v="1"/>
  </r>
  <r>
    <s v="PID0413"/>
    <x v="2"/>
    <s v="senior"/>
    <n v="72000"/>
    <n v="29.033661643131204"/>
    <b v="1"/>
    <s v="Fractured Leg"/>
    <x v="0"/>
    <x v="0"/>
  </r>
  <r>
    <s v="PID0414"/>
    <x v="3"/>
    <s v="Super Adults"/>
    <n v="60000"/>
    <n v="24.194944598337951"/>
    <b v="0"/>
    <s v="Fractured Leg"/>
    <x v="0"/>
    <x v="1"/>
  </r>
  <r>
    <s v="PID0415"/>
    <x v="2"/>
    <s v="senior"/>
    <n v="500"/>
    <n v="22.892819979188342"/>
    <b v="0"/>
    <s v="Prostate Cancer"/>
    <x v="0"/>
    <x v="1"/>
  </r>
  <r>
    <s v="PID0416"/>
    <x v="3"/>
    <s v="Young Adults"/>
    <n v="32000"/>
    <n v="32.632014754036661"/>
    <b v="1"/>
    <s v="Heart Disease"/>
    <x v="1"/>
    <x v="1"/>
  </r>
  <r>
    <s v="PID0417"/>
    <x v="3"/>
    <s v="senior"/>
    <n v="32000"/>
    <n v="31.875438537872967"/>
    <b v="1"/>
    <s v="Heart Attack"/>
    <x v="1"/>
    <x v="1"/>
  </r>
  <r>
    <s v="PID0418"/>
    <x v="0"/>
    <s v="Senior Adullt"/>
    <n v="90000"/>
    <n v="22.432653061224492"/>
    <b v="0"/>
    <s v="Prostate Cancer"/>
    <x v="0"/>
    <x v="1"/>
  </r>
  <r>
    <s v="PID0419"/>
    <x v="0"/>
    <s v="senior"/>
    <n v="200000"/>
    <n v="33.370626133251029"/>
    <b v="1"/>
    <s v="Osteoarthritis"/>
    <x v="1"/>
    <x v="1"/>
  </r>
  <r>
    <s v="PID0420"/>
    <x v="1"/>
    <s v="Super Adults"/>
    <n v="240000"/>
    <n v="34.702096428168169"/>
    <b v="1"/>
    <s v="Prostate Cancer"/>
    <x v="1"/>
    <x v="1"/>
  </r>
  <r>
    <s v="PID0421"/>
    <x v="1"/>
    <s v="Super Adults"/>
    <n v="45000"/>
    <n v="26.1286108288576"/>
    <b v="0"/>
    <s v="Stroke"/>
    <x v="0"/>
    <x v="1"/>
  </r>
  <r>
    <s v="PID0422"/>
    <x v="0"/>
    <s v="senior"/>
    <n v="800"/>
    <n v="28.844953173777309"/>
    <b v="1"/>
    <s v="Childbirth"/>
    <x v="1"/>
    <x v="1"/>
  </r>
  <r>
    <s v="PID0423"/>
    <x v="0"/>
    <s v="senior"/>
    <n v="250000"/>
    <n v="33.113822914390937"/>
    <b v="1"/>
    <s v="Heart Attack"/>
    <x v="1"/>
    <x v="0"/>
  </r>
  <r>
    <s v="PID0424"/>
    <x v="2"/>
    <s v="senior"/>
    <n v="800"/>
    <n v="34.569780483896807"/>
    <b v="1"/>
    <s v="Cancer"/>
    <x v="1"/>
    <x v="0"/>
  </r>
  <r>
    <s v="PID0425"/>
    <x v="1"/>
    <s v="Senior Adullt"/>
    <n v="45000"/>
    <n v="22.369146005509645"/>
    <b v="0"/>
    <s v="Appendicitis"/>
    <x v="0"/>
    <x v="1"/>
  </r>
  <r>
    <s v="PID0426"/>
    <x v="0"/>
    <s v="senior"/>
    <n v="800"/>
    <n v="34.033595017762373"/>
    <b v="1"/>
    <s v="Hypertension"/>
    <x v="0"/>
    <x v="0"/>
  </r>
  <r>
    <s v="PID0427"/>
    <x v="2"/>
    <s v="Senior Adullt"/>
    <n v="40000"/>
    <n v="22.309356408869661"/>
    <b v="0"/>
    <s v="Hypertension"/>
    <x v="0"/>
    <x v="1"/>
  </r>
  <r>
    <s v="PID0428"/>
    <x v="3"/>
    <s v="senior"/>
    <n v="3000"/>
    <n v="34.352399737015119"/>
    <b v="1"/>
    <s v="Diabetes"/>
    <x v="1"/>
    <x v="1"/>
  </r>
  <r>
    <s v="PID0429"/>
    <x v="2"/>
    <s v="senior"/>
    <n v="40000"/>
    <n v="22.168692837517408"/>
    <b v="0"/>
    <s v="Fractured Leg"/>
    <x v="0"/>
    <x v="1"/>
  </r>
  <r>
    <s v="PID0430"/>
    <x v="0"/>
    <s v="senior"/>
    <n v="72000"/>
    <n v="29.372397382510414"/>
    <b v="1"/>
    <s v="Heart Attack"/>
    <x v="1"/>
    <x v="1"/>
  </r>
  <r>
    <s v="PID0431"/>
    <x v="3"/>
    <s v="senior"/>
    <n v="12000"/>
    <n v="31.34476044559354"/>
    <b v="1"/>
    <s v="Kidney Stones"/>
    <x v="0"/>
    <x v="0"/>
  </r>
  <r>
    <s v="PID0432"/>
    <x v="2"/>
    <s v="Young Adults"/>
    <n v="54000"/>
    <n v="24.673008323424494"/>
    <b v="0"/>
    <s v="Prostate Cancer"/>
    <x v="0"/>
    <x v="1"/>
  </r>
  <r>
    <s v="PID0433"/>
    <x v="0"/>
    <s v="senior"/>
    <n v="45000"/>
    <n v="29.531680440771357"/>
    <b v="1"/>
    <s v="Heart Disease"/>
    <x v="1"/>
    <x v="0"/>
  </r>
  <r>
    <s v="PID0434"/>
    <x v="0"/>
    <s v="senior"/>
    <n v="100"/>
    <n v="25.636700961376285"/>
    <b v="0"/>
    <s v="Diabetes"/>
    <x v="0"/>
    <x v="1"/>
  </r>
  <r>
    <s v="PID0435"/>
    <x v="1"/>
    <s v="senior"/>
    <n v="24000"/>
    <n v="21.338210638622158"/>
    <b v="0"/>
    <s v="Cancer"/>
    <x v="0"/>
    <x v="1"/>
  </r>
  <r>
    <s v="PID0436"/>
    <x v="1"/>
    <s v="Young Adults"/>
    <n v="18000"/>
    <n v="29.062499999999996"/>
    <b v="1"/>
    <s v="Kidney Stones"/>
    <x v="0"/>
    <x v="0"/>
  </r>
  <r>
    <s v="PID0437"/>
    <x v="0"/>
    <s v="senior"/>
    <n v="54000"/>
    <n v="23.287419651056016"/>
    <b v="0"/>
    <s v="Fractured Arm"/>
    <x v="0"/>
    <x v="1"/>
  </r>
  <r>
    <s v="PID0438"/>
    <x v="2"/>
    <s v="senior"/>
    <n v="500"/>
    <n v="32.769394909312595"/>
    <b v="1"/>
    <s v="Kidney Stones"/>
    <x v="1"/>
    <x v="0"/>
  </r>
  <r>
    <s v="PID0439"/>
    <x v="0"/>
    <s v="Super Adults"/>
    <n v="48000"/>
    <n v="30.781249999999993"/>
    <b v="1"/>
    <s v="Diabetes"/>
    <x v="0"/>
    <x v="0"/>
  </r>
  <r>
    <s v="PID0440"/>
    <x v="1"/>
    <s v="senior"/>
    <n v="72000"/>
    <n v="25.512123388393011"/>
    <b v="0"/>
    <s v="Stroke"/>
    <x v="0"/>
    <x v="1"/>
  </r>
  <r>
    <s v="PID0441"/>
    <x v="0"/>
    <s v="Super Adults"/>
    <n v="200"/>
    <n v="34.570312499999993"/>
    <b v="1"/>
    <s v="Fractured Arm"/>
    <x v="0"/>
    <x v="0"/>
  </r>
  <r>
    <s v="PID0442"/>
    <x v="0"/>
    <s v="senior"/>
    <n v="20000"/>
    <n v="20.692552781765347"/>
    <b v="0"/>
    <s v="Diabetes"/>
    <x v="0"/>
    <x v="1"/>
  </r>
  <r>
    <s v="PID0443"/>
    <x v="2"/>
    <s v="Senior Adullt"/>
    <n v="60000"/>
    <n v="25.524316375477053"/>
    <b v="0"/>
    <s v="Fractured Leg"/>
    <x v="0"/>
    <x v="1"/>
  </r>
  <r>
    <s v="PID0444"/>
    <x v="2"/>
    <s v="senior"/>
    <n v="45000"/>
    <n v="31.239414355075468"/>
    <b v="1"/>
    <s v="Diabetes"/>
    <x v="1"/>
    <x v="1"/>
  </r>
  <r>
    <s v="PID0445"/>
    <x v="2"/>
    <s v="Senior Adullt"/>
    <n v="24000"/>
    <n v="26.696500906600825"/>
    <b v="0"/>
    <s v="Prostate Cancer"/>
    <x v="0"/>
    <x v="1"/>
  </r>
  <r>
    <s v="PID0446"/>
    <x v="2"/>
    <s v="Super Adults"/>
    <n v="15000"/>
    <n v="30.734543728491751"/>
    <b v="1"/>
    <s v="Fractured Leg"/>
    <x v="1"/>
    <x v="1"/>
  </r>
  <r>
    <s v="PID0447"/>
    <x v="0"/>
    <s v="Young Adults"/>
    <n v="250000"/>
    <n v="33.836425909894992"/>
    <b v="1"/>
    <s v="Heart Attack"/>
    <x v="1"/>
    <x v="1"/>
  </r>
  <r>
    <s v="PID0448"/>
    <x v="2"/>
    <s v="Senior Adullt"/>
    <n v="24000"/>
    <n v="31.491671624033319"/>
    <b v="1"/>
    <s v="Prostate Cancer"/>
    <x v="1"/>
    <x v="1"/>
  </r>
  <r>
    <s v="PID0449"/>
    <x v="2"/>
    <s v="senior"/>
    <n v="250000"/>
    <n v="29.508326411138796"/>
    <b v="1"/>
    <s v="Fractured Leg"/>
    <x v="0"/>
    <x v="0"/>
  </r>
  <r>
    <s v="PID0450"/>
    <x v="1"/>
    <s v="senior"/>
    <n v="300000"/>
    <n v="33.127834467120188"/>
    <b v="1"/>
    <s v="Fractured Leg"/>
    <x v="1"/>
    <x v="0"/>
  </r>
  <r>
    <s v="PID0451"/>
    <x v="3"/>
    <s v="Senior Adullt"/>
    <n v="18000"/>
    <n v="31.082688875669248"/>
    <b v="1"/>
    <s v="Hypertension"/>
    <x v="0"/>
    <x v="0"/>
  </r>
  <r>
    <s v="PID0452"/>
    <x v="0"/>
    <s v="Young Adults"/>
    <n v="3000"/>
    <n v="24.553571428571431"/>
    <b v="0"/>
    <s v="Cancer"/>
    <x v="0"/>
    <x v="1"/>
  </r>
  <r>
    <s v="PID0453"/>
    <x v="2"/>
    <s v="Senior Adullt"/>
    <n v="18000"/>
    <n v="24.056934745564501"/>
    <b v="0"/>
    <s v="Fractured Arm"/>
    <x v="0"/>
    <x v="1"/>
  </r>
  <r>
    <s v="PID0454"/>
    <x v="0"/>
    <s v="senior"/>
    <n v="32000"/>
    <n v="26.764297437192273"/>
    <b v="0"/>
    <s v="Childbirth"/>
    <x v="0"/>
    <x v="1"/>
  </r>
  <r>
    <s v="PID0455"/>
    <x v="0"/>
    <s v="Young Adults"/>
    <n v="100"/>
    <n v="32.923201730665227"/>
    <b v="1"/>
    <s v="Fractured Arm"/>
    <x v="1"/>
    <x v="1"/>
  </r>
  <r>
    <s v="PID0456"/>
    <x v="0"/>
    <s v="senior"/>
    <n v="54000"/>
    <n v="32.800734618916437"/>
    <b v="1"/>
    <s v="Cancer"/>
    <x v="0"/>
    <x v="0"/>
  </r>
  <r>
    <s v="PID0457"/>
    <x v="3"/>
    <s v="senior"/>
    <n v="800"/>
    <n v="25.221367397300046"/>
    <b v="0"/>
    <s v="Fractured Arm"/>
    <x v="0"/>
    <x v="1"/>
  </r>
  <r>
    <s v="PID0458"/>
    <x v="2"/>
    <s v="Senior Adullt"/>
    <n v="72000"/>
    <n v="31.826099579039052"/>
    <b v="1"/>
    <s v="Childbirth"/>
    <x v="1"/>
    <x v="0"/>
  </r>
  <r>
    <s v="PID0459"/>
    <x v="0"/>
    <s v="senior"/>
    <n v="40000"/>
    <n v="33.798126951092605"/>
    <b v="1"/>
    <s v="Heart Attack"/>
    <x v="1"/>
    <x v="1"/>
  </r>
  <r>
    <s v="PID0460"/>
    <x v="1"/>
    <s v="Young Adults"/>
    <n v="40000"/>
    <n v="31.609195402298852"/>
    <b v="1"/>
    <s v="Kidney Stones"/>
    <x v="0"/>
    <x v="0"/>
  </r>
  <r>
    <s v="PID0461"/>
    <x v="2"/>
    <s v="senior"/>
    <n v="32000"/>
    <n v="20.919067215363508"/>
    <b v="0"/>
    <s v="Childbirth"/>
    <x v="0"/>
    <x v="1"/>
  </r>
  <r>
    <s v="PID0462"/>
    <x v="0"/>
    <s v="Senior Adullt"/>
    <n v="54000"/>
    <n v="30.830449826989621"/>
    <b v="1"/>
    <s v="Prostate Cancer"/>
    <x v="0"/>
    <x v="0"/>
  </r>
  <r>
    <s v="PID0463"/>
    <x v="3"/>
    <s v="senior"/>
    <n v="40000"/>
    <n v="29.27257977285019"/>
    <b v="1"/>
    <s v="Stroke"/>
    <x v="1"/>
    <x v="1"/>
  </r>
  <r>
    <s v="PID0464"/>
    <x v="0"/>
    <s v="Super Adults"/>
    <n v="800"/>
    <n v="32.470156106519745"/>
    <b v="1"/>
    <s v="Cancer"/>
    <x v="0"/>
    <x v="0"/>
  </r>
  <r>
    <s v="PID0465"/>
    <x v="1"/>
    <s v="Young Adults"/>
    <n v="32000"/>
    <n v="30.00992063492064"/>
    <b v="1"/>
    <s v="Heart Disease"/>
    <x v="1"/>
    <x v="0"/>
  </r>
  <r>
    <s v="PID0466"/>
    <x v="0"/>
    <s v="Super Adults"/>
    <n v="12000"/>
    <n v="31.134235171696144"/>
    <b v="1"/>
    <s v="Stroke"/>
    <x v="1"/>
    <x v="1"/>
  </r>
  <r>
    <s v="PID0467"/>
    <x v="1"/>
    <s v="Super Adults"/>
    <n v="40000"/>
    <n v="33.701198528539216"/>
    <b v="1"/>
    <s v="Hypertension"/>
    <x v="0"/>
    <x v="0"/>
  </r>
  <r>
    <s v="PID0468"/>
    <x v="2"/>
    <s v="Young Adults"/>
    <n v="21000"/>
    <n v="32.352941176470594"/>
    <b v="1"/>
    <s v="Stroke"/>
    <x v="0"/>
    <x v="0"/>
  </r>
  <r>
    <s v="PID0469"/>
    <x v="3"/>
    <s v="Young Adults"/>
    <n v="3000"/>
    <n v="21.93771626297578"/>
    <b v="0"/>
    <s v="Hypertension"/>
    <x v="0"/>
    <x v="1"/>
  </r>
  <r>
    <s v="PID0470"/>
    <x v="2"/>
    <s v="senior"/>
    <n v="75000"/>
    <n v="34.438631487824161"/>
    <b v="1"/>
    <s v="Appendicitis"/>
    <x v="1"/>
    <x v="1"/>
  </r>
  <r>
    <s v="PID0471"/>
    <x v="3"/>
    <s v="Young Adults"/>
    <n v="800"/>
    <n v="31.941452070722622"/>
    <b v="1"/>
    <s v="Stroke"/>
    <x v="0"/>
    <x v="0"/>
  </r>
  <r>
    <s v="PID0472"/>
    <x v="0"/>
    <s v="senior"/>
    <n v="75000"/>
    <n v="20.390624999999996"/>
    <b v="0"/>
    <s v="Kidney Stones"/>
    <x v="0"/>
    <x v="1"/>
  </r>
  <r>
    <s v="PID0473"/>
    <x v="0"/>
    <s v="senior"/>
    <n v="20000"/>
    <n v="34.012855831037648"/>
    <b v="1"/>
    <s v="Fractured Arm"/>
    <x v="0"/>
    <x v="0"/>
  </r>
  <r>
    <s v="PID0474"/>
    <x v="2"/>
    <s v="senior"/>
    <n v="100"/>
    <n v="28.133656509695292"/>
    <b v="1"/>
    <s v="Childbirth"/>
    <x v="1"/>
    <x v="0"/>
  </r>
  <r>
    <s v="PID0475"/>
    <x v="1"/>
    <s v="Super Adults"/>
    <n v="75000"/>
    <n v="29.895429246078599"/>
    <b v="1"/>
    <s v="Stroke"/>
    <x v="0"/>
    <x v="0"/>
  </r>
  <r>
    <s v="PID0476"/>
    <x v="0"/>
    <s v="Senior Adullt"/>
    <n v="250000"/>
    <n v="33.090134297520663"/>
    <b v="1"/>
    <s v="Stroke"/>
    <x v="0"/>
    <x v="0"/>
  </r>
  <r>
    <s v="PID0477"/>
    <x v="1"/>
    <s v="Senior Adullt"/>
    <n v="20000"/>
    <n v="25.822720163426858"/>
    <b v="0"/>
    <s v="Allergic Reaction"/>
    <x v="0"/>
    <x v="1"/>
  </r>
  <r>
    <s v="PID0478"/>
    <x v="2"/>
    <s v="Young Adults"/>
    <n v="72000"/>
    <n v="21.877551020408163"/>
    <b v="0"/>
    <s v="Diabetes"/>
    <x v="0"/>
    <x v="1"/>
  </r>
  <r>
    <s v="PID0479"/>
    <x v="0"/>
    <s v="senior"/>
    <n v="4000"/>
    <n v="28.281249999999996"/>
    <b v="1"/>
    <s v="Heart Disease"/>
    <x v="1"/>
    <x v="0"/>
  </r>
  <r>
    <s v="PID0480"/>
    <x v="0"/>
    <s v="Young Adults"/>
    <n v="30000"/>
    <n v="20.576281027725361"/>
    <b v="0"/>
    <s v="Hypertension"/>
    <x v="0"/>
    <x v="1"/>
  </r>
  <r>
    <s v="PID0481"/>
    <x v="2"/>
    <s v="Senior Adullt"/>
    <n v="45000"/>
    <n v="24.767565919829291"/>
    <b v="0"/>
    <s v="Kidney Stones"/>
    <x v="0"/>
    <x v="1"/>
  </r>
  <r>
    <s v="PID0482"/>
    <x v="1"/>
    <s v="senior"/>
    <n v="100"/>
    <n v="32.539062499999993"/>
    <b v="1"/>
    <s v="Heart Attack"/>
    <x v="1"/>
    <x v="1"/>
  </r>
  <r>
    <s v="PID0483"/>
    <x v="2"/>
    <s v="senior"/>
    <n v="500"/>
    <n v="34.943825024563203"/>
    <b v="1"/>
    <s v="Heart Attack"/>
    <x v="1"/>
    <x v="1"/>
  </r>
  <r>
    <s v="PID0484"/>
    <x v="2"/>
    <s v="Young Adults"/>
    <n v="500"/>
    <n v="24.683195592286506"/>
    <b v="0"/>
    <s v="Cancer"/>
    <x v="0"/>
    <x v="1"/>
  </r>
  <r>
    <s v="PID0485"/>
    <x v="0"/>
    <s v="senior"/>
    <n v="60000"/>
    <n v="28.826177285318558"/>
    <b v="1"/>
    <s v="Respiratory Infection"/>
    <x v="1"/>
    <x v="0"/>
  </r>
  <r>
    <s v="PID0486"/>
    <x v="0"/>
    <s v="senior"/>
    <n v="48000"/>
    <n v="33.976124885215796"/>
    <b v="1"/>
    <s v="Heart Disease"/>
    <x v="1"/>
    <x v="1"/>
  </r>
  <r>
    <s v="PID0487"/>
    <x v="0"/>
    <s v="senior"/>
    <n v="15000"/>
    <n v="30.66122448979592"/>
    <b v="1"/>
    <s v="Cancer"/>
    <x v="1"/>
    <x v="0"/>
  </r>
  <r>
    <s v="PID0488"/>
    <x v="0"/>
    <s v="senior"/>
    <n v="800"/>
    <n v="30.267642974371924"/>
    <b v="1"/>
    <s v="Prostate Cancer"/>
    <x v="1"/>
    <x v="1"/>
  </r>
  <r>
    <s v="PID0489"/>
    <x v="1"/>
    <s v="senior"/>
    <n v="21000"/>
    <n v="28.444444444444443"/>
    <b v="1"/>
    <s v="Osteoarthritis"/>
    <x v="1"/>
    <x v="1"/>
  </r>
  <r>
    <s v="PID0490"/>
    <x v="0"/>
    <s v="Senior Adullt"/>
    <n v="40000"/>
    <n v="22.100449992742053"/>
    <b v="0"/>
    <s v="Hypertension"/>
    <x v="0"/>
    <x v="1"/>
  </r>
  <r>
    <s v="PID0491"/>
    <x v="1"/>
    <s v="senior"/>
    <n v="500"/>
    <n v="32.907681030824421"/>
    <b v="1"/>
    <s v="Osteoarthritis"/>
    <x v="1"/>
    <x v="0"/>
  </r>
  <r>
    <s v="PID0492"/>
    <x v="1"/>
    <s v="Senior Adullt"/>
    <n v="100"/>
    <n v="28.114285714285714"/>
    <b v="1"/>
    <s v="Diabetes"/>
    <x v="1"/>
    <x v="1"/>
  </r>
  <r>
    <s v="PID0493"/>
    <x v="2"/>
    <s v="Super Adults"/>
    <n v="300000"/>
    <n v="33.759666864961339"/>
    <b v="1"/>
    <s v="Respiratory Infection"/>
    <x v="1"/>
    <x v="0"/>
  </r>
  <r>
    <s v="PID0494"/>
    <x v="0"/>
    <s v="Senior Adullt"/>
    <n v="500"/>
    <n v="22.109374999999996"/>
    <b v="0"/>
    <s v="Diabetes"/>
    <x v="0"/>
    <x v="1"/>
  </r>
  <r>
    <s v="PID0495"/>
    <x v="0"/>
    <s v="senior"/>
    <n v="300000"/>
    <n v="32.370445637973582"/>
    <b v="1"/>
    <s v="Fractured Arm"/>
    <x v="1"/>
    <x v="0"/>
  </r>
  <r>
    <s v="PID0496"/>
    <x v="3"/>
    <s v="senior"/>
    <n v="20000"/>
    <n v="22.976680384087786"/>
    <b v="0"/>
    <s v="Kidney Stones"/>
    <x v="0"/>
    <x v="1"/>
  </r>
  <r>
    <s v="PID0497"/>
    <x v="1"/>
    <s v="senior"/>
    <n v="3000"/>
    <n v="20.140804180577735"/>
    <b v="0"/>
    <s v="Prostate Cancer"/>
    <x v="0"/>
    <x v="1"/>
  </r>
  <r>
    <s v="PID0498"/>
    <x v="2"/>
    <s v="senior"/>
    <n v="60000"/>
    <n v="28.682001185980464"/>
    <b v="1"/>
    <s v="Appendicitis"/>
    <x v="0"/>
    <x v="0"/>
  </r>
  <r>
    <s v="PID0499"/>
    <x v="1"/>
    <s v="senior"/>
    <n v="100"/>
    <n v="20.732340720221607"/>
    <b v="0"/>
    <s v="Appendicitis"/>
    <x v="0"/>
    <x v="1"/>
  </r>
  <r>
    <s v="PID0500"/>
    <x v="0"/>
    <s v="Super Adults"/>
    <n v="40000"/>
    <n v="26.36079714455682"/>
    <b v="0"/>
    <s v="Osteoarthritis"/>
    <x v="0"/>
    <x v="1"/>
  </r>
  <r>
    <s v="PID0501"/>
    <x v="2"/>
    <s v="Senior Adullt"/>
    <n v="18000"/>
    <n v="30.380622837370243"/>
    <b v="1"/>
    <s v="Heart Disease"/>
    <x v="1"/>
    <x v="0"/>
  </r>
  <r>
    <s v="PID0502"/>
    <x v="0"/>
    <s v="senior"/>
    <n v="24000"/>
    <n v="29.79421790178008"/>
    <b v="1"/>
    <s v="Respiratory Infection"/>
    <x v="1"/>
    <x v="1"/>
  </r>
  <r>
    <s v="PID0503"/>
    <x v="0"/>
    <s v="senior"/>
    <n v="18000"/>
    <n v="28.850341123530267"/>
    <b v="1"/>
    <s v="Fractured Leg"/>
    <x v="1"/>
    <x v="1"/>
  </r>
  <r>
    <s v="PID0504"/>
    <x v="0"/>
    <s v="Senior Adullt"/>
    <n v="800"/>
    <n v="29.983587930816814"/>
    <b v="1"/>
    <s v="Diabetes"/>
    <x v="1"/>
    <x v="0"/>
  </r>
  <r>
    <s v="PID0505"/>
    <x v="3"/>
    <s v="senior"/>
    <n v="3000"/>
    <n v="29.60356404958678"/>
    <b v="1"/>
    <s v="Diabetes"/>
    <x v="0"/>
    <x v="0"/>
  </r>
  <r>
    <s v="PID0506"/>
    <x v="2"/>
    <s v="Senior Adullt"/>
    <n v="200000"/>
    <n v="31.942942130881562"/>
    <b v="1"/>
    <s v="Heart Disease"/>
    <x v="1"/>
    <x v="0"/>
  </r>
  <r>
    <s v="PID0507"/>
    <x v="1"/>
    <s v="Senior Adullt"/>
    <n v="20000"/>
    <n v="25.559329155141629"/>
    <b v="0"/>
    <s v="Hypertension"/>
    <x v="0"/>
    <x v="1"/>
  </r>
  <r>
    <s v="PID0508"/>
    <x v="0"/>
    <s v="Super Adults"/>
    <n v="1600"/>
    <n v="28.685144680698485"/>
    <b v="1"/>
    <s v="Prostate Cancer"/>
    <x v="1"/>
    <x v="0"/>
  </r>
  <r>
    <s v="PID0509"/>
    <x v="0"/>
    <s v="Senior Adullt"/>
    <n v="21000"/>
    <n v="29.441590048674961"/>
    <b v="1"/>
    <s v="Stroke"/>
    <x v="0"/>
    <x v="0"/>
  </r>
  <r>
    <s v="PID0510"/>
    <x v="2"/>
    <s v="Young Adults"/>
    <n v="250000"/>
    <n v="29.545711167149687"/>
    <b v="1"/>
    <s v="Fractured Leg"/>
    <x v="1"/>
    <x v="0"/>
  </r>
  <r>
    <s v="PID0511"/>
    <x v="2"/>
    <s v="senior"/>
    <n v="18000"/>
    <n v="32.15893351800554"/>
    <b v="1"/>
    <s v="Appendicitis"/>
    <x v="1"/>
    <x v="1"/>
  </r>
  <r>
    <s v="PID0512"/>
    <x v="2"/>
    <s v="Senior Adullt"/>
    <n v="12000"/>
    <n v="30.750122323008021"/>
    <b v="1"/>
    <s v="Fractured Arm"/>
    <x v="1"/>
    <x v="1"/>
  </r>
  <r>
    <s v="PID0513"/>
    <x v="2"/>
    <s v="Senior Adullt"/>
    <n v="21000"/>
    <n v="22.699724517906336"/>
    <b v="0"/>
    <s v="Fractured Leg"/>
    <x v="0"/>
    <x v="1"/>
  </r>
  <r>
    <s v="PID0514"/>
    <x v="2"/>
    <s v="senior"/>
    <n v="3000"/>
    <n v="30.411381685422864"/>
    <b v="1"/>
    <s v="Allergic Reaction"/>
    <x v="0"/>
    <x v="0"/>
  </r>
  <r>
    <s v="PID0515"/>
    <x v="0"/>
    <s v="senior"/>
    <n v="100"/>
    <n v="33.912513336381643"/>
    <b v="1"/>
    <s v="Osteoarthritis"/>
    <x v="1"/>
    <x v="1"/>
  </r>
  <r>
    <s v="PID0516"/>
    <x v="1"/>
    <s v="senior"/>
    <n v="40000"/>
    <n v="32.198096371207619"/>
    <b v="1"/>
    <s v="Hypertension"/>
    <x v="0"/>
    <x v="0"/>
  </r>
  <r>
    <s v="PID0517"/>
    <x v="2"/>
    <s v="Super Adults"/>
    <n v="32000"/>
    <n v="32.304687499999993"/>
    <b v="1"/>
    <s v="Hypertension"/>
    <x v="0"/>
    <x v="0"/>
  </r>
  <r>
    <s v="PID0518"/>
    <x v="2"/>
    <s v="Senior Adullt"/>
    <n v="12000"/>
    <n v="21.777553339224845"/>
    <b v="0"/>
    <s v="Appendicitis"/>
    <x v="0"/>
    <x v="1"/>
  </r>
  <r>
    <s v="PID0519"/>
    <x v="2"/>
    <s v="senior"/>
    <n v="500"/>
    <n v="28.408184110568481"/>
    <b v="1"/>
    <s v="Respiratory Infection"/>
    <x v="1"/>
    <x v="1"/>
  </r>
  <r>
    <s v="PID0520"/>
    <x v="0"/>
    <s v="Super Adults"/>
    <n v="18000"/>
    <n v="24.648996883862615"/>
    <b v="0"/>
    <s v="Cancer"/>
    <x v="0"/>
    <x v="1"/>
  </r>
  <r>
    <s v="PID0521"/>
    <x v="0"/>
    <s v="Young Adults"/>
    <n v="30000"/>
    <n v="25.050505050505055"/>
    <b v="0"/>
    <s v="Childbirth"/>
    <x v="0"/>
    <x v="1"/>
  </r>
  <r>
    <s v="PID0522"/>
    <x v="2"/>
    <s v="Senior Adullt"/>
    <n v="100"/>
    <n v="29.983587930816814"/>
    <b v="1"/>
    <s v="Cancer"/>
    <x v="1"/>
    <x v="0"/>
  </r>
  <r>
    <s v="PID0523"/>
    <x v="2"/>
    <s v="senior"/>
    <n v="3000"/>
    <n v="32.406157169862269"/>
    <b v="1"/>
    <s v="Hypertension"/>
    <x v="1"/>
    <x v="1"/>
  </r>
  <r>
    <s v="PID0524"/>
    <x v="1"/>
    <s v="Young Adults"/>
    <n v="800"/>
    <n v="23.437499999999996"/>
    <b v="0"/>
    <s v="Fractured Arm"/>
    <x v="0"/>
    <x v="1"/>
  </r>
  <r>
    <s v="PID0525"/>
    <x v="3"/>
    <s v="Young Adults"/>
    <n v="60000"/>
    <n v="23.86062365862896"/>
    <b v="0"/>
    <s v="Prostate Cancer"/>
    <x v="0"/>
    <x v="1"/>
  </r>
  <r>
    <s v="PID0526"/>
    <x v="0"/>
    <s v="senior"/>
    <n v="60000"/>
    <n v="31.064015096530699"/>
    <b v="1"/>
    <s v="Heart Attack"/>
    <x v="1"/>
    <x v="0"/>
  </r>
  <r>
    <s v="PID0527"/>
    <x v="0"/>
    <s v="Young Adults"/>
    <n v="60000"/>
    <n v="31.143707482993204"/>
    <b v="1"/>
    <s v="Heart Disease"/>
    <x v="1"/>
    <x v="1"/>
  </r>
  <r>
    <s v="PID0528"/>
    <x v="2"/>
    <s v="senior"/>
    <n v="240000"/>
    <n v="33.121306786104107"/>
    <b v="1"/>
    <s v="Heart Disease"/>
    <x v="1"/>
    <x v="0"/>
  </r>
  <r>
    <s v="PID0529"/>
    <x v="0"/>
    <s v="senior"/>
    <n v="500"/>
    <n v="30.592955518691404"/>
    <b v="1"/>
    <s v="Childbirth"/>
    <x v="0"/>
    <x v="0"/>
  </r>
  <r>
    <s v="PID0530"/>
    <x v="1"/>
    <s v="senior"/>
    <n v="54000"/>
    <n v="34.316890495867767"/>
    <b v="1"/>
    <s v="Respiratory Infection"/>
    <x v="1"/>
    <x v="1"/>
  </r>
  <r>
    <s v="PID0531"/>
    <x v="0"/>
    <s v="senior"/>
    <n v="500"/>
    <n v="30.597469897881414"/>
    <b v="1"/>
    <s v="Respiratory Infection"/>
    <x v="1"/>
    <x v="0"/>
  </r>
  <r>
    <s v="PID0532"/>
    <x v="3"/>
    <s v="Young Adults"/>
    <n v="500"/>
    <n v="20.047778925619834"/>
    <b v="0"/>
    <s v="Appendicitis"/>
    <x v="0"/>
    <x v="1"/>
  </r>
  <r>
    <s v="PID0533"/>
    <x v="2"/>
    <s v="Super Adults"/>
    <n v="4000"/>
    <n v="22.595640908398103"/>
    <b v="0"/>
    <s v="Appendicitis"/>
    <x v="0"/>
    <x v="1"/>
  </r>
  <r>
    <s v="PID0534"/>
    <x v="2"/>
    <s v="Senior Adullt"/>
    <n v="30000"/>
    <n v="28.442906574394467"/>
    <b v="1"/>
    <s v="Heart Attack"/>
    <x v="1"/>
    <x v="1"/>
  </r>
  <r>
    <s v="PID0535"/>
    <x v="1"/>
    <s v="Super Adults"/>
    <n v="500"/>
    <n v="30.148423005565864"/>
    <b v="1"/>
    <s v="Prostate Cancer"/>
    <x v="0"/>
    <x v="0"/>
  </r>
  <r>
    <s v="PID0536"/>
    <x v="0"/>
    <s v="Senior Adullt"/>
    <n v="24000"/>
    <n v="30.519669037596167"/>
    <b v="1"/>
    <s v="Appendicitis"/>
    <x v="0"/>
    <x v="0"/>
  </r>
  <r>
    <s v="PID0537"/>
    <x v="0"/>
    <s v="Young Adults"/>
    <n v="24000"/>
    <n v="28.415532879818599"/>
    <b v="1"/>
    <s v="Diabetes"/>
    <x v="1"/>
    <x v="1"/>
  </r>
  <r>
    <s v="PID0538"/>
    <x v="2"/>
    <s v="senior"/>
    <n v="12000"/>
    <n v="30.714682387116071"/>
    <b v="1"/>
    <s v="Heart Disease"/>
    <x v="1"/>
    <x v="1"/>
  </r>
  <r>
    <s v="PID0539"/>
    <x v="0"/>
    <s v="Senior Adullt"/>
    <n v="3000"/>
    <n v="34.978200554894968"/>
    <b v="1"/>
    <s v="Allergic Reaction"/>
    <x v="1"/>
    <x v="0"/>
  </r>
  <r>
    <s v="PID0540"/>
    <x v="0"/>
    <s v="senior"/>
    <n v="18000"/>
    <n v="21.035548203863801"/>
    <b v="0"/>
    <s v="Hypertension"/>
    <x v="0"/>
    <x v="1"/>
  </r>
  <r>
    <s v="PID0541"/>
    <x v="0"/>
    <s v="senior"/>
    <n v="36000"/>
    <n v="33.717306816988206"/>
    <b v="1"/>
    <s v="Heart Attack"/>
    <x v="1"/>
    <x v="1"/>
  </r>
  <r>
    <s v="PID0542"/>
    <x v="1"/>
    <s v="Super Adults"/>
    <n v="60000"/>
    <n v="30.533333333333335"/>
    <b v="1"/>
    <s v="Diabetes"/>
    <x v="1"/>
    <x v="1"/>
  </r>
  <r>
    <s v="PID0543"/>
    <x v="3"/>
    <s v="senior"/>
    <n v="30000"/>
    <n v="29.443027210884356"/>
    <b v="1"/>
    <s v="Hypertension"/>
    <x v="0"/>
    <x v="0"/>
  </r>
  <r>
    <s v="PID0544"/>
    <x v="2"/>
    <s v="senior"/>
    <n v="18000"/>
    <n v="30.60406986059926"/>
    <b v="1"/>
    <s v="Respiratory Infection"/>
    <x v="1"/>
    <x v="1"/>
  </r>
  <r>
    <s v="PID0545"/>
    <x v="0"/>
    <s v="senior"/>
    <n v="800"/>
    <n v="31.000918273645553"/>
    <b v="1"/>
    <s v="Kidney Stones"/>
    <x v="1"/>
    <x v="0"/>
  </r>
  <r>
    <s v="PID0546"/>
    <x v="2"/>
    <s v="Super Adults"/>
    <n v="40000"/>
    <n v="31.365165838807876"/>
    <b v="1"/>
    <s v="Cancer"/>
    <x v="1"/>
    <x v="1"/>
  </r>
  <r>
    <s v="PID0547"/>
    <x v="1"/>
    <s v="Senior Adullt"/>
    <n v="60000"/>
    <n v="29.322107707940194"/>
    <b v="1"/>
    <s v="Childbirth"/>
    <x v="1"/>
    <x v="0"/>
  </r>
  <r>
    <s v="PID0548"/>
    <x v="0"/>
    <s v="Young Adults"/>
    <n v="40000"/>
    <n v="32.142722721969214"/>
    <b v="1"/>
    <s v="Heart Attack"/>
    <x v="1"/>
    <x v="1"/>
  </r>
  <r>
    <s v="PID0549"/>
    <x v="2"/>
    <s v="senior"/>
    <n v="32000"/>
    <n v="21.671206537413873"/>
    <b v="0"/>
    <s v="Appendicitis"/>
    <x v="0"/>
    <x v="1"/>
  </r>
  <r>
    <s v="PID0550"/>
    <x v="1"/>
    <s v="Senior Adullt"/>
    <n v="240000"/>
    <n v="34.131469363474125"/>
    <b v="1"/>
    <s v="Stroke"/>
    <x v="0"/>
    <x v="0"/>
  </r>
  <r>
    <s v="PID0551"/>
    <x v="2"/>
    <s v="senior"/>
    <n v="800"/>
    <n v="33.777777777777779"/>
    <b v="1"/>
    <s v="Appendicitis"/>
    <x v="1"/>
    <x v="1"/>
  </r>
  <r>
    <s v="PID0552"/>
    <x v="1"/>
    <s v="Senior Adullt"/>
    <n v="18000"/>
    <n v="24.785890550152416"/>
    <b v="0"/>
    <s v="Osteoarthritis"/>
    <x v="0"/>
    <x v="1"/>
  </r>
  <r>
    <s v="PID0553"/>
    <x v="0"/>
    <s v="senior"/>
    <n v="12000"/>
    <n v="34.747474747474747"/>
    <b v="1"/>
    <s v="Cancer"/>
    <x v="1"/>
    <x v="1"/>
  </r>
  <r>
    <s v="PID0554"/>
    <x v="2"/>
    <s v="senior"/>
    <n v="16000"/>
    <n v="34.6505280645544"/>
    <b v="1"/>
    <s v="Heart Disease"/>
    <x v="1"/>
    <x v="1"/>
  </r>
  <r>
    <s v="PID0555"/>
    <x v="0"/>
    <s v="senior"/>
    <n v="200000"/>
    <n v="30.064014631915864"/>
    <b v="1"/>
    <s v="Hypertension"/>
    <x v="1"/>
    <x v="1"/>
  </r>
  <r>
    <s v="PID0556"/>
    <x v="1"/>
    <s v="senior"/>
    <n v="250000"/>
    <n v="29.397682658239965"/>
    <b v="1"/>
    <s v="Prostate Cancer"/>
    <x v="1"/>
    <x v="1"/>
  </r>
  <r>
    <s v="PID0557"/>
    <x v="0"/>
    <s v="senior"/>
    <n v="3000"/>
    <n v="23.54823959762231"/>
    <b v="0"/>
    <s v="Prostate Cancer"/>
    <x v="0"/>
    <x v="1"/>
  </r>
  <r>
    <s v="PID0558"/>
    <x v="1"/>
    <s v="Senior Adullt"/>
    <n v="100"/>
    <n v="25.368480725623584"/>
    <b v="0"/>
    <s v="Kidney Stones"/>
    <x v="0"/>
    <x v="1"/>
  </r>
  <r>
    <s v="PID0559"/>
    <x v="0"/>
    <s v="Young Adults"/>
    <n v="240000"/>
    <n v="34.924003620361411"/>
    <b v="1"/>
    <s v="Kidney Stones"/>
    <x v="1"/>
    <x v="1"/>
  </r>
  <r>
    <s v="PID0560"/>
    <x v="2"/>
    <s v="Senior Adullt"/>
    <n v="200000"/>
    <n v="32.732197119830886"/>
    <b v="1"/>
    <s v="Heart Disease"/>
    <x v="1"/>
    <x v="0"/>
  </r>
  <r>
    <s v="PID0561"/>
    <x v="1"/>
    <s v="Senior Adullt"/>
    <n v="250000"/>
    <n v="33.694727891156468"/>
    <b v="1"/>
    <s v="Diabetes"/>
    <x v="0"/>
    <x v="0"/>
  </r>
  <r>
    <s v="PID0562"/>
    <x v="1"/>
    <s v="Senior Adullt"/>
    <n v="12000"/>
    <n v="29.952026259310696"/>
    <b v="1"/>
    <s v="Heart Attack"/>
    <x v="1"/>
    <x v="1"/>
  </r>
  <r>
    <s v="PID0563"/>
    <x v="2"/>
    <s v="Senior Adullt"/>
    <n v="30000"/>
    <n v="25.11249818551314"/>
    <b v="0"/>
    <s v="Kidney Stones"/>
    <x v="0"/>
    <x v="1"/>
  </r>
  <r>
    <s v="PID0564"/>
    <x v="1"/>
    <s v="Young Adults"/>
    <n v="60000"/>
    <n v="29.237832874196513"/>
    <b v="1"/>
    <s v="Heart Attack"/>
    <x v="1"/>
    <x v="1"/>
  </r>
  <r>
    <s v="PID0565"/>
    <x v="0"/>
    <s v="senior"/>
    <n v="100"/>
    <n v="34.212804396100722"/>
    <b v="1"/>
    <s v="Heart Attack"/>
    <x v="1"/>
    <x v="1"/>
  </r>
  <r>
    <s v="PID0566"/>
    <x v="0"/>
    <s v="Senior Adullt"/>
    <n v="32000"/>
    <n v="28.440816326530609"/>
    <b v="1"/>
    <s v="Heart Disease"/>
    <x v="1"/>
    <x v="1"/>
  </r>
  <r>
    <s v="PID0567"/>
    <x v="0"/>
    <s v="senior"/>
    <n v="800"/>
    <n v="30.44358239163434"/>
    <b v="1"/>
    <s v="Fractured Leg"/>
    <x v="0"/>
    <x v="0"/>
  </r>
  <r>
    <s v="PID0568"/>
    <x v="3"/>
    <s v="senior"/>
    <n v="18000"/>
    <n v="28.886576482830385"/>
    <b v="1"/>
    <s v="Hypertension"/>
    <x v="1"/>
    <x v="0"/>
  </r>
  <r>
    <s v="PID0569"/>
    <x v="2"/>
    <s v="Senior Adullt"/>
    <n v="500"/>
    <n v="33.813358281265664"/>
    <b v="1"/>
    <s v="Diabetes"/>
    <x v="1"/>
    <x v="1"/>
  </r>
  <r>
    <s v="PID0570"/>
    <x v="2"/>
    <s v="Senior Adullt"/>
    <n v="90000"/>
    <n v="33.31350386674599"/>
    <b v="1"/>
    <s v="Heart Disease"/>
    <x v="1"/>
    <x v="0"/>
  </r>
  <r>
    <s v="PID0571"/>
    <x v="1"/>
    <s v="Young Adults"/>
    <n v="3000"/>
    <n v="29.369507835209998"/>
    <b v="1"/>
    <s v="Respiratory Infection"/>
    <x v="1"/>
    <x v="1"/>
  </r>
  <r>
    <s v="PID0572"/>
    <x v="3"/>
    <s v="senior"/>
    <n v="300000"/>
    <n v="25.491276400367315"/>
    <b v="0"/>
    <s v="Allergic Reaction"/>
    <x v="0"/>
    <x v="1"/>
  </r>
  <r>
    <s v="PID0573"/>
    <x v="3"/>
    <s v="senior"/>
    <n v="60000"/>
    <n v="30.311111111111114"/>
    <b v="1"/>
    <s v="Kidney Stones"/>
    <x v="0"/>
    <x v="0"/>
  </r>
  <r>
    <s v="PID0574"/>
    <x v="3"/>
    <s v="Super Adults"/>
    <n v="250000"/>
    <n v="32.708744247205779"/>
    <b v="1"/>
    <s v="Heart Disease"/>
    <x v="1"/>
    <x v="1"/>
  </r>
  <r>
    <s v="PID0575"/>
    <x v="0"/>
    <s v="senior"/>
    <n v="12000"/>
    <n v="32.443825510933799"/>
    <b v="1"/>
    <s v="Appendicitis"/>
    <x v="0"/>
    <x v="0"/>
  </r>
  <r>
    <s v="PID0576"/>
    <x v="1"/>
    <s v="Senior Adullt"/>
    <n v="36000"/>
    <n v="34.293801712875599"/>
    <b v="1"/>
    <s v="Heart Disease"/>
    <x v="1"/>
    <x v="1"/>
  </r>
  <r>
    <s v="PID0577"/>
    <x v="3"/>
    <s v="Senior Adullt"/>
    <n v="45000"/>
    <n v="31.268590124925641"/>
    <b v="1"/>
    <s v="Appendicitis"/>
    <x v="1"/>
    <x v="0"/>
  </r>
  <r>
    <s v="PID0578"/>
    <x v="1"/>
    <s v="Senior Adullt"/>
    <n v="90000"/>
    <n v="21.832474567314041"/>
    <b v="0"/>
    <s v="Fractured Leg"/>
    <x v="0"/>
    <x v="1"/>
  </r>
  <r>
    <s v="PID0579"/>
    <x v="2"/>
    <s v="Young Adults"/>
    <n v="1000"/>
    <n v="34.112353026564087"/>
    <b v="1"/>
    <s v="Fractured Arm"/>
    <x v="1"/>
    <x v="1"/>
  </r>
  <r>
    <s v="PID0580"/>
    <x v="2"/>
    <s v="senior"/>
    <n v="18000"/>
    <n v="30.483896811408421"/>
    <b v="1"/>
    <s v="Allergic Reaction"/>
    <x v="1"/>
    <x v="0"/>
  </r>
  <r>
    <s v="PID0581"/>
    <x v="2"/>
    <s v="senior"/>
    <n v="45000"/>
    <n v="30.264919469349667"/>
    <b v="1"/>
    <s v="Kidney Stones"/>
    <x v="1"/>
    <x v="1"/>
  </r>
  <r>
    <s v="PID0582"/>
    <x v="3"/>
    <s v="senior"/>
    <n v="3000"/>
    <n v="33.310624260461118"/>
    <b v="1"/>
    <s v="Osteoarthritis"/>
    <x v="1"/>
    <x v="0"/>
  </r>
  <r>
    <s v="PID0583"/>
    <x v="2"/>
    <s v="senior"/>
    <n v="32000"/>
    <n v="26.455218464218323"/>
    <b v="0"/>
    <s v="Kidney Stones"/>
    <x v="0"/>
    <x v="1"/>
  </r>
  <r>
    <s v="PID0584"/>
    <x v="0"/>
    <s v="senior"/>
    <n v="18000"/>
    <n v="33.961296937075481"/>
    <b v="1"/>
    <s v="Respiratory Infection"/>
    <x v="1"/>
    <x v="1"/>
  </r>
  <r>
    <s v="PID0585"/>
    <x v="0"/>
    <s v="Senior Adullt"/>
    <n v="32000"/>
    <n v="24.602076124567475"/>
    <b v="0"/>
    <s v="Childbirth"/>
    <x v="0"/>
    <x v="1"/>
  </r>
  <r>
    <s v="PID0586"/>
    <x v="1"/>
    <s v="senior"/>
    <n v="24000"/>
    <n v="26.546938775510203"/>
    <b v="0"/>
    <s v="Kidney Stones"/>
    <x v="0"/>
    <x v="1"/>
  </r>
  <r>
    <s v="PID0587"/>
    <x v="0"/>
    <s v="senior"/>
    <n v="40000"/>
    <n v="21.402570062716546"/>
    <b v="0"/>
    <s v="Hypertension"/>
    <x v="0"/>
    <x v="1"/>
  </r>
  <r>
    <s v="PID0588"/>
    <x v="1"/>
    <s v="Young Adults"/>
    <n v="18000"/>
    <n v="22.375679950619187"/>
    <b v="0"/>
    <s v="Prostate Cancer"/>
    <x v="0"/>
    <x v="1"/>
  </r>
  <r>
    <s v="PID0589"/>
    <x v="0"/>
    <s v="senior"/>
    <n v="800"/>
    <n v="31.164138657834318"/>
    <b v="1"/>
    <s v="Appendicitis"/>
    <x v="1"/>
    <x v="0"/>
  </r>
  <r>
    <s v="PID0590"/>
    <x v="3"/>
    <s v="senior"/>
    <n v="3000"/>
    <n v="26.462045967944352"/>
    <b v="0"/>
    <s v="Cancer"/>
    <x v="0"/>
    <x v="1"/>
  </r>
  <r>
    <s v="PID0591"/>
    <x v="2"/>
    <s v="Super Adults"/>
    <n v="40000"/>
    <n v="26.748614958448751"/>
    <b v="0"/>
    <s v="Hypertension"/>
    <x v="0"/>
    <x v="1"/>
  </r>
  <r>
    <s v="PID0592"/>
    <x v="0"/>
    <s v="Senior Adullt"/>
    <n v="800"/>
    <n v="32.419217687074834"/>
    <b v="1"/>
    <s v="Stroke"/>
    <x v="0"/>
    <x v="0"/>
  </r>
  <r>
    <s v="PID0593"/>
    <x v="1"/>
    <s v="senior"/>
    <n v="40000"/>
    <n v="28.826177285318558"/>
    <b v="1"/>
    <s v="Respiratory Infection"/>
    <x v="1"/>
    <x v="0"/>
  </r>
  <r>
    <s v="PID0594"/>
    <x v="0"/>
    <s v="Senior Adullt"/>
    <n v="100"/>
    <n v="20.930612244897958"/>
    <b v="0"/>
    <s v="Cancer"/>
    <x v="0"/>
    <x v="1"/>
  </r>
  <r>
    <s v="PID0595"/>
    <x v="0"/>
    <s v="Young Adults"/>
    <n v="800"/>
    <n v="33.828124999999993"/>
    <b v="1"/>
    <s v="Childbirth"/>
    <x v="0"/>
    <x v="0"/>
  </r>
  <r>
    <s v="PID0596"/>
    <x v="2"/>
    <s v="Senior Adullt"/>
    <n v="100"/>
    <n v="33.070004445812394"/>
    <b v="1"/>
    <s v="Respiratory Infection"/>
    <x v="1"/>
    <x v="1"/>
  </r>
  <r>
    <s v="PID0597"/>
    <x v="1"/>
    <s v="senior"/>
    <n v="45000"/>
    <n v="31.816893424036284"/>
    <b v="1"/>
    <s v="Osteoarthritis"/>
    <x v="1"/>
    <x v="1"/>
  </r>
  <r>
    <s v="PID0598"/>
    <x v="2"/>
    <s v="Young Adults"/>
    <n v="240000"/>
    <n v="33.398437499999993"/>
    <b v="1"/>
    <s v="Hypertension"/>
    <x v="1"/>
    <x v="1"/>
  </r>
  <r>
    <s v="PID0599"/>
    <x v="1"/>
    <s v="senior"/>
    <n v="21000"/>
    <n v="23.460737656157054"/>
    <b v="0"/>
    <s v="Osteoarthritis"/>
    <x v="0"/>
    <x v="1"/>
  </r>
  <r>
    <s v="PID0600"/>
    <x v="1"/>
    <s v="senior"/>
    <n v="18000"/>
    <n v="31.645569620253159"/>
    <b v="1"/>
    <s v="Heart Disease"/>
    <x v="1"/>
    <x v="1"/>
  </r>
  <r>
    <s v="PID0601"/>
    <x v="2"/>
    <s v="Young Adults"/>
    <n v="4000"/>
    <n v="34.861583596017603"/>
    <b v="1"/>
    <s v="Childbirth"/>
    <x v="0"/>
    <x v="0"/>
  </r>
  <r>
    <s v="PID0602"/>
    <x v="2"/>
    <s v="senior"/>
    <n v="100"/>
    <n v="21.462833934386051"/>
    <b v="0"/>
    <s v="Appendicitis"/>
    <x v="0"/>
    <x v="1"/>
  </r>
  <r>
    <s v="PID0603"/>
    <x v="0"/>
    <s v="Young Adults"/>
    <n v="800"/>
    <n v="31.651552816778128"/>
    <b v="1"/>
    <s v="Heart Attack"/>
    <x v="1"/>
    <x v="0"/>
  </r>
  <r>
    <s v="PID0604"/>
    <x v="0"/>
    <s v="senior"/>
    <n v="200000"/>
    <n v="28.316808765093938"/>
    <b v="1"/>
    <s v="Respiratory Infection"/>
    <x v="1"/>
    <x v="0"/>
  </r>
  <r>
    <s v="PID0605"/>
    <x v="2"/>
    <s v="senior"/>
    <n v="90000"/>
    <n v="26.9281795690057"/>
    <b v="0"/>
    <s v="Fractured Arm"/>
    <x v="0"/>
    <x v="1"/>
  </r>
  <r>
    <s v="PID0606"/>
    <x v="1"/>
    <s v="senior"/>
    <n v="200000"/>
    <n v="22.754312908982754"/>
    <b v="0"/>
    <s v="Diabetes"/>
    <x v="0"/>
    <x v="1"/>
  </r>
  <r>
    <s v="PID0607"/>
    <x v="0"/>
    <s v="senior"/>
    <n v="500"/>
    <n v="28.996539792387544"/>
    <b v="1"/>
    <s v="Respiratory Infection"/>
    <x v="1"/>
    <x v="1"/>
  </r>
  <r>
    <s v="PID0608"/>
    <x v="0"/>
    <s v="Super Adults"/>
    <n v="21000"/>
    <n v="29.832766439909303"/>
    <b v="1"/>
    <s v="Respiratory Infection"/>
    <x v="1"/>
    <x v="1"/>
  </r>
  <r>
    <s v="PID0609"/>
    <x v="1"/>
    <s v="Senior Adullt"/>
    <n v="45000"/>
    <n v="25.665030991735538"/>
    <b v="0"/>
    <s v="Prostate Cancer"/>
    <x v="0"/>
    <x v="1"/>
  </r>
  <r>
    <s v="PID0610"/>
    <x v="0"/>
    <s v="Senior Adullt"/>
    <n v="45000"/>
    <n v="23.63120276324339"/>
    <b v="0"/>
    <s v="Childbirth"/>
    <x v="0"/>
    <x v="1"/>
  </r>
  <r>
    <s v="PID0611"/>
    <x v="1"/>
    <s v="Senior Adullt"/>
    <n v="100"/>
    <n v="31.207133058984908"/>
    <b v="1"/>
    <s v="Respiratory Infection"/>
    <x v="1"/>
    <x v="1"/>
  </r>
  <r>
    <s v="PID0612"/>
    <x v="0"/>
    <s v="Senior Adullt"/>
    <n v="45000"/>
    <n v="26.385557379118797"/>
    <b v="0"/>
    <s v="Fractured Leg"/>
    <x v="0"/>
    <x v="1"/>
  </r>
  <r>
    <s v="PID0613"/>
    <x v="2"/>
    <s v="senior"/>
    <n v="75000"/>
    <n v="29.250679540752156"/>
    <b v="1"/>
    <s v="Heart Disease"/>
    <x v="1"/>
    <x v="1"/>
  </r>
  <r>
    <s v="PID0614"/>
    <x v="0"/>
    <s v="senior"/>
    <n v="24000"/>
    <n v="26.662049861495845"/>
    <b v="0"/>
    <s v="Diabetes"/>
    <x v="0"/>
    <x v="1"/>
  </r>
  <r>
    <s v="PID0615"/>
    <x v="2"/>
    <s v="senior"/>
    <n v="40000"/>
    <n v="23.823047879982624"/>
    <b v="0"/>
    <s v="Diabetes"/>
    <x v="0"/>
    <x v="1"/>
  </r>
  <r>
    <s v="PID0616"/>
    <x v="1"/>
    <s v="Young Adults"/>
    <n v="40000"/>
    <n v="29.134948096885818"/>
    <b v="1"/>
    <s v="Fractured Arm"/>
    <x v="0"/>
    <x v="0"/>
  </r>
  <r>
    <s v="PID0617"/>
    <x v="0"/>
    <s v="Senior Adullt"/>
    <n v="45000"/>
    <n v="25.245389649018449"/>
    <b v="0"/>
    <s v="Cancer"/>
    <x v="0"/>
    <x v="1"/>
  </r>
  <r>
    <s v="PID0618"/>
    <x v="0"/>
    <s v="Senior Adullt"/>
    <n v="3000"/>
    <n v="31.588613406795229"/>
    <b v="1"/>
    <s v="Heart Attack"/>
    <x v="1"/>
    <x v="0"/>
  </r>
  <r>
    <s v="PID0619"/>
    <x v="1"/>
    <s v="Young Adults"/>
    <n v="90000"/>
    <n v="24.916255786819228"/>
    <b v="0"/>
    <s v="Prostate Cancer"/>
    <x v="0"/>
    <x v="1"/>
  </r>
  <r>
    <s v="PID0620"/>
    <x v="2"/>
    <s v="Young Adults"/>
    <n v="30000"/>
    <n v="23.086803677663603"/>
    <b v="0"/>
    <s v="Stroke"/>
    <x v="0"/>
    <x v="1"/>
  </r>
  <r>
    <s v="PID0621"/>
    <x v="3"/>
    <s v="Senior Adullt"/>
    <n v="3000"/>
    <n v="26.213842975206614"/>
    <b v="0"/>
    <s v="Osteoarthritis"/>
    <x v="0"/>
    <x v="1"/>
  </r>
  <r>
    <s v="PID0622"/>
    <x v="3"/>
    <s v="Senior Adullt"/>
    <n v="3000"/>
    <n v="24.212293388429753"/>
    <b v="0"/>
    <s v="Childbirth"/>
    <x v="0"/>
    <x v="1"/>
  </r>
  <r>
    <s v="PID0623"/>
    <x v="0"/>
    <s v="Young Adults"/>
    <n v="500"/>
    <n v="28.451154013644945"/>
    <b v="1"/>
    <s v="Respiratory Infection"/>
    <x v="1"/>
    <x v="1"/>
  </r>
  <r>
    <s v="PID0624"/>
    <x v="0"/>
    <s v="senior"/>
    <n v="30000"/>
    <n v="34.490358126721766"/>
    <b v="1"/>
    <s v="Heart Disease"/>
    <x v="1"/>
    <x v="1"/>
  </r>
  <r>
    <s v="PID0625"/>
    <x v="0"/>
    <s v="Young Adults"/>
    <n v="90000"/>
    <n v="26.149276859504134"/>
    <b v="0"/>
    <s v="Kidney Stones"/>
    <x v="0"/>
    <x v="1"/>
  </r>
  <r>
    <s v="PID0626"/>
    <x v="3"/>
    <s v="senior"/>
    <n v="4000"/>
    <n v="23.433744592212783"/>
    <b v="0"/>
    <s v="Hypertension"/>
    <x v="0"/>
    <x v="1"/>
  </r>
  <r>
    <s v="PID0627"/>
    <x v="1"/>
    <s v="Senior Adullt"/>
    <n v="12000"/>
    <n v="33.455265965554027"/>
    <b v="1"/>
    <s v="Kidney Stones"/>
    <x v="1"/>
    <x v="1"/>
  </r>
  <r>
    <s v="PID0628"/>
    <x v="2"/>
    <s v="Super Adults"/>
    <n v="240000"/>
    <n v="34.382549630615181"/>
    <b v="1"/>
    <s v="Respiratory Infection"/>
    <x v="1"/>
    <x v="1"/>
  </r>
  <r>
    <s v="PID0629"/>
    <x v="0"/>
    <s v="senior"/>
    <n v="75000"/>
    <n v="28.850341123530267"/>
    <b v="1"/>
    <s v="Diabetes"/>
    <x v="1"/>
    <x v="0"/>
  </r>
  <r>
    <s v="PID0630"/>
    <x v="3"/>
    <s v="senior"/>
    <n v="100"/>
    <n v="29.615950206901271"/>
    <b v="1"/>
    <s v="Heart Attack"/>
    <x v="1"/>
    <x v="1"/>
  </r>
  <r>
    <s v="PID0631"/>
    <x v="2"/>
    <s v="Senior Adullt"/>
    <n v="45000"/>
    <n v="34.828514739229028"/>
    <b v="1"/>
    <s v="Heart Attack"/>
    <x v="1"/>
    <x v="1"/>
  </r>
  <r>
    <s v="PID0632"/>
    <x v="1"/>
    <s v="Senior Adullt"/>
    <n v="16000"/>
    <n v="22.889795918367344"/>
    <b v="0"/>
    <s v="Childbirth"/>
    <x v="0"/>
    <x v="1"/>
  </r>
  <r>
    <s v="PID0633"/>
    <x v="0"/>
    <s v="Young Adults"/>
    <n v="300000"/>
    <n v="25.377229080932779"/>
    <b v="0"/>
    <s v="Appendicitis"/>
    <x v="0"/>
    <x v="1"/>
  </r>
  <r>
    <s v="PID0634"/>
    <x v="0"/>
    <s v="senior"/>
    <n v="500"/>
    <n v="25.140478668054108"/>
    <b v="0"/>
    <s v="Diabetes"/>
    <x v="0"/>
    <x v="1"/>
  </r>
  <r>
    <s v="PID0635"/>
    <x v="3"/>
    <s v="senior"/>
    <n v="21000"/>
    <n v="30.13840830449827"/>
    <b v="1"/>
    <s v="Allergic Reaction"/>
    <x v="0"/>
    <x v="0"/>
  </r>
  <r>
    <s v="PID0636"/>
    <x v="0"/>
    <s v="senior"/>
    <n v="3000"/>
    <n v="32.01019066403682"/>
    <b v="1"/>
    <s v="Fractured Arm"/>
    <x v="0"/>
    <x v="0"/>
  </r>
  <r>
    <s v="PID0637"/>
    <x v="0"/>
    <s v="Super Adults"/>
    <n v="75000"/>
    <n v="32.450069920040157"/>
    <b v="1"/>
    <s v="Heart Attack"/>
    <x v="1"/>
    <x v="1"/>
  </r>
  <r>
    <s v="PID0638"/>
    <x v="2"/>
    <s v="Senior Adullt"/>
    <n v="12000"/>
    <n v="32.29786616344898"/>
    <b v="1"/>
    <s v="Heart Attack"/>
    <x v="1"/>
    <x v="0"/>
  </r>
  <r>
    <s v="PID0639"/>
    <x v="2"/>
    <s v="senior"/>
    <n v="30000"/>
    <n v="30.110990511536716"/>
    <b v="1"/>
    <s v="Diabetes"/>
    <x v="1"/>
    <x v="1"/>
  </r>
  <r>
    <s v="PID0640"/>
    <x v="2"/>
    <s v="senior"/>
    <n v="18000"/>
    <n v="28.123914972416188"/>
    <b v="1"/>
    <s v="Respiratory Infection"/>
    <x v="1"/>
    <x v="1"/>
  </r>
  <r>
    <s v="PID0641"/>
    <x v="1"/>
    <s v="Senior Adullt"/>
    <n v="250000"/>
    <n v="28.555794945453304"/>
    <b v="1"/>
    <s v="Prostate Cancer"/>
    <x v="1"/>
    <x v="1"/>
  </r>
  <r>
    <s v="PID0642"/>
    <x v="0"/>
    <s v="senior"/>
    <n v="16000"/>
    <n v="34.171178600882065"/>
    <b v="1"/>
    <s v="Childbirth"/>
    <x v="0"/>
    <x v="0"/>
  </r>
  <r>
    <s v="PID0643"/>
    <x v="2"/>
    <s v="senior"/>
    <n v="10000"/>
    <n v="28.124999999999993"/>
    <b v="1"/>
    <s v="Prostate Cancer"/>
    <x v="1"/>
    <x v="1"/>
  </r>
  <r>
    <s v="PID0644"/>
    <x v="2"/>
    <s v="senior"/>
    <n v="200000"/>
    <n v="29.494097123615564"/>
    <b v="1"/>
    <s v="Respiratory Infection"/>
    <x v="1"/>
    <x v="1"/>
  </r>
  <r>
    <s v="PID0645"/>
    <x v="0"/>
    <s v="Senior Adullt"/>
    <n v="45000"/>
    <n v="30.450624628197509"/>
    <b v="1"/>
    <s v="Heart Attack"/>
    <x v="1"/>
    <x v="1"/>
  </r>
  <r>
    <s v="PID0646"/>
    <x v="1"/>
    <s v="senior"/>
    <n v="90000"/>
    <n v="29.809176107493698"/>
    <b v="1"/>
    <s v="Hypertension"/>
    <x v="0"/>
    <x v="0"/>
  </r>
  <r>
    <s v="PID0647"/>
    <x v="2"/>
    <s v="senior"/>
    <n v="3000"/>
    <n v="33.142182492831843"/>
    <b v="1"/>
    <s v="Heart Attack"/>
    <x v="1"/>
    <x v="0"/>
  </r>
  <r>
    <s v="PID0648"/>
    <x v="0"/>
    <s v="Senior Adullt"/>
    <n v="90000"/>
    <n v="20.014033211934912"/>
    <b v="0"/>
    <s v="Allergic Reaction"/>
    <x v="0"/>
    <x v="1"/>
  </r>
  <r>
    <s v="PID0649"/>
    <x v="1"/>
    <s v="Super Adults"/>
    <n v="200000"/>
    <n v="23.848684210526315"/>
    <b v="0"/>
    <s v="Cancer"/>
    <x v="0"/>
    <x v="1"/>
  </r>
  <r>
    <s v="PID0650"/>
    <x v="1"/>
    <s v="senior"/>
    <n v="3000"/>
    <n v="20.213383655102341"/>
    <b v="0"/>
    <s v="Stroke"/>
    <x v="0"/>
    <x v="1"/>
  </r>
  <r>
    <s v="PID0651"/>
    <x v="1"/>
    <s v="Senior Adullt"/>
    <n v="40000"/>
    <n v="22.99357208448118"/>
    <b v="0"/>
    <s v="Osteoarthritis"/>
    <x v="0"/>
    <x v="1"/>
  </r>
  <r>
    <s v="PID0652"/>
    <x v="1"/>
    <s v="Senior Adullt"/>
    <n v="500"/>
    <n v="30.741861989326175"/>
    <b v="1"/>
    <s v="Heart Attack"/>
    <x v="1"/>
    <x v="0"/>
  </r>
  <r>
    <s v="PID0653"/>
    <x v="1"/>
    <s v="Senior Adullt"/>
    <n v="60000"/>
    <n v="26.52265821112432"/>
    <b v="0"/>
    <s v="Fractured Leg"/>
    <x v="0"/>
    <x v="1"/>
  </r>
  <r>
    <s v="PID0654"/>
    <x v="2"/>
    <s v="Super Adults"/>
    <n v="200"/>
    <n v="22.044444444444444"/>
    <b v="0"/>
    <s v="Fractured Arm"/>
    <x v="0"/>
    <x v="1"/>
  </r>
  <r>
    <s v="PID0655"/>
    <x v="2"/>
    <s v="Senior Adullt"/>
    <n v="200000"/>
    <n v="33.13224169300009"/>
    <b v="1"/>
    <s v="Respiratory Infection"/>
    <x v="1"/>
    <x v="0"/>
  </r>
  <r>
    <s v="PID0656"/>
    <x v="0"/>
    <s v="Young Adults"/>
    <n v="250000"/>
    <n v="25.280109859242845"/>
    <b v="0"/>
    <s v="Allergic Reaction"/>
    <x v="0"/>
    <x v="1"/>
  </r>
  <r>
    <s v="PID0657"/>
    <x v="0"/>
    <s v="Young Adults"/>
    <n v="60000"/>
    <n v="26.890544123216767"/>
    <b v="0"/>
    <s v="Stroke"/>
    <x v="0"/>
    <x v="1"/>
  </r>
  <r>
    <s v="PID0658"/>
    <x v="0"/>
    <s v="Senior Adullt"/>
    <n v="40000"/>
    <n v="23.386377156454493"/>
    <b v="0"/>
    <s v="Fractured Leg"/>
    <x v="0"/>
    <x v="1"/>
  </r>
  <r>
    <s v="PID0659"/>
    <x v="0"/>
    <s v="senior"/>
    <n v="21000"/>
    <n v="31.259105098855354"/>
    <b v="1"/>
    <s v="Hypertension"/>
    <x v="1"/>
    <x v="0"/>
  </r>
  <r>
    <s v="PID0660"/>
    <x v="1"/>
    <s v="Young Adults"/>
    <n v="300000"/>
    <n v="28.002559373706202"/>
    <b v="1"/>
    <s v="Respiratory Infection"/>
    <x v="1"/>
    <x v="1"/>
  </r>
  <r>
    <s v="PID0661"/>
    <x v="1"/>
    <s v="senior"/>
    <n v="20000"/>
    <n v="25.24421413816043"/>
    <b v="0"/>
    <s v="Diabetes"/>
    <x v="0"/>
    <x v="1"/>
  </r>
  <r>
    <s v="PID0662"/>
    <x v="2"/>
    <s v="senior"/>
    <n v="90000"/>
    <n v="21.377410468319564"/>
    <b v="0"/>
    <s v="Prostate Cancer"/>
    <x v="0"/>
    <x v="1"/>
  </r>
  <r>
    <s v="PID0663"/>
    <x v="2"/>
    <s v="Super Adults"/>
    <n v="200000"/>
    <n v="33.207819259734016"/>
    <b v="1"/>
    <s v="Prostate Cancer"/>
    <x v="1"/>
    <x v="0"/>
  </r>
  <r>
    <s v="PID0664"/>
    <x v="2"/>
    <s v="Super Adults"/>
    <n v="60000"/>
    <n v="29.126962694340492"/>
    <b v="1"/>
    <s v="Fractured Leg"/>
    <x v="1"/>
    <x v="1"/>
  </r>
  <r>
    <s v="PID0665"/>
    <x v="0"/>
    <s v="senior"/>
    <n v="24000"/>
    <n v="23.324075243024872"/>
    <b v="0"/>
    <s v="Osteoarthritis"/>
    <x v="0"/>
    <x v="1"/>
  </r>
  <r>
    <s v="PID0666"/>
    <x v="3"/>
    <s v="senior"/>
    <n v="36000"/>
    <n v="23.738759335467147"/>
    <b v="0"/>
    <s v="Kidney Stones"/>
    <x v="0"/>
    <x v="1"/>
  </r>
  <r>
    <s v="PID0667"/>
    <x v="1"/>
    <s v="senior"/>
    <n v="250000"/>
    <n v="30.321067189524179"/>
    <b v="1"/>
    <s v="Respiratory Infection"/>
    <x v="1"/>
    <x v="1"/>
  </r>
  <r>
    <s v="PID0668"/>
    <x v="1"/>
    <s v="senior"/>
    <n v="60000"/>
    <n v="21.11039897452331"/>
    <b v="0"/>
    <s v="Fractured Arm"/>
    <x v="0"/>
    <x v="1"/>
  </r>
  <r>
    <s v="PID0669"/>
    <x v="2"/>
    <s v="senior"/>
    <n v="90000"/>
    <n v="30.644044321329638"/>
    <b v="1"/>
    <s v="Heart Attack"/>
    <x v="1"/>
    <x v="1"/>
  </r>
  <r>
    <s v="PID0670"/>
    <x v="0"/>
    <s v="Young Adults"/>
    <n v="60000"/>
    <n v="28.414864276382641"/>
    <b v="1"/>
    <s v="Cancer"/>
    <x v="1"/>
    <x v="1"/>
  </r>
  <r>
    <s v="PID0671"/>
    <x v="0"/>
    <s v="Young Adults"/>
    <n v="12000"/>
    <n v="31.741788900397605"/>
    <b v="1"/>
    <s v="Kidney Stones"/>
    <x v="0"/>
    <x v="0"/>
  </r>
  <r>
    <s v="PID0672"/>
    <x v="2"/>
    <s v="Senior Adullt"/>
    <n v="12000"/>
    <n v="29.92469282600079"/>
    <b v="1"/>
    <s v="Heart Attack"/>
    <x v="1"/>
    <x v="1"/>
  </r>
  <r>
    <s v="PID0673"/>
    <x v="1"/>
    <s v="senior"/>
    <n v="12000"/>
    <n v="28.279721474646504"/>
    <b v="1"/>
    <s v="Childbirth"/>
    <x v="1"/>
    <x v="1"/>
  </r>
  <r>
    <s v="PID0674"/>
    <x v="2"/>
    <s v="Senior Adullt"/>
    <n v="48000"/>
    <n v="21.59736570247934"/>
    <b v="0"/>
    <s v="Prostate Cancer"/>
    <x v="0"/>
    <x v="1"/>
  </r>
  <r>
    <s v="PID0675"/>
    <x v="0"/>
    <s v="Senior Adullt"/>
    <n v="18000"/>
    <n v="21.047724909462513"/>
    <b v="0"/>
    <s v="Fractured Leg"/>
    <x v="0"/>
    <x v="1"/>
  </r>
  <r>
    <s v="PID0676"/>
    <x v="2"/>
    <s v="Senior Adullt"/>
    <n v="60000"/>
    <n v="33.41951546490472"/>
    <b v="1"/>
    <s v="Respiratory Infection"/>
    <x v="1"/>
    <x v="1"/>
  </r>
  <r>
    <s v="PID0677"/>
    <x v="2"/>
    <s v="Senior Adullt"/>
    <n v="24000"/>
    <n v="28.555794945453304"/>
    <b v="1"/>
    <s v="Heart Disease"/>
    <x v="1"/>
    <x v="1"/>
  </r>
  <r>
    <s v="PID0678"/>
    <x v="0"/>
    <s v="senior"/>
    <n v="60000"/>
    <n v="34.296874999999993"/>
    <b v="1"/>
    <s v="Heart Disease"/>
    <x v="1"/>
    <x v="1"/>
  </r>
  <r>
    <s v="PID0679"/>
    <x v="0"/>
    <s v="senior"/>
    <n v="500"/>
    <n v="20.488888888888891"/>
    <b v="0"/>
    <s v="Osteoarthritis"/>
    <x v="0"/>
    <x v="1"/>
  </r>
  <r>
    <s v="PID0680"/>
    <x v="1"/>
    <s v="Senior Adullt"/>
    <n v="36000"/>
    <n v="32.653810835629024"/>
    <b v="1"/>
    <s v="Heart Attack"/>
    <x v="1"/>
    <x v="1"/>
  </r>
  <r>
    <s v="PID0681"/>
    <x v="3"/>
    <s v="senior"/>
    <n v="2000"/>
    <n v="23.633626273589865"/>
    <b v="0"/>
    <s v="Kidney Stones"/>
    <x v="0"/>
    <x v="1"/>
  </r>
  <r>
    <s v="PID0682"/>
    <x v="0"/>
    <s v="Super Adults"/>
    <n v="100"/>
    <n v="23.931015387049559"/>
    <b v="0"/>
    <s v="Osteoarthritis"/>
    <x v="0"/>
    <x v="1"/>
  </r>
  <r>
    <s v="PID0683"/>
    <x v="0"/>
    <s v="Senior Adullt"/>
    <n v="24000"/>
    <n v="22.499999999999996"/>
    <b v="0"/>
    <s v="Osteoarthritis"/>
    <x v="0"/>
    <x v="1"/>
  </r>
  <r>
    <s v="PID0684"/>
    <x v="0"/>
    <s v="Super Adults"/>
    <n v="18000"/>
    <n v="23.335466144755166"/>
    <b v="0"/>
    <s v="Childbirth"/>
    <x v="0"/>
    <x v="1"/>
  </r>
  <r>
    <s v="PID0685"/>
    <x v="0"/>
    <s v="senior"/>
    <n v="500"/>
    <n v="22.906574394463671"/>
    <b v="0"/>
    <s v="Prostate Cancer"/>
    <x v="0"/>
    <x v="1"/>
  </r>
  <r>
    <s v="PID0686"/>
    <x v="3"/>
    <s v="senior"/>
    <n v="20000"/>
    <n v="23.952095808383234"/>
    <b v="0"/>
    <s v="Diabetes"/>
    <x v="0"/>
    <x v="1"/>
  </r>
  <r>
    <s v="PID0687"/>
    <x v="0"/>
    <s v="senior"/>
    <n v="500"/>
    <n v="26.581227008425298"/>
    <b v="0"/>
    <s v="Hypertension"/>
    <x v="0"/>
    <x v="1"/>
  </r>
  <r>
    <s v="PID0688"/>
    <x v="0"/>
    <s v="Senior Adullt"/>
    <n v="200000"/>
    <n v="28.721121070571897"/>
    <b v="1"/>
    <s v="Heart Attack"/>
    <x v="1"/>
    <x v="0"/>
  </r>
  <r>
    <s v="PID0689"/>
    <x v="0"/>
    <s v="Senior Adullt"/>
    <n v="100"/>
    <n v="23.118367346938776"/>
    <b v="0"/>
    <s v="Cancer"/>
    <x v="0"/>
    <x v="1"/>
  </r>
  <r>
    <s v="PID0690"/>
    <x v="2"/>
    <s v="senior"/>
    <n v="250000"/>
    <n v="31.863474122546108"/>
    <b v="1"/>
    <s v="Diabetes"/>
    <x v="1"/>
    <x v="1"/>
  </r>
  <r>
    <s v="PID0691"/>
    <x v="0"/>
    <s v="senior"/>
    <n v="18000"/>
    <n v="26.92698504862825"/>
    <b v="0"/>
    <s v="Hypertension"/>
    <x v="0"/>
    <x v="1"/>
  </r>
  <r>
    <s v="PID0692"/>
    <x v="2"/>
    <s v="Senior Adullt"/>
    <n v="18000"/>
    <n v="23.087594133967499"/>
    <b v="0"/>
    <s v="Cancer"/>
    <x v="0"/>
    <x v="1"/>
  </r>
  <r>
    <s v="PID0693"/>
    <x v="3"/>
    <s v="Super Adults"/>
    <n v="90000"/>
    <n v="34.39349112426035"/>
    <b v="1"/>
    <s v="Prostate Cancer"/>
    <x v="1"/>
    <x v="1"/>
  </r>
  <r>
    <s v="PID0694"/>
    <x v="2"/>
    <s v="Senior Adullt"/>
    <n v="18000"/>
    <n v="33.012244897959185"/>
    <b v="1"/>
    <s v="Kidney Stones"/>
    <x v="1"/>
    <x v="1"/>
  </r>
  <r>
    <s v="PID0695"/>
    <x v="2"/>
    <s v="Young Adults"/>
    <n v="60000"/>
    <n v="30.301903628792392"/>
    <b v="1"/>
    <s v="Prostate Cancer"/>
    <x v="0"/>
    <x v="0"/>
  </r>
  <r>
    <s v="PID0696"/>
    <x v="0"/>
    <s v="Senior Adullt"/>
    <n v="60000"/>
    <n v="29.480968858131494"/>
    <b v="1"/>
    <s v="Heart Attack"/>
    <x v="1"/>
    <x v="1"/>
  </r>
  <r>
    <s v="PID0697"/>
    <x v="2"/>
    <s v="Senior Adullt"/>
    <n v="24000"/>
    <n v="31.305770374776923"/>
    <b v="1"/>
    <s v="Hypertension"/>
    <x v="0"/>
    <x v="0"/>
  </r>
  <r>
    <s v="PID0698"/>
    <x v="2"/>
    <s v="Senior Adullt"/>
    <n v="48000"/>
    <n v="20.247920077516788"/>
    <b v="0"/>
    <s v="Fractured Leg"/>
    <x v="0"/>
    <x v="1"/>
  </r>
  <r>
    <s v="PID0699"/>
    <x v="0"/>
    <s v="Senior Adullt"/>
    <n v="90000"/>
    <n v="29.212571392902841"/>
    <b v="1"/>
    <s v="Cancer"/>
    <x v="0"/>
    <x v="0"/>
  </r>
  <r>
    <s v="PID0700"/>
    <x v="0"/>
    <s v="Young Adults"/>
    <n v="18000"/>
    <n v="33.422848018580346"/>
    <b v="1"/>
    <s v="Diabetes"/>
    <x v="1"/>
    <x v="1"/>
  </r>
  <r>
    <s v="PID0701"/>
    <x v="0"/>
    <s v="senior"/>
    <n v="24000"/>
    <n v="21.223898795915254"/>
    <b v="0"/>
    <s v="Kidney Stones"/>
    <x v="0"/>
    <x v="1"/>
  </r>
  <r>
    <s v="PID0702"/>
    <x v="0"/>
    <s v="Senior Adullt"/>
    <n v="12000"/>
    <n v="30.938311566110883"/>
    <b v="1"/>
    <s v="Stroke"/>
    <x v="1"/>
    <x v="1"/>
  </r>
  <r>
    <s v="PID0703"/>
    <x v="3"/>
    <s v="Super Adults"/>
    <n v="20000"/>
    <n v="21.43902535500969"/>
    <b v="0"/>
    <s v="Osteoarthritis"/>
    <x v="0"/>
    <x v="1"/>
  </r>
  <r>
    <s v="PID0704"/>
    <x v="2"/>
    <s v="senior"/>
    <n v="20000"/>
    <n v="25.847768218818715"/>
    <b v="0"/>
    <s v="Fractured Leg"/>
    <x v="0"/>
    <x v="1"/>
  </r>
  <r>
    <s v="PID0705"/>
    <x v="2"/>
    <s v="Super Adults"/>
    <n v="60000"/>
    <n v="32.455677715120288"/>
    <b v="1"/>
    <s v="Heart Attack"/>
    <x v="1"/>
    <x v="1"/>
  </r>
  <r>
    <s v="PID0706"/>
    <x v="1"/>
    <s v="senior"/>
    <n v="250000"/>
    <n v="32.286492549270946"/>
    <b v="1"/>
    <s v="Allergic Reaction"/>
    <x v="1"/>
    <x v="1"/>
  </r>
  <r>
    <s v="PID0707"/>
    <x v="2"/>
    <s v="Senior Adullt"/>
    <n v="12000"/>
    <n v="26.416326530612245"/>
    <b v="0"/>
    <s v="Childbirth"/>
    <x v="0"/>
    <x v="1"/>
  </r>
  <r>
    <s v="PID0708"/>
    <x v="0"/>
    <s v="senior"/>
    <n v="90000"/>
    <n v="26.748614958448751"/>
    <b v="0"/>
    <s v="Cancer"/>
    <x v="0"/>
    <x v="1"/>
  </r>
  <r>
    <s v="PID0709"/>
    <x v="1"/>
    <s v="Senior Adullt"/>
    <n v="90000"/>
    <n v="28.96855892278392"/>
    <b v="1"/>
    <s v="Appendicitis"/>
    <x v="0"/>
    <x v="0"/>
  </r>
  <r>
    <s v="PID0710"/>
    <x v="1"/>
    <s v="Senior Adullt"/>
    <n v="16000"/>
    <n v="21.903731746890212"/>
    <b v="0"/>
    <s v="Fractured Arm"/>
    <x v="0"/>
    <x v="1"/>
  </r>
  <r>
    <s v="PID0711"/>
    <x v="2"/>
    <s v="senior"/>
    <n v="40000"/>
    <n v="28.551379325468179"/>
    <b v="1"/>
    <s v="Prostate Cancer"/>
    <x v="1"/>
    <x v="0"/>
  </r>
  <r>
    <s v="PID0712"/>
    <x v="1"/>
    <s v="senior"/>
    <n v="500"/>
    <n v="33.752319596652782"/>
    <b v="1"/>
    <s v="Fractured Leg"/>
    <x v="0"/>
    <x v="0"/>
  </r>
  <r>
    <s v="PID0713"/>
    <x v="3"/>
    <s v="Young Adults"/>
    <n v="500"/>
    <n v="23.801652892561986"/>
    <b v="0"/>
    <s v="Kidney Stones"/>
    <x v="0"/>
    <x v="1"/>
  </r>
  <r>
    <s v="PID0714"/>
    <x v="0"/>
    <s v="senior"/>
    <n v="12000"/>
    <n v="23.154407787993513"/>
    <b v="0"/>
    <s v="Prostate Cancer"/>
    <x v="0"/>
    <x v="1"/>
  </r>
  <r>
    <s v="PID0715"/>
    <x v="3"/>
    <s v="senior"/>
    <n v="60000"/>
    <n v="32.350251486053949"/>
    <b v="1"/>
    <s v="Childbirth"/>
    <x v="1"/>
    <x v="1"/>
  </r>
  <r>
    <s v="PID0716"/>
    <x v="0"/>
    <s v="senior"/>
    <n v="36000"/>
    <n v="30.226971207286027"/>
    <b v="1"/>
    <s v="Fractured Leg"/>
    <x v="1"/>
    <x v="1"/>
  </r>
  <r>
    <s v="PID0717"/>
    <x v="2"/>
    <s v="senior"/>
    <n v="250000"/>
    <n v="20.443594104308396"/>
    <b v="0"/>
    <s v="Osteoarthritis"/>
    <x v="0"/>
    <x v="1"/>
  </r>
  <r>
    <s v="PID0718"/>
    <x v="2"/>
    <s v="Super Adults"/>
    <n v="3000"/>
    <n v="28.085937499999996"/>
    <b v="1"/>
    <s v="Fractured Arm"/>
    <x v="1"/>
    <x v="1"/>
  </r>
  <r>
    <s v="PID0719"/>
    <x v="3"/>
    <s v="Senior Adullt"/>
    <n v="100"/>
    <n v="34.857667584940316"/>
    <b v="1"/>
    <s v="Heart Disease"/>
    <x v="1"/>
    <x v="1"/>
  </r>
  <r>
    <s v="PID0720"/>
    <x v="0"/>
    <s v="Senior Adullt"/>
    <n v="800"/>
    <n v="31.17163689672466"/>
    <b v="1"/>
    <s v="Appendicitis"/>
    <x v="1"/>
    <x v="0"/>
  </r>
  <r>
    <s v="PID0721"/>
    <x v="1"/>
    <s v="senior"/>
    <n v="500"/>
    <n v="28.398293233891501"/>
    <b v="1"/>
    <s v="Heart Disease"/>
    <x v="1"/>
    <x v="1"/>
  </r>
  <r>
    <s v="PID0722"/>
    <x v="0"/>
    <s v="Senior Adullt"/>
    <n v="20000"/>
    <n v="29.688581314878896"/>
    <b v="1"/>
    <s v="Fractured Leg"/>
    <x v="1"/>
    <x v="1"/>
  </r>
  <r>
    <s v="PID0723"/>
    <x v="3"/>
    <s v="Young Adults"/>
    <n v="100"/>
    <n v="28.472022726547287"/>
    <b v="1"/>
    <s v="Respiratory Infection"/>
    <x v="1"/>
    <x v="1"/>
  </r>
  <r>
    <s v="PID0724"/>
    <x v="0"/>
    <s v="senior"/>
    <n v="20000"/>
    <n v="23.688888888888886"/>
    <b v="0"/>
    <s v="Fractured Leg"/>
    <x v="0"/>
    <x v="1"/>
  </r>
  <r>
    <s v="PID0725"/>
    <x v="0"/>
    <s v="Senior Adullt"/>
    <n v="24000"/>
    <n v="22.343158464034612"/>
    <b v="0"/>
    <s v="Appendicitis"/>
    <x v="0"/>
    <x v="1"/>
  </r>
  <r>
    <s v="PID0726"/>
    <x v="0"/>
    <s v="senior"/>
    <n v="24000"/>
    <n v="28.200608876782564"/>
    <b v="1"/>
    <s v="Fractured Arm"/>
    <x v="0"/>
    <x v="0"/>
  </r>
  <r>
    <s v="PID0727"/>
    <x v="0"/>
    <s v="senior"/>
    <n v="12000"/>
    <n v="33.472217359336163"/>
    <b v="1"/>
    <s v="Appendicitis"/>
    <x v="0"/>
    <x v="0"/>
  </r>
  <r>
    <s v="PID0728"/>
    <x v="2"/>
    <s v="senior"/>
    <n v="24000"/>
    <n v="20.902888663086081"/>
    <b v="0"/>
    <s v="Allergic Reaction"/>
    <x v="0"/>
    <x v="1"/>
  </r>
  <r>
    <s v="PID0729"/>
    <x v="1"/>
    <s v="senior"/>
    <n v="90000"/>
    <n v="20.393842375334415"/>
    <b v="0"/>
    <s v="Childbirth"/>
    <x v="0"/>
    <x v="1"/>
  </r>
  <r>
    <s v="PID0730"/>
    <x v="0"/>
    <s v="senior"/>
    <n v="90000"/>
    <n v="28.158817253467458"/>
    <b v="1"/>
    <s v="Heart Disease"/>
    <x v="1"/>
    <x v="1"/>
  </r>
  <r>
    <s v="PID0731"/>
    <x v="1"/>
    <s v="Senior Adullt"/>
    <n v="60000"/>
    <n v="29.669839381320646"/>
    <b v="1"/>
    <s v="Osteoarthritis"/>
    <x v="1"/>
    <x v="1"/>
  </r>
  <r>
    <s v="PID0732"/>
    <x v="1"/>
    <s v="senior"/>
    <n v="48000"/>
    <n v="29.812244897959182"/>
    <b v="1"/>
    <s v="Heart Attack"/>
    <x v="1"/>
    <x v="1"/>
  </r>
  <r>
    <s v="PID0733"/>
    <x v="1"/>
    <s v="senior"/>
    <n v="800"/>
    <n v="23.501139165444275"/>
    <b v="0"/>
    <s v="Prostate Cancer"/>
    <x v="0"/>
    <x v="1"/>
  </r>
  <r>
    <s v="PID0734"/>
    <x v="0"/>
    <s v="Super Adults"/>
    <n v="40000"/>
    <n v="30.898437499999993"/>
    <b v="1"/>
    <s v="Respiratory Infection"/>
    <x v="1"/>
    <x v="1"/>
  </r>
  <r>
    <s v="PID0735"/>
    <x v="0"/>
    <s v="senior"/>
    <n v="12000"/>
    <n v="24.310318549001671"/>
    <b v="0"/>
    <s v="Prostate Cancer"/>
    <x v="0"/>
    <x v="1"/>
  </r>
  <r>
    <s v="PID0736"/>
    <x v="3"/>
    <s v="senior"/>
    <n v="15000"/>
    <n v="22.793319561640001"/>
    <b v="0"/>
    <s v="Cancer"/>
    <x v="0"/>
    <x v="1"/>
  </r>
  <r>
    <s v="PID0737"/>
    <x v="3"/>
    <s v="Senior Adullt"/>
    <n v="12000"/>
    <n v="20.875227425069426"/>
    <b v="0"/>
    <s v="Hypertension"/>
    <x v="0"/>
    <x v="1"/>
  </r>
  <r>
    <s v="PID0738"/>
    <x v="0"/>
    <s v="Senior Adullt"/>
    <n v="20000"/>
    <n v="29.650148763722175"/>
    <b v="1"/>
    <s v="Stroke"/>
    <x v="1"/>
    <x v="0"/>
  </r>
  <r>
    <s v="PID0739"/>
    <x v="2"/>
    <s v="senior"/>
    <n v="45000"/>
    <n v="30.084192190448544"/>
    <b v="1"/>
    <s v="Osteoarthritis"/>
    <x v="1"/>
    <x v="0"/>
  </r>
  <r>
    <s v="PID0740"/>
    <x v="1"/>
    <s v="senior"/>
    <n v="24000"/>
    <n v="25.706650607851255"/>
    <b v="0"/>
    <s v="Fractured Arm"/>
    <x v="0"/>
    <x v="1"/>
  </r>
  <r>
    <s v="PID0741"/>
    <x v="0"/>
    <s v="senior"/>
    <n v="90000"/>
    <n v="33.645546372819105"/>
    <b v="1"/>
    <s v="Respiratory Infection"/>
    <x v="1"/>
    <x v="0"/>
  </r>
  <r>
    <s v="PID0742"/>
    <x v="2"/>
    <s v="senior"/>
    <n v="3000"/>
    <n v="23.952095808383234"/>
    <b v="0"/>
    <s v="Prostate Cancer"/>
    <x v="0"/>
    <x v="1"/>
  </r>
  <r>
    <s v="PID0743"/>
    <x v="2"/>
    <s v="Senior Adullt"/>
    <n v="20000"/>
    <n v="29.2024457883658"/>
    <b v="1"/>
    <s v="Respiratory Infection"/>
    <x v="1"/>
    <x v="0"/>
  </r>
  <r>
    <s v="PID0744"/>
    <x v="1"/>
    <s v="senior"/>
    <n v="3000"/>
    <n v="29.342361752334053"/>
    <b v="1"/>
    <s v="Fractured Arm"/>
    <x v="1"/>
    <x v="1"/>
  </r>
  <r>
    <s v="PID0745"/>
    <x v="2"/>
    <s v="Senior Adullt"/>
    <n v="12000"/>
    <n v="24.620408163265306"/>
    <b v="0"/>
    <s v="Allergic Reaction"/>
    <x v="0"/>
    <x v="1"/>
  </r>
  <r>
    <s v="PID0746"/>
    <x v="0"/>
    <s v="Senior Adullt"/>
    <n v="500"/>
    <n v="24.3125994819138"/>
    <b v="0"/>
    <s v="Childbirth"/>
    <x v="0"/>
    <x v="1"/>
  </r>
  <r>
    <s v="PID0747"/>
    <x v="0"/>
    <s v="Senior Adullt"/>
    <n v="300000"/>
    <n v="30.804191389976012"/>
    <b v="1"/>
    <s v="Respiratory Infection"/>
    <x v="1"/>
    <x v="0"/>
  </r>
  <r>
    <s v="PID0748"/>
    <x v="1"/>
    <s v="Senior Adullt"/>
    <n v="200000"/>
    <n v="30.304921818919507"/>
    <b v="1"/>
    <s v="Hypertension"/>
    <x v="1"/>
    <x v="1"/>
  </r>
  <r>
    <s v="PID0749"/>
    <x v="0"/>
    <s v="senior"/>
    <n v="240000"/>
    <n v="28.515624999999993"/>
    <b v="1"/>
    <s v="Heart Disease"/>
    <x v="1"/>
    <x v="1"/>
  </r>
  <r>
    <s v="PID0750"/>
    <x v="3"/>
    <s v="Super Adults"/>
    <n v="100"/>
    <n v="33.694727891156468"/>
    <b v="1"/>
    <s v="Heart Attack"/>
    <x v="1"/>
    <x v="1"/>
  </r>
  <r>
    <s v="PID0751"/>
    <x v="1"/>
    <s v="senior"/>
    <n v="20000"/>
    <n v="30.927456382001839"/>
    <b v="1"/>
    <s v="Fractured Leg"/>
    <x v="1"/>
    <x v="0"/>
  </r>
  <r>
    <s v="PID0752"/>
    <x v="0"/>
    <s v="senior"/>
    <n v="18000"/>
    <n v="33.968915237942632"/>
    <b v="1"/>
    <s v="Fractured Arm"/>
    <x v="1"/>
    <x v="0"/>
  </r>
  <r>
    <s v="PID0753"/>
    <x v="0"/>
    <s v="Super Adults"/>
    <n v="32000"/>
    <n v="26.580764630994175"/>
    <b v="0"/>
    <s v="Fractured Arm"/>
    <x v="0"/>
    <x v="1"/>
  </r>
  <r>
    <s v="PID0754"/>
    <x v="3"/>
    <s v="Senior Adullt"/>
    <n v="24000"/>
    <n v="23.622573423769587"/>
    <b v="0"/>
    <s v="Osteoarthritis"/>
    <x v="0"/>
    <x v="1"/>
  </r>
  <r>
    <s v="PID0755"/>
    <x v="2"/>
    <s v="senior"/>
    <n v="20000"/>
    <n v="24.355071302675849"/>
    <b v="0"/>
    <s v="Cancer"/>
    <x v="0"/>
    <x v="1"/>
  </r>
  <r>
    <s v="PID0756"/>
    <x v="1"/>
    <s v="senior"/>
    <n v="60000"/>
    <n v="22.942130453700404"/>
    <b v="0"/>
    <s v="Appendicitis"/>
    <x v="0"/>
    <x v="1"/>
  </r>
  <r>
    <s v="PID0757"/>
    <x v="0"/>
    <s v="Senior Adullt"/>
    <n v="15000"/>
    <n v="31.426912469153724"/>
    <b v="1"/>
    <s v="Heart Disease"/>
    <x v="1"/>
    <x v="1"/>
  </r>
  <r>
    <s v="PID0758"/>
    <x v="1"/>
    <s v="Senior Adullt"/>
    <n v="12000"/>
    <n v="33.021120293847574"/>
    <b v="1"/>
    <s v="Allergic Reaction"/>
    <x v="1"/>
    <x v="0"/>
  </r>
  <r>
    <s v="PID0759"/>
    <x v="2"/>
    <s v="senior"/>
    <n v="18000"/>
    <n v="31.16487742348982"/>
    <b v="1"/>
    <s v="Cancer"/>
    <x v="0"/>
    <x v="0"/>
  </r>
  <r>
    <s v="PID0760"/>
    <x v="0"/>
    <s v="Senior Adullt"/>
    <n v="240000"/>
    <n v="33.392248453478096"/>
    <b v="1"/>
    <s v="Heart Attack"/>
    <x v="1"/>
    <x v="1"/>
  </r>
  <r>
    <s v="PID0761"/>
    <x v="3"/>
    <s v="senior"/>
    <n v="72000"/>
    <n v="26.177411979881111"/>
    <b v="0"/>
    <s v="Fractured Leg"/>
    <x v="0"/>
    <x v="1"/>
  </r>
  <r>
    <s v="PID0762"/>
    <x v="1"/>
    <s v="Super Adults"/>
    <n v="32000"/>
    <n v="20.077747874749029"/>
    <b v="0"/>
    <s v="Stroke"/>
    <x v="0"/>
    <x v="1"/>
  </r>
  <r>
    <s v="PID0763"/>
    <x v="1"/>
    <s v="Super Adults"/>
    <n v="12000"/>
    <n v="23.92242299970097"/>
    <b v="0"/>
    <s v="Cancer"/>
    <x v="0"/>
    <x v="1"/>
  </r>
  <r>
    <s v="PID0764"/>
    <x v="1"/>
    <s v="senior"/>
    <n v="240000"/>
    <n v="30.138775510204081"/>
    <b v="1"/>
    <s v="Cancer"/>
    <x v="1"/>
    <x v="1"/>
  </r>
  <r>
    <s v="PID0765"/>
    <x v="0"/>
    <s v="Senior Adullt"/>
    <n v="200000"/>
    <n v="23.313879092412847"/>
    <b v="0"/>
    <s v="Stroke"/>
    <x v="0"/>
    <x v="1"/>
  </r>
  <r>
    <s v="PID0766"/>
    <x v="2"/>
    <s v="senior"/>
    <n v="3000"/>
    <n v="29.431607353685276"/>
    <b v="1"/>
    <s v="Stroke"/>
    <x v="1"/>
    <x v="1"/>
  </r>
  <r>
    <s v="PID0767"/>
    <x v="0"/>
    <s v="senior"/>
    <n v="20000"/>
    <n v="33.834027364663896"/>
    <b v="1"/>
    <s v="Diabetes"/>
    <x v="1"/>
    <x v="1"/>
  </r>
  <r>
    <s v="PID0768"/>
    <x v="0"/>
    <s v="Senior Adullt"/>
    <n v="15000"/>
    <n v="23.422098967556547"/>
    <b v="0"/>
    <s v="Diabetes"/>
    <x v="0"/>
    <x v="1"/>
  </r>
  <r>
    <s v="PID0769"/>
    <x v="2"/>
    <s v="senior"/>
    <n v="72000"/>
    <n v="33.150434385002278"/>
    <b v="1"/>
    <s v="Prostate Cancer"/>
    <x v="1"/>
    <x v="1"/>
  </r>
  <r>
    <s v="PID0770"/>
    <x v="0"/>
    <s v="senior"/>
    <n v="12000"/>
    <n v="32.123735871505062"/>
    <b v="1"/>
    <s v="Prostate Cancer"/>
    <x v="1"/>
    <x v="0"/>
  </r>
  <r>
    <s v="PID0771"/>
    <x v="2"/>
    <s v="Senior Adullt"/>
    <n v="1600"/>
    <n v="24.156549421054276"/>
    <b v="0"/>
    <s v="Fractured Leg"/>
    <x v="0"/>
    <x v="1"/>
  </r>
  <r>
    <s v="PID0772"/>
    <x v="2"/>
    <s v="senior"/>
    <n v="15000"/>
    <n v="22.4"/>
    <b v="0"/>
    <s v="Allergic Reaction"/>
    <x v="0"/>
    <x v="1"/>
  </r>
  <r>
    <s v="PID0773"/>
    <x v="1"/>
    <s v="Super Adults"/>
    <n v="32000"/>
    <n v="31.18836291913215"/>
    <b v="1"/>
    <s v="Fractured Arm"/>
    <x v="1"/>
    <x v="0"/>
  </r>
  <r>
    <s v="PID0774"/>
    <x v="1"/>
    <s v="Senior Adullt"/>
    <n v="90000"/>
    <n v="34.29651633810424"/>
    <b v="1"/>
    <s v="Osteoarthritis"/>
    <x v="1"/>
    <x v="1"/>
  </r>
  <r>
    <s v="PID0775"/>
    <x v="0"/>
    <s v="Senior Adullt"/>
    <n v="12000"/>
    <n v="20.104514443315431"/>
    <b v="0"/>
    <s v="Fractured Arm"/>
    <x v="0"/>
    <x v="1"/>
  </r>
  <r>
    <s v="PID0776"/>
    <x v="1"/>
    <s v="senior"/>
    <n v="12000"/>
    <n v="31.701962809917358"/>
    <b v="1"/>
    <s v="Diabetes"/>
    <x v="0"/>
    <x v="0"/>
  </r>
  <r>
    <s v="PID0777"/>
    <x v="1"/>
    <s v="senior"/>
    <n v="240000"/>
    <n v="30.541383219954653"/>
    <b v="1"/>
    <s v="Cancer"/>
    <x v="1"/>
    <x v="1"/>
  </r>
  <r>
    <s v="PID0778"/>
    <x v="1"/>
    <s v="senior"/>
    <n v="40000"/>
    <n v="28.197125852808828"/>
    <b v="1"/>
    <s v="Cancer"/>
    <x v="1"/>
    <x v="0"/>
  </r>
  <r>
    <s v="PID0779"/>
    <x v="3"/>
    <s v="Young Adults"/>
    <n v="240000"/>
    <n v="28.026590930370464"/>
    <b v="1"/>
    <s v="Childbirth"/>
    <x v="1"/>
    <x v="1"/>
  </r>
  <r>
    <s v="PID0780"/>
    <x v="0"/>
    <s v="Senior Adullt"/>
    <n v="90000"/>
    <n v="33.417162017985056"/>
    <b v="1"/>
    <s v="Heart Attack"/>
    <x v="1"/>
    <x v="1"/>
  </r>
  <r>
    <s v="PID0781"/>
    <x v="0"/>
    <s v="senior"/>
    <n v="4000"/>
    <n v="21.874999999999996"/>
    <b v="0"/>
    <s v="Allergic Reaction"/>
    <x v="0"/>
    <x v="1"/>
  </r>
  <r>
    <s v="PID0782"/>
    <x v="0"/>
    <s v="senior"/>
    <n v="45000"/>
    <n v="24.977777777777778"/>
    <b v="0"/>
    <s v="Fractured Leg"/>
    <x v="0"/>
    <x v="1"/>
  </r>
  <r>
    <s v="PID0783"/>
    <x v="0"/>
    <s v="Super Adults"/>
    <n v="100"/>
    <n v="32.933117543001245"/>
    <b v="1"/>
    <s v="Stroke"/>
    <x v="1"/>
    <x v="1"/>
  </r>
  <r>
    <s v="PID0784"/>
    <x v="2"/>
    <s v="senior"/>
    <n v="72000"/>
    <n v="20.882755855524742"/>
    <b v="0"/>
    <s v="Fractured Leg"/>
    <x v="0"/>
    <x v="1"/>
  </r>
  <r>
    <s v="PID0785"/>
    <x v="2"/>
    <s v="Super Adults"/>
    <n v="3000"/>
    <n v="31.739929087103249"/>
    <b v="1"/>
    <s v="Fractured Arm"/>
    <x v="0"/>
    <x v="0"/>
  </r>
  <r>
    <s v="PID0786"/>
    <x v="0"/>
    <s v="Young Adults"/>
    <n v="500"/>
    <n v="31.37798916633637"/>
    <b v="1"/>
    <s v="Heart Disease"/>
    <x v="1"/>
    <x v="0"/>
  </r>
  <r>
    <s v="PID0787"/>
    <x v="0"/>
    <s v="Super Adults"/>
    <n v="32000"/>
    <n v="29.079565420058085"/>
    <b v="1"/>
    <s v="Fractured Leg"/>
    <x v="1"/>
    <x v="0"/>
  </r>
  <r>
    <s v="PID0788"/>
    <x v="3"/>
    <s v="Young Adults"/>
    <n v="40000"/>
    <n v="28.415532879818599"/>
    <b v="1"/>
    <s v="Heart Attack"/>
    <x v="1"/>
    <x v="0"/>
  </r>
  <r>
    <s v="PID0789"/>
    <x v="2"/>
    <s v="Super Adults"/>
    <n v="75000"/>
    <n v="29.010519395134775"/>
    <b v="1"/>
    <s v="Kidney Stones"/>
    <x v="0"/>
    <x v="0"/>
  </r>
  <r>
    <s v="PID0790"/>
    <x v="1"/>
    <s v="Senior Adullt"/>
    <n v="12000"/>
    <n v="21.604938271604937"/>
    <b v="0"/>
    <s v="Allergic Reaction"/>
    <x v="0"/>
    <x v="1"/>
  </r>
  <r>
    <s v="PID0791"/>
    <x v="0"/>
    <s v="senior"/>
    <n v="32000"/>
    <n v="22.887902695595002"/>
    <b v="0"/>
    <s v="Fractured Leg"/>
    <x v="0"/>
    <x v="1"/>
  </r>
  <r>
    <s v="PID0792"/>
    <x v="0"/>
    <s v="Senior Adullt"/>
    <n v="1000"/>
    <n v="33.945568114217735"/>
    <b v="1"/>
    <s v="Heart Disease"/>
    <x v="1"/>
    <x v="0"/>
  </r>
  <r>
    <s v="PID0793"/>
    <x v="0"/>
    <s v="Super Adults"/>
    <n v="30000"/>
    <n v="32.031249999999993"/>
    <b v="1"/>
    <s v="Heart Attack"/>
    <x v="1"/>
    <x v="0"/>
  </r>
  <r>
    <s v="PID0794"/>
    <x v="1"/>
    <s v="Super Adults"/>
    <n v="500"/>
    <n v="20.972655019081966"/>
    <b v="0"/>
    <s v="Diabetes"/>
    <x v="0"/>
    <x v="1"/>
  </r>
  <r>
    <s v="PID0795"/>
    <x v="0"/>
    <s v="Senior Adullt"/>
    <n v="250000"/>
    <n v="29.696262561631983"/>
    <b v="1"/>
    <s v="Heart Disease"/>
    <x v="1"/>
    <x v="1"/>
  </r>
  <r>
    <s v="PID0796"/>
    <x v="0"/>
    <s v="Senior Adullt"/>
    <n v="3000"/>
    <n v="28.760986286378717"/>
    <b v="1"/>
    <s v="Kidney Stones"/>
    <x v="0"/>
    <x v="0"/>
  </r>
  <r>
    <s v="PID0797"/>
    <x v="3"/>
    <s v="Senior Adullt"/>
    <n v="200000"/>
    <n v="24.558120886097097"/>
    <b v="0"/>
    <s v="Osteoarthritis"/>
    <x v="0"/>
    <x v="1"/>
  </r>
  <r>
    <s v="PID0798"/>
    <x v="0"/>
    <s v="senior"/>
    <n v="36000"/>
    <n v="25.078124999999996"/>
    <b v="0"/>
    <s v="Kidney Stones"/>
    <x v="0"/>
    <x v="1"/>
  </r>
  <r>
    <s v="PID0799"/>
    <x v="2"/>
    <s v="senior"/>
    <n v="12000"/>
    <n v="30.483896811408421"/>
    <b v="1"/>
    <s v="Kidney Stones"/>
    <x v="1"/>
    <x v="1"/>
  </r>
  <r>
    <s v="PID0800"/>
    <x v="1"/>
    <s v="senior"/>
    <n v="15000"/>
    <n v="25.37777777777778"/>
    <b v="0"/>
    <s v="Stroke"/>
    <x v="0"/>
    <x v="1"/>
  </r>
  <r>
    <s v="PID0801"/>
    <x v="1"/>
    <s v="Senior Adullt"/>
    <n v="300000"/>
    <n v="26.367187499999996"/>
    <b v="0"/>
    <s v="Stroke"/>
    <x v="0"/>
    <x v="1"/>
  </r>
  <r>
    <s v="PID0802"/>
    <x v="1"/>
    <s v="Senior Adullt"/>
    <n v="500"/>
    <n v="31.531069388871792"/>
    <b v="1"/>
    <s v="Respiratory Infection"/>
    <x v="1"/>
    <x v="1"/>
  </r>
  <r>
    <s v="PID0803"/>
    <x v="3"/>
    <s v="senior"/>
    <n v="60000"/>
    <n v="25.293946871824652"/>
    <b v="0"/>
    <s v="Stroke"/>
    <x v="0"/>
    <x v="1"/>
  </r>
  <r>
    <s v="PID0804"/>
    <x v="0"/>
    <s v="Young Adults"/>
    <n v="48000"/>
    <n v="28.844688309708882"/>
    <b v="1"/>
    <s v="Respiratory Infection"/>
    <x v="1"/>
    <x v="0"/>
  </r>
  <r>
    <s v="PID0805"/>
    <x v="2"/>
    <s v="senior"/>
    <n v="24000"/>
    <n v="33.425160697887975"/>
    <b v="1"/>
    <s v="Heart Disease"/>
    <x v="1"/>
    <x v="0"/>
  </r>
  <r>
    <s v="PID0806"/>
    <x v="2"/>
    <s v="senior"/>
    <n v="3000"/>
    <n v="26.749763663737269"/>
    <b v="0"/>
    <s v="Diabetes"/>
    <x v="0"/>
    <x v="1"/>
  </r>
  <r>
    <s v="PID0807"/>
    <x v="3"/>
    <s v="Young Adults"/>
    <n v="800"/>
    <n v="28.658390615916009"/>
    <b v="1"/>
    <s v="Osteoarthritis"/>
    <x v="1"/>
    <x v="1"/>
  </r>
  <r>
    <s v="PID0808"/>
    <x v="0"/>
    <s v="Young Adults"/>
    <n v="15000"/>
    <n v="32.226562499999993"/>
    <b v="1"/>
    <s v="Childbirth"/>
    <x v="1"/>
    <x v="1"/>
  </r>
  <r>
    <s v="PID0809"/>
    <x v="1"/>
    <s v="senior"/>
    <n v="12000"/>
    <n v="21.223898795915254"/>
    <b v="0"/>
    <s v="Fractured Leg"/>
    <x v="0"/>
    <x v="1"/>
  </r>
  <r>
    <s v="PID0810"/>
    <x v="0"/>
    <s v="Senior Adullt"/>
    <n v="24000"/>
    <n v="29.474171521160446"/>
    <b v="1"/>
    <s v="Hypertension"/>
    <x v="1"/>
    <x v="0"/>
  </r>
  <r>
    <s v="PID0811"/>
    <x v="1"/>
    <s v="senior"/>
    <n v="800"/>
    <n v="23.100907029478464"/>
    <b v="0"/>
    <s v="Stroke"/>
    <x v="0"/>
    <x v="1"/>
  </r>
  <r>
    <s v="PID0812"/>
    <x v="3"/>
    <s v="Senior Adullt"/>
    <n v="60000"/>
    <n v="24.725182932941294"/>
    <b v="0"/>
    <s v="Fractured Arm"/>
    <x v="0"/>
    <x v="1"/>
  </r>
  <r>
    <s v="PID0813"/>
    <x v="2"/>
    <s v="Young Adults"/>
    <n v="250000"/>
    <n v="34.433783613180154"/>
    <b v="1"/>
    <s v="Childbirth"/>
    <x v="0"/>
    <x v="0"/>
  </r>
  <r>
    <s v="PID0814"/>
    <x v="1"/>
    <s v="senior"/>
    <n v="36000"/>
    <n v="34.656699085498623"/>
    <b v="1"/>
    <s v="Heart Disease"/>
    <x v="1"/>
    <x v="1"/>
  </r>
  <r>
    <s v="PID0815"/>
    <x v="3"/>
    <s v="senior"/>
    <n v="3000"/>
    <n v="25.312294543063771"/>
    <b v="0"/>
    <s v="Hypertension"/>
    <x v="0"/>
    <x v="1"/>
  </r>
  <r>
    <s v="PID0816"/>
    <x v="2"/>
    <s v="Young Adults"/>
    <n v="12000"/>
    <n v="34.98279260917505"/>
    <b v="1"/>
    <s v="Kidney Stones"/>
    <x v="0"/>
    <x v="0"/>
  </r>
  <r>
    <s v="PID0817"/>
    <x v="1"/>
    <s v="Senior Adullt"/>
    <n v="32000"/>
    <n v="20.868764172335602"/>
    <b v="0"/>
    <s v="Fractured Leg"/>
    <x v="0"/>
    <x v="1"/>
  </r>
  <r>
    <s v="PID0818"/>
    <x v="2"/>
    <s v="senior"/>
    <n v="100"/>
    <n v="26.892006802721095"/>
    <b v="0"/>
    <s v="Cancer"/>
    <x v="0"/>
    <x v="1"/>
  </r>
  <r>
    <s v="PID0819"/>
    <x v="0"/>
    <s v="Senior Adullt"/>
    <n v="240000"/>
    <n v="24.785890550152416"/>
    <b v="0"/>
    <s v="Appendicitis"/>
    <x v="0"/>
    <x v="1"/>
  </r>
  <r>
    <s v="PID0820"/>
    <x v="3"/>
    <s v="Senior Adullt"/>
    <n v="16000"/>
    <n v="31.83885640025991"/>
    <b v="1"/>
    <s v="Cancer"/>
    <x v="0"/>
    <x v="0"/>
  </r>
  <r>
    <s v="PID0821"/>
    <x v="0"/>
    <s v="senior"/>
    <n v="300000"/>
    <n v="33.515273388872927"/>
    <b v="1"/>
    <s v="Diabetes"/>
    <x v="1"/>
    <x v="1"/>
  </r>
  <r>
    <s v="PID0822"/>
    <x v="0"/>
    <s v="senior"/>
    <n v="500"/>
    <n v="33.822345155981935"/>
    <b v="1"/>
    <s v="Allergic Reaction"/>
    <x v="0"/>
    <x v="0"/>
  </r>
  <r>
    <s v="PID0823"/>
    <x v="3"/>
    <s v="senior"/>
    <n v="90000"/>
    <n v="21.561065197428839"/>
    <b v="0"/>
    <s v="Fractured Arm"/>
    <x v="0"/>
    <x v="1"/>
  </r>
  <r>
    <s v="PID0824"/>
    <x v="3"/>
    <s v="Senior Adullt"/>
    <n v="100"/>
    <n v="29.225727785398561"/>
    <b v="1"/>
    <s v="Fractured Leg"/>
    <x v="0"/>
    <x v="0"/>
  </r>
  <r>
    <s v="PID0825"/>
    <x v="1"/>
    <s v="Senior Adullt"/>
    <n v="240000"/>
    <n v="33.283832644628099"/>
    <b v="1"/>
    <s v="Kidney Stones"/>
    <x v="0"/>
    <x v="0"/>
  </r>
  <r>
    <s v="PID0826"/>
    <x v="0"/>
    <s v="senior"/>
    <n v="40000"/>
    <n v="26.500811249323963"/>
    <b v="0"/>
    <s v="Diabetes"/>
    <x v="0"/>
    <x v="1"/>
  </r>
  <r>
    <s v="PID0827"/>
    <x v="2"/>
    <s v="Super Adults"/>
    <n v="30000"/>
    <n v="28.722879684418146"/>
    <b v="1"/>
    <s v="Childbirth"/>
    <x v="1"/>
    <x v="1"/>
  </r>
  <r>
    <s v="PID0828"/>
    <x v="0"/>
    <s v="senior"/>
    <n v="500"/>
    <n v="30.508337052213072"/>
    <b v="1"/>
    <s v="Appendicitis"/>
    <x v="0"/>
    <x v="0"/>
  </r>
  <r>
    <s v="PID0829"/>
    <x v="0"/>
    <s v="Senior Adullt"/>
    <n v="800"/>
    <n v="28.692589172736916"/>
    <b v="1"/>
    <s v="Prostate Cancer"/>
    <x v="0"/>
    <x v="0"/>
  </r>
  <r>
    <s v="PID0830"/>
    <x v="0"/>
    <s v="Senior Adullt"/>
    <n v="500"/>
    <n v="32.031249999999993"/>
    <b v="1"/>
    <s v="Hypertension"/>
    <x v="1"/>
    <x v="1"/>
  </r>
  <r>
    <s v="PID0831"/>
    <x v="2"/>
    <s v="Senior Adullt"/>
    <n v="30000"/>
    <n v="31.789113622843551"/>
    <b v="1"/>
    <s v="Fractured Arm"/>
    <x v="0"/>
    <x v="0"/>
  </r>
  <r>
    <s v="PID0832"/>
    <x v="0"/>
    <s v="senior"/>
    <n v="12000"/>
    <n v="34.545700378583021"/>
    <b v="1"/>
    <s v="Fractured Arm"/>
    <x v="1"/>
    <x v="1"/>
  </r>
  <r>
    <s v="PID0833"/>
    <x v="0"/>
    <s v="Senior Adullt"/>
    <n v="60000"/>
    <n v="28.369901064261416"/>
    <b v="1"/>
    <s v="Stroke"/>
    <x v="1"/>
    <x v="1"/>
  </r>
  <r>
    <s v="PID0834"/>
    <x v="3"/>
    <s v="Super Adults"/>
    <n v="15000"/>
    <n v="23.258573632372133"/>
    <b v="0"/>
    <s v="Fractured Leg"/>
    <x v="0"/>
    <x v="1"/>
  </r>
  <r>
    <s v="PID0835"/>
    <x v="0"/>
    <s v="senior"/>
    <n v="250000"/>
    <n v="28.878929428102513"/>
    <b v="1"/>
    <s v="Cancer"/>
    <x v="1"/>
    <x v="1"/>
  </r>
  <r>
    <s v="PID0836"/>
    <x v="1"/>
    <s v="Senior Adullt"/>
    <n v="500"/>
    <n v="30.236734693877548"/>
    <b v="1"/>
    <s v="Heart Disease"/>
    <x v="1"/>
    <x v="1"/>
  </r>
  <r>
    <s v="PID0837"/>
    <x v="0"/>
    <s v="Young Adults"/>
    <n v="1000"/>
    <n v="24.418229409444582"/>
    <b v="0"/>
    <s v="Allergic Reaction"/>
    <x v="0"/>
    <x v="1"/>
  </r>
  <r>
    <s v="PID0838"/>
    <x v="1"/>
    <s v="Super Adults"/>
    <n v="250000"/>
    <n v="31.266807701961348"/>
    <b v="1"/>
    <s v="Fractured Leg"/>
    <x v="0"/>
    <x v="0"/>
  </r>
  <r>
    <s v="PID0839"/>
    <x v="0"/>
    <s v="Senior Adullt"/>
    <n v="15000"/>
    <n v="28.344671201814062"/>
    <b v="1"/>
    <s v="Kidney Stones"/>
    <x v="0"/>
    <x v="0"/>
  </r>
  <r>
    <s v="PID0840"/>
    <x v="0"/>
    <s v="Senior Adullt"/>
    <n v="45000"/>
    <n v="34.748512709572744"/>
    <b v="1"/>
    <s v="Respiratory Infection"/>
    <x v="1"/>
    <x v="1"/>
  </r>
  <r>
    <s v="PID0841"/>
    <x v="2"/>
    <s v="senior"/>
    <n v="240000"/>
    <n v="34.816594356197783"/>
    <b v="1"/>
    <s v="Respiratory Infection"/>
    <x v="1"/>
    <x v="0"/>
  </r>
  <r>
    <s v="PID0842"/>
    <x v="0"/>
    <s v="Senior Adullt"/>
    <n v="800"/>
    <n v="31.441476138790662"/>
    <b v="1"/>
    <s v="Allergic Reaction"/>
    <x v="0"/>
    <x v="0"/>
  </r>
  <r>
    <s v="PID0843"/>
    <x v="0"/>
    <s v="Senior Adullt"/>
    <n v="800"/>
    <n v="26.609958974745005"/>
    <b v="0"/>
    <s v="Hypertension"/>
    <x v="0"/>
    <x v="1"/>
  </r>
  <r>
    <s v="PID0844"/>
    <x v="1"/>
    <s v="Super Adults"/>
    <n v="60000"/>
    <n v="23.95124716553288"/>
    <b v="0"/>
    <s v="Fractured Leg"/>
    <x v="0"/>
    <x v="1"/>
  </r>
  <r>
    <s v="PID0845"/>
    <x v="2"/>
    <s v="senior"/>
    <n v="32000"/>
    <n v="26.62222222222222"/>
    <b v="0"/>
    <s v="Hypertension"/>
    <x v="0"/>
    <x v="1"/>
  </r>
  <r>
    <s v="PID0846"/>
    <x v="2"/>
    <s v="Senior Adullt"/>
    <n v="250000"/>
    <n v="33.044897959183672"/>
    <b v="1"/>
    <s v="Diabetes"/>
    <x v="1"/>
    <x v="1"/>
  </r>
  <r>
    <s v="PID0847"/>
    <x v="2"/>
    <s v="Super Adults"/>
    <n v="12000"/>
    <n v="29.136316337148799"/>
    <b v="1"/>
    <s v="Stroke"/>
    <x v="0"/>
    <x v="0"/>
  </r>
  <r>
    <s v="PID0848"/>
    <x v="3"/>
    <s v="Senior Adullt"/>
    <n v="240000"/>
    <n v="29.725849935226364"/>
    <b v="1"/>
    <s v="Allergic Reaction"/>
    <x v="0"/>
    <x v="0"/>
  </r>
  <r>
    <s v="PID0849"/>
    <x v="3"/>
    <s v="senior"/>
    <n v="300000"/>
    <n v="31.866054550364563"/>
    <b v="1"/>
    <s v="Heart Attack"/>
    <x v="1"/>
    <x v="1"/>
  </r>
  <r>
    <s v="PID0850"/>
    <x v="3"/>
    <s v="Senior Adullt"/>
    <n v="300000"/>
    <n v="20.473469387755102"/>
    <b v="0"/>
    <s v="Diabetes"/>
    <x v="0"/>
    <x v="1"/>
  </r>
  <r>
    <s v="PID0851"/>
    <x v="2"/>
    <s v="senior"/>
    <n v="1600"/>
    <n v="32.461911357340718"/>
    <b v="1"/>
    <s v="Fractured Arm"/>
    <x v="1"/>
    <x v="1"/>
  </r>
  <r>
    <s v="PID0852"/>
    <x v="0"/>
    <s v="Young Adults"/>
    <n v="200000"/>
    <n v="23.205809566311007"/>
    <b v="0"/>
    <s v="Childbirth"/>
    <x v="0"/>
    <x v="1"/>
  </r>
  <r>
    <s v="PID0853"/>
    <x v="1"/>
    <s v="Senior Adullt"/>
    <n v="30000"/>
    <n v="21.285228301239037"/>
    <b v="0"/>
    <s v="Diabetes"/>
    <x v="0"/>
    <x v="1"/>
  </r>
  <r>
    <s v="PID0854"/>
    <x v="0"/>
    <s v="Senior Adullt"/>
    <n v="60000"/>
    <n v="29.797286998933085"/>
    <b v="1"/>
    <s v="Childbirth"/>
    <x v="1"/>
    <x v="0"/>
  </r>
  <r>
    <s v="PID0855"/>
    <x v="0"/>
    <s v="Young Adults"/>
    <n v="18000"/>
    <n v="31.248794413795761"/>
    <b v="1"/>
    <s v="Heart Disease"/>
    <x v="1"/>
    <x v="1"/>
  </r>
  <r>
    <s v="PID0856"/>
    <x v="2"/>
    <s v="Super Adults"/>
    <n v="2000"/>
    <n v="22.507433475102562"/>
    <b v="0"/>
    <s v="Kidney Stones"/>
    <x v="0"/>
    <x v="1"/>
  </r>
  <r>
    <s v="PID0857"/>
    <x v="1"/>
    <s v="senior"/>
    <n v="75000"/>
    <n v="20.668967784352397"/>
    <b v="0"/>
    <s v="Cancer"/>
    <x v="0"/>
    <x v="1"/>
  </r>
  <r>
    <s v="PID0858"/>
    <x v="1"/>
    <s v="Senior Adullt"/>
    <n v="800"/>
    <n v="31.906460562822033"/>
    <b v="1"/>
    <s v="Childbirth"/>
    <x v="1"/>
    <x v="1"/>
  </r>
  <r>
    <s v="PID0859"/>
    <x v="2"/>
    <s v="Young Adults"/>
    <n v="18000"/>
    <n v="32.655083066605698"/>
    <b v="1"/>
    <s v="Diabetes"/>
    <x v="1"/>
    <x v="0"/>
  </r>
  <r>
    <s v="PID0860"/>
    <x v="2"/>
    <s v="Young Adults"/>
    <n v="18000"/>
    <n v="28.593749999999996"/>
    <b v="1"/>
    <s v="Respiratory Infection"/>
    <x v="1"/>
    <x v="0"/>
  </r>
  <r>
    <s v="PID0861"/>
    <x v="1"/>
    <s v="Super Adults"/>
    <n v="800"/>
    <n v="20.898437499999996"/>
    <b v="0"/>
    <s v="Stroke"/>
    <x v="0"/>
    <x v="1"/>
  </r>
  <r>
    <s v="PID0862"/>
    <x v="2"/>
    <s v="Young Adults"/>
    <n v="12000"/>
    <n v="34.306703397612495"/>
    <b v="1"/>
    <s v="Hypertension"/>
    <x v="0"/>
    <x v="0"/>
  </r>
  <r>
    <s v="PID0863"/>
    <x v="1"/>
    <s v="Super Adults"/>
    <n v="30000"/>
    <n v="34.643725164924184"/>
    <b v="1"/>
    <s v="Osteoarthritis"/>
    <x v="0"/>
    <x v="0"/>
  </r>
  <r>
    <s v="PID0864"/>
    <x v="2"/>
    <s v="Super Adults"/>
    <n v="800"/>
    <n v="34.214360041623308"/>
    <b v="1"/>
    <s v="Diabetes"/>
    <x v="0"/>
    <x v="0"/>
  </r>
  <r>
    <s v="PID0865"/>
    <x v="2"/>
    <s v="senior"/>
    <n v="3000"/>
    <n v="26.684560406978559"/>
    <b v="0"/>
    <s v="Allergic Reaction"/>
    <x v="0"/>
    <x v="1"/>
  </r>
  <r>
    <s v="PID0866"/>
    <x v="0"/>
    <s v="Super Adults"/>
    <n v="24000"/>
    <n v="34.823034077452746"/>
    <b v="1"/>
    <s v="Heart Disease"/>
    <x v="1"/>
    <x v="1"/>
  </r>
  <r>
    <s v="PID0867"/>
    <x v="0"/>
    <s v="Senior Adullt"/>
    <n v="100"/>
    <n v="25.419278036483316"/>
    <b v="0"/>
    <s v="Hypertension"/>
    <x v="0"/>
    <x v="1"/>
  </r>
  <r>
    <s v="PID0868"/>
    <x v="3"/>
    <s v="senior"/>
    <n v="18000"/>
    <n v="28.961704854991183"/>
    <b v="1"/>
    <s v="Heart Attack"/>
    <x v="1"/>
    <x v="0"/>
  </r>
  <r>
    <s v="PID0869"/>
    <x v="0"/>
    <s v="Senior Adullt"/>
    <n v="40000"/>
    <n v="21.193755739210289"/>
    <b v="0"/>
    <s v="Appendicitis"/>
    <x v="0"/>
    <x v="1"/>
  </r>
  <r>
    <s v="PID0870"/>
    <x v="0"/>
    <s v="Senior Adullt"/>
    <n v="200000"/>
    <n v="26.481632653061222"/>
    <b v="0"/>
    <s v="Fractured Arm"/>
    <x v="0"/>
    <x v="1"/>
  </r>
  <r>
    <s v="PID0871"/>
    <x v="2"/>
    <s v="senior"/>
    <n v="50000"/>
    <n v="25.027788733909425"/>
    <b v="0"/>
    <s v="Prostate Cancer"/>
    <x v="0"/>
    <x v="1"/>
  </r>
  <r>
    <s v="PID0872"/>
    <x v="2"/>
    <s v="Senior Adullt"/>
    <n v="32000"/>
    <n v="31.992171327486922"/>
    <b v="1"/>
    <s v="Appendicitis"/>
    <x v="0"/>
    <x v="0"/>
  </r>
  <r>
    <s v="PID0873"/>
    <x v="0"/>
    <s v="senior"/>
    <n v="500"/>
    <n v="26.399635867091494"/>
    <b v="0"/>
    <s v="Hypertension"/>
    <x v="0"/>
    <x v="1"/>
  </r>
  <r>
    <s v="PID0874"/>
    <x v="0"/>
    <s v="Young Adults"/>
    <n v="18000"/>
    <n v="34.284607438016529"/>
    <b v="1"/>
    <s v="Cancer"/>
    <x v="1"/>
    <x v="1"/>
  </r>
  <r>
    <s v="PID0875"/>
    <x v="0"/>
    <s v="Senior Adullt"/>
    <n v="16000"/>
    <n v="21.94286574579397"/>
    <b v="0"/>
    <s v="Prostate Cancer"/>
    <x v="0"/>
    <x v="1"/>
  </r>
  <r>
    <s v="PID0876"/>
    <x v="1"/>
    <s v="Super Adults"/>
    <n v="14000"/>
    <n v="21.64268353844373"/>
    <b v="0"/>
    <s v="Stroke"/>
    <x v="0"/>
    <x v="1"/>
  </r>
  <r>
    <s v="PID0877"/>
    <x v="0"/>
    <s v="Young Adults"/>
    <n v="40000"/>
    <n v="22.620347020964285"/>
    <b v="0"/>
    <s v="Appendicitis"/>
    <x v="0"/>
    <x v="1"/>
  </r>
  <r>
    <s v="PID0878"/>
    <x v="1"/>
    <s v="Young Adults"/>
    <n v="48000"/>
    <n v="32.368549813692653"/>
    <b v="1"/>
    <s v="Hypertension"/>
    <x v="1"/>
    <x v="1"/>
  </r>
  <r>
    <s v="PID0879"/>
    <x v="3"/>
    <s v="senior"/>
    <n v="32000"/>
    <n v="34.601455771092546"/>
    <b v="1"/>
    <s v="Childbirth"/>
    <x v="0"/>
    <x v="0"/>
  </r>
  <r>
    <s v="PID0880"/>
    <x v="2"/>
    <s v="Senior Adullt"/>
    <n v="60000"/>
    <n v="30.116213151927443"/>
    <b v="1"/>
    <s v="Childbirth"/>
    <x v="1"/>
    <x v="1"/>
  </r>
  <r>
    <s v="PID0881"/>
    <x v="2"/>
    <s v="Senior Adullt"/>
    <n v="40000"/>
    <n v="32.251842135720068"/>
    <b v="1"/>
    <s v="Heart Attack"/>
    <x v="1"/>
    <x v="1"/>
  </r>
  <r>
    <s v="PID0882"/>
    <x v="1"/>
    <s v="senior"/>
    <n v="18000"/>
    <n v="34.380165289256198"/>
    <b v="1"/>
    <s v="Stroke"/>
    <x v="0"/>
    <x v="0"/>
  </r>
  <r>
    <s v="PID0883"/>
    <x v="2"/>
    <s v="Young Adults"/>
    <n v="18000"/>
    <n v="30.639179391225902"/>
    <b v="1"/>
    <s v="Heart Disease"/>
    <x v="1"/>
    <x v="1"/>
  </r>
  <r>
    <s v="PID0884"/>
    <x v="0"/>
    <s v="senior"/>
    <n v="800"/>
    <n v="29.140624999999993"/>
    <b v="1"/>
    <s v="Heart Disease"/>
    <x v="1"/>
    <x v="1"/>
  </r>
  <r>
    <s v="PID0885"/>
    <x v="0"/>
    <s v="senior"/>
    <n v="12000"/>
    <n v="24.690405462752206"/>
    <b v="0"/>
    <s v="Allergic Reaction"/>
    <x v="0"/>
    <x v="1"/>
  </r>
  <r>
    <s v="PID0886"/>
    <x v="1"/>
    <s v="Senior Adullt"/>
    <n v="30000"/>
    <n v="29.792387543252598"/>
    <b v="1"/>
    <s v="Heart Disease"/>
    <x v="1"/>
    <x v="0"/>
  </r>
  <r>
    <s v="PID0887"/>
    <x v="1"/>
    <s v="senior"/>
    <n v="200000"/>
    <n v="31.147271531886911"/>
    <b v="1"/>
    <s v="Osteoarthritis"/>
    <x v="0"/>
    <x v="0"/>
  </r>
  <r>
    <s v="PID0888"/>
    <x v="1"/>
    <s v="Young Adults"/>
    <n v="300000"/>
    <n v="25.406766528925623"/>
    <b v="0"/>
    <s v="Diabetes"/>
    <x v="0"/>
    <x v="1"/>
  </r>
  <r>
    <s v="PID0889"/>
    <x v="0"/>
    <s v="Senior Adullt"/>
    <n v="72000"/>
    <n v="29.159183673469386"/>
    <b v="1"/>
    <s v="Stroke"/>
    <x v="0"/>
    <x v="0"/>
  </r>
  <r>
    <s v="PID0890"/>
    <x v="1"/>
    <s v="Senior Adullt"/>
    <n v="240000"/>
    <n v="20.109164033323754"/>
    <b v="0"/>
    <s v="Diabetes"/>
    <x v="0"/>
    <x v="1"/>
  </r>
  <r>
    <s v="PID0891"/>
    <x v="2"/>
    <s v="Senior Adullt"/>
    <n v="1600"/>
    <n v="24.567474048442911"/>
    <b v="0"/>
    <s v="Cancer"/>
    <x v="0"/>
    <x v="1"/>
  </r>
  <r>
    <s v="PID0892"/>
    <x v="3"/>
    <s v="senior"/>
    <n v="40000"/>
    <n v="23.550006605892456"/>
    <b v="0"/>
    <s v="Appendicitis"/>
    <x v="0"/>
    <x v="1"/>
  </r>
  <r>
    <s v="PID0893"/>
    <x v="0"/>
    <s v="Senior Adullt"/>
    <n v="60000"/>
    <n v="30.631534277226958"/>
    <b v="1"/>
    <s v="Diabetes"/>
    <x v="0"/>
    <x v="0"/>
  </r>
  <r>
    <s v="PID0894"/>
    <x v="0"/>
    <s v="Senior Adullt"/>
    <n v="18000"/>
    <n v="20.231031435424818"/>
    <b v="0"/>
    <s v="Fractured Arm"/>
    <x v="0"/>
    <x v="1"/>
  </r>
  <r>
    <s v="PID0895"/>
    <x v="0"/>
    <s v="senior"/>
    <n v="24000"/>
    <n v="29.975695382122602"/>
    <b v="1"/>
    <s v="Diabetes"/>
    <x v="0"/>
    <x v="0"/>
  </r>
  <r>
    <s v="PID0896"/>
    <x v="2"/>
    <s v="senior"/>
    <n v="240000"/>
    <n v="33.892370715311095"/>
    <b v="1"/>
    <s v="Fractured Arm"/>
    <x v="0"/>
    <x v="0"/>
  </r>
  <r>
    <s v="PID0897"/>
    <x v="2"/>
    <s v="Senior Adullt"/>
    <n v="60000"/>
    <n v="31.427154195011344"/>
    <b v="1"/>
    <s v="Allergic Reaction"/>
    <x v="1"/>
    <x v="0"/>
  </r>
  <r>
    <s v="PID0898"/>
    <x v="3"/>
    <s v="Super Adults"/>
    <n v="90000"/>
    <n v="23.309053069719038"/>
    <b v="0"/>
    <s v="Kidney Stones"/>
    <x v="0"/>
    <x v="1"/>
  </r>
  <r>
    <s v="PID0899"/>
    <x v="0"/>
    <s v="Senior Adullt"/>
    <n v="800"/>
    <n v="22.826244737988098"/>
    <b v="0"/>
    <s v="Diabetes"/>
    <x v="0"/>
    <x v="1"/>
  </r>
  <r>
    <s v="PID0900"/>
    <x v="1"/>
    <s v="senior"/>
    <n v="90000"/>
    <n v="20.615456580574026"/>
    <b v="0"/>
    <s v="Allergic Reaction"/>
    <x v="0"/>
    <x v="1"/>
  </r>
  <r>
    <s v="PID0901"/>
    <x v="3"/>
    <s v="Young Adults"/>
    <n v="100"/>
    <n v="21.328124999999996"/>
    <b v="0"/>
    <s v="Allergic Reaction"/>
    <x v="0"/>
    <x v="1"/>
  </r>
  <r>
    <s v="PID0902"/>
    <x v="2"/>
    <s v="Senior Adullt"/>
    <n v="32000"/>
    <n v="28.312426186600273"/>
    <b v="1"/>
    <s v="Heart Disease"/>
    <x v="1"/>
    <x v="1"/>
  </r>
  <r>
    <s v="PID0903"/>
    <x v="1"/>
    <s v="Senior Adullt"/>
    <n v="21000"/>
    <n v="25.186213861886124"/>
    <b v="0"/>
    <s v="Osteoarthritis"/>
    <x v="0"/>
    <x v="1"/>
  </r>
  <r>
    <s v="PID0904"/>
    <x v="2"/>
    <s v="senior"/>
    <n v="60000"/>
    <n v="22.442607897153355"/>
    <b v="0"/>
    <s v="Childbirth"/>
    <x v="0"/>
    <x v="1"/>
  </r>
  <r>
    <s v="PID0905"/>
    <x v="2"/>
    <s v="senior"/>
    <n v="18000"/>
    <n v="31.816893424036284"/>
    <b v="1"/>
    <s v="Hypertension"/>
    <x v="0"/>
    <x v="0"/>
  </r>
  <r>
    <s v="PID0906"/>
    <x v="0"/>
    <s v="Senior Adullt"/>
    <n v="21000"/>
    <n v="25.643956713915557"/>
    <b v="0"/>
    <s v="Diabetes"/>
    <x v="0"/>
    <x v="1"/>
  </r>
  <r>
    <s v="PID0907"/>
    <x v="3"/>
    <s v="senior"/>
    <n v="45000"/>
    <n v="22.800113594872002"/>
    <b v="0"/>
    <s v="Appendicitis"/>
    <x v="0"/>
    <x v="1"/>
  </r>
  <r>
    <s v="PID0908"/>
    <x v="3"/>
    <s v="Super Adults"/>
    <n v="800"/>
    <n v="20.613131003026183"/>
    <b v="0"/>
    <s v="Appendicitis"/>
    <x v="0"/>
    <x v="1"/>
  </r>
  <r>
    <s v="PID0909"/>
    <x v="2"/>
    <s v="Senior Adullt"/>
    <n v="90000"/>
    <n v="33.779945871896821"/>
    <b v="1"/>
    <s v="Childbirth"/>
    <x v="1"/>
    <x v="1"/>
  </r>
  <r>
    <s v="PID0910"/>
    <x v="0"/>
    <s v="Young Adults"/>
    <n v="240000"/>
    <n v="35.005668934240369"/>
    <b v="1"/>
    <s v="Kidney Stones"/>
    <x v="0"/>
    <x v="0"/>
  </r>
  <r>
    <s v="PID0911"/>
    <x v="0"/>
    <s v="Young Adults"/>
    <n v="24000"/>
    <n v="30.62283737024222"/>
    <b v="1"/>
    <s v="Kidney Stones"/>
    <x v="1"/>
    <x v="1"/>
  </r>
  <r>
    <s v="PID0912"/>
    <x v="3"/>
    <s v="senior"/>
    <n v="200000"/>
    <n v="23.764921946740131"/>
    <b v="0"/>
    <s v="Kidney Stones"/>
    <x v="0"/>
    <x v="1"/>
  </r>
  <r>
    <s v="PID0913"/>
    <x v="1"/>
    <s v="senior"/>
    <n v="200000"/>
    <n v="21.860827664399096"/>
    <b v="0"/>
    <s v="Diabetes"/>
    <x v="0"/>
    <x v="1"/>
  </r>
  <r>
    <s v="PID0914"/>
    <x v="2"/>
    <s v="Young Adults"/>
    <n v="800"/>
    <n v="26.237671167289093"/>
    <b v="0"/>
    <s v="Appendicitis"/>
    <x v="0"/>
    <x v="1"/>
  </r>
  <r>
    <s v="PID0915"/>
    <x v="2"/>
    <s v="senior"/>
    <n v="21000"/>
    <n v="34.057142857142857"/>
    <b v="1"/>
    <s v="Respiratory Infection"/>
    <x v="1"/>
    <x v="1"/>
  </r>
  <r>
    <s v="PID0916"/>
    <x v="0"/>
    <s v="senior"/>
    <n v="30000"/>
    <n v="32.851454293628812"/>
    <b v="1"/>
    <s v="Fractured Arm"/>
    <x v="1"/>
    <x v="0"/>
  </r>
  <r>
    <s v="PID0917"/>
    <x v="0"/>
    <s v="Super Adults"/>
    <n v="800"/>
    <n v="31.766344235763487"/>
    <b v="1"/>
    <s v="Heart Attack"/>
    <x v="1"/>
    <x v="1"/>
  </r>
  <r>
    <s v="PID0918"/>
    <x v="0"/>
    <s v="senior"/>
    <n v="240000"/>
    <n v="32.914791696908118"/>
    <b v="1"/>
    <s v="Heart Disease"/>
    <x v="1"/>
    <x v="1"/>
  </r>
  <r>
    <s v="PID0919"/>
    <x v="3"/>
    <s v="Senior Adullt"/>
    <n v="18000"/>
    <n v="33.794992477142081"/>
    <b v="1"/>
    <s v="Appendicitis"/>
    <x v="1"/>
    <x v="1"/>
  </r>
  <r>
    <s v="PID0920"/>
    <x v="3"/>
    <s v="Senior Adullt"/>
    <n v="30000"/>
    <n v="20.855868036776638"/>
    <b v="0"/>
    <s v="Kidney Stones"/>
    <x v="0"/>
    <x v="1"/>
  </r>
  <r>
    <s v="PID0921"/>
    <x v="0"/>
    <s v="Young Adults"/>
    <n v="21000"/>
    <n v="26.262153763907911"/>
    <b v="0"/>
    <s v="Fractured Leg"/>
    <x v="0"/>
    <x v="1"/>
  </r>
  <r>
    <s v="PID0922"/>
    <x v="0"/>
    <s v="senior"/>
    <n v="30000"/>
    <n v="28.158817253467458"/>
    <b v="1"/>
    <s v="Fractured Leg"/>
    <x v="1"/>
    <x v="1"/>
  </r>
  <r>
    <s v="PID0923"/>
    <x v="0"/>
    <s v="Senior Adullt"/>
    <n v="100"/>
    <n v="32.596371882086174"/>
    <b v="1"/>
    <s v="Allergic Reaction"/>
    <x v="0"/>
    <x v="0"/>
  </r>
  <r>
    <s v="PID0924"/>
    <x v="1"/>
    <s v="senior"/>
    <n v="30000"/>
    <n v="31.412244897959184"/>
    <b v="1"/>
    <s v="Appendicitis"/>
    <x v="0"/>
    <x v="0"/>
  </r>
  <r>
    <s v="PID0925"/>
    <x v="1"/>
    <s v="senior"/>
    <n v="12000"/>
    <n v="26.233580488539278"/>
    <b v="0"/>
    <s v="Diabetes"/>
    <x v="0"/>
    <x v="1"/>
  </r>
  <r>
    <s v="PID0926"/>
    <x v="0"/>
    <s v="Senior Adullt"/>
    <n v="30000"/>
    <n v="28.994101307699513"/>
    <b v="1"/>
    <s v="Hypertension"/>
    <x v="1"/>
    <x v="0"/>
  </r>
  <r>
    <s v="PID0927"/>
    <x v="0"/>
    <s v="senior"/>
    <n v="30000"/>
    <n v="31.467221644120702"/>
    <b v="1"/>
    <s v="Heart Attack"/>
    <x v="1"/>
    <x v="1"/>
  </r>
  <r>
    <s v="PID0928"/>
    <x v="3"/>
    <s v="senior"/>
    <n v="21000"/>
    <n v="34.570312499999993"/>
    <b v="1"/>
    <s v="Diabetes"/>
    <x v="1"/>
    <x v="1"/>
  </r>
  <r>
    <s v="PID0929"/>
    <x v="0"/>
    <s v="senior"/>
    <n v="18000"/>
    <n v="28.461797942317425"/>
    <b v="1"/>
    <s v="Childbirth"/>
    <x v="0"/>
    <x v="0"/>
  </r>
  <r>
    <s v="PID0930"/>
    <x v="0"/>
    <s v="senior"/>
    <n v="800"/>
    <n v="33.127834467120188"/>
    <b v="1"/>
    <s v="Stroke"/>
    <x v="1"/>
    <x v="1"/>
  </r>
  <r>
    <s v="PID0931"/>
    <x v="0"/>
    <s v="Senior Adullt"/>
    <n v="45000"/>
    <n v="30.605766981857059"/>
    <b v="1"/>
    <s v="Childbirth"/>
    <x v="0"/>
    <x v="0"/>
  </r>
  <r>
    <s v="PID0932"/>
    <x v="1"/>
    <s v="Super Adults"/>
    <n v="32000"/>
    <n v="25.096668649613331"/>
    <b v="0"/>
    <s v="Stroke"/>
    <x v="0"/>
    <x v="1"/>
  </r>
  <r>
    <s v="PID0933"/>
    <x v="0"/>
    <s v="senior"/>
    <n v="16000"/>
    <n v="30.573509797886533"/>
    <b v="1"/>
    <s v="Hypertension"/>
    <x v="1"/>
    <x v="1"/>
  </r>
  <r>
    <s v="PID0934"/>
    <x v="0"/>
    <s v="Young Adults"/>
    <n v="90000"/>
    <n v="30.011612715923938"/>
    <b v="1"/>
    <s v="Hypertension"/>
    <x v="0"/>
    <x v="0"/>
  </r>
  <r>
    <s v="PID0935"/>
    <x v="1"/>
    <s v="senior"/>
    <n v="18000"/>
    <n v="34.863945578231302"/>
    <b v="1"/>
    <s v="Cancer"/>
    <x v="0"/>
    <x v="0"/>
  </r>
  <r>
    <s v="PID0936"/>
    <x v="0"/>
    <s v="senior"/>
    <n v="3000"/>
    <n v="26.709401709401707"/>
    <b v="0"/>
    <s v="Hypertension"/>
    <x v="0"/>
    <x v="1"/>
  </r>
  <r>
    <s v="PID0937"/>
    <x v="3"/>
    <s v="senior"/>
    <n v="45000"/>
    <n v="30.860457063711909"/>
    <b v="1"/>
    <s v="Appendicitis"/>
    <x v="1"/>
    <x v="0"/>
  </r>
  <r>
    <s v="PID0938"/>
    <x v="2"/>
    <s v="Senior Adullt"/>
    <n v="240000"/>
    <n v="30.204818069430988"/>
    <b v="1"/>
    <s v="Fractured Leg"/>
    <x v="0"/>
    <x v="0"/>
  </r>
  <r>
    <s v="PID0939"/>
    <x v="1"/>
    <s v="Young Adults"/>
    <n v="12000"/>
    <n v="34.184932501088696"/>
    <b v="1"/>
    <s v="Fractured Arm"/>
    <x v="1"/>
    <x v="1"/>
  </r>
  <r>
    <s v="PID0940"/>
    <x v="3"/>
    <s v="senior"/>
    <n v="60000"/>
    <n v="32.415108117976388"/>
    <b v="1"/>
    <s v="Heart Disease"/>
    <x v="1"/>
    <x v="0"/>
  </r>
  <r>
    <s v="PID0941"/>
    <x v="2"/>
    <s v="senior"/>
    <n v="75000"/>
    <n v="23.880382946681486"/>
    <b v="0"/>
    <s v="Fractured Arm"/>
    <x v="0"/>
    <x v="1"/>
  </r>
  <r>
    <s v="PID0942"/>
    <x v="3"/>
    <s v="Senior Adullt"/>
    <n v="4000"/>
    <n v="34.927923519891607"/>
    <b v="1"/>
    <s v="Respiratory Infection"/>
    <x v="1"/>
    <x v="1"/>
  </r>
  <r>
    <s v="PID0943"/>
    <x v="2"/>
    <s v="senior"/>
    <n v="240000"/>
    <n v="20.586785009861931"/>
    <b v="0"/>
    <s v="Diabetes"/>
    <x v="0"/>
    <x v="1"/>
  </r>
  <r>
    <s v="PID0944"/>
    <x v="1"/>
    <s v="Super Adults"/>
    <n v="3000"/>
    <n v="34.990933991744143"/>
    <b v="1"/>
    <s v="Fractured Arm"/>
    <x v="0"/>
    <x v="0"/>
  </r>
  <r>
    <s v="PID0945"/>
    <x v="3"/>
    <s v="Senior Adullt"/>
    <n v="100"/>
    <n v="33.674869928819938"/>
    <b v="1"/>
    <s v="Childbirth"/>
    <x v="0"/>
    <x v="0"/>
  </r>
  <r>
    <s v="PID0946"/>
    <x v="2"/>
    <s v="senior"/>
    <n v="500"/>
    <n v="28.254867510488005"/>
    <b v="1"/>
    <s v="Heart Attack"/>
    <x v="1"/>
    <x v="1"/>
  </r>
  <r>
    <s v="PID0947"/>
    <x v="3"/>
    <s v="senior"/>
    <n v="40000"/>
    <n v="26.291723822588015"/>
    <b v="0"/>
    <s v="Prostate Cancer"/>
    <x v="0"/>
    <x v="1"/>
  </r>
  <r>
    <s v="PID0948"/>
    <x v="0"/>
    <s v="Senior Adullt"/>
    <n v="3000"/>
    <n v="34.205829863176689"/>
    <b v="1"/>
    <s v="Cancer"/>
    <x v="1"/>
    <x v="1"/>
  </r>
  <r>
    <s v="PID0949"/>
    <x v="1"/>
    <s v="senior"/>
    <n v="240000"/>
    <n v="31.445281204935103"/>
    <b v="1"/>
    <s v="Kidney Stones"/>
    <x v="1"/>
    <x v="1"/>
  </r>
  <r>
    <s v="PID0950"/>
    <x v="0"/>
    <s v="Senior Adullt"/>
    <n v="500"/>
    <n v="33.058409951325046"/>
    <b v="1"/>
    <s v="Respiratory Infection"/>
    <x v="1"/>
    <x v="1"/>
  </r>
  <r>
    <s v="PID0951"/>
    <x v="3"/>
    <s v="senior"/>
    <n v="21000"/>
    <n v="26.583878643664491"/>
    <b v="0"/>
    <s v="Childbirth"/>
    <x v="0"/>
    <x v="1"/>
  </r>
  <r>
    <s v="PID0952"/>
    <x v="1"/>
    <s v="Super Adults"/>
    <n v="60000"/>
    <n v="32.133194588969822"/>
    <b v="1"/>
    <s v="Diabetes"/>
    <x v="1"/>
    <x v="1"/>
  </r>
  <r>
    <s v="PID0953"/>
    <x v="1"/>
    <s v="senior"/>
    <n v="3000"/>
    <n v="26.462853385930309"/>
    <b v="0"/>
    <s v="Osteoarthritis"/>
    <x v="0"/>
    <x v="1"/>
  </r>
  <r>
    <s v="PID0954"/>
    <x v="1"/>
    <s v="senior"/>
    <n v="18000"/>
    <n v="23.562805649601589"/>
    <b v="0"/>
    <s v="Appendicitis"/>
    <x v="0"/>
    <x v="1"/>
  </r>
  <r>
    <s v="PID0955"/>
    <x v="0"/>
    <s v="Senior Adullt"/>
    <n v="300000"/>
    <n v="20.022375679950617"/>
    <b v="0"/>
    <s v="Cancer"/>
    <x v="0"/>
    <x v="1"/>
  </r>
  <r>
    <s v="PID0956"/>
    <x v="0"/>
    <s v="Senior Adullt"/>
    <n v="200"/>
    <n v="33.150434385002278"/>
    <b v="1"/>
    <s v="Diabetes"/>
    <x v="0"/>
    <x v="0"/>
  </r>
  <r>
    <s v="PID0957"/>
    <x v="3"/>
    <s v="senior"/>
    <n v="60000"/>
    <n v="32.610511543987435"/>
    <b v="1"/>
    <s v="Fractured Leg"/>
    <x v="0"/>
    <x v="0"/>
  </r>
  <r>
    <s v="PID0958"/>
    <x v="0"/>
    <s v="Young Adults"/>
    <n v="18000"/>
    <n v="28.207160787422382"/>
    <b v="1"/>
    <s v="Respiratory Infection"/>
    <x v="1"/>
    <x v="0"/>
  </r>
  <r>
    <s v="PID0959"/>
    <x v="1"/>
    <s v="Senior Adullt"/>
    <n v="250000"/>
    <n v="21.953124999999996"/>
    <b v="0"/>
    <s v="Prostate Cancer"/>
    <x v="0"/>
    <x v="1"/>
  </r>
  <r>
    <s v="PID0960"/>
    <x v="1"/>
    <s v="Young Adults"/>
    <n v="2000"/>
    <n v="22.41969066032124"/>
    <b v="0"/>
    <s v="Kidney Stones"/>
    <x v="0"/>
    <x v="1"/>
  </r>
  <r>
    <s v="PID0961"/>
    <x v="1"/>
    <s v="Senior Adullt"/>
    <n v="200000"/>
    <n v="31.239414355075468"/>
    <b v="1"/>
    <s v="Stroke"/>
    <x v="0"/>
    <x v="0"/>
  </r>
  <r>
    <s v="PID0962"/>
    <x v="0"/>
    <s v="Senior Adullt"/>
    <n v="32000"/>
    <n v="34.540542389111181"/>
    <b v="1"/>
    <s v="Appendicitis"/>
    <x v="1"/>
    <x v="0"/>
  </r>
  <r>
    <s v="PID0963"/>
    <x v="2"/>
    <s v="Super Adults"/>
    <n v="18000"/>
    <n v="30.449019534043437"/>
    <b v="1"/>
    <s v="Respiratory Infection"/>
    <x v="1"/>
    <x v="0"/>
  </r>
  <r>
    <s v="PID0964"/>
    <x v="2"/>
    <s v="Young Adults"/>
    <n v="200000"/>
    <n v="21.384083044982699"/>
    <b v="0"/>
    <s v="Childbirth"/>
    <x v="0"/>
    <x v="1"/>
  </r>
  <r>
    <s v="PID0965"/>
    <x v="0"/>
    <s v="Senior Adullt"/>
    <n v="200000"/>
    <n v="29.159580498866216"/>
    <b v="1"/>
    <s v="Respiratory Infection"/>
    <x v="1"/>
    <x v="1"/>
  </r>
  <r>
    <s v="PID0966"/>
    <x v="0"/>
    <s v="senior"/>
    <n v="75000"/>
    <n v="30.531143867511645"/>
    <b v="1"/>
    <s v="Cancer"/>
    <x v="1"/>
    <x v="1"/>
  </r>
  <r>
    <s v="PID0967"/>
    <x v="3"/>
    <s v="senior"/>
    <n v="32000"/>
    <n v="31.294765840220389"/>
    <b v="1"/>
    <s v="Heart Attack"/>
    <x v="1"/>
    <x v="0"/>
  </r>
  <r>
    <s v="PID0968"/>
    <x v="1"/>
    <s v="Senior Adullt"/>
    <n v="90000"/>
    <n v="22.800046294510242"/>
    <b v="0"/>
    <s v="Prostate Cancer"/>
    <x v="0"/>
    <x v="1"/>
  </r>
  <r>
    <s v="PID0969"/>
    <x v="2"/>
    <s v="senior"/>
    <n v="12000"/>
    <n v="31.788897033293466"/>
    <b v="1"/>
    <s v="Respiratory Infection"/>
    <x v="1"/>
    <x v="1"/>
  </r>
  <r>
    <s v="PID0970"/>
    <x v="0"/>
    <s v="senior"/>
    <n v="30000"/>
    <n v="33.254889857644379"/>
    <b v="1"/>
    <s v="Stroke"/>
    <x v="1"/>
    <x v="0"/>
  </r>
  <r>
    <s v="PID0971"/>
    <x v="1"/>
    <s v="senior"/>
    <n v="100"/>
    <n v="23.26019044751402"/>
    <b v="0"/>
    <s v="Appendicitis"/>
    <x v="0"/>
    <x v="1"/>
  </r>
  <r>
    <s v="PID0972"/>
    <x v="1"/>
    <s v="senior"/>
    <n v="18000"/>
    <n v="23.267429760665969"/>
    <b v="0"/>
    <s v="Stroke"/>
    <x v="0"/>
    <x v="1"/>
  </r>
  <r>
    <s v="PID0973"/>
    <x v="2"/>
    <s v="Senior Adullt"/>
    <n v="21000"/>
    <n v="28.015677166497316"/>
    <b v="1"/>
    <s v="Heart Disease"/>
    <x v="1"/>
    <x v="1"/>
  </r>
  <r>
    <s v="PID0974"/>
    <x v="0"/>
    <s v="Young Adults"/>
    <n v="500"/>
    <n v="24.463667820069208"/>
    <b v="0"/>
    <s v="Osteoarthritis"/>
    <x v="0"/>
    <x v="1"/>
  </r>
  <r>
    <s v="PID0975"/>
    <x v="3"/>
    <s v="Senior Adullt"/>
    <n v="12000"/>
    <n v="28.910491099608631"/>
    <b v="1"/>
    <s v="Fractured Leg"/>
    <x v="1"/>
    <x v="0"/>
  </r>
  <r>
    <s v="PID0976"/>
    <x v="0"/>
    <s v="Young Adults"/>
    <n v="12000"/>
    <n v="28.461330448891296"/>
    <b v="1"/>
    <s v="Respiratory Infection"/>
    <x v="1"/>
    <x v="1"/>
  </r>
  <r>
    <s v="PID0977"/>
    <x v="0"/>
    <s v="Young Adults"/>
    <n v="18000"/>
    <n v="22.697120728602673"/>
    <b v="0"/>
    <s v="Fractured Arm"/>
    <x v="0"/>
    <x v="1"/>
  </r>
  <r>
    <s v="PID0978"/>
    <x v="2"/>
    <s v="Senior Adullt"/>
    <n v="36000"/>
    <n v="33.20196311719215"/>
    <b v="1"/>
    <s v="Hypertension"/>
    <x v="0"/>
    <x v="0"/>
  </r>
  <r>
    <s v="PID0979"/>
    <x v="2"/>
    <s v="Super Adults"/>
    <n v="16000"/>
    <n v="33.787332376317359"/>
    <b v="1"/>
    <s v="Prostate Cancer"/>
    <x v="1"/>
    <x v="1"/>
  </r>
  <r>
    <s v="PID0980"/>
    <x v="0"/>
    <s v="senior"/>
    <n v="40000"/>
    <n v="33.548387096774185"/>
    <b v="1"/>
    <s v="Stroke"/>
    <x v="1"/>
    <x v="0"/>
  </r>
  <r>
    <s v="PID0981"/>
    <x v="0"/>
    <s v="Senior Adullt"/>
    <n v="18000"/>
    <n v="23.49480968858132"/>
    <b v="0"/>
    <s v="Prostate Cancer"/>
    <x v="0"/>
    <x v="1"/>
  </r>
  <r>
    <s v="PID0982"/>
    <x v="0"/>
    <s v="senior"/>
    <n v="800"/>
    <n v="28.045236511326635"/>
    <b v="1"/>
    <s v="Heart Disease"/>
    <x v="1"/>
    <x v="1"/>
  </r>
  <r>
    <s v="PID0983"/>
    <x v="0"/>
    <s v="Super Adults"/>
    <n v="240000"/>
    <n v="28.270874424720574"/>
    <b v="1"/>
    <s v="Kidney Stones"/>
    <x v="1"/>
    <x v="0"/>
  </r>
  <r>
    <s v="PID0984"/>
    <x v="1"/>
    <s v="Super Adults"/>
    <n v="2000"/>
    <n v="25.848074921956293"/>
    <b v="0"/>
    <s v="Cancer"/>
    <x v="0"/>
    <x v="1"/>
  </r>
  <r>
    <s v="PID0985"/>
    <x v="1"/>
    <s v="Super Adults"/>
    <n v="240000"/>
    <n v="29.21956295525494"/>
    <b v="1"/>
    <s v="Respiratory Infection"/>
    <x v="1"/>
    <x v="1"/>
  </r>
  <r>
    <s v="PID0986"/>
    <x v="0"/>
    <s v="Young Adults"/>
    <n v="21000"/>
    <n v="28.37857453912034"/>
    <b v="1"/>
    <s v="Respiratory Infection"/>
    <x v="1"/>
    <x v="1"/>
  </r>
  <r>
    <s v="PID0987"/>
    <x v="0"/>
    <s v="Senior Adullt"/>
    <n v="18000"/>
    <n v="26.448680722131041"/>
    <b v="0"/>
    <s v="Diabetes"/>
    <x v="0"/>
    <x v="1"/>
  </r>
  <r>
    <s v="PID0988"/>
    <x v="0"/>
    <s v="Young Adults"/>
    <n v="2000"/>
    <n v="34.251552384727177"/>
    <b v="1"/>
    <s v="Prostate Cancer"/>
    <x v="1"/>
    <x v="1"/>
  </r>
  <r>
    <s v="PID0989"/>
    <x v="0"/>
    <s v="Young Adults"/>
    <n v="60000"/>
    <n v="24.205693296602391"/>
    <b v="0"/>
    <s v="Childbirth"/>
    <x v="0"/>
    <x v="1"/>
  </r>
  <r>
    <s v="PID0990"/>
    <x v="2"/>
    <s v="senior"/>
    <n v="100"/>
    <n v="30.07597773187214"/>
    <b v="1"/>
    <s v="Prostate Cancer"/>
    <x v="0"/>
    <x v="0"/>
  </r>
  <r>
    <s v="PID0991"/>
    <x v="0"/>
    <s v="senior"/>
    <n v="45000"/>
    <n v="26.089795918367347"/>
    <b v="0"/>
    <s v="Hypertension"/>
    <x v="0"/>
    <x v="1"/>
  </r>
  <r>
    <s v="PID0992"/>
    <x v="0"/>
    <s v="senior"/>
    <n v="75000"/>
    <n v="20.462215387244221"/>
    <b v="0"/>
    <s v="Diabetes"/>
    <x v="0"/>
    <x v="1"/>
  </r>
  <r>
    <s v="PID0993"/>
    <x v="0"/>
    <s v="senior"/>
    <n v="10000"/>
    <n v="33.740901430671592"/>
    <b v="1"/>
    <s v="Cancer"/>
    <x v="1"/>
    <x v="1"/>
  </r>
  <r>
    <s v="PID0994"/>
    <x v="2"/>
    <s v="Senior Adullt"/>
    <n v="240000"/>
    <n v="23.749999999999993"/>
    <b v="0"/>
    <s v="Hypertension"/>
    <x v="0"/>
    <x v="1"/>
  </r>
  <r>
    <s v="PID0995"/>
    <x v="1"/>
    <s v="senior"/>
    <n v="90000"/>
    <n v="21.155294202015131"/>
    <b v="0"/>
    <s v="Fractured Arm"/>
    <x v="0"/>
    <x v="1"/>
  </r>
  <r>
    <s v="PID0996"/>
    <x v="1"/>
    <s v="Senior Adullt"/>
    <n v="3000"/>
    <n v="31.874999999999993"/>
    <b v="1"/>
    <s v="Allergic Reaction"/>
    <x v="1"/>
    <x v="1"/>
  </r>
  <r>
    <s v="PID0997"/>
    <x v="0"/>
    <s v="Super Adults"/>
    <n v="200000"/>
    <n v="21.810132094643638"/>
    <b v="0"/>
    <s v="Kidney Stones"/>
    <x v="0"/>
    <x v="1"/>
  </r>
  <r>
    <s v="PID0998"/>
    <x v="2"/>
    <s v="Senior Adullt"/>
    <n v="40000"/>
    <n v="30.460971879779031"/>
    <b v="1"/>
    <s v="Stroke"/>
    <x v="1"/>
    <x v="1"/>
  </r>
  <r>
    <s v="PID0999"/>
    <x v="2"/>
    <s v="Super Adults"/>
    <n v="12000"/>
    <n v="29.842973882390638"/>
    <b v="1"/>
    <s v="Heart Attack"/>
    <x v="1"/>
    <x v="0"/>
  </r>
  <r>
    <s v="PID1000"/>
    <x v="1"/>
    <s v="Senior Adullt"/>
    <n v="36000"/>
    <n v="23.497917906008333"/>
    <b v="0"/>
    <s v="Appendicitis"/>
    <x v="0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ID0001"/>
    <s v="South"/>
    <s v="senior"/>
    <n v="60000"/>
    <n v="29.195011337868486"/>
    <b v="1"/>
    <s v="Fractured Leg"/>
    <b v="0"/>
    <b v="1"/>
    <x v="0"/>
  </r>
  <r>
    <s v="PID0002"/>
    <s v="West"/>
    <s v="Super Adults"/>
    <n v="500"/>
    <n v="28.047091412742382"/>
    <b v="1"/>
    <s v="Prostate Cancer"/>
    <b v="0"/>
    <b v="1"/>
    <x v="1"/>
  </r>
  <r>
    <s v="PID0003"/>
    <s v="North"/>
    <s v="Young Adults"/>
    <n v="18000"/>
    <n v="24.01384083044983"/>
    <b v="0"/>
    <s v="Stroke"/>
    <b v="0"/>
    <b v="0"/>
    <x v="0"/>
  </r>
  <r>
    <s v="PID0004"/>
    <s v="South"/>
    <s v="Young Adults"/>
    <n v="48000"/>
    <n v="31.266412240467773"/>
    <b v="1"/>
    <s v="Heart Attack"/>
    <b v="1"/>
    <b v="0"/>
    <x v="2"/>
  </r>
  <r>
    <s v="PID0005"/>
    <s v="North"/>
    <s v="Senior Adullt"/>
    <n v="21000"/>
    <n v="26.773658423671925"/>
    <b v="0"/>
    <s v="Appendicitis"/>
    <b v="0"/>
    <b v="0"/>
    <x v="3"/>
  </r>
  <r>
    <s v="PID0006"/>
    <s v="South"/>
    <s v="Super Adults"/>
    <n v="18000"/>
    <n v="31.076311412227675"/>
    <b v="1"/>
    <s v="Fractured Arm"/>
    <b v="0"/>
    <b v="1"/>
    <x v="3"/>
  </r>
  <r>
    <s v="PID0007"/>
    <s v="West"/>
    <s v="Senior Adullt"/>
    <n v="3000"/>
    <n v="30.928880475932939"/>
    <b v="1"/>
    <s v="Childbirth"/>
    <b v="0"/>
    <b v="1"/>
    <x v="2"/>
  </r>
  <r>
    <s v="PID0008"/>
    <s v="South"/>
    <s v="Young Adults"/>
    <n v="20000"/>
    <n v="29.165541452876042"/>
    <b v="1"/>
    <s v="Hypertension"/>
    <b v="1"/>
    <b v="0"/>
    <x v="2"/>
  </r>
  <r>
    <s v="PID0009"/>
    <s v="South"/>
    <s v="senior"/>
    <n v="72000"/>
    <n v="29.280733471074381"/>
    <b v="1"/>
    <s v="Respiratory Infection"/>
    <b v="1"/>
    <b v="1"/>
    <x v="2"/>
  </r>
  <r>
    <s v="PID0010"/>
    <s v="East"/>
    <s v="Young Adults"/>
    <n v="250000"/>
    <n v="33.480387127663221"/>
    <b v="1"/>
    <s v="Heart Attack"/>
    <b v="1"/>
    <b v="0"/>
    <x v="1"/>
  </r>
  <r>
    <s v="PID0011"/>
    <s v="South"/>
    <s v="senior"/>
    <n v="16000"/>
    <n v="30.083545483882538"/>
    <b v="1"/>
    <s v="Appendicitis"/>
    <b v="0"/>
    <b v="1"/>
    <x v="2"/>
  </r>
  <r>
    <s v="PID0012"/>
    <s v="South"/>
    <s v="senior"/>
    <n v="45000"/>
    <n v="31.130097701831414"/>
    <b v="1"/>
    <s v="Osteoarthritis"/>
    <b v="1"/>
    <b v="0"/>
    <x v="0"/>
  </r>
  <r>
    <s v="PID0013"/>
    <s v="South"/>
    <s v="senior"/>
    <n v="18000"/>
    <n v="33.713165916678768"/>
    <b v="1"/>
    <s v="Kidney Stones"/>
    <b v="1"/>
    <b v="1"/>
    <x v="1"/>
  </r>
  <r>
    <s v="PID0014"/>
    <s v="South"/>
    <s v="Senior Adullt"/>
    <n v="14000"/>
    <n v="26.777469990766392"/>
    <b v="0"/>
    <s v="Hypertension"/>
    <b v="0"/>
    <b v="0"/>
    <x v="4"/>
  </r>
  <r>
    <s v="PID0015"/>
    <s v="North"/>
    <s v="senior"/>
    <n v="60000"/>
    <n v="24.382327883484116"/>
    <b v="0"/>
    <s v="Stroke"/>
    <b v="0"/>
    <b v="0"/>
    <x v="3"/>
  </r>
  <r>
    <s v="PID0016"/>
    <s v="West"/>
    <s v="Young Adults"/>
    <n v="240000"/>
    <n v="33.645546372819105"/>
    <b v="1"/>
    <s v="Heart Disease"/>
    <b v="1"/>
    <b v="0"/>
    <x v="1"/>
  </r>
  <r>
    <s v="PID0017"/>
    <s v="South"/>
    <s v="Senior Adullt"/>
    <n v="1000"/>
    <n v="21.728997095629101"/>
    <b v="0"/>
    <s v="Osteoarthritis"/>
    <b v="0"/>
    <b v="0"/>
    <x v="1"/>
  </r>
  <r>
    <s v="PID0018"/>
    <s v="South"/>
    <s v="senior"/>
    <n v="40000"/>
    <n v="33.525762845566355"/>
    <b v="1"/>
    <s v="Childbirth"/>
    <b v="1"/>
    <b v="0"/>
    <x v="3"/>
  </r>
  <r>
    <s v="PID0019"/>
    <s v="South"/>
    <s v="Senior Adullt"/>
    <n v="500"/>
    <n v="33.856571252693136"/>
    <b v="1"/>
    <s v="Allergic Reaction"/>
    <b v="0"/>
    <b v="1"/>
    <x v="5"/>
  </r>
  <r>
    <s v="PID0020"/>
    <s v="West"/>
    <s v="senior"/>
    <n v="24000"/>
    <n v="28.432545040700589"/>
    <b v="1"/>
    <s v="Respiratory Infection"/>
    <b v="1"/>
    <b v="1"/>
    <x v="0"/>
  </r>
  <r>
    <s v="PID0021"/>
    <s v="North"/>
    <s v="Senior Adullt"/>
    <n v="24000"/>
    <n v="20.832529609197174"/>
    <b v="0"/>
    <s v="Kidney Stones"/>
    <b v="0"/>
    <b v="0"/>
    <x v="4"/>
  </r>
  <r>
    <s v="PID0022"/>
    <s v="South"/>
    <s v="senior"/>
    <n v="20000"/>
    <n v="25.689561925365066"/>
    <b v="0"/>
    <s v="Fractured Leg"/>
    <b v="0"/>
    <b v="0"/>
    <x v="5"/>
  </r>
  <r>
    <s v="PID0023"/>
    <s v="South"/>
    <s v="senior"/>
    <n v="240000"/>
    <n v="30.216028850530446"/>
    <b v="1"/>
    <s v="Kidney Stones"/>
    <b v="0"/>
    <b v="1"/>
    <x v="1"/>
  </r>
  <r>
    <s v="PID0024"/>
    <s v="West"/>
    <s v="senior"/>
    <n v="60000"/>
    <n v="24.16349881440777"/>
    <b v="0"/>
    <s v="Diabetes"/>
    <b v="0"/>
    <b v="0"/>
    <x v="1"/>
  </r>
  <r>
    <s v="PID0025"/>
    <s v="West"/>
    <s v="Senior Adullt"/>
    <n v="3000"/>
    <n v="20.081632653061224"/>
    <b v="0"/>
    <s v="Osteoarthritis"/>
    <b v="0"/>
    <b v="0"/>
    <x v="4"/>
  </r>
  <r>
    <s v="PID0026"/>
    <s v="North"/>
    <s v="senior"/>
    <n v="72000"/>
    <n v="30.400000000000002"/>
    <b v="1"/>
    <s v="Kidney Stones"/>
    <b v="1"/>
    <b v="0"/>
    <x v="0"/>
  </r>
  <r>
    <s v="PID0027"/>
    <s v="West"/>
    <s v="senior"/>
    <n v="48000"/>
    <n v="24.543958544868879"/>
    <b v="0"/>
    <s v="Osteoarthritis"/>
    <b v="0"/>
    <b v="0"/>
    <x v="1"/>
  </r>
  <r>
    <s v="PID0028"/>
    <s v="South"/>
    <s v="Young Adults"/>
    <n v="45000"/>
    <n v="20.512627498212204"/>
    <b v="0"/>
    <s v="Cancer"/>
    <b v="0"/>
    <b v="0"/>
    <x v="0"/>
  </r>
  <r>
    <s v="PID0029"/>
    <s v="North"/>
    <s v="Senior Adullt"/>
    <n v="16000"/>
    <n v="34.475250399187111"/>
    <b v="1"/>
    <s v="Prostate Cancer"/>
    <b v="1"/>
    <b v="0"/>
    <x v="1"/>
  </r>
  <r>
    <s v="PID0030"/>
    <s v="North"/>
    <s v="Young Adults"/>
    <n v="60000"/>
    <n v="26.818115836841343"/>
    <b v="0"/>
    <s v="Allergic Reaction"/>
    <b v="0"/>
    <b v="0"/>
    <x v="5"/>
  </r>
  <r>
    <s v="PID0031"/>
    <s v="North"/>
    <s v="Senior Adullt"/>
    <n v="21000"/>
    <n v="22.915782570116889"/>
    <b v="0"/>
    <s v="Cancer"/>
    <b v="0"/>
    <b v="0"/>
    <x v="4"/>
  </r>
  <r>
    <s v="PID0032"/>
    <s v="South"/>
    <s v="senior"/>
    <n v="45000"/>
    <n v="24.408284023668635"/>
    <b v="0"/>
    <s v="Prostate Cancer"/>
    <b v="0"/>
    <b v="0"/>
    <x v="1"/>
  </r>
  <r>
    <s v="PID0033"/>
    <s v="West"/>
    <s v="Young Adults"/>
    <n v="32000"/>
    <n v="25.501730103806231"/>
    <b v="0"/>
    <s v="Stroke"/>
    <b v="0"/>
    <b v="0"/>
    <x v="5"/>
  </r>
  <r>
    <s v="PID0034"/>
    <s v="North"/>
    <s v="Senior Adullt"/>
    <n v="3000"/>
    <n v="31.808613719135288"/>
    <b v="1"/>
    <s v="Allergic Reaction"/>
    <b v="1"/>
    <b v="0"/>
    <x v="1"/>
  </r>
  <r>
    <s v="PID0035"/>
    <s v="North"/>
    <s v="senior"/>
    <n v="14000"/>
    <n v="28.686868686868689"/>
    <b v="1"/>
    <s v="Cancer"/>
    <b v="0"/>
    <b v="1"/>
    <x v="5"/>
  </r>
  <r>
    <s v="PID0036"/>
    <s v="North"/>
    <s v="senior"/>
    <n v="18000"/>
    <n v="30.168589174800353"/>
    <b v="1"/>
    <s v="Cancer"/>
    <b v="0"/>
    <b v="1"/>
    <x v="4"/>
  </r>
  <r>
    <s v="PID0037"/>
    <s v="West"/>
    <s v="senior"/>
    <n v="30000"/>
    <n v="24.901380670611438"/>
    <b v="0"/>
    <s v="Appendicitis"/>
    <b v="0"/>
    <b v="0"/>
    <x v="2"/>
  </r>
  <r>
    <s v="PID0038"/>
    <s v="South"/>
    <s v="Senior Adullt"/>
    <n v="20000"/>
    <n v="34.732677427260953"/>
    <b v="1"/>
    <s v="Allergic Reaction"/>
    <b v="1"/>
    <b v="1"/>
    <x v="2"/>
  </r>
  <r>
    <s v="PID0039"/>
    <s v="West"/>
    <s v="senior"/>
    <n v="200000"/>
    <n v="23.2981290297061"/>
    <b v="0"/>
    <s v="Cancer"/>
    <b v="0"/>
    <b v="0"/>
    <x v="1"/>
  </r>
  <r>
    <s v="PID0040"/>
    <s v="South"/>
    <s v="Senior Adullt"/>
    <n v="20000"/>
    <n v="30.515798001620301"/>
    <b v="1"/>
    <s v="Prostate Cancer"/>
    <b v="1"/>
    <b v="0"/>
    <x v="0"/>
  </r>
  <r>
    <s v="PID0041"/>
    <s v="West"/>
    <s v="senior"/>
    <n v="240000"/>
    <n v="28.429752066115707"/>
    <b v="1"/>
    <s v="Osteoarthritis"/>
    <b v="1"/>
    <b v="0"/>
    <x v="3"/>
  </r>
  <r>
    <s v="PID0042"/>
    <s v="West"/>
    <s v="senior"/>
    <n v="72000"/>
    <n v="32.914201183431949"/>
    <b v="1"/>
    <s v="Prostate Cancer"/>
    <b v="0"/>
    <b v="1"/>
    <x v="2"/>
  </r>
  <r>
    <s v="PID0043"/>
    <s v="East"/>
    <s v="senior"/>
    <n v="90000"/>
    <n v="31.718749999999996"/>
    <b v="1"/>
    <s v="Fractured Leg"/>
    <b v="0"/>
    <b v="1"/>
    <x v="4"/>
  </r>
  <r>
    <s v="PID0044"/>
    <s v="West"/>
    <s v="Young Adults"/>
    <n v="24000"/>
    <n v="29.137170411408643"/>
    <b v="1"/>
    <s v="Appendicitis"/>
    <b v="1"/>
    <b v="0"/>
    <x v="4"/>
  </r>
  <r>
    <s v="PID0045"/>
    <s v="North"/>
    <s v="Super Adults"/>
    <n v="21000"/>
    <n v="31.582054309327042"/>
    <b v="1"/>
    <s v="Heart Attack"/>
    <b v="1"/>
    <b v="1"/>
    <x v="0"/>
  </r>
  <r>
    <s v="PID0046"/>
    <s v="South"/>
    <s v="Senior Adullt"/>
    <n v="24000"/>
    <n v="30.847098252453751"/>
    <b v="1"/>
    <s v="Heart Attack"/>
    <b v="1"/>
    <b v="0"/>
    <x v="0"/>
  </r>
  <r>
    <s v="PID0047"/>
    <s v="South"/>
    <s v="Young Adults"/>
    <n v="800"/>
    <n v="24.144678702184066"/>
    <b v="0"/>
    <s v="Cancer"/>
    <b v="0"/>
    <b v="0"/>
    <x v="5"/>
  </r>
  <r>
    <s v="PID0048"/>
    <s v="West"/>
    <s v="Senior Adullt"/>
    <n v="300000"/>
    <n v="28.441373966942148"/>
    <b v="1"/>
    <s v="Stroke"/>
    <b v="0"/>
    <b v="1"/>
    <x v="4"/>
  </r>
  <r>
    <s v="PID0049"/>
    <s v="South"/>
    <s v="senior"/>
    <n v="1600"/>
    <n v="20.590371224742622"/>
    <b v="0"/>
    <s v="Prostate Cancer"/>
    <b v="0"/>
    <b v="0"/>
    <x v="0"/>
  </r>
  <r>
    <s v="PID0050"/>
    <s v="East"/>
    <s v="senior"/>
    <n v="60000"/>
    <n v="33.461891643709826"/>
    <b v="1"/>
    <s v="Respiratory Infection"/>
    <b v="1"/>
    <b v="0"/>
    <x v="2"/>
  </r>
  <r>
    <s v="PID0051"/>
    <s v="West"/>
    <s v="senior"/>
    <n v="72000"/>
    <n v="25.997436308283927"/>
    <b v="0"/>
    <s v="Prostate Cancer"/>
    <b v="0"/>
    <b v="0"/>
    <x v="2"/>
  </r>
  <r>
    <s v="PID0052"/>
    <s v="West"/>
    <s v="senior"/>
    <n v="100"/>
    <n v="31.230951271110474"/>
    <b v="1"/>
    <s v="Heart Disease"/>
    <b v="1"/>
    <b v="1"/>
    <x v="3"/>
  </r>
  <r>
    <s v="PID0053"/>
    <s v="West"/>
    <s v="senior"/>
    <n v="24000"/>
    <n v="28.164062499999993"/>
    <b v="1"/>
    <s v="Respiratory Infection"/>
    <b v="1"/>
    <b v="0"/>
    <x v="5"/>
  </r>
  <r>
    <s v="PID0054"/>
    <s v="West"/>
    <s v="Senior Adullt"/>
    <n v="100"/>
    <n v="33.382337122162859"/>
    <b v="1"/>
    <s v="Hypertension"/>
    <b v="0"/>
    <b v="1"/>
    <x v="5"/>
  </r>
  <r>
    <s v="PID0055"/>
    <s v="North"/>
    <s v="senior"/>
    <n v="60000"/>
    <n v="23.532349177616183"/>
    <b v="0"/>
    <s v="Kidney Stones"/>
    <b v="0"/>
    <b v="0"/>
    <x v="4"/>
  </r>
  <r>
    <s v="PID0056"/>
    <s v="North"/>
    <s v="senior"/>
    <n v="48000"/>
    <n v="22.259943675012536"/>
    <b v="0"/>
    <s v="Fractured Leg"/>
    <b v="0"/>
    <b v="0"/>
    <x v="1"/>
  </r>
  <r>
    <s v="PID0057"/>
    <s v="North"/>
    <s v="senior"/>
    <n v="500"/>
    <n v="23.274836406900658"/>
    <b v="0"/>
    <s v="Cancer"/>
    <b v="0"/>
    <b v="0"/>
    <x v="0"/>
  </r>
  <r>
    <s v="PID0058"/>
    <s v="South"/>
    <s v="Senior Adullt"/>
    <n v="90000"/>
    <n v="23.900033874063759"/>
    <b v="0"/>
    <s v="Fractured Leg"/>
    <b v="0"/>
    <b v="0"/>
    <x v="5"/>
  </r>
  <r>
    <s v="PID0059"/>
    <s v="South"/>
    <s v="senior"/>
    <n v="72000"/>
    <n v="24.236073553272043"/>
    <b v="0"/>
    <s v="Kidney Stones"/>
    <b v="0"/>
    <b v="0"/>
    <x v="0"/>
  </r>
  <r>
    <s v="PID0060"/>
    <s v="North"/>
    <s v="Senior Adullt"/>
    <n v="800"/>
    <n v="32.824138366367883"/>
    <b v="1"/>
    <s v="Heart Attack"/>
    <b v="1"/>
    <b v="0"/>
    <x v="1"/>
  </r>
  <r>
    <s v="PID0061"/>
    <s v="North"/>
    <s v="Senior Adullt"/>
    <n v="14000"/>
    <n v="30.894886363636367"/>
    <b v="1"/>
    <s v="Heart Attack"/>
    <b v="1"/>
    <b v="0"/>
    <x v="0"/>
  </r>
  <r>
    <s v="PID0062"/>
    <s v="North"/>
    <s v="Young Adults"/>
    <n v="75000"/>
    <n v="30.356079969188759"/>
    <b v="1"/>
    <s v="Appendicitis"/>
    <b v="0"/>
    <b v="1"/>
    <x v="4"/>
  </r>
  <r>
    <s v="PID0063"/>
    <s v="West"/>
    <s v="Senior Adullt"/>
    <n v="45000"/>
    <n v="34.187758264462815"/>
    <b v="1"/>
    <s v="Hypertension"/>
    <b v="1"/>
    <b v="0"/>
    <x v="0"/>
  </r>
  <r>
    <s v="PID0064"/>
    <s v="West"/>
    <s v="Senior Adullt"/>
    <n v="100"/>
    <n v="31.608361155465236"/>
    <b v="1"/>
    <s v="Heart Disease"/>
    <b v="1"/>
    <b v="0"/>
    <x v="3"/>
  </r>
  <r>
    <s v="PID0065"/>
    <s v="West"/>
    <s v="Super Adults"/>
    <n v="32000"/>
    <n v="23.12909617436366"/>
    <b v="0"/>
    <s v="Allergic Reaction"/>
    <b v="0"/>
    <b v="0"/>
    <x v="5"/>
  </r>
  <r>
    <s v="PID0066"/>
    <s v="West"/>
    <s v="Senior Adullt"/>
    <n v="18000"/>
    <n v="24.095500459136822"/>
    <b v="0"/>
    <s v="Osteoarthritis"/>
    <b v="0"/>
    <b v="0"/>
    <x v="3"/>
  </r>
  <r>
    <s v="PID0067"/>
    <s v="North"/>
    <s v="Super Adults"/>
    <n v="200000"/>
    <n v="30.666666666666668"/>
    <b v="1"/>
    <s v="Childbirth"/>
    <b v="1"/>
    <b v="0"/>
    <x v="1"/>
  </r>
  <r>
    <s v="PID0068"/>
    <s v="South"/>
    <s v="senior"/>
    <n v="20000"/>
    <n v="23.773677392248175"/>
    <b v="0"/>
    <s v="Allergic Reaction"/>
    <b v="0"/>
    <b v="0"/>
    <x v="2"/>
  </r>
  <r>
    <s v="PID0069"/>
    <s v="West"/>
    <s v="senior"/>
    <n v="250000"/>
    <n v="31.565454254125935"/>
    <b v="1"/>
    <s v="Cancer"/>
    <b v="0"/>
    <b v="1"/>
    <x v="2"/>
  </r>
  <r>
    <s v="PID0070"/>
    <s v="North"/>
    <s v="Young Adults"/>
    <n v="240000"/>
    <n v="32.910927456382005"/>
    <b v="1"/>
    <s v="Childbirth"/>
    <b v="0"/>
    <b v="1"/>
    <x v="4"/>
  </r>
  <r>
    <s v="PID0071"/>
    <s v="South"/>
    <s v="senior"/>
    <n v="100"/>
    <n v="29.161993270309239"/>
    <b v="1"/>
    <s v="Childbirth"/>
    <b v="1"/>
    <b v="0"/>
    <x v="3"/>
  </r>
  <r>
    <s v="PID0072"/>
    <s v="West"/>
    <s v="Young Adults"/>
    <n v="18000"/>
    <n v="22.582709172343712"/>
    <b v="0"/>
    <s v="Hypertension"/>
    <b v="0"/>
    <b v="0"/>
    <x v="4"/>
  </r>
  <r>
    <s v="PID0073"/>
    <s v="West"/>
    <s v="Young Adults"/>
    <n v="60000"/>
    <n v="33.345584550101904"/>
    <b v="1"/>
    <s v="Stroke"/>
    <b v="1"/>
    <b v="1"/>
    <x v="0"/>
  </r>
  <r>
    <s v="PID0074"/>
    <s v="South"/>
    <s v="senior"/>
    <n v="100"/>
    <n v="28.082609358329517"/>
    <b v="1"/>
    <s v="Osteoarthritis"/>
    <b v="1"/>
    <b v="0"/>
    <x v="3"/>
  </r>
  <r>
    <s v="PID0075"/>
    <s v="South"/>
    <s v="senior"/>
    <n v="48000"/>
    <n v="26.056094182825486"/>
    <b v="0"/>
    <s v="Kidney Stones"/>
    <b v="0"/>
    <b v="0"/>
    <x v="1"/>
  </r>
  <r>
    <s v="PID0076"/>
    <s v="East"/>
    <s v="senior"/>
    <n v="300000"/>
    <n v="26.213842975206614"/>
    <b v="0"/>
    <s v="Allergic Reaction"/>
    <b v="0"/>
    <b v="0"/>
    <x v="0"/>
  </r>
  <r>
    <s v="PID0077"/>
    <s v="South"/>
    <s v="Senior Adullt"/>
    <n v="300000"/>
    <n v="31.008328375966695"/>
    <b v="1"/>
    <s v="Respiratory Infection"/>
    <b v="1"/>
    <b v="0"/>
    <x v="3"/>
  </r>
  <r>
    <s v="PID0078"/>
    <s v="North"/>
    <s v="Senior Adullt"/>
    <n v="100"/>
    <n v="30.356079969188759"/>
    <b v="1"/>
    <s v="Osteoarthritis"/>
    <b v="1"/>
    <b v="0"/>
    <x v="1"/>
  </r>
  <r>
    <s v="PID0079"/>
    <s v="North"/>
    <s v="Young Adults"/>
    <n v="18000"/>
    <n v="29.238777717685238"/>
    <b v="1"/>
    <s v="Heart Attack"/>
    <b v="1"/>
    <b v="1"/>
    <x v="5"/>
  </r>
  <r>
    <s v="PID0080"/>
    <s v="West"/>
    <s v="Senior Adullt"/>
    <n v="75000"/>
    <n v="30.539772727272727"/>
    <b v="1"/>
    <s v="Hypertension"/>
    <b v="1"/>
    <b v="0"/>
    <x v="3"/>
  </r>
  <r>
    <s v="PID0081"/>
    <s v="South"/>
    <s v="senior"/>
    <n v="45000"/>
    <n v="30.824829931972793"/>
    <b v="1"/>
    <s v="Heart Attack"/>
    <b v="1"/>
    <b v="0"/>
    <x v="5"/>
  </r>
  <r>
    <s v="PID0082"/>
    <s v="East"/>
    <s v="Super Adults"/>
    <n v="250000"/>
    <n v="22.940214158239147"/>
    <b v="0"/>
    <s v="Hypertension"/>
    <b v="0"/>
    <b v="0"/>
    <x v="1"/>
  </r>
  <r>
    <s v="PID0083"/>
    <s v="South"/>
    <s v="Senior Adullt"/>
    <n v="100"/>
    <n v="29.035208047553724"/>
    <b v="1"/>
    <s v="Respiratory Infection"/>
    <b v="1"/>
    <b v="1"/>
    <x v="5"/>
  </r>
  <r>
    <s v="PID0084"/>
    <s v="South"/>
    <s v="Super Adults"/>
    <n v="3000"/>
    <n v="21.557691547011586"/>
    <b v="0"/>
    <s v="Childbirth"/>
    <b v="0"/>
    <b v="0"/>
    <x v="5"/>
  </r>
  <r>
    <s v="PID0085"/>
    <s v="South"/>
    <s v="senior"/>
    <n v="14000"/>
    <n v="25.601469237832877"/>
    <b v="0"/>
    <s v="Appendicitis"/>
    <b v="0"/>
    <b v="0"/>
    <x v="3"/>
  </r>
  <r>
    <s v="PID0086"/>
    <s v="West"/>
    <s v="Senior Adullt"/>
    <n v="32000"/>
    <n v="29.257142857142856"/>
    <b v="1"/>
    <s v="Appendicitis"/>
    <b v="1"/>
    <b v="1"/>
    <x v="1"/>
  </r>
  <r>
    <s v="PID0087"/>
    <s v="North"/>
    <s v="senior"/>
    <n v="250000"/>
    <n v="30.780907404284029"/>
    <b v="1"/>
    <s v="Diabetes"/>
    <b v="0"/>
    <b v="1"/>
    <x v="3"/>
  </r>
  <r>
    <s v="PID0088"/>
    <s v="South"/>
    <s v="Young Adults"/>
    <n v="800"/>
    <n v="31.113753468093538"/>
    <b v="1"/>
    <s v="Fractured Leg"/>
    <b v="1"/>
    <b v="1"/>
    <x v="4"/>
  </r>
  <r>
    <s v="PID0089"/>
    <s v="North"/>
    <s v="Senior Adullt"/>
    <n v="72000"/>
    <n v="29.022469008264466"/>
    <b v="1"/>
    <s v="Appendicitis"/>
    <b v="0"/>
    <b v="1"/>
    <x v="2"/>
  </r>
  <r>
    <s v="PID0090"/>
    <s v="South"/>
    <s v="Senior Adullt"/>
    <n v="20000"/>
    <n v="24.346516547742841"/>
    <b v="0"/>
    <s v="Allergic Reaction"/>
    <b v="0"/>
    <b v="0"/>
    <x v="4"/>
  </r>
  <r>
    <s v="PID0091"/>
    <s v="West"/>
    <s v="Young Adults"/>
    <n v="500"/>
    <n v="31.360076604767283"/>
    <b v="1"/>
    <s v="Appendicitis"/>
    <b v="1"/>
    <b v="0"/>
    <x v="5"/>
  </r>
  <r>
    <s v="PID0092"/>
    <s v="North"/>
    <s v="Super Adults"/>
    <n v="18000"/>
    <n v="21.919001306430541"/>
    <b v="0"/>
    <s v="Appendicitis"/>
    <b v="0"/>
    <b v="0"/>
    <x v="1"/>
  </r>
  <r>
    <s v="PID0093"/>
    <s v="North"/>
    <s v="Young Adults"/>
    <n v="10000"/>
    <n v="20.311418685121112"/>
    <b v="0"/>
    <s v="Allergic Reaction"/>
    <b v="0"/>
    <b v="0"/>
    <x v="3"/>
  </r>
  <r>
    <s v="PID0094"/>
    <s v="North"/>
    <s v="Senior Adullt"/>
    <n v="48000"/>
    <n v="31.123381978557855"/>
    <b v="1"/>
    <s v="Allergic Reaction"/>
    <b v="0"/>
    <b v="1"/>
    <x v="0"/>
  </r>
  <r>
    <s v="PID0095"/>
    <s v="East"/>
    <s v="senior"/>
    <n v="10000"/>
    <n v="30.89569160997733"/>
    <b v="1"/>
    <s v="Heart Disease"/>
    <b v="1"/>
    <b v="0"/>
    <x v="2"/>
  </r>
  <r>
    <s v="PID0096"/>
    <s v="West"/>
    <s v="senior"/>
    <n v="20000"/>
    <n v="31.763642340565415"/>
    <b v="1"/>
    <s v="Cancer"/>
    <b v="1"/>
    <b v="0"/>
    <x v="4"/>
  </r>
  <r>
    <s v="PID0097"/>
    <s v="South"/>
    <s v="Senior Adullt"/>
    <n v="200"/>
    <n v="33.671874999999993"/>
    <b v="1"/>
    <s v="Diabetes"/>
    <b v="1"/>
    <b v="1"/>
    <x v="3"/>
  </r>
  <r>
    <s v="PID0098"/>
    <s v="South"/>
    <s v="senior"/>
    <n v="21000"/>
    <n v="33.310624260461118"/>
    <b v="1"/>
    <s v="Osteoarthritis"/>
    <b v="1"/>
    <b v="1"/>
    <x v="3"/>
  </r>
  <r>
    <s v="PID0099"/>
    <s v="North"/>
    <s v="Senior Adullt"/>
    <n v="18000"/>
    <n v="32.667233560090708"/>
    <b v="1"/>
    <s v="Fractured Leg"/>
    <b v="0"/>
    <b v="1"/>
    <x v="4"/>
  </r>
  <r>
    <s v="PID0100"/>
    <s v="West"/>
    <s v="Senior Adullt"/>
    <n v="3000"/>
    <n v="34.816594356197783"/>
    <b v="1"/>
    <s v="Heart Disease"/>
    <b v="1"/>
    <b v="0"/>
    <x v="2"/>
  </r>
  <r>
    <s v="PID0101"/>
    <s v="West"/>
    <s v="Young Adults"/>
    <n v="240000"/>
    <n v="28.273809523809526"/>
    <b v="1"/>
    <s v="Prostate Cancer"/>
    <b v="1"/>
    <b v="1"/>
    <x v="3"/>
  </r>
  <r>
    <s v="PID0102"/>
    <s v="West"/>
    <s v="Young Adults"/>
    <n v="72000"/>
    <n v="20.767579851028909"/>
    <b v="0"/>
    <s v="Kidney Stones"/>
    <b v="0"/>
    <b v="0"/>
    <x v="0"/>
  </r>
  <r>
    <s v="PID0103"/>
    <s v="South"/>
    <s v="Super Adults"/>
    <n v="18000"/>
    <n v="24.199263038548754"/>
    <b v="0"/>
    <s v="Allergic Reaction"/>
    <b v="0"/>
    <b v="0"/>
    <x v="1"/>
  </r>
  <r>
    <s v="PID0104"/>
    <s v="East"/>
    <s v="Senior Adullt"/>
    <n v="40000"/>
    <n v="33.164161000989495"/>
    <b v="1"/>
    <s v="Respiratory Infection"/>
    <b v="1"/>
    <b v="0"/>
    <x v="5"/>
  </r>
  <r>
    <s v="PID0105"/>
    <s v="West"/>
    <s v="senior"/>
    <n v="10000"/>
    <n v="34.626038781163437"/>
    <b v="1"/>
    <s v="Heart Disease"/>
    <b v="1"/>
    <b v="1"/>
    <x v="3"/>
  </r>
  <r>
    <s v="PID0106"/>
    <s v="North"/>
    <s v="senior"/>
    <n v="32000"/>
    <n v="29.3946871824648"/>
    <b v="1"/>
    <s v="Appendicitis"/>
    <b v="1"/>
    <b v="1"/>
    <x v="2"/>
  </r>
  <r>
    <s v="PID0107"/>
    <s v="West"/>
    <s v="Young Adults"/>
    <n v="200000"/>
    <n v="20.460276421207183"/>
    <b v="0"/>
    <s v="Fractured Arm"/>
    <b v="0"/>
    <b v="0"/>
    <x v="5"/>
  </r>
  <r>
    <s v="PID0108"/>
    <s v="West"/>
    <s v="Senior Adullt"/>
    <n v="24000"/>
    <n v="30.759870200108171"/>
    <b v="1"/>
    <s v="Heart Attack"/>
    <b v="1"/>
    <b v="0"/>
    <x v="0"/>
  </r>
  <r>
    <s v="PID0109"/>
    <s v="North"/>
    <s v="senior"/>
    <n v="240000"/>
    <n v="31.210937499999996"/>
    <b v="1"/>
    <s v="Fractured Leg"/>
    <b v="1"/>
    <b v="0"/>
    <x v="1"/>
  </r>
  <r>
    <s v="PID0110"/>
    <s v="South"/>
    <s v="Senior Adullt"/>
    <n v="18000"/>
    <n v="24.57751514923407"/>
    <b v="0"/>
    <s v="Diabetes"/>
    <b v="0"/>
    <b v="0"/>
    <x v="0"/>
  </r>
  <r>
    <s v="PID0111"/>
    <s v="West"/>
    <s v="Senior Adullt"/>
    <n v="24000"/>
    <n v="29.723183391003467"/>
    <b v="1"/>
    <s v="Heart Disease"/>
    <b v="1"/>
    <b v="1"/>
    <x v="4"/>
  </r>
  <r>
    <s v="PID0112"/>
    <s v="East"/>
    <s v="Super Adults"/>
    <n v="240000"/>
    <n v="33.740753925873179"/>
    <b v="1"/>
    <s v="Diabetes"/>
    <b v="1"/>
    <b v="0"/>
    <x v="4"/>
  </r>
  <r>
    <s v="PID0113"/>
    <s v="West"/>
    <s v="senior"/>
    <n v="800"/>
    <n v="30.737407461169983"/>
    <b v="1"/>
    <s v="Heart Disease"/>
    <b v="1"/>
    <b v="0"/>
    <x v="2"/>
  </r>
  <r>
    <s v="PID0114"/>
    <s v="South"/>
    <s v="senior"/>
    <n v="90000"/>
    <n v="33.902021841147317"/>
    <b v="1"/>
    <s v="Prostate Cancer"/>
    <b v="0"/>
    <b v="1"/>
    <x v="1"/>
  </r>
  <r>
    <s v="PID0115"/>
    <s v="West"/>
    <s v="Young Adults"/>
    <n v="100"/>
    <n v="28.427528393726341"/>
    <b v="1"/>
    <s v="Fractured Arm"/>
    <b v="1"/>
    <b v="0"/>
    <x v="1"/>
  </r>
  <r>
    <s v="PID0116"/>
    <s v="South"/>
    <s v="Senior Adullt"/>
    <n v="800"/>
    <n v="24.713311075627811"/>
    <b v="0"/>
    <s v="Cancer"/>
    <b v="0"/>
    <b v="0"/>
    <x v="4"/>
  </r>
  <r>
    <s v="PID0117"/>
    <s v="West"/>
    <s v="senior"/>
    <n v="48000"/>
    <n v="20.899908172635445"/>
    <b v="0"/>
    <s v="Allergic Reaction"/>
    <b v="0"/>
    <b v="0"/>
    <x v="4"/>
  </r>
  <r>
    <s v="PID0118"/>
    <s v="South"/>
    <s v="Super Adults"/>
    <n v="500"/>
    <n v="22.939750692520775"/>
    <b v="0"/>
    <s v="Childbirth"/>
    <b v="0"/>
    <b v="0"/>
    <x v="1"/>
  </r>
  <r>
    <s v="PID0119"/>
    <s v="East"/>
    <s v="senior"/>
    <n v="500"/>
    <n v="33.796847114812621"/>
    <b v="1"/>
    <s v="Hypertension"/>
    <b v="1"/>
    <b v="0"/>
    <x v="4"/>
  </r>
  <r>
    <s v="PID0120"/>
    <s v="North"/>
    <s v="Young Adults"/>
    <n v="18000"/>
    <n v="29.570312499999996"/>
    <b v="1"/>
    <s v="Appendicitis"/>
    <b v="0"/>
    <b v="1"/>
    <x v="3"/>
  </r>
  <r>
    <s v="PID0121"/>
    <s v="West"/>
    <s v="Young Adults"/>
    <n v="20000"/>
    <n v="26.696500906600825"/>
    <b v="0"/>
    <s v="Prostate Cancer"/>
    <b v="0"/>
    <b v="0"/>
    <x v="3"/>
  </r>
  <r>
    <s v="PID0122"/>
    <s v="South"/>
    <s v="Super Adults"/>
    <n v="18000"/>
    <n v="24.650505651397982"/>
    <b v="0"/>
    <s v="Diabetes"/>
    <b v="0"/>
    <b v="0"/>
    <x v="4"/>
  </r>
  <r>
    <s v="PID0123"/>
    <s v="South"/>
    <s v="Young Adults"/>
    <n v="10000"/>
    <n v="21.664973145594427"/>
    <b v="0"/>
    <s v="Fractured Leg"/>
    <b v="0"/>
    <b v="0"/>
    <x v="1"/>
  </r>
  <r>
    <s v="PID0124"/>
    <s v="South"/>
    <s v="Super Adults"/>
    <n v="90000"/>
    <n v="34.172472952627714"/>
    <b v="1"/>
    <s v="Stroke"/>
    <b v="1"/>
    <b v="1"/>
    <x v="5"/>
  </r>
  <r>
    <s v="PID0125"/>
    <s v="South"/>
    <s v="Super Adults"/>
    <n v="18000"/>
    <n v="32.368549813692653"/>
    <b v="1"/>
    <s v="Fractured Arm"/>
    <b v="1"/>
    <b v="0"/>
    <x v="0"/>
  </r>
  <r>
    <s v="PID0126"/>
    <s v="South"/>
    <s v="Senior Adullt"/>
    <n v="800"/>
    <n v="22.758466596444187"/>
    <b v="0"/>
    <s v="Prostate Cancer"/>
    <b v="0"/>
    <b v="0"/>
    <x v="4"/>
  </r>
  <r>
    <s v="PID0127"/>
    <s v="South"/>
    <s v="senior"/>
    <n v="18000"/>
    <n v="24.242424242424246"/>
    <b v="0"/>
    <s v="Diabetes"/>
    <b v="0"/>
    <b v="0"/>
    <x v="4"/>
  </r>
  <r>
    <s v="PID0128"/>
    <s v="South"/>
    <s v="Senior Adullt"/>
    <n v="250000"/>
    <n v="20.212244897959184"/>
    <b v="0"/>
    <s v="Stroke"/>
    <b v="0"/>
    <b v="0"/>
    <x v="2"/>
  </r>
  <r>
    <s v="PID0129"/>
    <s v="West"/>
    <s v="senior"/>
    <n v="40000"/>
    <n v="22.096688617708562"/>
    <b v="0"/>
    <s v="Fractured Arm"/>
    <b v="0"/>
    <b v="0"/>
    <x v="4"/>
  </r>
  <r>
    <s v="PID0130"/>
    <s v="South"/>
    <s v="senior"/>
    <n v="90000"/>
    <n v="26.701174094180026"/>
    <b v="0"/>
    <s v="Cancer"/>
    <b v="0"/>
    <b v="0"/>
    <x v="0"/>
  </r>
  <r>
    <s v="PID0131"/>
    <s v="South"/>
    <s v="Young Adults"/>
    <n v="32000"/>
    <n v="28.25851811790157"/>
    <b v="1"/>
    <s v="Stroke"/>
    <b v="1"/>
    <b v="1"/>
    <x v="0"/>
  </r>
  <r>
    <s v="PID0132"/>
    <s v="East"/>
    <s v="senior"/>
    <n v="300000"/>
    <n v="33.576829424580289"/>
    <b v="1"/>
    <s v="Hypertension"/>
    <b v="1"/>
    <b v="0"/>
    <x v="1"/>
  </r>
  <r>
    <s v="PID0133"/>
    <s v="South"/>
    <s v="senior"/>
    <n v="24000"/>
    <n v="22.977394408090426"/>
    <b v="0"/>
    <s v="Cancer"/>
    <b v="0"/>
    <b v="0"/>
    <x v="5"/>
  </r>
  <r>
    <s v="PID0134"/>
    <s v="South"/>
    <s v="senior"/>
    <n v="32000"/>
    <n v="21.167144543767922"/>
    <b v="0"/>
    <s v="Childbirth"/>
    <b v="0"/>
    <b v="0"/>
    <x v="2"/>
  </r>
  <r>
    <s v="PID0135"/>
    <s v="West"/>
    <s v="Young Adults"/>
    <n v="10000"/>
    <n v="28.858131487889278"/>
    <b v="1"/>
    <s v="Respiratory Infection"/>
    <b v="1"/>
    <b v="0"/>
    <x v="1"/>
  </r>
  <r>
    <s v="PID0136"/>
    <s v="South"/>
    <s v="Young Adults"/>
    <n v="24000"/>
    <n v="20.10875141069047"/>
    <b v="0"/>
    <s v="Cancer"/>
    <b v="0"/>
    <b v="0"/>
    <x v="1"/>
  </r>
  <r>
    <s v="PID0137"/>
    <s v="West"/>
    <s v="Senior Adullt"/>
    <n v="100"/>
    <n v="23.318800369929974"/>
    <b v="0"/>
    <s v="Kidney Stones"/>
    <b v="0"/>
    <b v="0"/>
    <x v="0"/>
  </r>
  <r>
    <s v="PID0138"/>
    <s v="East"/>
    <s v="senior"/>
    <n v="800"/>
    <n v="30.774099125825714"/>
    <b v="1"/>
    <s v="Appendicitis"/>
    <b v="0"/>
    <b v="1"/>
    <x v="2"/>
  </r>
  <r>
    <s v="PID0139"/>
    <s v="East"/>
    <s v="senior"/>
    <n v="10000"/>
    <n v="24.343196635932255"/>
    <b v="0"/>
    <s v="Kidney Stones"/>
    <b v="0"/>
    <b v="0"/>
    <x v="1"/>
  </r>
  <r>
    <s v="PID0140"/>
    <s v="South"/>
    <s v="senior"/>
    <n v="60000"/>
    <n v="21.812961731031827"/>
    <b v="0"/>
    <s v="Hypertension"/>
    <b v="0"/>
    <b v="0"/>
    <x v="5"/>
  </r>
  <r>
    <s v="PID0141"/>
    <s v="West"/>
    <s v="Senior Adullt"/>
    <n v="2000"/>
    <n v="31.245674740484432"/>
    <b v="1"/>
    <s v="Appendicitis"/>
    <b v="0"/>
    <b v="1"/>
    <x v="4"/>
  </r>
  <r>
    <s v="PID0142"/>
    <s v="West"/>
    <s v="senior"/>
    <n v="32000"/>
    <n v="34.187755102040818"/>
    <b v="1"/>
    <s v="Appendicitis"/>
    <b v="1"/>
    <b v="0"/>
    <x v="5"/>
  </r>
  <r>
    <s v="PID0143"/>
    <s v="South"/>
    <s v="senior"/>
    <n v="21000"/>
    <n v="26.901386983691502"/>
    <b v="0"/>
    <s v="Fractured Arm"/>
    <b v="0"/>
    <b v="0"/>
    <x v="1"/>
  </r>
  <r>
    <s v="PID0144"/>
    <s v="South"/>
    <s v="senior"/>
    <n v="100"/>
    <n v="29.466666666666665"/>
    <b v="1"/>
    <s v="Heart Disease"/>
    <b v="1"/>
    <b v="0"/>
    <x v="2"/>
  </r>
  <r>
    <s v="PID0145"/>
    <s v="South"/>
    <s v="Super Adults"/>
    <n v="40000"/>
    <n v="33.901163771293646"/>
    <b v="1"/>
    <s v="Heart Attack"/>
    <b v="1"/>
    <b v="0"/>
    <x v="2"/>
  </r>
  <r>
    <s v="PID0146"/>
    <s v="West"/>
    <s v="Senior Adullt"/>
    <n v="2000"/>
    <n v="21.406289217971246"/>
    <b v="0"/>
    <s v="Diabetes"/>
    <b v="0"/>
    <b v="0"/>
    <x v="4"/>
  </r>
  <r>
    <s v="PID0147"/>
    <s v="East"/>
    <s v="Senior Adullt"/>
    <n v="500"/>
    <n v="34.671280276816617"/>
    <b v="1"/>
    <s v="Fractured Arm"/>
    <b v="1"/>
    <b v="0"/>
    <x v="4"/>
  </r>
  <r>
    <s v="PID0148"/>
    <s v="West"/>
    <s v="senior"/>
    <n v="200000"/>
    <n v="29.655824375897208"/>
    <b v="1"/>
    <s v="Diabetes"/>
    <b v="1"/>
    <b v="0"/>
    <x v="0"/>
  </r>
  <r>
    <s v="PID0149"/>
    <s v="North"/>
    <s v="Senior Adullt"/>
    <n v="60000"/>
    <n v="21.95547347901919"/>
    <b v="0"/>
    <s v="Cancer"/>
    <b v="0"/>
    <b v="0"/>
    <x v="2"/>
  </r>
  <r>
    <s v="PID0150"/>
    <s v="North"/>
    <s v="senior"/>
    <n v="240000"/>
    <n v="25.104445029922093"/>
    <b v="0"/>
    <s v="Prostate Cancer"/>
    <b v="0"/>
    <b v="0"/>
    <x v="0"/>
  </r>
  <r>
    <s v="PID0151"/>
    <s v="South"/>
    <s v="senior"/>
    <n v="10000"/>
    <n v="32.415108117976388"/>
    <b v="1"/>
    <s v="Fractured Leg"/>
    <b v="1"/>
    <b v="1"/>
    <x v="4"/>
  </r>
  <r>
    <s v="PID0152"/>
    <s v="West"/>
    <s v="Young Adults"/>
    <n v="24000"/>
    <n v="29.712006489994597"/>
    <b v="1"/>
    <s v="Hypertension"/>
    <b v="1"/>
    <b v="0"/>
    <x v="0"/>
  </r>
  <r>
    <s v="PID0153"/>
    <s v="East"/>
    <s v="senior"/>
    <n v="40000"/>
    <n v="28.440954975164232"/>
    <b v="1"/>
    <s v="Diabetes"/>
    <b v="0"/>
    <b v="1"/>
    <x v="2"/>
  </r>
  <r>
    <s v="PID0154"/>
    <s v="South"/>
    <s v="Senior Adullt"/>
    <n v="60000"/>
    <n v="30.078124999999993"/>
    <b v="1"/>
    <s v="Stroke"/>
    <b v="1"/>
    <b v="0"/>
    <x v="3"/>
  </r>
  <r>
    <s v="PID0155"/>
    <s v="South"/>
    <s v="Senior Adullt"/>
    <n v="800"/>
    <n v="31.091348342144887"/>
    <b v="1"/>
    <s v="Respiratory Infection"/>
    <b v="1"/>
    <b v="0"/>
    <x v="5"/>
  </r>
  <r>
    <s v="PID0156"/>
    <s v="South"/>
    <s v="senior"/>
    <n v="24000"/>
    <n v="26.962868480725625"/>
    <b v="0"/>
    <s v="Fractured Leg"/>
    <b v="0"/>
    <b v="0"/>
    <x v="2"/>
  </r>
  <r>
    <s v="PID0157"/>
    <s v="South"/>
    <s v="Senior Adullt"/>
    <n v="24000"/>
    <n v="32.753365996682227"/>
    <b v="1"/>
    <s v="Childbirth"/>
    <b v="0"/>
    <b v="1"/>
    <x v="4"/>
  </r>
  <r>
    <s v="PID0158"/>
    <s v="South"/>
    <s v="Young Adults"/>
    <n v="100"/>
    <n v="31.895661157024794"/>
    <b v="1"/>
    <s v="Heart Attack"/>
    <b v="1"/>
    <b v="0"/>
    <x v="4"/>
  </r>
  <r>
    <s v="PID0159"/>
    <s v="East"/>
    <s v="senior"/>
    <n v="800"/>
    <n v="30.748066627007741"/>
    <b v="1"/>
    <s v="Respiratory Infection"/>
    <b v="1"/>
    <b v="0"/>
    <x v="0"/>
  </r>
  <r>
    <s v="PID0160"/>
    <s v="East"/>
    <s v="senior"/>
    <n v="300000"/>
    <n v="29.319856487018246"/>
    <b v="1"/>
    <s v="Hypertension"/>
    <b v="0"/>
    <b v="1"/>
    <x v="4"/>
  </r>
  <r>
    <s v="PID0161"/>
    <s v="West"/>
    <s v="Young Adults"/>
    <n v="60000"/>
    <n v="23.673469387755102"/>
    <b v="0"/>
    <s v="Appendicitis"/>
    <b v="0"/>
    <b v="0"/>
    <x v="2"/>
  </r>
  <r>
    <s v="PID0162"/>
    <s v="South"/>
    <s v="senior"/>
    <n v="60000"/>
    <n v="22.915782570116889"/>
    <b v="0"/>
    <s v="Diabetes"/>
    <b v="0"/>
    <b v="0"/>
    <x v="3"/>
  </r>
  <r>
    <s v="PID0163"/>
    <s v="North"/>
    <s v="Young Adults"/>
    <n v="24000"/>
    <n v="26.919011758488573"/>
    <b v="0"/>
    <s v="Osteoarthritis"/>
    <b v="0"/>
    <b v="0"/>
    <x v="2"/>
  </r>
  <r>
    <s v="PID0164"/>
    <s v="East"/>
    <s v="Senior Adullt"/>
    <n v="40000"/>
    <n v="30.513822654093012"/>
    <b v="1"/>
    <s v="Hypertension"/>
    <b v="0"/>
    <b v="1"/>
    <x v="5"/>
  </r>
  <r>
    <s v="PID0165"/>
    <s v="South"/>
    <s v="senior"/>
    <n v="18000"/>
    <n v="34.671280276816617"/>
    <b v="1"/>
    <s v="Prostate Cancer"/>
    <b v="1"/>
    <b v="1"/>
    <x v="1"/>
  </r>
  <r>
    <s v="PID0166"/>
    <s v="West"/>
    <s v="Super Adults"/>
    <n v="20000"/>
    <n v="34.755463059313215"/>
    <b v="1"/>
    <s v="Childbirth"/>
    <b v="1"/>
    <b v="1"/>
    <x v="1"/>
  </r>
  <r>
    <s v="PID0167"/>
    <s v="East"/>
    <s v="senior"/>
    <n v="250000"/>
    <n v="28.517422748191979"/>
    <b v="1"/>
    <s v="Heart Disease"/>
    <b v="1"/>
    <b v="1"/>
    <x v="5"/>
  </r>
  <r>
    <s v="PID0168"/>
    <s v="North"/>
    <s v="senior"/>
    <n v="100"/>
    <n v="33.910728752748732"/>
    <b v="1"/>
    <s v="Fractured Arm"/>
    <b v="1"/>
    <b v="1"/>
    <x v="4"/>
  </r>
  <r>
    <s v="PID0169"/>
    <s v="North"/>
    <s v="senior"/>
    <n v="21000"/>
    <n v="26.339579224194605"/>
    <b v="0"/>
    <s v="Kidney Stones"/>
    <b v="0"/>
    <b v="0"/>
    <x v="5"/>
  </r>
  <r>
    <s v="PID0170"/>
    <s v="West"/>
    <s v="senior"/>
    <n v="20000"/>
    <n v="34.646435960890912"/>
    <b v="1"/>
    <s v="Osteoarthritis"/>
    <b v="0"/>
    <b v="1"/>
    <x v="5"/>
  </r>
  <r>
    <s v="PID0171"/>
    <s v="South"/>
    <s v="senior"/>
    <n v="100"/>
    <n v="31.683873264506936"/>
    <b v="1"/>
    <s v="Heart Attack"/>
    <b v="1"/>
    <b v="0"/>
    <x v="5"/>
  </r>
  <r>
    <s v="PID0172"/>
    <s v="North"/>
    <s v="senior"/>
    <n v="3000"/>
    <n v="29.781380130874481"/>
    <b v="1"/>
    <s v="Respiratory Infection"/>
    <b v="1"/>
    <b v="0"/>
    <x v="1"/>
  </r>
  <r>
    <s v="PID0173"/>
    <s v="West"/>
    <s v="Super Adults"/>
    <n v="100"/>
    <n v="31.753520104514447"/>
    <b v="1"/>
    <s v="Diabetes"/>
    <b v="0"/>
    <b v="1"/>
    <x v="1"/>
  </r>
  <r>
    <s v="PID0174"/>
    <s v="South"/>
    <s v="Super Adults"/>
    <n v="3000"/>
    <n v="31.552977839335181"/>
    <b v="1"/>
    <s v="Stroke"/>
    <b v="1"/>
    <b v="1"/>
    <x v="3"/>
  </r>
  <r>
    <s v="PID0175"/>
    <s v="South"/>
    <s v="Super Adults"/>
    <n v="36000"/>
    <n v="26.418928726956018"/>
    <b v="0"/>
    <s v="Stroke"/>
    <b v="0"/>
    <b v="0"/>
    <x v="0"/>
  </r>
  <r>
    <s v="PID0176"/>
    <s v="East"/>
    <s v="senior"/>
    <n v="800"/>
    <n v="29.077672031928422"/>
    <b v="1"/>
    <s v="Prostate Cancer"/>
    <b v="1"/>
    <b v="0"/>
    <x v="5"/>
  </r>
  <r>
    <s v="PID0177"/>
    <s v="South"/>
    <s v="Senior Adullt"/>
    <n v="500"/>
    <n v="34.994834710743802"/>
    <b v="1"/>
    <s v="Hypertension"/>
    <b v="1"/>
    <b v="1"/>
    <x v="2"/>
  </r>
  <r>
    <s v="PID0178"/>
    <s v="West"/>
    <s v="Young Adults"/>
    <n v="32000"/>
    <n v="31.569054637105388"/>
    <b v="1"/>
    <s v="Heart Attack"/>
    <b v="1"/>
    <b v="0"/>
    <x v="5"/>
  </r>
  <r>
    <s v="PID0179"/>
    <s v="South"/>
    <s v="senior"/>
    <n v="3000"/>
    <n v="25.356513379266136"/>
    <b v="0"/>
    <s v="Kidney Stones"/>
    <b v="0"/>
    <b v="0"/>
    <x v="3"/>
  </r>
  <r>
    <s v="PID0180"/>
    <s v="West"/>
    <s v="Senior Adullt"/>
    <n v="10000"/>
    <n v="21.162501196974048"/>
    <b v="0"/>
    <s v="Hypertension"/>
    <b v="0"/>
    <b v="0"/>
    <x v="1"/>
  </r>
  <r>
    <s v="PID0181"/>
    <s v="South"/>
    <s v="senior"/>
    <n v="200000"/>
    <n v="30.896787626412852"/>
    <b v="1"/>
    <s v="Childbirth"/>
    <b v="0"/>
    <b v="1"/>
    <x v="3"/>
  </r>
  <r>
    <s v="PID0182"/>
    <s v="South"/>
    <s v="Young Adults"/>
    <n v="60000"/>
    <n v="33.776757861522469"/>
    <b v="1"/>
    <s v="Childbirth"/>
    <b v="1"/>
    <b v="1"/>
    <x v="4"/>
  </r>
  <r>
    <s v="PID0183"/>
    <s v="West"/>
    <s v="senior"/>
    <n v="18000"/>
    <n v="32.343749999999993"/>
    <b v="1"/>
    <s v="Respiratory Infection"/>
    <b v="1"/>
    <b v="0"/>
    <x v="0"/>
  </r>
  <r>
    <s v="PID0184"/>
    <s v="North"/>
    <s v="Senior Adullt"/>
    <n v="240000"/>
    <n v="31.667863616155401"/>
    <b v="1"/>
    <s v="Heart Attack"/>
    <b v="1"/>
    <b v="0"/>
    <x v="0"/>
  </r>
  <r>
    <s v="PID0185"/>
    <s v="South"/>
    <s v="Young Adults"/>
    <n v="90000"/>
    <n v="21.95547347901919"/>
    <b v="0"/>
    <s v="Osteoarthritis"/>
    <b v="0"/>
    <b v="0"/>
    <x v="1"/>
  </r>
  <r>
    <s v="PID0186"/>
    <s v="South"/>
    <s v="senior"/>
    <n v="300000"/>
    <n v="31.714753123140991"/>
    <b v="1"/>
    <s v="Diabetes"/>
    <b v="0"/>
    <b v="1"/>
    <x v="4"/>
  </r>
  <r>
    <s v="PID0187"/>
    <s v="South"/>
    <s v="Senior Adullt"/>
    <n v="100"/>
    <n v="25.912132306526949"/>
    <b v="0"/>
    <s v="Allergic Reaction"/>
    <b v="0"/>
    <b v="0"/>
    <x v="0"/>
  </r>
  <r>
    <s v="PID0188"/>
    <s v="North"/>
    <s v="Senior Adullt"/>
    <n v="10000"/>
    <n v="33.787332376317359"/>
    <b v="1"/>
    <s v="Heart Disease"/>
    <b v="1"/>
    <b v="0"/>
    <x v="2"/>
  </r>
  <r>
    <s v="PID0189"/>
    <s v="South"/>
    <s v="Senior Adullt"/>
    <n v="240000"/>
    <n v="22.159274265839578"/>
    <b v="0"/>
    <s v="Fractured Leg"/>
    <b v="0"/>
    <b v="0"/>
    <x v="0"/>
  </r>
  <r>
    <s v="PID0190"/>
    <s v="North"/>
    <s v="Young Adults"/>
    <n v="18000"/>
    <n v="31.088584710743802"/>
    <b v="1"/>
    <s v="Heart Disease"/>
    <b v="1"/>
    <b v="0"/>
    <x v="4"/>
  </r>
  <r>
    <s v="PID0191"/>
    <s v="North"/>
    <s v="Senior Adullt"/>
    <n v="75000"/>
    <n v="28.96341463414635"/>
    <b v="1"/>
    <s v="Heart Attack"/>
    <b v="1"/>
    <b v="0"/>
    <x v="3"/>
  </r>
  <r>
    <s v="PID0192"/>
    <s v="North"/>
    <s v="Senior Adullt"/>
    <n v="2000"/>
    <n v="34.916726514141104"/>
    <b v="1"/>
    <s v="Hypertension"/>
    <b v="1"/>
    <b v="0"/>
    <x v="2"/>
  </r>
  <r>
    <s v="PID0193"/>
    <s v="North"/>
    <s v="senior"/>
    <n v="3000"/>
    <n v="30.292638317329668"/>
    <b v="1"/>
    <s v="Respiratory Infection"/>
    <b v="1"/>
    <b v="1"/>
    <x v="1"/>
  </r>
  <r>
    <s v="PID0194"/>
    <s v="West"/>
    <s v="senior"/>
    <n v="12000"/>
    <n v="24.844720496894411"/>
    <b v="0"/>
    <s v="Prostate Cancer"/>
    <b v="0"/>
    <b v="0"/>
    <x v="3"/>
  </r>
  <r>
    <s v="PID0195"/>
    <s v="West"/>
    <s v="senior"/>
    <n v="60000"/>
    <n v="30.533333333333335"/>
    <b v="1"/>
    <s v="Appendicitis"/>
    <b v="0"/>
    <b v="1"/>
    <x v="1"/>
  </r>
  <r>
    <s v="PID0196"/>
    <s v="West"/>
    <s v="Senior Adullt"/>
    <n v="75000"/>
    <n v="29.436332653947673"/>
    <b v="1"/>
    <s v="Osteoarthritis"/>
    <b v="1"/>
    <b v="0"/>
    <x v="1"/>
  </r>
  <r>
    <s v="PID0197"/>
    <s v="West"/>
    <s v="Senior Adullt"/>
    <n v="21000"/>
    <n v="29.873494894071023"/>
    <b v="1"/>
    <s v="Kidney Stones"/>
    <b v="1"/>
    <b v="0"/>
    <x v="2"/>
  </r>
  <r>
    <s v="PID0198"/>
    <s v="North"/>
    <s v="Young Adults"/>
    <n v="3000"/>
    <n v="24.335937499999993"/>
    <b v="0"/>
    <s v="Kidney Stones"/>
    <b v="0"/>
    <b v="0"/>
    <x v="2"/>
  </r>
  <r>
    <s v="PID0199"/>
    <s v="South"/>
    <s v="senior"/>
    <n v="45000"/>
    <n v="20.461819844535892"/>
    <b v="0"/>
    <s v="Prostate Cancer"/>
    <b v="0"/>
    <b v="0"/>
    <x v="4"/>
  </r>
  <r>
    <s v="PID0200"/>
    <s v="North"/>
    <s v="senior"/>
    <n v="1600"/>
    <n v="32.370445637973582"/>
    <b v="1"/>
    <s v="Respiratory Infection"/>
    <b v="1"/>
    <b v="0"/>
    <x v="4"/>
  </r>
  <r>
    <s v="PID0201"/>
    <s v="South"/>
    <s v="senior"/>
    <n v="800"/>
    <n v="22.230440499671268"/>
    <b v="0"/>
    <s v="Cancer"/>
    <b v="0"/>
    <b v="0"/>
    <x v="5"/>
  </r>
  <r>
    <s v="PID0202"/>
    <s v="North"/>
    <s v="senior"/>
    <n v="100"/>
    <n v="33.732501264968796"/>
    <b v="1"/>
    <s v="Kidney Stones"/>
    <b v="1"/>
    <b v="1"/>
    <x v="1"/>
  </r>
  <r>
    <s v="PID0203"/>
    <s v="East"/>
    <s v="senior"/>
    <n v="300000"/>
    <n v="32.171201814058961"/>
    <b v="1"/>
    <s v="Kidney Stones"/>
    <b v="1"/>
    <b v="0"/>
    <x v="3"/>
  </r>
  <r>
    <s v="PID0204"/>
    <s v="East"/>
    <s v="Young Adults"/>
    <n v="300000"/>
    <n v="26.918500892326001"/>
    <b v="0"/>
    <s v="Fractured Arm"/>
    <b v="0"/>
    <b v="0"/>
    <x v="4"/>
  </r>
  <r>
    <s v="PID0205"/>
    <s v="South"/>
    <s v="Super Adults"/>
    <n v="45000"/>
    <n v="21.810132094643638"/>
    <b v="0"/>
    <s v="Fractured Leg"/>
    <b v="0"/>
    <b v="0"/>
    <x v="3"/>
  </r>
  <r>
    <s v="PID0206"/>
    <s v="North"/>
    <s v="Senior Adullt"/>
    <n v="18000"/>
    <n v="25.924199505181253"/>
    <b v="0"/>
    <s v="Allergic Reaction"/>
    <b v="0"/>
    <b v="0"/>
    <x v="0"/>
  </r>
  <r>
    <s v="PID0207"/>
    <s v="South"/>
    <s v="Young Adults"/>
    <n v="3000"/>
    <n v="29.054752066115704"/>
    <b v="1"/>
    <s v="Allergic Reaction"/>
    <b v="0"/>
    <b v="1"/>
    <x v="1"/>
  </r>
  <r>
    <s v="PID0208"/>
    <s v="East"/>
    <s v="senior"/>
    <n v="3000"/>
    <n v="23.571621465221249"/>
    <b v="0"/>
    <s v="Diabetes"/>
    <b v="0"/>
    <b v="0"/>
    <x v="1"/>
  </r>
  <r>
    <s v="PID0209"/>
    <s v="East"/>
    <s v="senior"/>
    <n v="75000"/>
    <n v="26.542185872458621"/>
    <b v="0"/>
    <s v="Childbirth"/>
    <b v="0"/>
    <b v="0"/>
    <x v="4"/>
  </r>
  <r>
    <s v="PID0210"/>
    <s v="North"/>
    <s v="senior"/>
    <n v="100"/>
    <n v="20.022375679950617"/>
    <b v="0"/>
    <s v="Osteoarthritis"/>
    <b v="0"/>
    <b v="0"/>
    <x v="1"/>
  </r>
  <r>
    <s v="PID0211"/>
    <s v="East"/>
    <s v="senior"/>
    <n v="20000"/>
    <n v="34.786641929499076"/>
    <b v="1"/>
    <s v="Heart Disease"/>
    <b v="1"/>
    <b v="0"/>
    <x v="4"/>
  </r>
  <r>
    <s v="PID0212"/>
    <s v="South"/>
    <s v="senior"/>
    <n v="60000"/>
    <n v="34.775086505190316"/>
    <b v="1"/>
    <s v="Fractured Arm"/>
    <b v="0"/>
    <b v="1"/>
    <x v="4"/>
  </r>
  <r>
    <s v="PID0213"/>
    <s v="East"/>
    <s v="Senior Adullt"/>
    <n v="90000"/>
    <n v="34.269972451790636"/>
    <b v="1"/>
    <s v="Heart Disease"/>
    <b v="1"/>
    <b v="0"/>
    <x v="5"/>
  </r>
  <r>
    <s v="PID0214"/>
    <s v="East"/>
    <s v="senior"/>
    <n v="32000"/>
    <n v="25.422209473269035"/>
    <b v="0"/>
    <s v="Diabetes"/>
    <b v="0"/>
    <b v="0"/>
    <x v="1"/>
  </r>
  <r>
    <s v="PID0215"/>
    <s v="North"/>
    <s v="senior"/>
    <n v="18000"/>
    <n v="33.329125110465846"/>
    <b v="1"/>
    <s v="Childbirth"/>
    <b v="1"/>
    <b v="0"/>
    <x v="1"/>
  </r>
  <r>
    <s v="PID0216"/>
    <s v="South"/>
    <s v="Senior Adullt"/>
    <n v="12000"/>
    <n v="24.420354153003352"/>
    <b v="0"/>
    <s v="Appendicitis"/>
    <b v="0"/>
    <b v="0"/>
    <x v="3"/>
  </r>
  <r>
    <s v="PID0217"/>
    <s v="North"/>
    <s v="Young Adults"/>
    <n v="2000"/>
    <n v="32.38603330939435"/>
    <b v="1"/>
    <s v="Fractured Arm"/>
    <b v="0"/>
    <b v="1"/>
    <x v="2"/>
  </r>
  <r>
    <s v="PID0218"/>
    <s v="South"/>
    <s v="Senior Adullt"/>
    <n v="10000"/>
    <n v="26.083029094056986"/>
    <b v="0"/>
    <s v="Diabetes"/>
    <b v="0"/>
    <b v="0"/>
    <x v="2"/>
  </r>
  <r>
    <s v="PID0219"/>
    <s v="East"/>
    <s v="Young Adults"/>
    <n v="250000"/>
    <n v="30.960332074529511"/>
    <b v="1"/>
    <s v="Osteoarthritis"/>
    <b v="1"/>
    <b v="0"/>
    <x v="0"/>
  </r>
  <r>
    <s v="PID0220"/>
    <s v="South"/>
    <s v="Senior Adullt"/>
    <n v="36000"/>
    <n v="30.572055785123968"/>
    <b v="1"/>
    <s v="Cancer"/>
    <b v="0"/>
    <b v="1"/>
    <x v="5"/>
  </r>
  <r>
    <s v="PID0221"/>
    <s v="South"/>
    <s v="Senior Adullt"/>
    <n v="800"/>
    <n v="22.854224520412394"/>
    <b v="0"/>
    <s v="Fractured Leg"/>
    <b v="0"/>
    <b v="0"/>
    <x v="3"/>
  </r>
  <r>
    <s v="PID0222"/>
    <s v="East"/>
    <s v="Senior Adullt"/>
    <n v="20000"/>
    <n v="21.317117177319655"/>
    <b v="0"/>
    <s v="Appendicitis"/>
    <b v="0"/>
    <b v="0"/>
    <x v="2"/>
  </r>
  <r>
    <s v="PID0223"/>
    <s v="East"/>
    <s v="senior"/>
    <n v="250000"/>
    <n v="24.488888888888891"/>
    <b v="0"/>
    <s v="Prostate Cancer"/>
    <b v="0"/>
    <b v="0"/>
    <x v="3"/>
  </r>
  <r>
    <s v="PID0224"/>
    <s v="West"/>
    <s v="Senior Adullt"/>
    <n v="32000"/>
    <n v="22.653268442981691"/>
    <b v="0"/>
    <s v="Cancer"/>
    <b v="0"/>
    <b v="0"/>
    <x v="4"/>
  </r>
  <r>
    <s v="PID0225"/>
    <s v="North"/>
    <s v="senior"/>
    <n v="240000"/>
    <n v="23.507740888557521"/>
    <b v="0"/>
    <s v="Allergic Reaction"/>
    <b v="0"/>
    <b v="0"/>
    <x v="4"/>
  </r>
  <r>
    <s v="PID0226"/>
    <s v="South"/>
    <s v="senior"/>
    <n v="20000"/>
    <n v="31.268590124925641"/>
    <b v="1"/>
    <s v="Heart Disease"/>
    <b v="1"/>
    <b v="1"/>
    <x v="2"/>
  </r>
  <r>
    <s v="PID0227"/>
    <s v="South"/>
    <s v="senior"/>
    <n v="500"/>
    <n v="25.066666666666666"/>
    <b v="0"/>
    <s v="Prostate Cancer"/>
    <b v="0"/>
    <b v="0"/>
    <x v="4"/>
  </r>
  <r>
    <s v="PID0228"/>
    <s v="West"/>
    <s v="Young Adults"/>
    <n v="40000"/>
    <n v="28.360351528307834"/>
    <b v="1"/>
    <s v="Cancer"/>
    <b v="0"/>
    <b v="1"/>
    <x v="2"/>
  </r>
  <r>
    <s v="PID0229"/>
    <s v="North"/>
    <s v="senior"/>
    <n v="15000"/>
    <n v="22.093170054286073"/>
    <b v="0"/>
    <s v="Fractured Leg"/>
    <b v="0"/>
    <b v="0"/>
    <x v="4"/>
  </r>
  <r>
    <s v="PID0230"/>
    <s v="West"/>
    <s v="Super Adults"/>
    <n v="40000"/>
    <n v="30.014274140658149"/>
    <b v="1"/>
    <s v="Respiratory Infection"/>
    <b v="1"/>
    <b v="0"/>
    <x v="1"/>
  </r>
  <r>
    <s v="PID0231"/>
    <s v="West"/>
    <s v="Senior Adullt"/>
    <n v="32000"/>
    <n v="33.087076783025807"/>
    <b v="1"/>
    <s v="Hypertension"/>
    <b v="1"/>
    <b v="0"/>
    <x v="2"/>
  </r>
  <r>
    <s v="PID0232"/>
    <s v="West"/>
    <s v="senior"/>
    <n v="500"/>
    <n v="32.720526227019732"/>
    <b v="1"/>
    <s v="Heart Disease"/>
    <b v="1"/>
    <b v="0"/>
    <x v="1"/>
  </r>
  <r>
    <s v="PID0233"/>
    <s v="South"/>
    <s v="Senior Adullt"/>
    <n v="16000"/>
    <n v="22.382812499999993"/>
    <b v="0"/>
    <s v="Fractured Arm"/>
    <b v="0"/>
    <b v="0"/>
    <x v="0"/>
  </r>
  <r>
    <s v="PID0234"/>
    <s v="North"/>
    <s v="Young Adults"/>
    <n v="500"/>
    <n v="34.349173553719012"/>
    <b v="1"/>
    <s v="Heart Disease"/>
    <b v="1"/>
    <b v="0"/>
    <x v="2"/>
  </r>
  <r>
    <s v="PID0235"/>
    <s v="East"/>
    <s v="Senior Adullt"/>
    <n v="60000"/>
    <n v="29.937518794480265"/>
    <b v="1"/>
    <s v="Diabetes"/>
    <b v="1"/>
    <b v="0"/>
    <x v="3"/>
  </r>
  <r>
    <s v="PID0236"/>
    <s v="West"/>
    <s v="Super Adults"/>
    <n v="800"/>
    <n v="20.353798126951091"/>
    <b v="0"/>
    <s v="Childbirth"/>
    <b v="0"/>
    <b v="0"/>
    <x v="1"/>
  </r>
  <r>
    <s v="PID0237"/>
    <s v="West"/>
    <s v="Super Adults"/>
    <n v="30000"/>
    <n v="34.566567647853084"/>
    <b v="1"/>
    <s v="Prostate Cancer"/>
    <b v="0"/>
    <b v="1"/>
    <x v="5"/>
  </r>
  <r>
    <s v="PID0238"/>
    <s v="North"/>
    <s v="Senior Adullt"/>
    <n v="40000"/>
    <n v="30.128928559214803"/>
    <b v="1"/>
    <s v="Stroke"/>
    <b v="0"/>
    <b v="1"/>
    <x v="5"/>
  </r>
  <r>
    <s v="PID0239"/>
    <s v="East"/>
    <s v="Senior Adullt"/>
    <n v="18000"/>
    <n v="21.898533491874751"/>
    <b v="0"/>
    <s v="Kidney Stones"/>
    <b v="0"/>
    <b v="0"/>
    <x v="2"/>
  </r>
  <r>
    <s v="PID0240"/>
    <s v="West"/>
    <s v="Young Adults"/>
    <n v="40000"/>
    <n v="26.040662011496469"/>
    <b v="0"/>
    <s v="Childbirth"/>
    <b v="0"/>
    <b v="0"/>
    <x v="2"/>
  </r>
  <r>
    <s v="PID0241"/>
    <s v="West"/>
    <s v="Super Adults"/>
    <n v="16000"/>
    <n v="31.368227731864103"/>
    <b v="1"/>
    <s v="Kidney Stones"/>
    <b v="0"/>
    <b v="1"/>
    <x v="0"/>
  </r>
  <r>
    <s v="PID0242"/>
    <s v="East"/>
    <s v="senior"/>
    <n v="500"/>
    <n v="29.213238496153291"/>
    <b v="1"/>
    <s v="Diabetes"/>
    <b v="0"/>
    <b v="1"/>
    <x v="3"/>
  </r>
  <r>
    <s v="PID0243"/>
    <s v="West"/>
    <s v="Young Adults"/>
    <n v="16000"/>
    <n v="21.592393671069821"/>
    <b v="0"/>
    <s v="Fractured Leg"/>
    <b v="0"/>
    <b v="0"/>
    <x v="3"/>
  </r>
  <r>
    <s v="PID0244"/>
    <s v="North"/>
    <s v="senior"/>
    <n v="12000"/>
    <n v="28.70259635044944"/>
    <b v="1"/>
    <s v="Stroke"/>
    <b v="1"/>
    <b v="1"/>
    <x v="1"/>
  </r>
  <r>
    <s v="PID0245"/>
    <s v="South"/>
    <s v="senior"/>
    <n v="40000"/>
    <n v="24.557752341311129"/>
    <b v="0"/>
    <s v="Appendicitis"/>
    <b v="0"/>
    <b v="0"/>
    <x v="5"/>
  </r>
  <r>
    <s v="PID0246"/>
    <s v="North"/>
    <s v="senior"/>
    <n v="200000"/>
    <n v="28.353057199211044"/>
    <b v="1"/>
    <s v="Appendicitis"/>
    <b v="1"/>
    <b v="1"/>
    <x v="0"/>
  </r>
  <r>
    <s v="PID0247"/>
    <s v="East"/>
    <s v="Super Adults"/>
    <n v="30000"/>
    <n v="29.937116623587048"/>
    <b v="1"/>
    <s v="Heart Disease"/>
    <b v="1"/>
    <b v="0"/>
    <x v="3"/>
  </r>
  <r>
    <s v="PID0248"/>
    <s v="South"/>
    <s v="senior"/>
    <n v="60000"/>
    <n v="29.7264739229025"/>
    <b v="1"/>
    <s v="Heart Attack"/>
    <b v="1"/>
    <b v="0"/>
    <x v="1"/>
  </r>
  <r>
    <s v="PID0249"/>
    <s v="North"/>
    <s v="senior"/>
    <n v="800"/>
    <n v="33.682733213455549"/>
    <b v="1"/>
    <s v="Kidney Stones"/>
    <b v="1"/>
    <b v="0"/>
    <x v="3"/>
  </r>
  <r>
    <s v="PID0250"/>
    <s v="East"/>
    <s v="Senior Adullt"/>
    <n v="500"/>
    <n v="24.499540863177231"/>
    <b v="0"/>
    <s v="Allergic Reaction"/>
    <b v="0"/>
    <b v="0"/>
    <x v="4"/>
  </r>
  <r>
    <s v="PID0251"/>
    <s v="South"/>
    <s v="Senior Adullt"/>
    <n v="24000"/>
    <n v="25.91087240528379"/>
    <b v="0"/>
    <s v="Allergic Reaction"/>
    <b v="0"/>
    <b v="0"/>
    <x v="4"/>
  </r>
  <r>
    <s v="PID0252"/>
    <s v="East"/>
    <s v="Senior Adullt"/>
    <n v="60000"/>
    <n v="21.918540545958766"/>
    <b v="0"/>
    <s v="Diabetes"/>
    <b v="0"/>
    <b v="0"/>
    <x v="0"/>
  </r>
  <r>
    <s v="PID0253"/>
    <s v="North"/>
    <s v="Young Adults"/>
    <n v="30000"/>
    <n v="31.294765840220389"/>
    <b v="1"/>
    <s v="Stroke"/>
    <b v="1"/>
    <b v="0"/>
    <x v="2"/>
  </r>
  <r>
    <s v="PID0254"/>
    <s v="West"/>
    <s v="senior"/>
    <n v="40000"/>
    <n v="21.852877808556482"/>
    <b v="0"/>
    <s v="Allergic Reaction"/>
    <b v="0"/>
    <b v="0"/>
    <x v="3"/>
  </r>
  <r>
    <s v="PID0255"/>
    <s v="South"/>
    <s v="Senior Adullt"/>
    <n v="200000"/>
    <n v="29.615950206901271"/>
    <b v="1"/>
    <s v="Heart Attack"/>
    <b v="1"/>
    <b v="0"/>
    <x v="2"/>
  </r>
  <r>
    <s v="PID0256"/>
    <s v="North"/>
    <s v="senior"/>
    <n v="36000"/>
    <n v="30.655432933823818"/>
    <b v="1"/>
    <s v="Heart Attack"/>
    <b v="1"/>
    <b v="0"/>
    <x v="2"/>
  </r>
  <r>
    <s v="PID0257"/>
    <s v="South"/>
    <s v="Young Adults"/>
    <n v="60000"/>
    <n v="25.970115548195267"/>
    <b v="0"/>
    <s v="Fractured Arm"/>
    <b v="0"/>
    <b v="0"/>
    <x v="5"/>
  </r>
  <r>
    <s v="PID0258"/>
    <s v="North"/>
    <s v="senior"/>
    <n v="3000"/>
    <n v="24.346516547742841"/>
    <b v="0"/>
    <s v="Prostate Cancer"/>
    <b v="0"/>
    <b v="0"/>
    <x v="5"/>
  </r>
  <r>
    <s v="PID0259"/>
    <s v="West"/>
    <s v="Young Adults"/>
    <n v="200000"/>
    <n v="34.257812499999993"/>
    <b v="1"/>
    <s v="Heart Disease"/>
    <b v="1"/>
    <b v="0"/>
    <x v="2"/>
  </r>
  <r>
    <s v="PID0260"/>
    <s v="East"/>
    <s v="senior"/>
    <n v="100"/>
    <n v="22.812499999999996"/>
    <b v="0"/>
    <s v="Allergic Reaction"/>
    <b v="0"/>
    <b v="0"/>
    <x v="2"/>
  </r>
  <r>
    <s v="PID0261"/>
    <s v="South"/>
    <s v="Senior Adullt"/>
    <n v="800"/>
    <n v="29.970931203849108"/>
    <b v="1"/>
    <s v="Kidney Stones"/>
    <b v="0"/>
    <b v="1"/>
    <x v="1"/>
  </r>
  <r>
    <s v="PID0262"/>
    <s v="North"/>
    <s v="Young Adults"/>
    <n v="250000"/>
    <n v="22.491349480968861"/>
    <b v="0"/>
    <s v="Appendicitis"/>
    <b v="0"/>
    <b v="0"/>
    <x v="3"/>
  </r>
  <r>
    <s v="PID0263"/>
    <s v="East"/>
    <s v="senior"/>
    <n v="3000"/>
    <n v="22.230133301689015"/>
    <b v="0"/>
    <s v="Osteoarthritis"/>
    <b v="0"/>
    <b v="0"/>
    <x v="3"/>
  </r>
  <r>
    <s v="PID0264"/>
    <s v="South"/>
    <s v="Senior Adullt"/>
    <n v="30000"/>
    <n v="34.049036281179141"/>
    <b v="1"/>
    <s v="Hypertension"/>
    <b v="0"/>
    <b v="1"/>
    <x v="3"/>
  </r>
  <r>
    <s v="PID0265"/>
    <s v="North"/>
    <s v="Senior Adullt"/>
    <n v="3000"/>
    <n v="21.406289217971246"/>
    <b v="0"/>
    <s v="Hypertension"/>
    <b v="0"/>
    <b v="0"/>
    <x v="0"/>
  </r>
  <r>
    <s v="PID0266"/>
    <s v="West"/>
    <s v="Senior Adullt"/>
    <n v="100"/>
    <n v="29.85734124479232"/>
    <b v="1"/>
    <s v="Stroke"/>
    <b v="1"/>
    <b v="0"/>
    <x v="1"/>
  </r>
  <r>
    <s v="PID0267"/>
    <s v="West"/>
    <s v="Young Adults"/>
    <n v="800"/>
    <n v="22.525951557093425"/>
    <b v="0"/>
    <s v="Allergic Reaction"/>
    <b v="0"/>
    <b v="0"/>
    <x v="2"/>
  </r>
  <r>
    <s v="PID0268"/>
    <s v="West"/>
    <s v="Senior Adullt"/>
    <n v="12000"/>
    <n v="34.98279260917505"/>
    <b v="1"/>
    <s v="Respiratory Infection"/>
    <b v="1"/>
    <b v="1"/>
    <x v="2"/>
  </r>
  <r>
    <s v="PID0269"/>
    <s v="West"/>
    <s v="Senior Adullt"/>
    <n v="40000"/>
    <n v="28.515624999999993"/>
    <b v="1"/>
    <s v="Respiratory Infection"/>
    <b v="1"/>
    <b v="0"/>
    <x v="2"/>
  </r>
  <r>
    <s v="PID0270"/>
    <s v="East"/>
    <s v="Senior Adullt"/>
    <n v="240000"/>
    <n v="24.177566389219184"/>
    <b v="0"/>
    <s v="Stroke"/>
    <b v="0"/>
    <b v="0"/>
    <x v="3"/>
  </r>
  <r>
    <s v="PID0271"/>
    <s v="North"/>
    <s v="Young Adults"/>
    <n v="90000"/>
    <n v="25.126131845367368"/>
    <b v="0"/>
    <s v="Prostate Cancer"/>
    <b v="0"/>
    <b v="0"/>
    <x v="4"/>
  </r>
  <r>
    <s v="PID0272"/>
    <s v="East"/>
    <s v="Super Adults"/>
    <n v="32000"/>
    <n v="32.090551340825179"/>
    <b v="1"/>
    <s v="Heart Attack"/>
    <b v="1"/>
    <b v="0"/>
    <x v="2"/>
  </r>
  <r>
    <s v="PID0273"/>
    <s v="East"/>
    <s v="senior"/>
    <n v="15000"/>
    <n v="26.061679307694877"/>
    <b v="0"/>
    <s v="Prostate Cancer"/>
    <b v="0"/>
    <b v="0"/>
    <x v="4"/>
  </r>
  <r>
    <s v="PID0274"/>
    <s v="West"/>
    <s v="Super Adults"/>
    <n v="90000"/>
    <n v="21.060275962236744"/>
    <b v="0"/>
    <s v="Cancer"/>
    <b v="0"/>
    <b v="0"/>
    <x v="3"/>
  </r>
  <r>
    <s v="PID0275"/>
    <s v="North"/>
    <s v="Senior Adullt"/>
    <n v="12000"/>
    <n v="29.699532887261707"/>
    <b v="1"/>
    <s v="Cancer"/>
    <b v="0"/>
    <b v="1"/>
    <x v="1"/>
  </r>
  <r>
    <s v="PID0276"/>
    <s v="West"/>
    <s v="Senior Adullt"/>
    <n v="40000"/>
    <n v="32.881632653061224"/>
    <b v="1"/>
    <s v="Fractured Arm"/>
    <b v="0"/>
    <b v="1"/>
    <x v="5"/>
  </r>
  <r>
    <s v="PID0277"/>
    <s v="South"/>
    <s v="senior"/>
    <n v="18000"/>
    <n v="20.138111955557267"/>
    <b v="0"/>
    <s v="Appendicitis"/>
    <b v="0"/>
    <b v="0"/>
    <x v="2"/>
  </r>
  <r>
    <s v="PID0278"/>
    <s v="West"/>
    <s v="senior"/>
    <n v="60000"/>
    <n v="24.310660116891963"/>
    <b v="0"/>
    <s v="Childbirth"/>
    <b v="0"/>
    <b v="0"/>
    <x v="4"/>
  </r>
  <r>
    <s v="PID0279"/>
    <s v="West"/>
    <s v="senior"/>
    <n v="24000"/>
    <n v="26.472337894110655"/>
    <b v="0"/>
    <s v="Childbirth"/>
    <b v="0"/>
    <b v="0"/>
    <x v="1"/>
  </r>
  <r>
    <s v="PID0280"/>
    <s v="West"/>
    <s v="senior"/>
    <n v="24000"/>
    <n v="23.87543252595156"/>
    <b v="0"/>
    <s v="Prostate Cancer"/>
    <b v="0"/>
    <b v="0"/>
    <x v="0"/>
  </r>
  <r>
    <s v="PID0281"/>
    <s v="South"/>
    <s v="senior"/>
    <n v="20000"/>
    <n v="21.064002160410475"/>
    <b v="0"/>
    <s v="Prostate Cancer"/>
    <b v="0"/>
    <b v="0"/>
    <x v="0"/>
  </r>
  <r>
    <s v="PID0282"/>
    <s v="West"/>
    <s v="Senior Adullt"/>
    <n v="2000"/>
    <n v="22.270969660916126"/>
    <b v="0"/>
    <s v="Cancer"/>
    <b v="0"/>
    <b v="0"/>
    <x v="3"/>
  </r>
  <r>
    <s v="PID0283"/>
    <s v="South"/>
    <s v="senior"/>
    <n v="12000"/>
    <n v="24.441802087462015"/>
    <b v="0"/>
    <s v="Kidney Stones"/>
    <b v="0"/>
    <b v="0"/>
    <x v="5"/>
  </r>
  <r>
    <s v="PID0284"/>
    <s v="West"/>
    <s v="senior"/>
    <n v="250000"/>
    <n v="34.886587771203153"/>
    <b v="1"/>
    <s v="Heart Attack"/>
    <b v="1"/>
    <b v="1"/>
    <x v="2"/>
  </r>
  <r>
    <s v="PID0285"/>
    <s v="East"/>
    <s v="Young Adults"/>
    <n v="100"/>
    <n v="21.88512813658993"/>
    <b v="0"/>
    <s v="Hypertension"/>
    <b v="0"/>
    <b v="0"/>
    <x v="5"/>
  </r>
  <r>
    <s v="PID0286"/>
    <s v="North"/>
    <s v="senior"/>
    <n v="20000"/>
    <n v="31.807372175980973"/>
    <b v="1"/>
    <s v="Osteoarthritis"/>
    <b v="0"/>
    <b v="1"/>
    <x v="1"/>
  </r>
  <r>
    <s v="PID0287"/>
    <s v="South"/>
    <s v="Young Adults"/>
    <n v="20000"/>
    <n v="28.003872494531894"/>
    <b v="1"/>
    <s v="Fractured Leg"/>
    <b v="0"/>
    <b v="1"/>
    <x v="1"/>
  </r>
  <r>
    <s v="PID0288"/>
    <s v="West"/>
    <s v="Young Adults"/>
    <n v="300000"/>
    <n v="22.159428911362287"/>
    <b v="0"/>
    <s v="Osteoarthritis"/>
    <b v="0"/>
    <b v="0"/>
    <x v="2"/>
  </r>
  <r>
    <s v="PID0289"/>
    <s v="South"/>
    <s v="Young Adults"/>
    <n v="800"/>
    <n v="24.134667387777181"/>
    <b v="0"/>
    <s v="Cancer"/>
    <b v="0"/>
    <b v="0"/>
    <x v="0"/>
  </r>
  <r>
    <s v="PID0290"/>
    <s v="West"/>
    <s v="senior"/>
    <n v="40000"/>
    <n v="25.864512471655331"/>
    <b v="0"/>
    <s v="Cancer"/>
    <b v="0"/>
    <b v="0"/>
    <x v="0"/>
  </r>
  <r>
    <s v="PID0291"/>
    <s v="South"/>
    <s v="Senior Adullt"/>
    <n v="40000"/>
    <n v="29.162984471657619"/>
    <b v="1"/>
    <s v="Heart Attack"/>
    <b v="1"/>
    <b v="0"/>
    <x v="4"/>
  </r>
  <r>
    <s v="PID0292"/>
    <s v="South"/>
    <s v="Senior Adullt"/>
    <n v="3000"/>
    <n v="31.992510330578511"/>
    <b v="1"/>
    <s v="Kidney Stones"/>
    <b v="0"/>
    <b v="1"/>
    <x v="0"/>
  </r>
  <r>
    <s v="PID0293"/>
    <s v="West"/>
    <s v="Young Adults"/>
    <n v="800"/>
    <n v="32.733564013840834"/>
    <b v="1"/>
    <s v="Kidney Stones"/>
    <b v="1"/>
    <b v="1"/>
    <x v="2"/>
  </r>
  <r>
    <s v="PID0294"/>
    <s v="East"/>
    <s v="Young Adults"/>
    <n v="20000"/>
    <n v="33.203054967908493"/>
    <b v="1"/>
    <s v="Fractured Leg"/>
    <b v="1"/>
    <b v="0"/>
    <x v="0"/>
  </r>
  <r>
    <s v="PID0295"/>
    <s v="South"/>
    <s v="Young Adults"/>
    <n v="3000"/>
    <n v="22.343515592581952"/>
    <b v="0"/>
    <s v="Hypertension"/>
    <b v="0"/>
    <b v="0"/>
    <x v="0"/>
  </r>
  <r>
    <s v="PID0296"/>
    <s v="South"/>
    <s v="Super Adults"/>
    <n v="48000"/>
    <n v="25.874444172122828"/>
    <b v="0"/>
    <s v="Diabetes"/>
    <b v="0"/>
    <b v="0"/>
    <x v="4"/>
  </r>
  <r>
    <s v="PID0297"/>
    <s v="East"/>
    <s v="senior"/>
    <n v="60000"/>
    <n v="20.281666385562492"/>
    <b v="0"/>
    <s v="Kidney Stones"/>
    <b v="0"/>
    <b v="0"/>
    <x v="3"/>
  </r>
  <r>
    <s v="PID0298"/>
    <s v="South"/>
    <s v="senior"/>
    <n v="1000"/>
    <n v="26.139438085327779"/>
    <b v="0"/>
    <s v="Stroke"/>
    <b v="0"/>
    <b v="0"/>
    <x v="4"/>
  </r>
  <r>
    <s v="PID0299"/>
    <s v="West"/>
    <s v="Super Adults"/>
    <n v="90000"/>
    <n v="22.632590930940552"/>
    <b v="0"/>
    <s v="Fractured Arm"/>
    <b v="0"/>
    <b v="0"/>
    <x v="4"/>
  </r>
  <r>
    <s v="PID0300"/>
    <s v="West"/>
    <s v="Senior Adullt"/>
    <n v="20000"/>
    <n v="25.601491627523398"/>
    <b v="0"/>
    <s v="Cancer"/>
    <b v="0"/>
    <b v="0"/>
    <x v="1"/>
  </r>
  <r>
    <s v="PID0301"/>
    <s v="West"/>
    <s v="Young Adults"/>
    <n v="45000"/>
    <n v="30.266299357208453"/>
    <b v="1"/>
    <s v="Cancer"/>
    <b v="0"/>
    <b v="1"/>
    <x v="5"/>
  </r>
  <r>
    <s v="PID0302"/>
    <s v="South"/>
    <s v="Senior Adullt"/>
    <n v="40000"/>
    <n v="29.088383935804945"/>
    <b v="1"/>
    <s v="Heart Attack"/>
    <b v="1"/>
    <b v="0"/>
    <x v="3"/>
  </r>
  <r>
    <s v="PID0303"/>
    <s v="West"/>
    <s v="Senior Adullt"/>
    <n v="18000"/>
    <n v="33.685306365258775"/>
    <b v="1"/>
    <s v="Osteoarthritis"/>
    <b v="1"/>
    <b v="0"/>
    <x v="4"/>
  </r>
  <r>
    <s v="PID0304"/>
    <s v="West"/>
    <s v="senior"/>
    <n v="21000"/>
    <n v="29.58155545197031"/>
    <b v="1"/>
    <s v="Respiratory Infection"/>
    <b v="1"/>
    <b v="0"/>
    <x v="2"/>
  </r>
  <r>
    <s v="PID0305"/>
    <s v="West"/>
    <s v="Super Adults"/>
    <n v="800"/>
    <n v="26.289682539682545"/>
    <b v="0"/>
    <s v="Stroke"/>
    <b v="0"/>
    <b v="0"/>
    <x v="2"/>
  </r>
  <r>
    <s v="PID0306"/>
    <s v="South"/>
    <s v="Young Adults"/>
    <n v="12000"/>
    <n v="23.66780045351474"/>
    <b v="0"/>
    <s v="Childbirth"/>
    <b v="0"/>
    <b v="0"/>
    <x v="2"/>
  </r>
  <r>
    <s v="PID0307"/>
    <s v="South"/>
    <s v="senior"/>
    <n v="30000"/>
    <n v="34.605146406388641"/>
    <b v="1"/>
    <s v="Heart Disease"/>
    <b v="1"/>
    <b v="1"/>
    <x v="4"/>
  </r>
  <r>
    <s v="PID0308"/>
    <s v="North"/>
    <s v="Super Adults"/>
    <n v="12000"/>
    <n v="23.031518845723543"/>
    <b v="0"/>
    <s v="Osteoarthritis"/>
    <b v="0"/>
    <b v="0"/>
    <x v="4"/>
  </r>
  <r>
    <s v="PID0309"/>
    <s v="South"/>
    <s v="senior"/>
    <n v="12000"/>
    <n v="31.035741815083774"/>
    <b v="1"/>
    <s v="Allergic Reaction"/>
    <b v="1"/>
    <b v="0"/>
    <x v="5"/>
  </r>
  <r>
    <s v="PID0310"/>
    <s v="West"/>
    <s v="Senior Adullt"/>
    <n v="800"/>
    <n v="31.037649219467404"/>
    <b v="1"/>
    <s v="Kidney Stones"/>
    <b v="0"/>
    <b v="1"/>
    <x v="2"/>
  </r>
  <r>
    <s v="PID0311"/>
    <s v="South"/>
    <s v="senior"/>
    <n v="500"/>
    <n v="33.283832644628099"/>
    <b v="1"/>
    <s v="Childbirth"/>
    <b v="1"/>
    <b v="1"/>
    <x v="4"/>
  </r>
  <r>
    <s v="PID0312"/>
    <s v="East"/>
    <s v="Young Adults"/>
    <n v="90000"/>
    <n v="28.792713973251104"/>
    <b v="1"/>
    <s v="Prostate Cancer"/>
    <b v="1"/>
    <b v="1"/>
    <x v="1"/>
  </r>
  <r>
    <s v="PID0313"/>
    <s v="East"/>
    <s v="senior"/>
    <n v="12000"/>
    <n v="25.114771806643258"/>
    <b v="0"/>
    <s v="Kidney Stones"/>
    <b v="0"/>
    <b v="0"/>
    <x v="2"/>
  </r>
  <r>
    <s v="PID0314"/>
    <s v="South"/>
    <s v="Senior Adullt"/>
    <n v="60000"/>
    <n v="23.395823807346435"/>
    <b v="0"/>
    <s v="Allergic Reaction"/>
    <b v="0"/>
    <b v="0"/>
    <x v="3"/>
  </r>
  <r>
    <s v="PID0315"/>
    <s v="East"/>
    <s v="Senior Adullt"/>
    <n v="18000"/>
    <n v="26.101502335563691"/>
    <b v="0"/>
    <s v="Stroke"/>
    <b v="0"/>
    <b v="0"/>
    <x v="3"/>
  </r>
  <r>
    <s v="PID0316"/>
    <s v="West"/>
    <s v="Super Adults"/>
    <n v="45000"/>
    <n v="28.270874424720574"/>
    <b v="1"/>
    <s v="Fractured Arm"/>
    <b v="1"/>
    <b v="1"/>
    <x v="1"/>
  </r>
  <r>
    <s v="PID0317"/>
    <s v="North"/>
    <s v="senior"/>
    <n v="16000"/>
    <n v="25.471332644628102"/>
    <b v="0"/>
    <s v="Cancer"/>
    <b v="0"/>
    <b v="0"/>
    <x v="0"/>
  </r>
  <r>
    <s v="PID0318"/>
    <s v="North"/>
    <s v="Senior Adullt"/>
    <n v="250000"/>
    <n v="24.150302843254501"/>
    <b v="0"/>
    <s v="Allergic Reaction"/>
    <b v="0"/>
    <b v="0"/>
    <x v="4"/>
  </r>
  <r>
    <s v="PID0319"/>
    <s v="West"/>
    <s v="senior"/>
    <n v="100"/>
    <n v="23.967383020880959"/>
    <b v="0"/>
    <s v="Stroke"/>
    <b v="0"/>
    <b v="0"/>
    <x v="1"/>
  </r>
  <r>
    <s v="PID0320"/>
    <s v="West"/>
    <s v="senior"/>
    <n v="75000"/>
    <n v="25.654874426140964"/>
    <b v="0"/>
    <s v="Childbirth"/>
    <b v="0"/>
    <b v="0"/>
    <x v="3"/>
  </r>
  <r>
    <s v="PID0321"/>
    <s v="East"/>
    <s v="Senior Adullt"/>
    <n v="40000"/>
    <n v="26.029150151368562"/>
    <b v="0"/>
    <s v="Prostate Cancer"/>
    <b v="0"/>
    <b v="0"/>
    <x v="1"/>
  </r>
  <r>
    <s v="PID0322"/>
    <s v="West"/>
    <s v="Senior Adullt"/>
    <n v="3000"/>
    <n v="22.382812499999993"/>
    <b v="0"/>
    <s v="Allergic Reaction"/>
    <b v="0"/>
    <b v="0"/>
    <x v="2"/>
  </r>
  <r>
    <s v="PID0323"/>
    <s v="North"/>
    <s v="Senior Adullt"/>
    <n v="32000"/>
    <n v="33.391003460207614"/>
    <b v="1"/>
    <s v="Kidney Stones"/>
    <b v="1"/>
    <b v="1"/>
    <x v="1"/>
  </r>
  <r>
    <s v="PID0324"/>
    <s v="East"/>
    <s v="Super Adults"/>
    <n v="12000"/>
    <n v="34.434582511505582"/>
    <b v="1"/>
    <s v="Heart Attack"/>
    <b v="1"/>
    <b v="0"/>
    <x v="2"/>
  </r>
  <r>
    <s v="PID0325"/>
    <s v="East"/>
    <s v="senior"/>
    <n v="16000"/>
    <n v="22.704798069696608"/>
    <b v="0"/>
    <s v="Fractured Leg"/>
    <b v="0"/>
    <b v="0"/>
    <x v="4"/>
  </r>
  <r>
    <s v="PID0326"/>
    <s v="South"/>
    <s v="Super Adults"/>
    <n v="60000"/>
    <n v="20.133333333333333"/>
    <b v="0"/>
    <s v="Stroke"/>
    <b v="0"/>
    <b v="0"/>
    <x v="1"/>
  </r>
  <r>
    <s v="PID0327"/>
    <s v="South"/>
    <s v="Young Adults"/>
    <n v="90000"/>
    <n v="33.343592900379605"/>
    <b v="1"/>
    <s v="Fractured Leg"/>
    <b v="1"/>
    <b v="0"/>
    <x v="2"/>
  </r>
  <r>
    <s v="PID0328"/>
    <s v="North"/>
    <s v="senior"/>
    <n v="60000"/>
    <n v="34.977766884913002"/>
    <b v="1"/>
    <s v="Hypertension"/>
    <b v="1"/>
    <b v="1"/>
    <x v="4"/>
  </r>
  <r>
    <s v="PID0329"/>
    <s v="South"/>
    <s v="Young Adults"/>
    <n v="72000"/>
    <n v="29.617411882821184"/>
    <b v="1"/>
    <s v="Heart Disease"/>
    <b v="1"/>
    <b v="0"/>
    <x v="3"/>
  </r>
  <r>
    <s v="PID0330"/>
    <s v="North"/>
    <s v="senior"/>
    <n v="500"/>
    <n v="29.881016765819368"/>
    <b v="1"/>
    <s v="Diabetes"/>
    <b v="1"/>
    <b v="0"/>
    <x v="1"/>
  </r>
  <r>
    <s v="PID0331"/>
    <s v="North"/>
    <s v="Senior Adullt"/>
    <n v="100"/>
    <n v="32.192904936245419"/>
    <b v="1"/>
    <s v="Appendicitis"/>
    <b v="0"/>
    <b v="1"/>
    <x v="3"/>
  </r>
  <r>
    <s v="PID0332"/>
    <s v="North"/>
    <s v="senior"/>
    <n v="72000"/>
    <n v="32.577777777777776"/>
    <b v="1"/>
    <s v="Heart Attack"/>
    <b v="1"/>
    <b v="0"/>
    <x v="3"/>
  </r>
  <r>
    <s v="PID0333"/>
    <s v="West"/>
    <s v="Senior Adullt"/>
    <n v="48000"/>
    <n v="33.023660908695021"/>
    <b v="1"/>
    <s v="Appendicitis"/>
    <b v="0"/>
    <b v="1"/>
    <x v="3"/>
  </r>
  <r>
    <s v="PID0334"/>
    <s v="East"/>
    <s v="senior"/>
    <n v="12000"/>
    <n v="33.517573696145128"/>
    <b v="1"/>
    <s v="Hypertension"/>
    <b v="1"/>
    <b v="0"/>
    <x v="3"/>
  </r>
  <r>
    <s v="PID0335"/>
    <s v="North"/>
    <s v="Young Adults"/>
    <n v="60000"/>
    <n v="32.599050962540019"/>
    <b v="1"/>
    <s v="Fractured Arm"/>
    <b v="1"/>
    <b v="0"/>
    <x v="1"/>
  </r>
  <r>
    <s v="PID0336"/>
    <s v="West"/>
    <s v="senior"/>
    <n v="32000"/>
    <n v="31.230951271110474"/>
    <b v="1"/>
    <s v="Heart Attack"/>
    <b v="1"/>
    <b v="0"/>
    <x v="5"/>
  </r>
  <r>
    <s v="PID0337"/>
    <s v="North"/>
    <s v="senior"/>
    <n v="54000"/>
    <n v="33.828124999999993"/>
    <b v="1"/>
    <s v="Fractured Leg"/>
    <b v="1"/>
    <b v="0"/>
    <x v="1"/>
  </r>
  <r>
    <s v="PID0338"/>
    <s v="North"/>
    <s v="Senior Adullt"/>
    <n v="250000"/>
    <n v="21.975510204081633"/>
    <b v="0"/>
    <s v="Allergic Reaction"/>
    <b v="0"/>
    <b v="0"/>
    <x v="4"/>
  </r>
  <r>
    <s v="PID0339"/>
    <s v="North"/>
    <s v="Senior Adullt"/>
    <n v="12000"/>
    <n v="34.915967790437364"/>
    <b v="1"/>
    <s v="Hypertension"/>
    <b v="1"/>
    <b v="0"/>
    <x v="5"/>
  </r>
  <r>
    <s v="PID0340"/>
    <s v="West"/>
    <s v="Senior Adullt"/>
    <n v="12000"/>
    <n v="28.671874999999996"/>
    <b v="1"/>
    <s v="Osteoarthritis"/>
    <b v="1"/>
    <b v="1"/>
    <x v="5"/>
  </r>
  <r>
    <s v="PID0341"/>
    <s v="South"/>
    <s v="Senior Adullt"/>
    <n v="60000"/>
    <n v="31.562499999999993"/>
    <b v="1"/>
    <s v="Fractured Arm"/>
    <b v="1"/>
    <b v="0"/>
    <x v="2"/>
  </r>
  <r>
    <s v="PID0342"/>
    <s v="North"/>
    <s v="senior"/>
    <n v="300000"/>
    <n v="30.022546576480359"/>
    <b v="1"/>
    <s v="Fractured Leg"/>
    <b v="1"/>
    <b v="0"/>
    <x v="1"/>
  </r>
  <r>
    <s v="PID0343"/>
    <s v="North"/>
    <s v="senior"/>
    <n v="500"/>
    <n v="33.267069657998292"/>
    <b v="1"/>
    <s v="Kidney Stones"/>
    <b v="1"/>
    <b v="0"/>
    <x v="4"/>
  </r>
  <r>
    <s v="PID0344"/>
    <s v="South"/>
    <s v="senior"/>
    <n v="200000"/>
    <n v="30.726643598615919"/>
    <b v="1"/>
    <s v="Diabetes"/>
    <b v="0"/>
    <b v="1"/>
    <x v="1"/>
  </r>
  <r>
    <s v="PID0345"/>
    <s v="South"/>
    <s v="Senior Adullt"/>
    <n v="30000"/>
    <n v="29.480968858131494"/>
    <b v="1"/>
    <s v="Allergic Reaction"/>
    <b v="0"/>
    <b v="1"/>
    <x v="4"/>
  </r>
  <r>
    <s v="PID0346"/>
    <s v="West"/>
    <s v="Young Adults"/>
    <n v="240000"/>
    <n v="23.515624999999996"/>
    <b v="0"/>
    <s v="Prostate Cancer"/>
    <b v="0"/>
    <b v="0"/>
    <x v="1"/>
  </r>
  <r>
    <s v="PID0347"/>
    <s v="West"/>
    <s v="Senior Adullt"/>
    <n v="40000"/>
    <n v="31.804654164724447"/>
    <b v="1"/>
    <s v="Kidney Stones"/>
    <b v="0"/>
    <b v="1"/>
    <x v="2"/>
  </r>
  <r>
    <s v="PID0348"/>
    <s v="North"/>
    <s v="senior"/>
    <n v="45000"/>
    <n v="29.903028749626213"/>
    <b v="1"/>
    <s v="Heart Attack"/>
    <b v="1"/>
    <b v="0"/>
    <x v="3"/>
  </r>
  <r>
    <s v="PID0349"/>
    <s v="West"/>
    <s v="senior"/>
    <n v="24000"/>
    <n v="34.205829863176689"/>
    <b v="1"/>
    <s v="Prostate Cancer"/>
    <b v="1"/>
    <b v="1"/>
    <x v="1"/>
  </r>
  <r>
    <s v="PID0350"/>
    <s v="West"/>
    <s v="Senior Adullt"/>
    <n v="100"/>
    <n v="33.269872975250458"/>
    <b v="1"/>
    <s v="Prostate Cancer"/>
    <b v="0"/>
    <b v="1"/>
    <x v="0"/>
  </r>
  <r>
    <s v="PID0351"/>
    <s v="West"/>
    <s v="senior"/>
    <n v="250000"/>
    <n v="30.674454977816076"/>
    <b v="1"/>
    <s v="Stroke"/>
    <b v="1"/>
    <b v="0"/>
    <x v="4"/>
  </r>
  <r>
    <s v="PID0352"/>
    <s v="South"/>
    <s v="senior"/>
    <n v="40000"/>
    <n v="28.00817869680953"/>
    <b v="1"/>
    <s v="Kidney Stones"/>
    <b v="1"/>
    <b v="0"/>
    <x v="1"/>
  </r>
  <r>
    <s v="PID0353"/>
    <s v="South"/>
    <s v="Senior Adullt"/>
    <n v="16000"/>
    <n v="30.438640484549207"/>
    <b v="1"/>
    <s v="Respiratory Infection"/>
    <b v="1"/>
    <b v="1"/>
    <x v="2"/>
  </r>
  <r>
    <s v="PID0354"/>
    <s v="North"/>
    <s v="Senior Adullt"/>
    <n v="60000"/>
    <n v="21.340660167864808"/>
    <b v="0"/>
    <s v="Diabetes"/>
    <b v="0"/>
    <b v="0"/>
    <x v="0"/>
  </r>
  <r>
    <s v="PID0355"/>
    <s v="South"/>
    <s v="senior"/>
    <n v="100"/>
    <n v="22.476586888657646"/>
    <b v="0"/>
    <s v="Diabetes"/>
    <b v="0"/>
    <b v="0"/>
    <x v="2"/>
  </r>
  <r>
    <s v="PID0356"/>
    <s v="North"/>
    <s v="Young Adults"/>
    <n v="500"/>
    <n v="30.087809917355372"/>
    <b v="1"/>
    <s v="Prostate Cancer"/>
    <b v="1"/>
    <b v="0"/>
    <x v="2"/>
  </r>
  <r>
    <s v="PID0357"/>
    <s v="South"/>
    <s v="Senior Adullt"/>
    <n v="800"/>
    <n v="31.445312499999993"/>
    <b v="1"/>
    <s v="Respiratory Infection"/>
    <b v="1"/>
    <b v="0"/>
    <x v="1"/>
  </r>
  <r>
    <s v="PID0358"/>
    <s v="West"/>
    <s v="senior"/>
    <n v="12000"/>
    <n v="30.445054107605543"/>
    <b v="1"/>
    <s v="Heart Attack"/>
    <b v="1"/>
    <b v="0"/>
    <x v="5"/>
  </r>
  <r>
    <s v="PID0359"/>
    <s v="West"/>
    <s v="Young Adults"/>
    <n v="24000"/>
    <n v="32.174662453318007"/>
    <b v="1"/>
    <s v="Diabetes"/>
    <b v="0"/>
    <b v="1"/>
    <x v="0"/>
  </r>
  <r>
    <s v="PID0360"/>
    <s v="South"/>
    <s v="Senior Adullt"/>
    <n v="240000"/>
    <n v="30.915495366095556"/>
    <b v="1"/>
    <s v="Appendicitis"/>
    <b v="0"/>
    <b v="1"/>
    <x v="1"/>
  </r>
  <r>
    <s v="PID0361"/>
    <s v="East"/>
    <s v="senior"/>
    <n v="100"/>
    <n v="31.717230367252146"/>
    <b v="1"/>
    <s v="Cancer"/>
    <b v="1"/>
    <b v="0"/>
    <x v="5"/>
  </r>
  <r>
    <s v="PID0362"/>
    <s v="East"/>
    <s v="senior"/>
    <n v="500"/>
    <n v="30.387181205911453"/>
    <b v="1"/>
    <s v="Stroke"/>
    <b v="0"/>
    <b v="1"/>
    <x v="2"/>
  </r>
  <r>
    <s v="PID0363"/>
    <s v="West"/>
    <s v="senior"/>
    <n v="60000"/>
    <n v="34.112353026564087"/>
    <b v="1"/>
    <s v="Prostate Cancer"/>
    <b v="0"/>
    <b v="1"/>
    <x v="3"/>
  </r>
  <r>
    <s v="PID0364"/>
    <s v="North"/>
    <s v="senior"/>
    <n v="30000"/>
    <n v="30.062071483630163"/>
    <b v="1"/>
    <s v="Allergic Reaction"/>
    <b v="1"/>
    <b v="0"/>
    <x v="4"/>
  </r>
  <r>
    <s v="PID0365"/>
    <s v="South"/>
    <s v="senior"/>
    <n v="500"/>
    <n v="33.340954122847123"/>
    <b v="1"/>
    <s v="Heart Attack"/>
    <b v="1"/>
    <b v="0"/>
    <x v="4"/>
  </r>
  <r>
    <s v="PID0366"/>
    <s v="West"/>
    <s v="Super Adults"/>
    <n v="1000"/>
    <n v="25.722789115646261"/>
    <b v="0"/>
    <s v="Childbirth"/>
    <b v="0"/>
    <b v="0"/>
    <x v="1"/>
  </r>
  <r>
    <s v="PID0367"/>
    <s v="West"/>
    <s v="senior"/>
    <n v="20000"/>
    <n v="31.92507804370447"/>
    <b v="1"/>
    <s v="Fractured Leg"/>
    <b v="1"/>
    <b v="1"/>
    <x v="4"/>
  </r>
  <r>
    <s v="PID0368"/>
    <s v="North"/>
    <s v="Young Adults"/>
    <n v="100"/>
    <n v="31.305770374776923"/>
    <b v="1"/>
    <s v="Hypertension"/>
    <b v="0"/>
    <b v="1"/>
    <x v="2"/>
  </r>
  <r>
    <s v="PID0369"/>
    <s v="North"/>
    <s v="senior"/>
    <n v="500"/>
    <n v="33.918578324576018"/>
    <b v="1"/>
    <s v="Cancer"/>
    <b v="0"/>
    <b v="1"/>
    <x v="1"/>
  </r>
  <r>
    <s v="PID0370"/>
    <s v="North"/>
    <s v="senior"/>
    <n v="72000"/>
    <n v="30.780907404284029"/>
    <b v="1"/>
    <s v="Kidney Stones"/>
    <b v="1"/>
    <b v="0"/>
    <x v="1"/>
  </r>
  <r>
    <s v="PID0371"/>
    <s v="East"/>
    <s v="senior"/>
    <n v="72000"/>
    <n v="22.309244096356945"/>
    <b v="0"/>
    <s v="Cancer"/>
    <b v="0"/>
    <b v="0"/>
    <x v="3"/>
  </r>
  <r>
    <s v="PID0372"/>
    <s v="East"/>
    <s v="senior"/>
    <n v="500"/>
    <n v="28.025711662075299"/>
    <b v="1"/>
    <s v="Heart Disease"/>
    <b v="1"/>
    <b v="1"/>
    <x v="1"/>
  </r>
  <r>
    <s v="PID0373"/>
    <s v="North"/>
    <s v="Young Adults"/>
    <n v="240000"/>
    <n v="20.447463324113304"/>
    <b v="0"/>
    <s v="Childbirth"/>
    <b v="0"/>
    <b v="0"/>
    <x v="3"/>
  </r>
  <r>
    <s v="PID0374"/>
    <s v="South"/>
    <s v="Super Adults"/>
    <n v="18000"/>
    <n v="20.381328073635764"/>
    <b v="0"/>
    <s v="Osteoarthritis"/>
    <b v="0"/>
    <b v="0"/>
    <x v="5"/>
  </r>
  <r>
    <s v="PID0375"/>
    <s v="South"/>
    <s v="Senior Adullt"/>
    <n v="16000"/>
    <n v="29.069767441860467"/>
    <b v="1"/>
    <s v="Fractured Leg"/>
    <b v="0"/>
    <b v="1"/>
    <x v="0"/>
  </r>
  <r>
    <s v="PID0376"/>
    <s v="North"/>
    <s v="senior"/>
    <n v="800"/>
    <n v="23.71883656509695"/>
    <b v="0"/>
    <s v="Fractured Leg"/>
    <b v="0"/>
    <b v="0"/>
    <x v="3"/>
  </r>
  <r>
    <s v="PID0377"/>
    <s v="South"/>
    <s v="senior"/>
    <n v="72000"/>
    <n v="24.615150129553413"/>
    <b v="0"/>
    <s v="Childbirth"/>
    <b v="0"/>
    <b v="0"/>
    <x v="1"/>
  </r>
  <r>
    <s v="PID0378"/>
    <s v="North"/>
    <s v="senior"/>
    <n v="30000"/>
    <n v="34.484072549916164"/>
    <b v="1"/>
    <s v="Fractured Leg"/>
    <b v="0"/>
    <b v="1"/>
    <x v="4"/>
  </r>
  <r>
    <s v="PID0379"/>
    <s v="South"/>
    <s v="senior"/>
    <n v="21000"/>
    <n v="23.875114784205696"/>
    <b v="0"/>
    <s v="Fractured Leg"/>
    <b v="0"/>
    <b v="0"/>
    <x v="1"/>
  </r>
  <r>
    <s v="PID0380"/>
    <s v="West"/>
    <s v="Young Adults"/>
    <n v="100"/>
    <n v="21.204914783987316"/>
    <b v="0"/>
    <s v="Kidney Stones"/>
    <b v="0"/>
    <b v="0"/>
    <x v="1"/>
  </r>
  <r>
    <s v="PID0381"/>
    <s v="West"/>
    <s v="senior"/>
    <n v="90000"/>
    <n v="26.532516532110836"/>
    <b v="0"/>
    <s v="Stroke"/>
    <b v="0"/>
    <b v="0"/>
    <x v="4"/>
  </r>
  <r>
    <s v="PID0382"/>
    <s v="East"/>
    <s v="Senior Adullt"/>
    <n v="18000"/>
    <n v="20.571428571428573"/>
    <b v="0"/>
    <s v="Prostate Cancer"/>
    <b v="0"/>
    <b v="0"/>
    <x v="3"/>
  </r>
  <r>
    <s v="PID0383"/>
    <s v="West"/>
    <s v="Super Adults"/>
    <n v="250000"/>
    <n v="33.822035128465672"/>
    <b v="1"/>
    <s v="Cancer"/>
    <b v="1"/>
    <b v="1"/>
    <x v="1"/>
  </r>
  <r>
    <s v="PID0384"/>
    <s v="West"/>
    <s v="Senior Adullt"/>
    <n v="100"/>
    <n v="30.864197530864192"/>
    <b v="1"/>
    <s v="Hypertension"/>
    <b v="1"/>
    <b v="0"/>
    <x v="2"/>
  </r>
  <r>
    <s v="PID0385"/>
    <s v="North"/>
    <s v="Senior Adullt"/>
    <n v="30000"/>
    <n v="23.841672774970096"/>
    <b v="0"/>
    <s v="Diabetes"/>
    <b v="0"/>
    <b v="0"/>
    <x v="4"/>
  </r>
  <r>
    <s v="PID0386"/>
    <s v="North"/>
    <s v="Young Adults"/>
    <n v="60000"/>
    <n v="29.150151368559037"/>
    <b v="1"/>
    <s v="Childbirth"/>
    <b v="1"/>
    <b v="0"/>
    <x v="2"/>
  </r>
  <r>
    <s v="PID0387"/>
    <s v="North"/>
    <s v="senior"/>
    <n v="24000"/>
    <n v="30.934256055363328"/>
    <b v="1"/>
    <s v="Heart Disease"/>
    <b v="1"/>
    <b v="1"/>
    <x v="4"/>
  </r>
  <r>
    <s v="PID0388"/>
    <s v="East"/>
    <s v="senior"/>
    <n v="30000"/>
    <n v="34.540452111838199"/>
    <b v="1"/>
    <s v="Heart Disease"/>
    <b v="1"/>
    <b v="0"/>
    <x v="4"/>
  </r>
  <r>
    <s v="PID0389"/>
    <s v="East"/>
    <s v="Super Adults"/>
    <n v="16000"/>
    <n v="33.448389217619983"/>
    <b v="1"/>
    <s v="Diabetes"/>
    <b v="0"/>
    <b v="1"/>
    <x v="1"/>
  </r>
  <r>
    <s v="PID0390"/>
    <s v="South"/>
    <s v="senior"/>
    <n v="75000"/>
    <n v="30.600761772853186"/>
    <b v="1"/>
    <s v="Kidney Stones"/>
    <b v="1"/>
    <b v="0"/>
    <x v="4"/>
  </r>
  <r>
    <s v="PID0391"/>
    <s v="South"/>
    <s v="Senior Adullt"/>
    <n v="4000"/>
    <n v="28.085336213880634"/>
    <b v="1"/>
    <s v="Childbirth"/>
    <b v="0"/>
    <b v="1"/>
    <x v="1"/>
  </r>
  <r>
    <s v="PID0392"/>
    <s v="South"/>
    <s v="Senior Adullt"/>
    <n v="250000"/>
    <n v="30.847098252453751"/>
    <b v="1"/>
    <s v="Heart Disease"/>
    <b v="1"/>
    <b v="0"/>
    <x v="4"/>
  </r>
  <r>
    <s v="PID0393"/>
    <s v="East"/>
    <s v="Super Adults"/>
    <n v="90000"/>
    <n v="30.299434357818118"/>
    <b v="1"/>
    <s v="Appendicitis"/>
    <b v="1"/>
    <b v="0"/>
    <x v="3"/>
  </r>
  <r>
    <s v="PID0394"/>
    <s v="West"/>
    <s v="Super Adults"/>
    <n v="45000"/>
    <n v="32.079427237846602"/>
    <b v="1"/>
    <s v="Heart Disease"/>
    <b v="1"/>
    <b v="0"/>
    <x v="5"/>
  </r>
  <r>
    <s v="PID0395"/>
    <s v="East"/>
    <s v="Senior Adullt"/>
    <n v="48000"/>
    <n v="29.846813956114268"/>
    <b v="1"/>
    <s v="Heart Disease"/>
    <b v="1"/>
    <b v="1"/>
    <x v="5"/>
  </r>
  <r>
    <s v="PID0396"/>
    <s v="North"/>
    <s v="Super Adults"/>
    <n v="12000"/>
    <n v="29.904263329628172"/>
    <b v="1"/>
    <s v="Cancer"/>
    <b v="0"/>
    <b v="1"/>
    <x v="2"/>
  </r>
  <r>
    <s v="PID0397"/>
    <s v="North"/>
    <s v="Senior Adullt"/>
    <n v="800"/>
    <n v="29.035383741521603"/>
    <b v="1"/>
    <s v="Respiratory Infection"/>
    <b v="1"/>
    <b v="1"/>
    <x v="0"/>
  </r>
  <r>
    <s v="PID0398"/>
    <s v="South"/>
    <s v="Young Adults"/>
    <n v="24000"/>
    <n v="23.030045351473927"/>
    <b v="0"/>
    <s v="Osteoarthritis"/>
    <b v="0"/>
    <b v="0"/>
    <x v="5"/>
  </r>
  <r>
    <s v="PID0399"/>
    <s v="West"/>
    <s v="Senior Adullt"/>
    <n v="60000"/>
    <n v="30.320443482963768"/>
    <b v="1"/>
    <s v="Stroke"/>
    <b v="1"/>
    <b v="0"/>
    <x v="3"/>
  </r>
  <r>
    <s v="PID0400"/>
    <s v="North"/>
    <s v="Senior Adullt"/>
    <n v="24000"/>
    <n v="26.1286108288576"/>
    <b v="0"/>
    <s v="Diabetes"/>
    <b v="0"/>
    <b v="0"/>
    <x v="3"/>
  </r>
  <r>
    <s v="PID0401"/>
    <s v="North"/>
    <s v="senior"/>
    <n v="60000"/>
    <n v="20.844444444444445"/>
    <b v="0"/>
    <s v="Appendicitis"/>
    <b v="0"/>
    <b v="0"/>
    <x v="3"/>
  </r>
  <r>
    <s v="PID0402"/>
    <s v="West"/>
    <s v="Senior Adullt"/>
    <n v="250000"/>
    <n v="30.026332888752098"/>
    <b v="1"/>
    <s v="Diabetes"/>
    <b v="0"/>
    <b v="1"/>
    <x v="4"/>
  </r>
  <r>
    <s v="PID0403"/>
    <s v="South"/>
    <s v="senior"/>
    <n v="1600"/>
    <n v="34.89028567127103"/>
    <b v="1"/>
    <s v="Heart Disease"/>
    <b v="1"/>
    <b v="1"/>
    <x v="2"/>
  </r>
  <r>
    <s v="PID0404"/>
    <s v="South"/>
    <s v="Super Adults"/>
    <n v="12000"/>
    <n v="34.924163648750408"/>
    <b v="1"/>
    <s v="Childbirth"/>
    <b v="0"/>
    <b v="1"/>
    <x v="0"/>
  </r>
  <r>
    <s v="PID0405"/>
    <s v="South"/>
    <s v="Young Adults"/>
    <n v="32000"/>
    <n v="22.13839353757049"/>
    <b v="0"/>
    <s v="Fractured Arm"/>
    <b v="0"/>
    <b v="0"/>
    <x v="0"/>
  </r>
  <r>
    <s v="PID0406"/>
    <s v="South"/>
    <s v="Senior Adullt"/>
    <n v="12000"/>
    <n v="32.707290451277807"/>
    <b v="1"/>
    <s v="Fractured Leg"/>
    <b v="1"/>
    <b v="0"/>
    <x v="1"/>
  </r>
  <r>
    <s v="PID0407"/>
    <s v="North"/>
    <s v="senior"/>
    <n v="100"/>
    <n v="34.842451523545705"/>
    <b v="1"/>
    <s v="Childbirth"/>
    <b v="1"/>
    <b v="1"/>
    <x v="2"/>
  </r>
  <r>
    <s v="PID0408"/>
    <s v="East"/>
    <s v="senior"/>
    <n v="24000"/>
    <n v="28.945312499999993"/>
    <b v="1"/>
    <s v="Diabetes"/>
    <b v="1"/>
    <b v="0"/>
    <x v="0"/>
  </r>
  <r>
    <s v="PID0409"/>
    <s v="East"/>
    <s v="senior"/>
    <n v="48000"/>
    <n v="30.334540499838646"/>
    <b v="1"/>
    <s v="Fractured Arm"/>
    <b v="1"/>
    <b v="0"/>
    <x v="1"/>
  </r>
  <r>
    <s v="PID0410"/>
    <s v="South"/>
    <s v="senior"/>
    <n v="60000"/>
    <n v="33.226642280140219"/>
    <b v="1"/>
    <s v="Fractured Arm"/>
    <b v="1"/>
    <b v="1"/>
    <x v="1"/>
  </r>
  <r>
    <s v="PID0411"/>
    <s v="North"/>
    <s v="Senior Adullt"/>
    <n v="800"/>
    <n v="31.789809841776744"/>
    <b v="1"/>
    <s v="Heart Disease"/>
    <b v="1"/>
    <b v="1"/>
    <x v="3"/>
  </r>
  <r>
    <s v="PID0412"/>
    <s v="South"/>
    <s v="senior"/>
    <n v="40000"/>
    <n v="32.08655562165378"/>
    <b v="1"/>
    <s v="Diabetes"/>
    <b v="1"/>
    <b v="0"/>
    <x v="1"/>
  </r>
  <r>
    <s v="PID0413"/>
    <s v="North"/>
    <s v="senior"/>
    <n v="72000"/>
    <n v="29.033661643131204"/>
    <b v="1"/>
    <s v="Fractured Leg"/>
    <b v="0"/>
    <b v="1"/>
    <x v="4"/>
  </r>
  <r>
    <s v="PID0414"/>
    <s v="East"/>
    <s v="Super Adults"/>
    <n v="60000"/>
    <n v="24.194944598337951"/>
    <b v="0"/>
    <s v="Fractured Leg"/>
    <b v="0"/>
    <b v="0"/>
    <x v="2"/>
  </r>
  <r>
    <s v="PID0415"/>
    <s v="North"/>
    <s v="senior"/>
    <n v="500"/>
    <n v="22.892819979188342"/>
    <b v="0"/>
    <s v="Prostate Cancer"/>
    <b v="0"/>
    <b v="0"/>
    <x v="4"/>
  </r>
  <r>
    <s v="PID0416"/>
    <s v="East"/>
    <s v="Young Adults"/>
    <n v="32000"/>
    <n v="32.632014754036661"/>
    <b v="1"/>
    <s v="Heart Disease"/>
    <b v="1"/>
    <b v="0"/>
    <x v="3"/>
  </r>
  <r>
    <s v="PID0417"/>
    <s v="East"/>
    <s v="senior"/>
    <n v="32000"/>
    <n v="31.875438537872967"/>
    <b v="1"/>
    <s v="Heart Attack"/>
    <b v="1"/>
    <b v="0"/>
    <x v="2"/>
  </r>
  <r>
    <s v="PID0418"/>
    <s v="South"/>
    <s v="Senior Adullt"/>
    <n v="90000"/>
    <n v="22.432653061224492"/>
    <b v="0"/>
    <s v="Prostate Cancer"/>
    <b v="0"/>
    <b v="0"/>
    <x v="5"/>
  </r>
  <r>
    <s v="PID0419"/>
    <s v="South"/>
    <s v="senior"/>
    <n v="200000"/>
    <n v="33.370626133251029"/>
    <b v="1"/>
    <s v="Osteoarthritis"/>
    <b v="1"/>
    <b v="0"/>
    <x v="2"/>
  </r>
  <r>
    <s v="PID0420"/>
    <s v="West"/>
    <s v="Super Adults"/>
    <n v="240000"/>
    <n v="34.702096428168169"/>
    <b v="1"/>
    <s v="Prostate Cancer"/>
    <b v="1"/>
    <b v="0"/>
    <x v="0"/>
  </r>
  <r>
    <s v="PID0421"/>
    <s v="West"/>
    <s v="Super Adults"/>
    <n v="45000"/>
    <n v="26.1286108288576"/>
    <b v="0"/>
    <s v="Stroke"/>
    <b v="0"/>
    <b v="0"/>
    <x v="2"/>
  </r>
  <r>
    <s v="PID0422"/>
    <s v="South"/>
    <s v="senior"/>
    <n v="800"/>
    <n v="28.844953173777309"/>
    <b v="1"/>
    <s v="Childbirth"/>
    <b v="1"/>
    <b v="0"/>
    <x v="1"/>
  </r>
  <r>
    <s v="PID0423"/>
    <s v="South"/>
    <s v="senior"/>
    <n v="250000"/>
    <n v="33.113822914390937"/>
    <b v="1"/>
    <s v="Heart Attack"/>
    <b v="1"/>
    <b v="1"/>
    <x v="4"/>
  </r>
  <r>
    <s v="PID0424"/>
    <s v="North"/>
    <s v="senior"/>
    <n v="800"/>
    <n v="34.569780483896807"/>
    <b v="1"/>
    <s v="Cancer"/>
    <b v="1"/>
    <b v="1"/>
    <x v="5"/>
  </r>
  <r>
    <s v="PID0425"/>
    <s v="West"/>
    <s v="Senior Adullt"/>
    <n v="45000"/>
    <n v="22.369146005509645"/>
    <b v="0"/>
    <s v="Appendicitis"/>
    <b v="0"/>
    <b v="0"/>
    <x v="2"/>
  </r>
  <r>
    <s v="PID0426"/>
    <s v="South"/>
    <s v="senior"/>
    <n v="800"/>
    <n v="34.033595017762373"/>
    <b v="1"/>
    <s v="Hypertension"/>
    <b v="0"/>
    <b v="1"/>
    <x v="1"/>
  </r>
  <r>
    <s v="PID0427"/>
    <s v="North"/>
    <s v="Senior Adullt"/>
    <n v="40000"/>
    <n v="22.309356408869661"/>
    <b v="0"/>
    <s v="Hypertension"/>
    <b v="0"/>
    <b v="0"/>
    <x v="0"/>
  </r>
  <r>
    <s v="PID0428"/>
    <s v="East"/>
    <s v="senior"/>
    <n v="3000"/>
    <n v="34.352399737015119"/>
    <b v="1"/>
    <s v="Diabetes"/>
    <b v="1"/>
    <b v="0"/>
    <x v="2"/>
  </r>
  <r>
    <s v="PID0429"/>
    <s v="North"/>
    <s v="senior"/>
    <n v="40000"/>
    <n v="22.168692837517408"/>
    <b v="0"/>
    <s v="Fractured Leg"/>
    <b v="0"/>
    <b v="0"/>
    <x v="5"/>
  </r>
  <r>
    <s v="PID0430"/>
    <s v="South"/>
    <s v="senior"/>
    <n v="72000"/>
    <n v="29.372397382510414"/>
    <b v="1"/>
    <s v="Heart Attack"/>
    <b v="1"/>
    <b v="0"/>
    <x v="0"/>
  </r>
  <r>
    <s v="PID0431"/>
    <s v="East"/>
    <s v="senior"/>
    <n v="12000"/>
    <n v="31.34476044559354"/>
    <b v="1"/>
    <s v="Kidney Stones"/>
    <b v="0"/>
    <b v="1"/>
    <x v="3"/>
  </r>
  <r>
    <s v="PID0432"/>
    <s v="North"/>
    <s v="Young Adults"/>
    <n v="54000"/>
    <n v="24.673008323424494"/>
    <b v="0"/>
    <s v="Prostate Cancer"/>
    <b v="0"/>
    <b v="0"/>
    <x v="2"/>
  </r>
  <r>
    <s v="PID0433"/>
    <s v="South"/>
    <s v="senior"/>
    <n v="45000"/>
    <n v="29.531680440771357"/>
    <b v="1"/>
    <s v="Heart Disease"/>
    <b v="1"/>
    <b v="1"/>
    <x v="0"/>
  </r>
  <r>
    <s v="PID0434"/>
    <s v="South"/>
    <s v="senior"/>
    <n v="100"/>
    <n v="25.636700961376285"/>
    <b v="0"/>
    <s v="Diabetes"/>
    <b v="0"/>
    <b v="0"/>
    <x v="3"/>
  </r>
  <r>
    <s v="PID0435"/>
    <s v="West"/>
    <s v="senior"/>
    <n v="24000"/>
    <n v="21.338210638622158"/>
    <b v="0"/>
    <s v="Cancer"/>
    <b v="0"/>
    <b v="0"/>
    <x v="2"/>
  </r>
  <r>
    <s v="PID0436"/>
    <s v="West"/>
    <s v="Young Adults"/>
    <n v="18000"/>
    <n v="29.062499999999996"/>
    <b v="1"/>
    <s v="Kidney Stones"/>
    <b v="0"/>
    <b v="1"/>
    <x v="3"/>
  </r>
  <r>
    <s v="PID0437"/>
    <s v="South"/>
    <s v="senior"/>
    <n v="54000"/>
    <n v="23.287419651056016"/>
    <b v="0"/>
    <s v="Fractured Arm"/>
    <b v="0"/>
    <b v="0"/>
    <x v="2"/>
  </r>
  <r>
    <s v="PID0438"/>
    <s v="North"/>
    <s v="senior"/>
    <n v="500"/>
    <n v="32.769394909312595"/>
    <b v="1"/>
    <s v="Kidney Stones"/>
    <b v="1"/>
    <b v="1"/>
    <x v="4"/>
  </r>
  <r>
    <s v="PID0439"/>
    <s v="South"/>
    <s v="Super Adults"/>
    <n v="48000"/>
    <n v="30.781249999999993"/>
    <b v="1"/>
    <s v="Diabetes"/>
    <b v="0"/>
    <b v="1"/>
    <x v="3"/>
  </r>
  <r>
    <s v="PID0440"/>
    <s v="West"/>
    <s v="senior"/>
    <n v="72000"/>
    <n v="25.512123388393011"/>
    <b v="0"/>
    <s v="Stroke"/>
    <b v="0"/>
    <b v="0"/>
    <x v="3"/>
  </r>
  <r>
    <s v="PID0441"/>
    <s v="South"/>
    <s v="Super Adults"/>
    <n v="200"/>
    <n v="34.570312499999993"/>
    <b v="1"/>
    <s v="Fractured Arm"/>
    <b v="0"/>
    <b v="1"/>
    <x v="0"/>
  </r>
  <r>
    <s v="PID0442"/>
    <s v="South"/>
    <s v="senior"/>
    <n v="20000"/>
    <n v="20.692552781765347"/>
    <b v="0"/>
    <s v="Diabetes"/>
    <b v="0"/>
    <b v="0"/>
    <x v="5"/>
  </r>
  <r>
    <s v="PID0443"/>
    <s v="North"/>
    <s v="Senior Adullt"/>
    <n v="60000"/>
    <n v="25.524316375477053"/>
    <b v="0"/>
    <s v="Fractured Leg"/>
    <b v="0"/>
    <b v="0"/>
    <x v="2"/>
  </r>
  <r>
    <s v="PID0444"/>
    <s v="North"/>
    <s v="senior"/>
    <n v="45000"/>
    <n v="31.239414355075468"/>
    <b v="1"/>
    <s v="Diabetes"/>
    <b v="1"/>
    <b v="0"/>
    <x v="0"/>
  </r>
  <r>
    <s v="PID0445"/>
    <s v="North"/>
    <s v="Senior Adullt"/>
    <n v="24000"/>
    <n v="26.696500906600825"/>
    <b v="0"/>
    <s v="Prostate Cancer"/>
    <b v="0"/>
    <b v="0"/>
    <x v="5"/>
  </r>
  <r>
    <s v="PID0446"/>
    <s v="North"/>
    <s v="Super Adults"/>
    <n v="15000"/>
    <n v="30.734543728491751"/>
    <b v="1"/>
    <s v="Fractured Leg"/>
    <b v="1"/>
    <b v="0"/>
    <x v="2"/>
  </r>
  <r>
    <s v="PID0447"/>
    <s v="South"/>
    <s v="Young Adults"/>
    <n v="250000"/>
    <n v="33.836425909894992"/>
    <b v="1"/>
    <s v="Heart Attack"/>
    <b v="1"/>
    <b v="0"/>
    <x v="2"/>
  </r>
  <r>
    <s v="PID0448"/>
    <s v="North"/>
    <s v="Senior Adullt"/>
    <n v="24000"/>
    <n v="31.491671624033319"/>
    <b v="1"/>
    <s v="Prostate Cancer"/>
    <b v="1"/>
    <b v="0"/>
    <x v="4"/>
  </r>
  <r>
    <s v="PID0449"/>
    <s v="North"/>
    <s v="senior"/>
    <n v="250000"/>
    <n v="29.508326411138796"/>
    <b v="1"/>
    <s v="Fractured Leg"/>
    <b v="0"/>
    <b v="1"/>
    <x v="3"/>
  </r>
  <r>
    <s v="PID0450"/>
    <s v="West"/>
    <s v="senior"/>
    <n v="300000"/>
    <n v="33.127834467120188"/>
    <b v="1"/>
    <s v="Fractured Leg"/>
    <b v="1"/>
    <b v="1"/>
    <x v="1"/>
  </r>
  <r>
    <s v="PID0451"/>
    <s v="East"/>
    <s v="Senior Adullt"/>
    <n v="18000"/>
    <n v="31.082688875669248"/>
    <b v="1"/>
    <s v="Hypertension"/>
    <b v="0"/>
    <b v="1"/>
    <x v="3"/>
  </r>
  <r>
    <s v="PID0452"/>
    <s v="South"/>
    <s v="Young Adults"/>
    <n v="3000"/>
    <n v="24.553571428571431"/>
    <b v="0"/>
    <s v="Cancer"/>
    <b v="0"/>
    <b v="0"/>
    <x v="0"/>
  </r>
  <r>
    <s v="PID0453"/>
    <s v="North"/>
    <s v="Senior Adullt"/>
    <n v="18000"/>
    <n v="24.056934745564501"/>
    <b v="0"/>
    <s v="Fractured Arm"/>
    <b v="0"/>
    <b v="0"/>
    <x v="1"/>
  </r>
  <r>
    <s v="PID0454"/>
    <s v="South"/>
    <s v="senior"/>
    <n v="32000"/>
    <n v="26.764297437192273"/>
    <b v="0"/>
    <s v="Childbirth"/>
    <b v="0"/>
    <b v="0"/>
    <x v="3"/>
  </r>
  <r>
    <s v="PID0455"/>
    <s v="South"/>
    <s v="Young Adults"/>
    <n v="100"/>
    <n v="32.923201730665227"/>
    <b v="1"/>
    <s v="Fractured Arm"/>
    <b v="1"/>
    <b v="0"/>
    <x v="3"/>
  </r>
  <r>
    <s v="PID0456"/>
    <s v="South"/>
    <s v="senior"/>
    <n v="54000"/>
    <n v="32.800734618916437"/>
    <b v="1"/>
    <s v="Cancer"/>
    <b v="0"/>
    <b v="1"/>
    <x v="1"/>
  </r>
  <r>
    <s v="PID0457"/>
    <s v="East"/>
    <s v="senior"/>
    <n v="800"/>
    <n v="25.221367397300046"/>
    <b v="0"/>
    <s v="Fractured Arm"/>
    <b v="0"/>
    <b v="0"/>
    <x v="2"/>
  </r>
  <r>
    <s v="PID0458"/>
    <s v="North"/>
    <s v="Senior Adullt"/>
    <n v="72000"/>
    <n v="31.826099579039052"/>
    <b v="1"/>
    <s v="Childbirth"/>
    <b v="1"/>
    <b v="1"/>
    <x v="5"/>
  </r>
  <r>
    <s v="PID0459"/>
    <s v="South"/>
    <s v="senior"/>
    <n v="40000"/>
    <n v="33.798126951092605"/>
    <b v="1"/>
    <s v="Heart Attack"/>
    <b v="1"/>
    <b v="0"/>
    <x v="0"/>
  </r>
  <r>
    <s v="PID0460"/>
    <s v="West"/>
    <s v="Young Adults"/>
    <n v="40000"/>
    <n v="31.609195402298852"/>
    <b v="1"/>
    <s v="Kidney Stones"/>
    <b v="0"/>
    <b v="1"/>
    <x v="5"/>
  </r>
  <r>
    <s v="PID0461"/>
    <s v="North"/>
    <s v="senior"/>
    <n v="32000"/>
    <n v="20.919067215363508"/>
    <b v="0"/>
    <s v="Childbirth"/>
    <b v="0"/>
    <b v="0"/>
    <x v="1"/>
  </r>
  <r>
    <s v="PID0462"/>
    <s v="South"/>
    <s v="Senior Adullt"/>
    <n v="54000"/>
    <n v="30.830449826989621"/>
    <b v="1"/>
    <s v="Prostate Cancer"/>
    <b v="0"/>
    <b v="1"/>
    <x v="0"/>
  </r>
  <r>
    <s v="PID0463"/>
    <s v="East"/>
    <s v="senior"/>
    <n v="40000"/>
    <n v="29.27257977285019"/>
    <b v="1"/>
    <s v="Stroke"/>
    <b v="1"/>
    <b v="0"/>
    <x v="2"/>
  </r>
  <r>
    <s v="PID0464"/>
    <s v="South"/>
    <s v="Super Adults"/>
    <n v="800"/>
    <n v="32.470156106519745"/>
    <b v="1"/>
    <s v="Cancer"/>
    <b v="0"/>
    <b v="1"/>
    <x v="1"/>
  </r>
  <r>
    <s v="PID0465"/>
    <s v="West"/>
    <s v="Young Adults"/>
    <n v="32000"/>
    <n v="30.00992063492064"/>
    <b v="1"/>
    <s v="Heart Disease"/>
    <b v="1"/>
    <b v="1"/>
    <x v="5"/>
  </r>
  <r>
    <s v="PID0466"/>
    <s v="South"/>
    <s v="Super Adults"/>
    <n v="12000"/>
    <n v="31.134235171696144"/>
    <b v="1"/>
    <s v="Stroke"/>
    <b v="1"/>
    <b v="0"/>
    <x v="1"/>
  </r>
  <r>
    <s v="PID0467"/>
    <s v="West"/>
    <s v="Super Adults"/>
    <n v="40000"/>
    <n v="33.701198528539216"/>
    <b v="1"/>
    <s v="Hypertension"/>
    <b v="0"/>
    <b v="1"/>
    <x v="1"/>
  </r>
  <r>
    <s v="PID0468"/>
    <s v="North"/>
    <s v="Young Adults"/>
    <n v="21000"/>
    <n v="32.352941176470594"/>
    <b v="1"/>
    <s v="Stroke"/>
    <b v="0"/>
    <b v="1"/>
    <x v="2"/>
  </r>
  <r>
    <s v="PID0469"/>
    <s v="East"/>
    <s v="Young Adults"/>
    <n v="3000"/>
    <n v="21.93771626297578"/>
    <b v="0"/>
    <s v="Hypertension"/>
    <b v="0"/>
    <b v="0"/>
    <x v="3"/>
  </r>
  <r>
    <s v="PID0470"/>
    <s v="North"/>
    <s v="senior"/>
    <n v="75000"/>
    <n v="34.438631487824161"/>
    <b v="1"/>
    <s v="Appendicitis"/>
    <b v="1"/>
    <b v="0"/>
    <x v="4"/>
  </r>
  <r>
    <s v="PID0471"/>
    <s v="East"/>
    <s v="Young Adults"/>
    <n v="800"/>
    <n v="31.941452070722622"/>
    <b v="1"/>
    <s v="Stroke"/>
    <b v="0"/>
    <b v="1"/>
    <x v="5"/>
  </r>
  <r>
    <s v="PID0472"/>
    <s v="South"/>
    <s v="senior"/>
    <n v="75000"/>
    <n v="20.390624999999996"/>
    <b v="0"/>
    <s v="Kidney Stones"/>
    <b v="0"/>
    <b v="0"/>
    <x v="1"/>
  </r>
  <r>
    <s v="PID0473"/>
    <s v="South"/>
    <s v="senior"/>
    <n v="20000"/>
    <n v="34.012855831037648"/>
    <b v="1"/>
    <s v="Fractured Arm"/>
    <b v="0"/>
    <b v="1"/>
    <x v="5"/>
  </r>
  <r>
    <s v="PID0474"/>
    <s v="North"/>
    <s v="senior"/>
    <n v="100"/>
    <n v="28.133656509695292"/>
    <b v="1"/>
    <s v="Childbirth"/>
    <b v="1"/>
    <b v="1"/>
    <x v="5"/>
  </r>
  <r>
    <s v="PID0475"/>
    <s v="West"/>
    <s v="Super Adults"/>
    <n v="75000"/>
    <n v="29.895429246078599"/>
    <b v="1"/>
    <s v="Stroke"/>
    <b v="0"/>
    <b v="1"/>
    <x v="4"/>
  </r>
  <r>
    <s v="PID0476"/>
    <s v="South"/>
    <s v="Senior Adullt"/>
    <n v="250000"/>
    <n v="33.090134297520663"/>
    <b v="1"/>
    <s v="Stroke"/>
    <b v="0"/>
    <b v="1"/>
    <x v="1"/>
  </r>
  <r>
    <s v="PID0477"/>
    <s v="West"/>
    <s v="Senior Adullt"/>
    <n v="20000"/>
    <n v="25.822720163426858"/>
    <b v="0"/>
    <s v="Allergic Reaction"/>
    <b v="0"/>
    <b v="0"/>
    <x v="4"/>
  </r>
  <r>
    <s v="PID0478"/>
    <s v="North"/>
    <s v="Young Adults"/>
    <n v="72000"/>
    <n v="21.877551020408163"/>
    <b v="0"/>
    <s v="Diabetes"/>
    <b v="0"/>
    <b v="0"/>
    <x v="0"/>
  </r>
  <r>
    <s v="PID0479"/>
    <s v="South"/>
    <s v="senior"/>
    <n v="4000"/>
    <n v="28.281249999999996"/>
    <b v="1"/>
    <s v="Heart Disease"/>
    <b v="1"/>
    <b v="1"/>
    <x v="0"/>
  </r>
  <r>
    <s v="PID0480"/>
    <s v="South"/>
    <s v="Young Adults"/>
    <n v="30000"/>
    <n v="20.576281027725361"/>
    <b v="0"/>
    <s v="Hypertension"/>
    <b v="0"/>
    <b v="0"/>
    <x v="2"/>
  </r>
  <r>
    <s v="PID0481"/>
    <s v="North"/>
    <s v="Senior Adullt"/>
    <n v="45000"/>
    <n v="24.767565919829291"/>
    <b v="0"/>
    <s v="Kidney Stones"/>
    <b v="0"/>
    <b v="0"/>
    <x v="3"/>
  </r>
  <r>
    <s v="PID0482"/>
    <s v="West"/>
    <s v="senior"/>
    <n v="100"/>
    <n v="32.539062499999993"/>
    <b v="1"/>
    <s v="Heart Attack"/>
    <b v="1"/>
    <b v="0"/>
    <x v="1"/>
  </r>
  <r>
    <s v="PID0483"/>
    <s v="North"/>
    <s v="senior"/>
    <n v="500"/>
    <n v="34.943825024563203"/>
    <b v="1"/>
    <s v="Heart Attack"/>
    <b v="1"/>
    <b v="0"/>
    <x v="3"/>
  </r>
  <r>
    <s v="PID0484"/>
    <s v="North"/>
    <s v="Young Adults"/>
    <n v="500"/>
    <n v="24.683195592286506"/>
    <b v="0"/>
    <s v="Cancer"/>
    <b v="0"/>
    <b v="0"/>
    <x v="3"/>
  </r>
  <r>
    <s v="PID0485"/>
    <s v="South"/>
    <s v="senior"/>
    <n v="60000"/>
    <n v="28.826177285318558"/>
    <b v="1"/>
    <s v="Respiratory Infection"/>
    <b v="1"/>
    <b v="1"/>
    <x v="1"/>
  </r>
  <r>
    <s v="PID0486"/>
    <s v="South"/>
    <s v="senior"/>
    <n v="48000"/>
    <n v="33.976124885215796"/>
    <b v="1"/>
    <s v="Heart Disease"/>
    <b v="1"/>
    <b v="0"/>
    <x v="5"/>
  </r>
  <r>
    <s v="PID0487"/>
    <s v="South"/>
    <s v="senior"/>
    <n v="15000"/>
    <n v="30.66122448979592"/>
    <b v="1"/>
    <s v="Cancer"/>
    <b v="1"/>
    <b v="1"/>
    <x v="4"/>
  </r>
  <r>
    <s v="PID0488"/>
    <s v="South"/>
    <s v="senior"/>
    <n v="800"/>
    <n v="30.267642974371924"/>
    <b v="1"/>
    <s v="Prostate Cancer"/>
    <b v="1"/>
    <b v="0"/>
    <x v="5"/>
  </r>
  <r>
    <s v="PID0489"/>
    <s v="West"/>
    <s v="senior"/>
    <n v="21000"/>
    <n v="28.444444444444443"/>
    <b v="1"/>
    <s v="Osteoarthritis"/>
    <b v="1"/>
    <b v="0"/>
    <x v="3"/>
  </r>
  <r>
    <s v="PID0490"/>
    <s v="South"/>
    <s v="Senior Adullt"/>
    <n v="40000"/>
    <n v="22.100449992742053"/>
    <b v="0"/>
    <s v="Hypertension"/>
    <b v="0"/>
    <b v="0"/>
    <x v="4"/>
  </r>
  <r>
    <s v="PID0491"/>
    <s v="West"/>
    <s v="senior"/>
    <n v="500"/>
    <n v="32.907681030824421"/>
    <b v="1"/>
    <s v="Osteoarthritis"/>
    <b v="1"/>
    <b v="1"/>
    <x v="3"/>
  </r>
  <r>
    <s v="PID0492"/>
    <s v="West"/>
    <s v="Senior Adullt"/>
    <n v="100"/>
    <n v="28.114285714285714"/>
    <b v="1"/>
    <s v="Diabetes"/>
    <b v="1"/>
    <b v="0"/>
    <x v="2"/>
  </r>
  <r>
    <s v="PID0493"/>
    <s v="North"/>
    <s v="Super Adults"/>
    <n v="300000"/>
    <n v="33.759666864961339"/>
    <b v="1"/>
    <s v="Respiratory Infection"/>
    <b v="1"/>
    <b v="1"/>
    <x v="3"/>
  </r>
  <r>
    <s v="PID0494"/>
    <s v="South"/>
    <s v="Senior Adullt"/>
    <n v="500"/>
    <n v="22.109374999999996"/>
    <b v="0"/>
    <s v="Diabetes"/>
    <b v="0"/>
    <b v="0"/>
    <x v="4"/>
  </r>
  <r>
    <s v="PID0495"/>
    <s v="South"/>
    <s v="senior"/>
    <n v="300000"/>
    <n v="32.370445637973582"/>
    <b v="1"/>
    <s v="Fractured Arm"/>
    <b v="1"/>
    <b v="1"/>
    <x v="3"/>
  </r>
  <r>
    <s v="PID0496"/>
    <s v="East"/>
    <s v="senior"/>
    <n v="20000"/>
    <n v="22.976680384087786"/>
    <b v="0"/>
    <s v="Kidney Stones"/>
    <b v="0"/>
    <b v="0"/>
    <x v="4"/>
  </r>
  <r>
    <s v="PID0497"/>
    <s v="West"/>
    <s v="senior"/>
    <n v="3000"/>
    <n v="20.140804180577735"/>
    <b v="0"/>
    <s v="Prostate Cancer"/>
    <b v="0"/>
    <b v="0"/>
    <x v="3"/>
  </r>
  <r>
    <s v="PID0498"/>
    <s v="North"/>
    <s v="senior"/>
    <n v="60000"/>
    <n v="28.682001185980464"/>
    <b v="1"/>
    <s v="Appendicitis"/>
    <b v="0"/>
    <b v="1"/>
    <x v="5"/>
  </r>
  <r>
    <s v="PID0499"/>
    <s v="West"/>
    <s v="senior"/>
    <n v="100"/>
    <n v="20.732340720221607"/>
    <b v="0"/>
    <s v="Appendicitis"/>
    <b v="0"/>
    <b v="0"/>
    <x v="1"/>
  </r>
  <r>
    <s v="PID0500"/>
    <s v="South"/>
    <s v="Super Adults"/>
    <n v="40000"/>
    <n v="26.36079714455682"/>
    <b v="0"/>
    <s v="Osteoarthritis"/>
    <b v="0"/>
    <b v="0"/>
    <x v="5"/>
  </r>
  <r>
    <s v="PID0501"/>
    <s v="North"/>
    <s v="Senior Adullt"/>
    <n v="18000"/>
    <n v="30.380622837370243"/>
    <b v="1"/>
    <s v="Heart Disease"/>
    <b v="1"/>
    <b v="1"/>
    <x v="3"/>
  </r>
  <r>
    <s v="PID0502"/>
    <s v="South"/>
    <s v="senior"/>
    <n v="24000"/>
    <n v="29.79421790178008"/>
    <b v="1"/>
    <s v="Respiratory Infection"/>
    <b v="1"/>
    <b v="0"/>
    <x v="4"/>
  </r>
  <r>
    <s v="PID0503"/>
    <s v="South"/>
    <s v="senior"/>
    <n v="18000"/>
    <n v="28.850341123530267"/>
    <b v="1"/>
    <s v="Fractured Leg"/>
    <b v="1"/>
    <b v="0"/>
    <x v="2"/>
  </r>
  <r>
    <s v="PID0504"/>
    <s v="South"/>
    <s v="Senior Adullt"/>
    <n v="800"/>
    <n v="29.983587930816814"/>
    <b v="1"/>
    <s v="Diabetes"/>
    <b v="1"/>
    <b v="1"/>
    <x v="3"/>
  </r>
  <r>
    <s v="PID0505"/>
    <s v="East"/>
    <s v="senior"/>
    <n v="3000"/>
    <n v="29.60356404958678"/>
    <b v="1"/>
    <s v="Diabetes"/>
    <b v="0"/>
    <b v="1"/>
    <x v="4"/>
  </r>
  <r>
    <s v="PID0506"/>
    <s v="North"/>
    <s v="Senior Adullt"/>
    <n v="200000"/>
    <n v="31.942942130881562"/>
    <b v="1"/>
    <s v="Heart Disease"/>
    <b v="1"/>
    <b v="1"/>
    <x v="5"/>
  </r>
  <r>
    <s v="PID0507"/>
    <s v="West"/>
    <s v="Senior Adullt"/>
    <n v="20000"/>
    <n v="25.559329155141629"/>
    <b v="0"/>
    <s v="Hypertension"/>
    <b v="0"/>
    <b v="0"/>
    <x v="1"/>
  </r>
  <r>
    <s v="PID0508"/>
    <s v="South"/>
    <s v="Super Adults"/>
    <n v="1600"/>
    <n v="28.685144680698485"/>
    <b v="1"/>
    <s v="Prostate Cancer"/>
    <b v="1"/>
    <b v="1"/>
    <x v="2"/>
  </r>
  <r>
    <s v="PID0509"/>
    <s v="South"/>
    <s v="Senior Adullt"/>
    <n v="21000"/>
    <n v="29.441590048674961"/>
    <b v="1"/>
    <s v="Stroke"/>
    <b v="0"/>
    <b v="1"/>
    <x v="1"/>
  </r>
  <r>
    <s v="PID0510"/>
    <s v="North"/>
    <s v="Young Adults"/>
    <n v="250000"/>
    <n v="29.545711167149687"/>
    <b v="1"/>
    <s v="Fractured Leg"/>
    <b v="1"/>
    <b v="1"/>
    <x v="2"/>
  </r>
  <r>
    <s v="PID0511"/>
    <s v="North"/>
    <s v="senior"/>
    <n v="18000"/>
    <n v="32.15893351800554"/>
    <b v="1"/>
    <s v="Appendicitis"/>
    <b v="1"/>
    <b v="0"/>
    <x v="0"/>
  </r>
  <r>
    <s v="PID0512"/>
    <s v="North"/>
    <s v="Senior Adullt"/>
    <n v="12000"/>
    <n v="30.750122323008021"/>
    <b v="1"/>
    <s v="Fractured Arm"/>
    <b v="1"/>
    <b v="0"/>
    <x v="0"/>
  </r>
  <r>
    <s v="PID0513"/>
    <s v="North"/>
    <s v="Senior Adullt"/>
    <n v="21000"/>
    <n v="22.699724517906336"/>
    <b v="0"/>
    <s v="Fractured Leg"/>
    <b v="0"/>
    <b v="0"/>
    <x v="2"/>
  </r>
  <r>
    <s v="PID0514"/>
    <s v="North"/>
    <s v="senior"/>
    <n v="3000"/>
    <n v="30.411381685422864"/>
    <b v="1"/>
    <s v="Allergic Reaction"/>
    <b v="0"/>
    <b v="1"/>
    <x v="5"/>
  </r>
  <r>
    <s v="PID0515"/>
    <s v="South"/>
    <s v="senior"/>
    <n v="100"/>
    <n v="33.912513336381643"/>
    <b v="1"/>
    <s v="Osteoarthritis"/>
    <b v="1"/>
    <b v="0"/>
    <x v="1"/>
  </r>
  <r>
    <s v="PID0516"/>
    <s v="West"/>
    <s v="senior"/>
    <n v="40000"/>
    <n v="32.198096371207619"/>
    <b v="1"/>
    <s v="Hypertension"/>
    <b v="0"/>
    <b v="1"/>
    <x v="1"/>
  </r>
  <r>
    <s v="PID0517"/>
    <s v="North"/>
    <s v="Super Adults"/>
    <n v="32000"/>
    <n v="32.304687499999993"/>
    <b v="1"/>
    <s v="Hypertension"/>
    <b v="0"/>
    <b v="1"/>
    <x v="4"/>
  </r>
  <r>
    <s v="PID0518"/>
    <s v="North"/>
    <s v="Senior Adullt"/>
    <n v="12000"/>
    <n v="21.777553339224845"/>
    <b v="0"/>
    <s v="Appendicitis"/>
    <b v="0"/>
    <b v="0"/>
    <x v="1"/>
  </r>
  <r>
    <s v="PID0519"/>
    <s v="North"/>
    <s v="senior"/>
    <n v="500"/>
    <n v="28.408184110568481"/>
    <b v="1"/>
    <s v="Respiratory Infection"/>
    <b v="1"/>
    <b v="0"/>
    <x v="5"/>
  </r>
  <r>
    <s v="PID0520"/>
    <s v="South"/>
    <s v="Super Adults"/>
    <n v="18000"/>
    <n v="24.648996883862615"/>
    <b v="0"/>
    <s v="Cancer"/>
    <b v="0"/>
    <b v="0"/>
    <x v="3"/>
  </r>
  <r>
    <s v="PID0521"/>
    <s v="South"/>
    <s v="Young Adults"/>
    <n v="30000"/>
    <n v="25.050505050505055"/>
    <b v="0"/>
    <s v="Childbirth"/>
    <b v="0"/>
    <b v="0"/>
    <x v="4"/>
  </r>
  <r>
    <s v="PID0522"/>
    <s v="North"/>
    <s v="Senior Adullt"/>
    <n v="100"/>
    <n v="29.983587930816814"/>
    <b v="1"/>
    <s v="Cancer"/>
    <b v="1"/>
    <b v="1"/>
    <x v="3"/>
  </r>
  <r>
    <s v="PID0523"/>
    <s v="North"/>
    <s v="senior"/>
    <n v="3000"/>
    <n v="32.406157169862269"/>
    <b v="1"/>
    <s v="Hypertension"/>
    <b v="1"/>
    <b v="0"/>
    <x v="0"/>
  </r>
  <r>
    <s v="PID0524"/>
    <s v="West"/>
    <s v="Young Adults"/>
    <n v="800"/>
    <n v="23.437499999999996"/>
    <b v="0"/>
    <s v="Fractured Arm"/>
    <b v="0"/>
    <b v="0"/>
    <x v="1"/>
  </r>
  <r>
    <s v="PID0525"/>
    <s v="East"/>
    <s v="Young Adults"/>
    <n v="60000"/>
    <n v="23.86062365862896"/>
    <b v="0"/>
    <s v="Prostate Cancer"/>
    <b v="0"/>
    <b v="0"/>
    <x v="0"/>
  </r>
  <r>
    <s v="PID0526"/>
    <s v="South"/>
    <s v="senior"/>
    <n v="60000"/>
    <n v="31.064015096530699"/>
    <b v="1"/>
    <s v="Heart Attack"/>
    <b v="1"/>
    <b v="1"/>
    <x v="2"/>
  </r>
  <r>
    <s v="PID0527"/>
    <s v="South"/>
    <s v="Young Adults"/>
    <n v="60000"/>
    <n v="31.143707482993204"/>
    <b v="1"/>
    <s v="Heart Disease"/>
    <b v="1"/>
    <b v="0"/>
    <x v="0"/>
  </r>
  <r>
    <s v="PID0528"/>
    <s v="North"/>
    <s v="senior"/>
    <n v="240000"/>
    <n v="33.121306786104107"/>
    <b v="1"/>
    <s v="Heart Disease"/>
    <b v="1"/>
    <b v="1"/>
    <x v="4"/>
  </r>
  <r>
    <s v="PID0529"/>
    <s v="South"/>
    <s v="senior"/>
    <n v="500"/>
    <n v="30.592955518691404"/>
    <b v="1"/>
    <s v="Childbirth"/>
    <b v="0"/>
    <b v="1"/>
    <x v="5"/>
  </r>
  <r>
    <s v="PID0530"/>
    <s v="West"/>
    <s v="senior"/>
    <n v="54000"/>
    <n v="34.316890495867767"/>
    <b v="1"/>
    <s v="Respiratory Infection"/>
    <b v="1"/>
    <b v="0"/>
    <x v="2"/>
  </r>
  <r>
    <s v="PID0531"/>
    <s v="South"/>
    <s v="senior"/>
    <n v="500"/>
    <n v="30.597469897881414"/>
    <b v="1"/>
    <s v="Respiratory Infection"/>
    <b v="1"/>
    <b v="1"/>
    <x v="3"/>
  </r>
  <r>
    <s v="PID0532"/>
    <s v="East"/>
    <s v="Young Adults"/>
    <n v="500"/>
    <n v="20.047778925619834"/>
    <b v="0"/>
    <s v="Appendicitis"/>
    <b v="0"/>
    <b v="0"/>
    <x v="2"/>
  </r>
  <r>
    <s v="PID0533"/>
    <s v="North"/>
    <s v="Super Adults"/>
    <n v="4000"/>
    <n v="22.595640908398103"/>
    <b v="0"/>
    <s v="Appendicitis"/>
    <b v="0"/>
    <b v="0"/>
    <x v="3"/>
  </r>
  <r>
    <s v="PID0534"/>
    <s v="North"/>
    <s v="Senior Adullt"/>
    <n v="30000"/>
    <n v="28.442906574394467"/>
    <b v="1"/>
    <s v="Heart Attack"/>
    <b v="1"/>
    <b v="0"/>
    <x v="5"/>
  </r>
  <r>
    <s v="PID0535"/>
    <s v="West"/>
    <s v="Super Adults"/>
    <n v="500"/>
    <n v="30.148423005565864"/>
    <b v="1"/>
    <s v="Prostate Cancer"/>
    <b v="0"/>
    <b v="1"/>
    <x v="0"/>
  </r>
  <r>
    <s v="PID0536"/>
    <s v="South"/>
    <s v="Senior Adullt"/>
    <n v="24000"/>
    <n v="30.519669037596167"/>
    <b v="1"/>
    <s v="Appendicitis"/>
    <b v="0"/>
    <b v="1"/>
    <x v="5"/>
  </r>
  <r>
    <s v="PID0537"/>
    <s v="South"/>
    <s v="Young Adults"/>
    <n v="24000"/>
    <n v="28.415532879818599"/>
    <b v="1"/>
    <s v="Diabetes"/>
    <b v="1"/>
    <b v="0"/>
    <x v="1"/>
  </r>
  <r>
    <s v="PID0538"/>
    <s v="North"/>
    <s v="senior"/>
    <n v="12000"/>
    <n v="30.714682387116071"/>
    <b v="1"/>
    <s v="Heart Disease"/>
    <b v="1"/>
    <b v="0"/>
    <x v="5"/>
  </r>
  <r>
    <s v="PID0539"/>
    <s v="South"/>
    <s v="Senior Adullt"/>
    <n v="3000"/>
    <n v="34.978200554894968"/>
    <b v="1"/>
    <s v="Allergic Reaction"/>
    <b v="1"/>
    <b v="1"/>
    <x v="4"/>
  </r>
  <r>
    <s v="PID0540"/>
    <s v="South"/>
    <s v="senior"/>
    <n v="18000"/>
    <n v="21.035548203863801"/>
    <b v="0"/>
    <s v="Hypertension"/>
    <b v="0"/>
    <b v="0"/>
    <x v="0"/>
  </r>
  <r>
    <s v="PID0541"/>
    <s v="South"/>
    <s v="senior"/>
    <n v="36000"/>
    <n v="33.717306816988206"/>
    <b v="1"/>
    <s v="Heart Attack"/>
    <b v="1"/>
    <b v="0"/>
    <x v="1"/>
  </r>
  <r>
    <s v="PID0542"/>
    <s v="West"/>
    <s v="Super Adults"/>
    <n v="60000"/>
    <n v="30.533333333333335"/>
    <b v="1"/>
    <s v="Diabetes"/>
    <b v="1"/>
    <b v="0"/>
    <x v="0"/>
  </r>
  <r>
    <s v="PID0543"/>
    <s v="East"/>
    <s v="senior"/>
    <n v="30000"/>
    <n v="29.443027210884356"/>
    <b v="1"/>
    <s v="Hypertension"/>
    <b v="0"/>
    <b v="1"/>
    <x v="1"/>
  </r>
  <r>
    <s v="PID0544"/>
    <s v="North"/>
    <s v="senior"/>
    <n v="18000"/>
    <n v="30.60406986059926"/>
    <b v="1"/>
    <s v="Respiratory Infection"/>
    <b v="1"/>
    <b v="0"/>
    <x v="0"/>
  </r>
  <r>
    <s v="PID0545"/>
    <s v="South"/>
    <s v="senior"/>
    <n v="800"/>
    <n v="31.000918273645553"/>
    <b v="1"/>
    <s v="Kidney Stones"/>
    <b v="1"/>
    <b v="1"/>
    <x v="3"/>
  </r>
  <r>
    <s v="PID0546"/>
    <s v="North"/>
    <s v="Super Adults"/>
    <n v="40000"/>
    <n v="31.365165838807876"/>
    <b v="1"/>
    <s v="Cancer"/>
    <b v="1"/>
    <b v="0"/>
    <x v="3"/>
  </r>
  <r>
    <s v="PID0547"/>
    <s v="West"/>
    <s v="Senior Adullt"/>
    <n v="60000"/>
    <n v="29.322107707940194"/>
    <b v="1"/>
    <s v="Childbirth"/>
    <b v="1"/>
    <b v="1"/>
    <x v="3"/>
  </r>
  <r>
    <s v="PID0548"/>
    <s v="South"/>
    <s v="Young Adults"/>
    <n v="40000"/>
    <n v="32.142722721969214"/>
    <b v="1"/>
    <s v="Heart Attack"/>
    <b v="1"/>
    <b v="0"/>
    <x v="4"/>
  </r>
  <r>
    <s v="PID0549"/>
    <s v="North"/>
    <s v="senior"/>
    <n v="32000"/>
    <n v="21.671206537413873"/>
    <b v="0"/>
    <s v="Appendicitis"/>
    <b v="0"/>
    <b v="0"/>
    <x v="2"/>
  </r>
  <r>
    <s v="PID0550"/>
    <s v="West"/>
    <s v="Senior Adullt"/>
    <n v="240000"/>
    <n v="34.131469363474125"/>
    <b v="1"/>
    <s v="Stroke"/>
    <b v="0"/>
    <b v="1"/>
    <x v="0"/>
  </r>
  <r>
    <s v="PID0551"/>
    <s v="North"/>
    <s v="senior"/>
    <n v="800"/>
    <n v="33.777777777777779"/>
    <b v="1"/>
    <s v="Appendicitis"/>
    <b v="1"/>
    <b v="0"/>
    <x v="3"/>
  </r>
  <r>
    <s v="PID0552"/>
    <s v="West"/>
    <s v="Senior Adullt"/>
    <n v="18000"/>
    <n v="24.785890550152416"/>
    <b v="0"/>
    <s v="Osteoarthritis"/>
    <b v="0"/>
    <b v="0"/>
    <x v="3"/>
  </r>
  <r>
    <s v="PID0553"/>
    <s v="South"/>
    <s v="senior"/>
    <n v="12000"/>
    <n v="34.747474747474747"/>
    <b v="1"/>
    <s v="Cancer"/>
    <b v="1"/>
    <b v="0"/>
    <x v="3"/>
  </r>
  <r>
    <s v="PID0554"/>
    <s v="North"/>
    <s v="senior"/>
    <n v="16000"/>
    <n v="34.6505280645544"/>
    <b v="1"/>
    <s v="Heart Disease"/>
    <b v="1"/>
    <b v="0"/>
    <x v="1"/>
  </r>
  <r>
    <s v="PID0555"/>
    <s v="South"/>
    <s v="senior"/>
    <n v="200000"/>
    <n v="30.064014631915864"/>
    <b v="1"/>
    <s v="Hypertension"/>
    <b v="1"/>
    <b v="0"/>
    <x v="4"/>
  </r>
  <r>
    <s v="PID0556"/>
    <s v="West"/>
    <s v="senior"/>
    <n v="250000"/>
    <n v="29.397682658239965"/>
    <b v="1"/>
    <s v="Prostate Cancer"/>
    <b v="1"/>
    <b v="0"/>
    <x v="3"/>
  </r>
  <r>
    <s v="PID0557"/>
    <s v="South"/>
    <s v="senior"/>
    <n v="3000"/>
    <n v="23.54823959762231"/>
    <b v="0"/>
    <s v="Prostate Cancer"/>
    <b v="0"/>
    <b v="0"/>
    <x v="0"/>
  </r>
  <r>
    <s v="PID0558"/>
    <s v="West"/>
    <s v="Senior Adullt"/>
    <n v="100"/>
    <n v="25.368480725623584"/>
    <b v="0"/>
    <s v="Kidney Stones"/>
    <b v="0"/>
    <b v="0"/>
    <x v="5"/>
  </r>
  <r>
    <s v="PID0559"/>
    <s v="South"/>
    <s v="Young Adults"/>
    <n v="240000"/>
    <n v="34.924003620361411"/>
    <b v="1"/>
    <s v="Kidney Stones"/>
    <b v="1"/>
    <b v="0"/>
    <x v="3"/>
  </r>
  <r>
    <s v="PID0560"/>
    <s v="North"/>
    <s v="Senior Adullt"/>
    <n v="200000"/>
    <n v="32.732197119830886"/>
    <b v="1"/>
    <s v="Heart Disease"/>
    <b v="1"/>
    <b v="1"/>
    <x v="1"/>
  </r>
  <r>
    <s v="PID0561"/>
    <s v="West"/>
    <s v="Senior Adullt"/>
    <n v="250000"/>
    <n v="33.694727891156468"/>
    <b v="1"/>
    <s v="Diabetes"/>
    <b v="0"/>
    <b v="1"/>
    <x v="3"/>
  </r>
  <r>
    <s v="PID0562"/>
    <s v="West"/>
    <s v="Senior Adullt"/>
    <n v="12000"/>
    <n v="29.952026259310696"/>
    <b v="1"/>
    <s v="Heart Attack"/>
    <b v="1"/>
    <b v="0"/>
    <x v="1"/>
  </r>
  <r>
    <s v="PID0563"/>
    <s v="North"/>
    <s v="Senior Adullt"/>
    <n v="30000"/>
    <n v="25.11249818551314"/>
    <b v="0"/>
    <s v="Kidney Stones"/>
    <b v="0"/>
    <b v="0"/>
    <x v="2"/>
  </r>
  <r>
    <s v="PID0564"/>
    <s v="West"/>
    <s v="Young Adults"/>
    <n v="60000"/>
    <n v="29.237832874196513"/>
    <b v="1"/>
    <s v="Heart Attack"/>
    <b v="1"/>
    <b v="0"/>
    <x v="3"/>
  </r>
  <r>
    <s v="PID0565"/>
    <s v="South"/>
    <s v="senior"/>
    <n v="100"/>
    <n v="34.212804396100722"/>
    <b v="1"/>
    <s v="Heart Attack"/>
    <b v="1"/>
    <b v="0"/>
    <x v="4"/>
  </r>
  <r>
    <s v="PID0566"/>
    <s v="South"/>
    <s v="Senior Adullt"/>
    <n v="32000"/>
    <n v="28.440816326530609"/>
    <b v="1"/>
    <s v="Heart Disease"/>
    <b v="1"/>
    <b v="0"/>
    <x v="0"/>
  </r>
  <r>
    <s v="PID0567"/>
    <s v="South"/>
    <s v="senior"/>
    <n v="800"/>
    <n v="30.44358239163434"/>
    <b v="1"/>
    <s v="Fractured Leg"/>
    <b v="0"/>
    <b v="1"/>
    <x v="3"/>
  </r>
  <r>
    <s v="PID0568"/>
    <s v="East"/>
    <s v="senior"/>
    <n v="18000"/>
    <n v="28.886576482830385"/>
    <b v="1"/>
    <s v="Hypertension"/>
    <b v="1"/>
    <b v="1"/>
    <x v="1"/>
  </r>
  <r>
    <s v="PID0569"/>
    <s v="North"/>
    <s v="Senior Adullt"/>
    <n v="500"/>
    <n v="33.813358281265664"/>
    <b v="1"/>
    <s v="Diabetes"/>
    <b v="1"/>
    <b v="0"/>
    <x v="1"/>
  </r>
  <r>
    <s v="PID0570"/>
    <s v="North"/>
    <s v="Senior Adullt"/>
    <n v="90000"/>
    <n v="33.31350386674599"/>
    <b v="1"/>
    <s v="Heart Disease"/>
    <b v="1"/>
    <b v="1"/>
    <x v="3"/>
  </r>
  <r>
    <s v="PID0571"/>
    <s v="West"/>
    <s v="Young Adults"/>
    <n v="3000"/>
    <n v="29.369507835209998"/>
    <b v="1"/>
    <s v="Respiratory Infection"/>
    <b v="1"/>
    <b v="0"/>
    <x v="5"/>
  </r>
  <r>
    <s v="PID0572"/>
    <s v="East"/>
    <s v="senior"/>
    <n v="300000"/>
    <n v="25.491276400367315"/>
    <b v="0"/>
    <s v="Allergic Reaction"/>
    <b v="0"/>
    <b v="0"/>
    <x v="4"/>
  </r>
  <r>
    <s v="PID0573"/>
    <s v="East"/>
    <s v="senior"/>
    <n v="60000"/>
    <n v="30.311111111111114"/>
    <b v="1"/>
    <s v="Kidney Stones"/>
    <b v="0"/>
    <b v="1"/>
    <x v="5"/>
  </r>
  <r>
    <s v="PID0574"/>
    <s v="East"/>
    <s v="Super Adults"/>
    <n v="250000"/>
    <n v="32.708744247205779"/>
    <b v="1"/>
    <s v="Heart Disease"/>
    <b v="1"/>
    <b v="0"/>
    <x v="4"/>
  </r>
  <r>
    <s v="PID0575"/>
    <s v="South"/>
    <s v="senior"/>
    <n v="12000"/>
    <n v="32.443825510933799"/>
    <b v="1"/>
    <s v="Appendicitis"/>
    <b v="0"/>
    <b v="1"/>
    <x v="4"/>
  </r>
  <r>
    <s v="PID0576"/>
    <s v="West"/>
    <s v="Senior Adullt"/>
    <n v="36000"/>
    <n v="34.293801712875599"/>
    <b v="1"/>
    <s v="Heart Disease"/>
    <b v="1"/>
    <b v="0"/>
    <x v="4"/>
  </r>
  <r>
    <s v="PID0577"/>
    <s v="East"/>
    <s v="Senior Adullt"/>
    <n v="45000"/>
    <n v="31.268590124925641"/>
    <b v="1"/>
    <s v="Appendicitis"/>
    <b v="1"/>
    <b v="1"/>
    <x v="4"/>
  </r>
  <r>
    <s v="PID0578"/>
    <s v="West"/>
    <s v="Senior Adullt"/>
    <n v="90000"/>
    <n v="21.832474567314041"/>
    <b v="0"/>
    <s v="Fractured Leg"/>
    <b v="0"/>
    <b v="0"/>
    <x v="1"/>
  </r>
  <r>
    <s v="PID0579"/>
    <s v="North"/>
    <s v="Young Adults"/>
    <n v="1000"/>
    <n v="34.112353026564087"/>
    <b v="1"/>
    <s v="Fractured Arm"/>
    <b v="1"/>
    <b v="0"/>
    <x v="1"/>
  </r>
  <r>
    <s v="PID0580"/>
    <s v="North"/>
    <s v="senior"/>
    <n v="18000"/>
    <n v="30.483896811408421"/>
    <b v="1"/>
    <s v="Allergic Reaction"/>
    <b v="1"/>
    <b v="1"/>
    <x v="0"/>
  </r>
  <r>
    <s v="PID0581"/>
    <s v="North"/>
    <s v="senior"/>
    <n v="45000"/>
    <n v="30.264919469349667"/>
    <b v="1"/>
    <s v="Kidney Stones"/>
    <b v="1"/>
    <b v="0"/>
    <x v="5"/>
  </r>
  <r>
    <s v="PID0582"/>
    <s v="East"/>
    <s v="senior"/>
    <n v="3000"/>
    <n v="33.310624260461118"/>
    <b v="1"/>
    <s v="Osteoarthritis"/>
    <b v="1"/>
    <b v="1"/>
    <x v="2"/>
  </r>
  <r>
    <s v="PID0583"/>
    <s v="North"/>
    <s v="senior"/>
    <n v="32000"/>
    <n v="26.455218464218323"/>
    <b v="0"/>
    <s v="Kidney Stones"/>
    <b v="0"/>
    <b v="0"/>
    <x v="5"/>
  </r>
  <r>
    <s v="PID0584"/>
    <s v="South"/>
    <s v="senior"/>
    <n v="18000"/>
    <n v="33.961296937075481"/>
    <b v="1"/>
    <s v="Respiratory Infection"/>
    <b v="1"/>
    <b v="0"/>
    <x v="4"/>
  </r>
  <r>
    <s v="PID0585"/>
    <s v="South"/>
    <s v="Senior Adullt"/>
    <n v="32000"/>
    <n v="24.602076124567475"/>
    <b v="0"/>
    <s v="Childbirth"/>
    <b v="0"/>
    <b v="0"/>
    <x v="2"/>
  </r>
  <r>
    <s v="PID0586"/>
    <s v="West"/>
    <s v="senior"/>
    <n v="24000"/>
    <n v="26.546938775510203"/>
    <b v="0"/>
    <s v="Kidney Stones"/>
    <b v="0"/>
    <b v="0"/>
    <x v="5"/>
  </r>
  <r>
    <s v="PID0587"/>
    <s v="South"/>
    <s v="senior"/>
    <n v="40000"/>
    <n v="21.402570062716546"/>
    <b v="0"/>
    <s v="Hypertension"/>
    <b v="0"/>
    <b v="0"/>
    <x v="4"/>
  </r>
  <r>
    <s v="PID0588"/>
    <s v="West"/>
    <s v="Young Adults"/>
    <n v="18000"/>
    <n v="22.375679950619187"/>
    <b v="0"/>
    <s v="Prostate Cancer"/>
    <b v="0"/>
    <b v="0"/>
    <x v="3"/>
  </r>
  <r>
    <s v="PID0589"/>
    <s v="South"/>
    <s v="senior"/>
    <n v="800"/>
    <n v="31.164138657834318"/>
    <b v="1"/>
    <s v="Appendicitis"/>
    <b v="1"/>
    <b v="1"/>
    <x v="3"/>
  </r>
  <r>
    <s v="PID0590"/>
    <s v="East"/>
    <s v="senior"/>
    <n v="3000"/>
    <n v="26.462045967944352"/>
    <b v="0"/>
    <s v="Cancer"/>
    <b v="0"/>
    <b v="0"/>
    <x v="0"/>
  </r>
  <r>
    <s v="PID0591"/>
    <s v="North"/>
    <s v="Super Adults"/>
    <n v="40000"/>
    <n v="26.748614958448751"/>
    <b v="0"/>
    <s v="Hypertension"/>
    <b v="0"/>
    <b v="0"/>
    <x v="2"/>
  </r>
  <r>
    <s v="PID0592"/>
    <s v="South"/>
    <s v="Senior Adullt"/>
    <n v="800"/>
    <n v="32.419217687074834"/>
    <b v="1"/>
    <s v="Stroke"/>
    <b v="0"/>
    <b v="1"/>
    <x v="3"/>
  </r>
  <r>
    <s v="PID0593"/>
    <s v="West"/>
    <s v="senior"/>
    <n v="40000"/>
    <n v="28.826177285318558"/>
    <b v="1"/>
    <s v="Respiratory Infection"/>
    <b v="1"/>
    <b v="1"/>
    <x v="5"/>
  </r>
  <r>
    <s v="PID0594"/>
    <s v="South"/>
    <s v="Senior Adullt"/>
    <n v="100"/>
    <n v="20.930612244897958"/>
    <b v="0"/>
    <s v="Cancer"/>
    <b v="0"/>
    <b v="0"/>
    <x v="1"/>
  </r>
  <r>
    <s v="PID0595"/>
    <s v="South"/>
    <s v="Young Adults"/>
    <n v="800"/>
    <n v="33.828124999999993"/>
    <b v="1"/>
    <s v="Childbirth"/>
    <b v="0"/>
    <b v="1"/>
    <x v="0"/>
  </r>
  <r>
    <s v="PID0596"/>
    <s v="North"/>
    <s v="Senior Adullt"/>
    <n v="100"/>
    <n v="33.070004445812394"/>
    <b v="1"/>
    <s v="Respiratory Infection"/>
    <b v="1"/>
    <b v="0"/>
    <x v="1"/>
  </r>
  <r>
    <s v="PID0597"/>
    <s v="West"/>
    <s v="senior"/>
    <n v="45000"/>
    <n v="31.816893424036284"/>
    <b v="1"/>
    <s v="Osteoarthritis"/>
    <b v="1"/>
    <b v="0"/>
    <x v="3"/>
  </r>
  <r>
    <s v="PID0598"/>
    <s v="North"/>
    <s v="Young Adults"/>
    <n v="240000"/>
    <n v="33.398437499999993"/>
    <b v="1"/>
    <s v="Hypertension"/>
    <b v="1"/>
    <b v="0"/>
    <x v="4"/>
  </r>
  <r>
    <s v="PID0599"/>
    <s v="West"/>
    <s v="senior"/>
    <n v="21000"/>
    <n v="23.460737656157054"/>
    <b v="0"/>
    <s v="Osteoarthritis"/>
    <b v="0"/>
    <b v="0"/>
    <x v="5"/>
  </r>
  <r>
    <s v="PID0600"/>
    <s v="West"/>
    <s v="senior"/>
    <n v="18000"/>
    <n v="31.645569620253159"/>
    <b v="1"/>
    <s v="Heart Disease"/>
    <b v="1"/>
    <b v="0"/>
    <x v="4"/>
  </r>
  <r>
    <s v="PID0601"/>
    <s v="North"/>
    <s v="Young Adults"/>
    <n v="4000"/>
    <n v="34.861583596017603"/>
    <b v="1"/>
    <s v="Childbirth"/>
    <b v="0"/>
    <b v="1"/>
    <x v="3"/>
  </r>
  <r>
    <s v="PID0602"/>
    <s v="North"/>
    <s v="senior"/>
    <n v="100"/>
    <n v="21.462833934386051"/>
    <b v="0"/>
    <s v="Appendicitis"/>
    <b v="0"/>
    <b v="0"/>
    <x v="5"/>
  </r>
  <r>
    <s v="PID0603"/>
    <s v="South"/>
    <s v="Young Adults"/>
    <n v="800"/>
    <n v="31.651552816778128"/>
    <b v="1"/>
    <s v="Heart Attack"/>
    <b v="1"/>
    <b v="1"/>
    <x v="1"/>
  </r>
  <r>
    <s v="PID0604"/>
    <s v="South"/>
    <s v="senior"/>
    <n v="200000"/>
    <n v="28.316808765093938"/>
    <b v="1"/>
    <s v="Respiratory Infection"/>
    <b v="1"/>
    <b v="1"/>
    <x v="3"/>
  </r>
  <r>
    <s v="PID0605"/>
    <s v="North"/>
    <s v="senior"/>
    <n v="90000"/>
    <n v="26.9281795690057"/>
    <b v="0"/>
    <s v="Fractured Arm"/>
    <b v="0"/>
    <b v="0"/>
    <x v="4"/>
  </r>
  <r>
    <s v="PID0606"/>
    <s v="West"/>
    <s v="senior"/>
    <n v="200000"/>
    <n v="22.754312908982754"/>
    <b v="0"/>
    <s v="Diabetes"/>
    <b v="0"/>
    <b v="0"/>
    <x v="1"/>
  </r>
  <r>
    <s v="PID0607"/>
    <s v="South"/>
    <s v="senior"/>
    <n v="500"/>
    <n v="28.996539792387544"/>
    <b v="1"/>
    <s v="Respiratory Infection"/>
    <b v="1"/>
    <b v="0"/>
    <x v="1"/>
  </r>
  <r>
    <s v="PID0608"/>
    <s v="South"/>
    <s v="Super Adults"/>
    <n v="21000"/>
    <n v="29.832766439909303"/>
    <b v="1"/>
    <s v="Respiratory Infection"/>
    <b v="1"/>
    <b v="0"/>
    <x v="5"/>
  </r>
  <r>
    <s v="PID0609"/>
    <s v="West"/>
    <s v="Senior Adullt"/>
    <n v="45000"/>
    <n v="25.665030991735538"/>
    <b v="0"/>
    <s v="Prostate Cancer"/>
    <b v="0"/>
    <b v="0"/>
    <x v="3"/>
  </r>
  <r>
    <s v="PID0610"/>
    <s v="South"/>
    <s v="Senior Adullt"/>
    <n v="45000"/>
    <n v="23.63120276324339"/>
    <b v="0"/>
    <s v="Childbirth"/>
    <b v="0"/>
    <b v="0"/>
    <x v="1"/>
  </r>
  <r>
    <s v="PID0611"/>
    <s v="West"/>
    <s v="Senior Adullt"/>
    <n v="100"/>
    <n v="31.207133058984908"/>
    <b v="1"/>
    <s v="Respiratory Infection"/>
    <b v="1"/>
    <b v="0"/>
    <x v="0"/>
  </r>
  <r>
    <s v="PID0612"/>
    <s v="South"/>
    <s v="Senior Adullt"/>
    <n v="45000"/>
    <n v="26.385557379118797"/>
    <b v="0"/>
    <s v="Fractured Leg"/>
    <b v="0"/>
    <b v="0"/>
    <x v="4"/>
  </r>
  <r>
    <s v="PID0613"/>
    <s v="North"/>
    <s v="senior"/>
    <n v="75000"/>
    <n v="29.250679540752156"/>
    <b v="1"/>
    <s v="Heart Disease"/>
    <b v="1"/>
    <b v="0"/>
    <x v="5"/>
  </r>
  <r>
    <s v="PID0614"/>
    <s v="South"/>
    <s v="senior"/>
    <n v="24000"/>
    <n v="26.662049861495845"/>
    <b v="0"/>
    <s v="Diabetes"/>
    <b v="0"/>
    <b v="0"/>
    <x v="1"/>
  </r>
  <r>
    <s v="PID0615"/>
    <s v="North"/>
    <s v="senior"/>
    <n v="40000"/>
    <n v="23.823047879982624"/>
    <b v="0"/>
    <s v="Diabetes"/>
    <b v="0"/>
    <b v="0"/>
    <x v="3"/>
  </r>
  <r>
    <s v="PID0616"/>
    <s v="West"/>
    <s v="Young Adults"/>
    <n v="40000"/>
    <n v="29.134948096885818"/>
    <b v="1"/>
    <s v="Fractured Arm"/>
    <b v="0"/>
    <b v="1"/>
    <x v="2"/>
  </r>
  <r>
    <s v="PID0617"/>
    <s v="South"/>
    <s v="Senior Adullt"/>
    <n v="45000"/>
    <n v="25.245389649018449"/>
    <b v="0"/>
    <s v="Cancer"/>
    <b v="0"/>
    <b v="0"/>
    <x v="2"/>
  </r>
  <r>
    <s v="PID0618"/>
    <s v="South"/>
    <s v="Senior Adullt"/>
    <n v="3000"/>
    <n v="31.588613406795229"/>
    <b v="1"/>
    <s v="Heart Attack"/>
    <b v="1"/>
    <b v="1"/>
    <x v="2"/>
  </r>
  <r>
    <s v="PID0619"/>
    <s v="West"/>
    <s v="Young Adults"/>
    <n v="90000"/>
    <n v="24.916255786819228"/>
    <b v="0"/>
    <s v="Prostate Cancer"/>
    <b v="0"/>
    <b v="0"/>
    <x v="2"/>
  </r>
  <r>
    <s v="PID0620"/>
    <s v="North"/>
    <s v="Young Adults"/>
    <n v="30000"/>
    <n v="23.086803677663603"/>
    <b v="0"/>
    <s v="Stroke"/>
    <b v="0"/>
    <b v="0"/>
    <x v="5"/>
  </r>
  <r>
    <s v="PID0621"/>
    <s v="East"/>
    <s v="Senior Adullt"/>
    <n v="3000"/>
    <n v="26.213842975206614"/>
    <b v="0"/>
    <s v="Osteoarthritis"/>
    <b v="0"/>
    <b v="0"/>
    <x v="1"/>
  </r>
  <r>
    <s v="PID0622"/>
    <s v="East"/>
    <s v="Senior Adullt"/>
    <n v="3000"/>
    <n v="24.212293388429753"/>
    <b v="0"/>
    <s v="Childbirth"/>
    <b v="0"/>
    <b v="0"/>
    <x v="1"/>
  </r>
  <r>
    <s v="PID0623"/>
    <s v="South"/>
    <s v="Young Adults"/>
    <n v="500"/>
    <n v="28.451154013644945"/>
    <b v="1"/>
    <s v="Respiratory Infection"/>
    <b v="1"/>
    <b v="0"/>
    <x v="2"/>
  </r>
  <r>
    <s v="PID0624"/>
    <s v="South"/>
    <s v="senior"/>
    <n v="30000"/>
    <n v="34.490358126721766"/>
    <b v="1"/>
    <s v="Heart Disease"/>
    <b v="1"/>
    <b v="0"/>
    <x v="2"/>
  </r>
  <r>
    <s v="PID0625"/>
    <s v="South"/>
    <s v="Young Adults"/>
    <n v="90000"/>
    <n v="26.149276859504134"/>
    <b v="0"/>
    <s v="Kidney Stones"/>
    <b v="0"/>
    <b v="0"/>
    <x v="0"/>
  </r>
  <r>
    <s v="PID0626"/>
    <s v="East"/>
    <s v="senior"/>
    <n v="4000"/>
    <n v="23.433744592212783"/>
    <b v="0"/>
    <s v="Hypertension"/>
    <b v="0"/>
    <b v="0"/>
    <x v="4"/>
  </r>
  <r>
    <s v="PID0627"/>
    <s v="West"/>
    <s v="Senior Adullt"/>
    <n v="12000"/>
    <n v="33.455265965554027"/>
    <b v="1"/>
    <s v="Kidney Stones"/>
    <b v="1"/>
    <b v="0"/>
    <x v="1"/>
  </r>
  <r>
    <s v="PID0628"/>
    <s v="North"/>
    <s v="Super Adults"/>
    <n v="240000"/>
    <n v="34.382549630615181"/>
    <b v="1"/>
    <s v="Respiratory Infection"/>
    <b v="1"/>
    <b v="0"/>
    <x v="5"/>
  </r>
  <r>
    <s v="PID0629"/>
    <s v="South"/>
    <s v="senior"/>
    <n v="75000"/>
    <n v="28.850341123530267"/>
    <b v="1"/>
    <s v="Diabetes"/>
    <b v="1"/>
    <b v="1"/>
    <x v="1"/>
  </r>
  <r>
    <s v="PID0630"/>
    <s v="East"/>
    <s v="senior"/>
    <n v="100"/>
    <n v="29.615950206901271"/>
    <b v="1"/>
    <s v="Heart Attack"/>
    <b v="1"/>
    <b v="0"/>
    <x v="2"/>
  </r>
  <r>
    <s v="PID0631"/>
    <s v="North"/>
    <s v="Senior Adullt"/>
    <n v="45000"/>
    <n v="34.828514739229028"/>
    <b v="1"/>
    <s v="Heart Attack"/>
    <b v="1"/>
    <b v="0"/>
    <x v="3"/>
  </r>
  <r>
    <s v="PID0632"/>
    <s v="West"/>
    <s v="Senior Adullt"/>
    <n v="16000"/>
    <n v="22.889795918367344"/>
    <b v="0"/>
    <s v="Childbirth"/>
    <b v="0"/>
    <b v="0"/>
    <x v="0"/>
  </r>
  <r>
    <s v="PID0633"/>
    <s v="South"/>
    <s v="Young Adults"/>
    <n v="300000"/>
    <n v="25.377229080932779"/>
    <b v="0"/>
    <s v="Appendicitis"/>
    <b v="0"/>
    <b v="0"/>
    <x v="2"/>
  </r>
  <r>
    <s v="PID0634"/>
    <s v="South"/>
    <s v="senior"/>
    <n v="500"/>
    <n v="25.140478668054108"/>
    <b v="0"/>
    <s v="Diabetes"/>
    <b v="0"/>
    <b v="0"/>
    <x v="1"/>
  </r>
  <r>
    <s v="PID0635"/>
    <s v="East"/>
    <s v="senior"/>
    <n v="21000"/>
    <n v="30.13840830449827"/>
    <b v="1"/>
    <s v="Allergic Reaction"/>
    <b v="0"/>
    <b v="1"/>
    <x v="2"/>
  </r>
  <r>
    <s v="PID0636"/>
    <s v="South"/>
    <s v="senior"/>
    <n v="3000"/>
    <n v="32.01019066403682"/>
    <b v="1"/>
    <s v="Fractured Arm"/>
    <b v="0"/>
    <b v="1"/>
    <x v="5"/>
  </r>
  <r>
    <s v="PID0637"/>
    <s v="South"/>
    <s v="Super Adults"/>
    <n v="75000"/>
    <n v="32.450069920040157"/>
    <b v="1"/>
    <s v="Heart Attack"/>
    <b v="1"/>
    <b v="0"/>
    <x v="2"/>
  </r>
  <r>
    <s v="PID0638"/>
    <s v="North"/>
    <s v="Senior Adullt"/>
    <n v="12000"/>
    <n v="32.29786616344898"/>
    <b v="1"/>
    <s v="Heart Attack"/>
    <b v="1"/>
    <b v="1"/>
    <x v="0"/>
  </r>
  <r>
    <s v="PID0639"/>
    <s v="North"/>
    <s v="senior"/>
    <n v="30000"/>
    <n v="30.110990511536716"/>
    <b v="1"/>
    <s v="Diabetes"/>
    <b v="1"/>
    <b v="0"/>
    <x v="4"/>
  </r>
  <r>
    <s v="PID0640"/>
    <s v="North"/>
    <s v="senior"/>
    <n v="18000"/>
    <n v="28.123914972416188"/>
    <b v="1"/>
    <s v="Respiratory Infection"/>
    <b v="1"/>
    <b v="0"/>
    <x v="1"/>
  </r>
  <r>
    <s v="PID0641"/>
    <s v="West"/>
    <s v="Senior Adullt"/>
    <n v="250000"/>
    <n v="28.555794945453304"/>
    <b v="1"/>
    <s v="Prostate Cancer"/>
    <b v="1"/>
    <b v="0"/>
    <x v="3"/>
  </r>
  <r>
    <s v="PID0642"/>
    <s v="South"/>
    <s v="senior"/>
    <n v="16000"/>
    <n v="34.171178600882065"/>
    <b v="1"/>
    <s v="Childbirth"/>
    <b v="0"/>
    <b v="1"/>
    <x v="0"/>
  </r>
  <r>
    <s v="PID0643"/>
    <s v="North"/>
    <s v="senior"/>
    <n v="10000"/>
    <n v="28.124999999999993"/>
    <b v="1"/>
    <s v="Prostate Cancer"/>
    <b v="1"/>
    <b v="0"/>
    <x v="1"/>
  </r>
  <r>
    <s v="PID0644"/>
    <s v="North"/>
    <s v="senior"/>
    <n v="200000"/>
    <n v="29.494097123615564"/>
    <b v="1"/>
    <s v="Respiratory Infection"/>
    <b v="1"/>
    <b v="0"/>
    <x v="1"/>
  </r>
  <r>
    <s v="PID0645"/>
    <s v="South"/>
    <s v="Senior Adullt"/>
    <n v="45000"/>
    <n v="30.450624628197509"/>
    <b v="1"/>
    <s v="Heart Attack"/>
    <b v="1"/>
    <b v="0"/>
    <x v="3"/>
  </r>
  <r>
    <s v="PID0646"/>
    <s v="West"/>
    <s v="senior"/>
    <n v="90000"/>
    <n v="29.809176107493698"/>
    <b v="1"/>
    <s v="Hypertension"/>
    <b v="0"/>
    <b v="1"/>
    <x v="0"/>
  </r>
  <r>
    <s v="PID0647"/>
    <s v="North"/>
    <s v="senior"/>
    <n v="3000"/>
    <n v="33.142182492831843"/>
    <b v="1"/>
    <s v="Heart Attack"/>
    <b v="1"/>
    <b v="1"/>
    <x v="2"/>
  </r>
  <r>
    <s v="PID0648"/>
    <s v="South"/>
    <s v="Senior Adullt"/>
    <n v="90000"/>
    <n v="20.014033211934912"/>
    <b v="0"/>
    <s v="Allergic Reaction"/>
    <b v="0"/>
    <b v="0"/>
    <x v="4"/>
  </r>
  <r>
    <s v="PID0649"/>
    <s v="West"/>
    <s v="Super Adults"/>
    <n v="200000"/>
    <n v="23.848684210526315"/>
    <b v="0"/>
    <s v="Cancer"/>
    <b v="0"/>
    <b v="0"/>
    <x v="5"/>
  </r>
  <r>
    <s v="PID0650"/>
    <s v="West"/>
    <s v="senior"/>
    <n v="3000"/>
    <n v="20.213383655102341"/>
    <b v="0"/>
    <s v="Stroke"/>
    <b v="0"/>
    <b v="0"/>
    <x v="5"/>
  </r>
  <r>
    <s v="PID0651"/>
    <s v="West"/>
    <s v="Senior Adullt"/>
    <n v="40000"/>
    <n v="22.99357208448118"/>
    <b v="0"/>
    <s v="Osteoarthritis"/>
    <b v="0"/>
    <b v="0"/>
    <x v="3"/>
  </r>
  <r>
    <s v="PID0652"/>
    <s v="West"/>
    <s v="Senior Adullt"/>
    <n v="500"/>
    <n v="30.741861989326175"/>
    <b v="1"/>
    <s v="Heart Attack"/>
    <b v="1"/>
    <b v="1"/>
    <x v="4"/>
  </r>
  <r>
    <s v="PID0653"/>
    <s v="West"/>
    <s v="Senior Adullt"/>
    <n v="60000"/>
    <n v="26.52265821112432"/>
    <b v="0"/>
    <s v="Fractured Leg"/>
    <b v="0"/>
    <b v="0"/>
    <x v="0"/>
  </r>
  <r>
    <s v="PID0654"/>
    <s v="North"/>
    <s v="Super Adults"/>
    <n v="200"/>
    <n v="22.044444444444444"/>
    <b v="0"/>
    <s v="Fractured Arm"/>
    <b v="0"/>
    <b v="0"/>
    <x v="0"/>
  </r>
  <r>
    <s v="PID0655"/>
    <s v="North"/>
    <s v="Senior Adullt"/>
    <n v="200000"/>
    <n v="33.13224169300009"/>
    <b v="1"/>
    <s v="Respiratory Infection"/>
    <b v="1"/>
    <b v="1"/>
    <x v="0"/>
  </r>
  <r>
    <s v="PID0656"/>
    <s v="South"/>
    <s v="Young Adults"/>
    <n v="250000"/>
    <n v="25.280109859242845"/>
    <b v="0"/>
    <s v="Allergic Reaction"/>
    <b v="0"/>
    <b v="0"/>
    <x v="5"/>
  </r>
  <r>
    <s v="PID0657"/>
    <s v="South"/>
    <s v="Young Adults"/>
    <n v="60000"/>
    <n v="26.890544123216767"/>
    <b v="0"/>
    <s v="Stroke"/>
    <b v="0"/>
    <b v="0"/>
    <x v="5"/>
  </r>
  <r>
    <s v="PID0658"/>
    <s v="South"/>
    <s v="Senior Adullt"/>
    <n v="40000"/>
    <n v="23.386377156454493"/>
    <b v="0"/>
    <s v="Fractured Leg"/>
    <b v="0"/>
    <b v="0"/>
    <x v="1"/>
  </r>
  <r>
    <s v="PID0659"/>
    <s v="South"/>
    <s v="senior"/>
    <n v="21000"/>
    <n v="31.259105098855354"/>
    <b v="1"/>
    <s v="Hypertension"/>
    <b v="1"/>
    <b v="1"/>
    <x v="0"/>
  </r>
  <r>
    <s v="PID0660"/>
    <s v="West"/>
    <s v="Young Adults"/>
    <n v="300000"/>
    <n v="28.002559373706202"/>
    <b v="1"/>
    <s v="Respiratory Infection"/>
    <b v="1"/>
    <b v="0"/>
    <x v="4"/>
  </r>
  <r>
    <s v="PID0661"/>
    <s v="West"/>
    <s v="senior"/>
    <n v="20000"/>
    <n v="25.24421413816043"/>
    <b v="0"/>
    <s v="Diabetes"/>
    <b v="0"/>
    <b v="0"/>
    <x v="3"/>
  </r>
  <r>
    <s v="PID0662"/>
    <s v="North"/>
    <s v="senior"/>
    <n v="90000"/>
    <n v="21.377410468319564"/>
    <b v="0"/>
    <s v="Prostate Cancer"/>
    <b v="0"/>
    <b v="0"/>
    <x v="5"/>
  </r>
  <r>
    <s v="PID0663"/>
    <s v="North"/>
    <s v="Super Adults"/>
    <n v="200000"/>
    <n v="33.207819259734016"/>
    <b v="1"/>
    <s v="Prostate Cancer"/>
    <b v="1"/>
    <b v="1"/>
    <x v="5"/>
  </r>
  <r>
    <s v="PID0664"/>
    <s v="North"/>
    <s v="Super Adults"/>
    <n v="60000"/>
    <n v="29.126962694340492"/>
    <b v="1"/>
    <s v="Fractured Leg"/>
    <b v="1"/>
    <b v="0"/>
    <x v="1"/>
  </r>
  <r>
    <s v="PID0665"/>
    <s v="South"/>
    <s v="senior"/>
    <n v="24000"/>
    <n v="23.324075243024872"/>
    <b v="0"/>
    <s v="Osteoarthritis"/>
    <b v="0"/>
    <b v="0"/>
    <x v="0"/>
  </r>
  <r>
    <s v="PID0666"/>
    <s v="East"/>
    <s v="senior"/>
    <n v="36000"/>
    <n v="23.738759335467147"/>
    <b v="0"/>
    <s v="Kidney Stones"/>
    <b v="0"/>
    <b v="0"/>
    <x v="2"/>
  </r>
  <r>
    <s v="PID0667"/>
    <s v="West"/>
    <s v="senior"/>
    <n v="250000"/>
    <n v="30.321067189524179"/>
    <b v="1"/>
    <s v="Respiratory Infection"/>
    <b v="1"/>
    <b v="0"/>
    <x v="5"/>
  </r>
  <r>
    <s v="PID0668"/>
    <s v="West"/>
    <s v="senior"/>
    <n v="60000"/>
    <n v="21.11039897452331"/>
    <b v="0"/>
    <s v="Fractured Arm"/>
    <b v="0"/>
    <b v="0"/>
    <x v="3"/>
  </r>
  <r>
    <s v="PID0669"/>
    <s v="North"/>
    <s v="senior"/>
    <n v="90000"/>
    <n v="30.644044321329638"/>
    <b v="1"/>
    <s v="Heart Attack"/>
    <b v="1"/>
    <b v="0"/>
    <x v="5"/>
  </r>
  <r>
    <s v="PID0670"/>
    <s v="South"/>
    <s v="Young Adults"/>
    <n v="60000"/>
    <n v="28.414864276382641"/>
    <b v="1"/>
    <s v="Cancer"/>
    <b v="1"/>
    <b v="0"/>
    <x v="0"/>
  </r>
  <r>
    <s v="PID0671"/>
    <s v="South"/>
    <s v="Young Adults"/>
    <n v="12000"/>
    <n v="31.741788900397605"/>
    <b v="1"/>
    <s v="Kidney Stones"/>
    <b v="0"/>
    <b v="1"/>
    <x v="1"/>
  </r>
  <r>
    <s v="PID0672"/>
    <s v="North"/>
    <s v="Senior Adullt"/>
    <n v="12000"/>
    <n v="29.92469282600079"/>
    <b v="1"/>
    <s v="Heart Attack"/>
    <b v="1"/>
    <b v="0"/>
    <x v="2"/>
  </r>
  <r>
    <s v="PID0673"/>
    <s v="West"/>
    <s v="senior"/>
    <n v="12000"/>
    <n v="28.279721474646504"/>
    <b v="1"/>
    <s v="Childbirth"/>
    <b v="1"/>
    <b v="0"/>
    <x v="4"/>
  </r>
  <r>
    <s v="PID0674"/>
    <s v="North"/>
    <s v="Senior Adullt"/>
    <n v="48000"/>
    <n v="21.59736570247934"/>
    <b v="0"/>
    <s v="Prostate Cancer"/>
    <b v="0"/>
    <b v="0"/>
    <x v="4"/>
  </r>
  <r>
    <s v="PID0675"/>
    <s v="South"/>
    <s v="Senior Adullt"/>
    <n v="18000"/>
    <n v="21.047724909462513"/>
    <b v="0"/>
    <s v="Fractured Leg"/>
    <b v="0"/>
    <b v="0"/>
    <x v="5"/>
  </r>
  <r>
    <s v="PID0676"/>
    <s v="North"/>
    <s v="Senior Adullt"/>
    <n v="60000"/>
    <n v="33.41951546490472"/>
    <b v="1"/>
    <s v="Respiratory Infection"/>
    <b v="1"/>
    <b v="0"/>
    <x v="0"/>
  </r>
  <r>
    <s v="PID0677"/>
    <s v="North"/>
    <s v="Senior Adullt"/>
    <n v="24000"/>
    <n v="28.555794945453304"/>
    <b v="1"/>
    <s v="Heart Disease"/>
    <b v="1"/>
    <b v="0"/>
    <x v="3"/>
  </r>
  <r>
    <s v="PID0678"/>
    <s v="South"/>
    <s v="senior"/>
    <n v="60000"/>
    <n v="34.296874999999993"/>
    <b v="1"/>
    <s v="Heart Disease"/>
    <b v="1"/>
    <b v="0"/>
    <x v="0"/>
  </r>
  <r>
    <s v="PID0679"/>
    <s v="South"/>
    <s v="senior"/>
    <n v="500"/>
    <n v="20.488888888888891"/>
    <b v="0"/>
    <s v="Osteoarthritis"/>
    <b v="0"/>
    <b v="0"/>
    <x v="5"/>
  </r>
  <r>
    <s v="PID0680"/>
    <s v="West"/>
    <s v="Senior Adullt"/>
    <n v="36000"/>
    <n v="32.653810835629024"/>
    <b v="1"/>
    <s v="Heart Attack"/>
    <b v="1"/>
    <b v="0"/>
    <x v="4"/>
  </r>
  <r>
    <s v="PID0681"/>
    <s v="East"/>
    <s v="senior"/>
    <n v="2000"/>
    <n v="23.633626273589865"/>
    <b v="0"/>
    <s v="Kidney Stones"/>
    <b v="0"/>
    <b v="0"/>
    <x v="3"/>
  </r>
  <r>
    <s v="PID0682"/>
    <s v="South"/>
    <s v="Super Adults"/>
    <n v="100"/>
    <n v="23.931015387049559"/>
    <b v="0"/>
    <s v="Osteoarthritis"/>
    <b v="0"/>
    <b v="0"/>
    <x v="0"/>
  </r>
  <r>
    <s v="PID0683"/>
    <s v="South"/>
    <s v="Senior Adullt"/>
    <n v="24000"/>
    <n v="22.499999999999996"/>
    <b v="0"/>
    <s v="Osteoarthritis"/>
    <b v="0"/>
    <b v="0"/>
    <x v="5"/>
  </r>
  <r>
    <s v="PID0684"/>
    <s v="South"/>
    <s v="Super Adults"/>
    <n v="18000"/>
    <n v="23.335466144755166"/>
    <b v="0"/>
    <s v="Childbirth"/>
    <b v="0"/>
    <b v="0"/>
    <x v="1"/>
  </r>
  <r>
    <s v="PID0685"/>
    <s v="South"/>
    <s v="senior"/>
    <n v="500"/>
    <n v="22.906574394463671"/>
    <b v="0"/>
    <s v="Prostate Cancer"/>
    <b v="0"/>
    <b v="0"/>
    <x v="3"/>
  </r>
  <r>
    <s v="PID0686"/>
    <s v="East"/>
    <s v="senior"/>
    <n v="20000"/>
    <n v="23.952095808383234"/>
    <b v="0"/>
    <s v="Diabetes"/>
    <b v="0"/>
    <b v="0"/>
    <x v="5"/>
  </r>
  <r>
    <s v="PID0687"/>
    <s v="South"/>
    <s v="senior"/>
    <n v="500"/>
    <n v="26.581227008425298"/>
    <b v="0"/>
    <s v="Hypertension"/>
    <b v="0"/>
    <b v="0"/>
    <x v="4"/>
  </r>
  <r>
    <s v="PID0688"/>
    <s v="South"/>
    <s v="Senior Adullt"/>
    <n v="200000"/>
    <n v="28.721121070571897"/>
    <b v="1"/>
    <s v="Heart Attack"/>
    <b v="1"/>
    <b v="1"/>
    <x v="0"/>
  </r>
  <r>
    <s v="PID0689"/>
    <s v="South"/>
    <s v="Senior Adullt"/>
    <n v="100"/>
    <n v="23.118367346938776"/>
    <b v="0"/>
    <s v="Cancer"/>
    <b v="0"/>
    <b v="0"/>
    <x v="4"/>
  </r>
  <r>
    <s v="PID0690"/>
    <s v="North"/>
    <s v="senior"/>
    <n v="250000"/>
    <n v="31.863474122546108"/>
    <b v="1"/>
    <s v="Diabetes"/>
    <b v="1"/>
    <b v="0"/>
    <x v="2"/>
  </r>
  <r>
    <s v="PID0691"/>
    <s v="South"/>
    <s v="senior"/>
    <n v="18000"/>
    <n v="26.92698504862825"/>
    <b v="0"/>
    <s v="Hypertension"/>
    <b v="0"/>
    <b v="0"/>
    <x v="1"/>
  </r>
  <r>
    <s v="PID0692"/>
    <s v="North"/>
    <s v="Senior Adullt"/>
    <n v="18000"/>
    <n v="23.087594133967499"/>
    <b v="0"/>
    <s v="Cancer"/>
    <b v="0"/>
    <b v="0"/>
    <x v="3"/>
  </r>
  <r>
    <s v="PID0693"/>
    <s v="East"/>
    <s v="Super Adults"/>
    <n v="90000"/>
    <n v="34.39349112426035"/>
    <b v="1"/>
    <s v="Prostate Cancer"/>
    <b v="1"/>
    <b v="0"/>
    <x v="1"/>
  </r>
  <r>
    <s v="PID0694"/>
    <s v="North"/>
    <s v="Senior Adullt"/>
    <n v="18000"/>
    <n v="33.012244897959185"/>
    <b v="1"/>
    <s v="Kidney Stones"/>
    <b v="1"/>
    <b v="0"/>
    <x v="4"/>
  </r>
  <r>
    <s v="PID0695"/>
    <s v="North"/>
    <s v="Young Adults"/>
    <n v="60000"/>
    <n v="30.301903628792392"/>
    <b v="1"/>
    <s v="Prostate Cancer"/>
    <b v="0"/>
    <b v="1"/>
    <x v="3"/>
  </r>
  <r>
    <s v="PID0696"/>
    <s v="South"/>
    <s v="Senior Adullt"/>
    <n v="60000"/>
    <n v="29.480968858131494"/>
    <b v="1"/>
    <s v="Heart Attack"/>
    <b v="1"/>
    <b v="0"/>
    <x v="4"/>
  </r>
  <r>
    <s v="PID0697"/>
    <s v="North"/>
    <s v="Senior Adullt"/>
    <n v="24000"/>
    <n v="31.305770374776923"/>
    <b v="1"/>
    <s v="Hypertension"/>
    <b v="0"/>
    <b v="1"/>
    <x v="0"/>
  </r>
  <r>
    <s v="PID0698"/>
    <s v="North"/>
    <s v="Senior Adullt"/>
    <n v="48000"/>
    <n v="20.247920077516788"/>
    <b v="0"/>
    <s v="Fractured Leg"/>
    <b v="0"/>
    <b v="0"/>
    <x v="4"/>
  </r>
  <r>
    <s v="PID0699"/>
    <s v="South"/>
    <s v="Senior Adullt"/>
    <n v="90000"/>
    <n v="29.212571392902841"/>
    <b v="1"/>
    <s v="Cancer"/>
    <b v="0"/>
    <b v="1"/>
    <x v="3"/>
  </r>
  <r>
    <s v="PID0700"/>
    <s v="South"/>
    <s v="Young Adults"/>
    <n v="18000"/>
    <n v="33.422848018580346"/>
    <b v="1"/>
    <s v="Diabetes"/>
    <b v="1"/>
    <b v="0"/>
    <x v="1"/>
  </r>
  <r>
    <s v="PID0701"/>
    <s v="South"/>
    <s v="senior"/>
    <n v="24000"/>
    <n v="21.223898795915254"/>
    <b v="0"/>
    <s v="Kidney Stones"/>
    <b v="0"/>
    <b v="0"/>
    <x v="5"/>
  </r>
  <r>
    <s v="PID0702"/>
    <s v="South"/>
    <s v="Senior Adullt"/>
    <n v="12000"/>
    <n v="30.938311566110883"/>
    <b v="1"/>
    <s v="Stroke"/>
    <b v="1"/>
    <b v="0"/>
    <x v="5"/>
  </r>
  <r>
    <s v="PID0703"/>
    <s v="East"/>
    <s v="Super Adults"/>
    <n v="20000"/>
    <n v="21.43902535500969"/>
    <b v="0"/>
    <s v="Osteoarthritis"/>
    <b v="0"/>
    <b v="0"/>
    <x v="5"/>
  </r>
  <r>
    <s v="PID0704"/>
    <s v="North"/>
    <s v="senior"/>
    <n v="20000"/>
    <n v="25.847768218818715"/>
    <b v="0"/>
    <s v="Fractured Leg"/>
    <b v="0"/>
    <b v="0"/>
    <x v="5"/>
  </r>
  <r>
    <s v="PID0705"/>
    <s v="North"/>
    <s v="Super Adults"/>
    <n v="60000"/>
    <n v="32.455677715120288"/>
    <b v="1"/>
    <s v="Heart Attack"/>
    <b v="1"/>
    <b v="0"/>
    <x v="5"/>
  </r>
  <r>
    <s v="PID0706"/>
    <s v="West"/>
    <s v="senior"/>
    <n v="250000"/>
    <n v="32.286492549270946"/>
    <b v="1"/>
    <s v="Allergic Reaction"/>
    <b v="1"/>
    <b v="0"/>
    <x v="3"/>
  </r>
  <r>
    <s v="PID0707"/>
    <s v="North"/>
    <s v="Senior Adullt"/>
    <n v="12000"/>
    <n v="26.416326530612245"/>
    <b v="0"/>
    <s v="Childbirth"/>
    <b v="0"/>
    <b v="0"/>
    <x v="3"/>
  </r>
  <r>
    <s v="PID0708"/>
    <s v="South"/>
    <s v="senior"/>
    <n v="90000"/>
    <n v="26.748614958448751"/>
    <b v="0"/>
    <s v="Cancer"/>
    <b v="0"/>
    <b v="0"/>
    <x v="2"/>
  </r>
  <r>
    <s v="PID0709"/>
    <s v="West"/>
    <s v="Senior Adullt"/>
    <n v="90000"/>
    <n v="28.96855892278392"/>
    <b v="1"/>
    <s v="Appendicitis"/>
    <b v="0"/>
    <b v="1"/>
    <x v="2"/>
  </r>
  <r>
    <s v="PID0710"/>
    <s v="West"/>
    <s v="Senior Adullt"/>
    <n v="16000"/>
    <n v="21.903731746890212"/>
    <b v="0"/>
    <s v="Fractured Arm"/>
    <b v="0"/>
    <b v="0"/>
    <x v="0"/>
  </r>
  <r>
    <s v="PID0711"/>
    <s v="North"/>
    <s v="senior"/>
    <n v="40000"/>
    <n v="28.551379325468179"/>
    <b v="1"/>
    <s v="Prostate Cancer"/>
    <b v="1"/>
    <b v="1"/>
    <x v="0"/>
  </r>
  <r>
    <s v="PID0712"/>
    <s v="West"/>
    <s v="senior"/>
    <n v="500"/>
    <n v="33.752319596652782"/>
    <b v="1"/>
    <s v="Fractured Leg"/>
    <b v="0"/>
    <b v="1"/>
    <x v="0"/>
  </r>
  <r>
    <s v="PID0713"/>
    <s v="East"/>
    <s v="Young Adults"/>
    <n v="500"/>
    <n v="23.801652892561986"/>
    <b v="0"/>
    <s v="Kidney Stones"/>
    <b v="0"/>
    <b v="0"/>
    <x v="3"/>
  </r>
  <r>
    <s v="PID0714"/>
    <s v="South"/>
    <s v="senior"/>
    <n v="12000"/>
    <n v="23.154407787993513"/>
    <b v="0"/>
    <s v="Prostate Cancer"/>
    <b v="0"/>
    <b v="0"/>
    <x v="2"/>
  </r>
  <r>
    <s v="PID0715"/>
    <s v="East"/>
    <s v="senior"/>
    <n v="60000"/>
    <n v="32.350251486053949"/>
    <b v="1"/>
    <s v="Childbirth"/>
    <b v="1"/>
    <b v="0"/>
    <x v="5"/>
  </r>
  <r>
    <s v="PID0716"/>
    <s v="South"/>
    <s v="senior"/>
    <n v="36000"/>
    <n v="30.226971207286027"/>
    <b v="1"/>
    <s v="Fractured Leg"/>
    <b v="1"/>
    <b v="0"/>
    <x v="3"/>
  </r>
  <r>
    <s v="PID0717"/>
    <s v="North"/>
    <s v="senior"/>
    <n v="250000"/>
    <n v="20.443594104308396"/>
    <b v="0"/>
    <s v="Osteoarthritis"/>
    <b v="0"/>
    <b v="0"/>
    <x v="4"/>
  </r>
  <r>
    <s v="PID0718"/>
    <s v="North"/>
    <s v="Super Adults"/>
    <n v="3000"/>
    <n v="28.085937499999996"/>
    <b v="1"/>
    <s v="Fractured Arm"/>
    <b v="1"/>
    <b v="0"/>
    <x v="3"/>
  </r>
  <r>
    <s v="PID0719"/>
    <s v="East"/>
    <s v="Senior Adullt"/>
    <n v="100"/>
    <n v="34.857667584940316"/>
    <b v="1"/>
    <s v="Heart Disease"/>
    <b v="1"/>
    <b v="0"/>
    <x v="3"/>
  </r>
  <r>
    <s v="PID0720"/>
    <s v="South"/>
    <s v="Senior Adullt"/>
    <n v="800"/>
    <n v="31.17163689672466"/>
    <b v="1"/>
    <s v="Appendicitis"/>
    <b v="1"/>
    <b v="1"/>
    <x v="4"/>
  </r>
  <r>
    <s v="PID0721"/>
    <s v="West"/>
    <s v="senior"/>
    <n v="500"/>
    <n v="28.398293233891501"/>
    <b v="1"/>
    <s v="Heart Disease"/>
    <b v="1"/>
    <b v="0"/>
    <x v="5"/>
  </r>
  <r>
    <s v="PID0722"/>
    <s v="South"/>
    <s v="Senior Adullt"/>
    <n v="20000"/>
    <n v="29.688581314878896"/>
    <b v="1"/>
    <s v="Fractured Leg"/>
    <b v="1"/>
    <b v="0"/>
    <x v="5"/>
  </r>
  <r>
    <s v="PID0723"/>
    <s v="East"/>
    <s v="Young Adults"/>
    <n v="100"/>
    <n v="28.472022726547287"/>
    <b v="1"/>
    <s v="Respiratory Infection"/>
    <b v="1"/>
    <b v="0"/>
    <x v="4"/>
  </r>
  <r>
    <s v="PID0724"/>
    <s v="South"/>
    <s v="senior"/>
    <n v="20000"/>
    <n v="23.688888888888886"/>
    <b v="0"/>
    <s v="Fractured Leg"/>
    <b v="0"/>
    <b v="0"/>
    <x v="5"/>
  </r>
  <r>
    <s v="PID0725"/>
    <s v="South"/>
    <s v="Senior Adullt"/>
    <n v="24000"/>
    <n v="22.343158464034612"/>
    <b v="0"/>
    <s v="Appendicitis"/>
    <b v="0"/>
    <b v="0"/>
    <x v="3"/>
  </r>
  <r>
    <s v="PID0726"/>
    <s v="South"/>
    <s v="senior"/>
    <n v="24000"/>
    <n v="28.200608876782564"/>
    <b v="1"/>
    <s v="Fractured Arm"/>
    <b v="0"/>
    <b v="1"/>
    <x v="1"/>
  </r>
  <r>
    <s v="PID0727"/>
    <s v="South"/>
    <s v="senior"/>
    <n v="12000"/>
    <n v="33.472217359336163"/>
    <b v="1"/>
    <s v="Appendicitis"/>
    <b v="0"/>
    <b v="1"/>
    <x v="5"/>
  </r>
  <r>
    <s v="PID0728"/>
    <s v="North"/>
    <s v="senior"/>
    <n v="24000"/>
    <n v="20.902888663086081"/>
    <b v="0"/>
    <s v="Allergic Reaction"/>
    <b v="0"/>
    <b v="0"/>
    <x v="4"/>
  </r>
  <r>
    <s v="PID0729"/>
    <s v="West"/>
    <s v="senior"/>
    <n v="90000"/>
    <n v="20.393842375334415"/>
    <b v="0"/>
    <s v="Childbirth"/>
    <b v="0"/>
    <b v="0"/>
    <x v="4"/>
  </r>
  <r>
    <s v="PID0730"/>
    <s v="South"/>
    <s v="senior"/>
    <n v="90000"/>
    <n v="28.158817253467458"/>
    <b v="1"/>
    <s v="Heart Disease"/>
    <b v="1"/>
    <b v="0"/>
    <x v="1"/>
  </r>
  <r>
    <s v="PID0731"/>
    <s v="West"/>
    <s v="Senior Adullt"/>
    <n v="60000"/>
    <n v="29.669839381320646"/>
    <b v="1"/>
    <s v="Osteoarthritis"/>
    <b v="1"/>
    <b v="0"/>
    <x v="0"/>
  </r>
  <r>
    <s v="PID0732"/>
    <s v="West"/>
    <s v="senior"/>
    <n v="48000"/>
    <n v="29.812244897959182"/>
    <b v="1"/>
    <s v="Heart Attack"/>
    <b v="1"/>
    <b v="0"/>
    <x v="0"/>
  </r>
  <r>
    <s v="PID0733"/>
    <s v="West"/>
    <s v="senior"/>
    <n v="800"/>
    <n v="23.501139165444275"/>
    <b v="0"/>
    <s v="Prostate Cancer"/>
    <b v="0"/>
    <b v="0"/>
    <x v="0"/>
  </r>
  <r>
    <s v="PID0734"/>
    <s v="South"/>
    <s v="Super Adults"/>
    <n v="40000"/>
    <n v="30.898437499999993"/>
    <b v="1"/>
    <s v="Respiratory Infection"/>
    <b v="1"/>
    <b v="0"/>
    <x v="3"/>
  </r>
  <r>
    <s v="PID0735"/>
    <s v="South"/>
    <s v="senior"/>
    <n v="12000"/>
    <n v="24.310318549001671"/>
    <b v="0"/>
    <s v="Prostate Cancer"/>
    <b v="0"/>
    <b v="0"/>
    <x v="2"/>
  </r>
  <r>
    <s v="PID0736"/>
    <s v="East"/>
    <s v="senior"/>
    <n v="15000"/>
    <n v="22.793319561640001"/>
    <b v="0"/>
    <s v="Cancer"/>
    <b v="0"/>
    <b v="0"/>
    <x v="5"/>
  </r>
  <r>
    <s v="PID0737"/>
    <s v="East"/>
    <s v="Senior Adullt"/>
    <n v="12000"/>
    <n v="20.875227425069426"/>
    <b v="0"/>
    <s v="Hypertension"/>
    <b v="0"/>
    <b v="0"/>
    <x v="3"/>
  </r>
  <r>
    <s v="PID0738"/>
    <s v="South"/>
    <s v="Senior Adullt"/>
    <n v="20000"/>
    <n v="29.650148763722175"/>
    <b v="1"/>
    <s v="Stroke"/>
    <b v="1"/>
    <b v="1"/>
    <x v="0"/>
  </r>
  <r>
    <s v="PID0739"/>
    <s v="North"/>
    <s v="senior"/>
    <n v="45000"/>
    <n v="30.084192190448544"/>
    <b v="1"/>
    <s v="Osteoarthritis"/>
    <b v="1"/>
    <b v="1"/>
    <x v="1"/>
  </r>
  <r>
    <s v="PID0740"/>
    <s v="West"/>
    <s v="senior"/>
    <n v="24000"/>
    <n v="25.706650607851255"/>
    <b v="0"/>
    <s v="Fractured Arm"/>
    <b v="0"/>
    <b v="0"/>
    <x v="1"/>
  </r>
  <r>
    <s v="PID0741"/>
    <s v="South"/>
    <s v="senior"/>
    <n v="90000"/>
    <n v="33.645546372819105"/>
    <b v="1"/>
    <s v="Respiratory Infection"/>
    <b v="1"/>
    <b v="1"/>
    <x v="4"/>
  </r>
  <r>
    <s v="PID0742"/>
    <s v="North"/>
    <s v="senior"/>
    <n v="3000"/>
    <n v="23.952095808383234"/>
    <b v="0"/>
    <s v="Prostate Cancer"/>
    <b v="0"/>
    <b v="0"/>
    <x v="4"/>
  </r>
  <r>
    <s v="PID0743"/>
    <s v="North"/>
    <s v="Senior Adullt"/>
    <n v="20000"/>
    <n v="29.2024457883658"/>
    <b v="1"/>
    <s v="Respiratory Infection"/>
    <b v="1"/>
    <b v="1"/>
    <x v="0"/>
  </r>
  <r>
    <s v="PID0744"/>
    <s v="West"/>
    <s v="senior"/>
    <n v="3000"/>
    <n v="29.342361752334053"/>
    <b v="1"/>
    <s v="Fractured Arm"/>
    <b v="1"/>
    <b v="0"/>
    <x v="0"/>
  </r>
  <r>
    <s v="PID0745"/>
    <s v="North"/>
    <s v="Senior Adullt"/>
    <n v="12000"/>
    <n v="24.620408163265306"/>
    <b v="0"/>
    <s v="Allergic Reaction"/>
    <b v="0"/>
    <b v="0"/>
    <x v="5"/>
  </r>
  <r>
    <s v="PID0746"/>
    <s v="South"/>
    <s v="Senior Adullt"/>
    <n v="500"/>
    <n v="24.3125994819138"/>
    <b v="0"/>
    <s v="Childbirth"/>
    <b v="0"/>
    <b v="0"/>
    <x v="2"/>
  </r>
  <r>
    <s v="PID0747"/>
    <s v="South"/>
    <s v="Senior Adullt"/>
    <n v="300000"/>
    <n v="30.804191389976012"/>
    <b v="1"/>
    <s v="Respiratory Infection"/>
    <b v="1"/>
    <b v="1"/>
    <x v="1"/>
  </r>
  <r>
    <s v="PID0748"/>
    <s v="West"/>
    <s v="Senior Adullt"/>
    <n v="200000"/>
    <n v="30.304921818919507"/>
    <b v="1"/>
    <s v="Hypertension"/>
    <b v="1"/>
    <b v="0"/>
    <x v="5"/>
  </r>
  <r>
    <s v="PID0749"/>
    <s v="South"/>
    <s v="senior"/>
    <n v="240000"/>
    <n v="28.515624999999993"/>
    <b v="1"/>
    <s v="Heart Disease"/>
    <b v="1"/>
    <b v="0"/>
    <x v="3"/>
  </r>
  <r>
    <s v="PID0750"/>
    <s v="East"/>
    <s v="Super Adults"/>
    <n v="100"/>
    <n v="33.694727891156468"/>
    <b v="1"/>
    <s v="Heart Attack"/>
    <b v="1"/>
    <b v="0"/>
    <x v="1"/>
  </r>
  <r>
    <s v="PID0751"/>
    <s v="West"/>
    <s v="senior"/>
    <n v="20000"/>
    <n v="30.927456382001839"/>
    <b v="1"/>
    <s v="Fractured Leg"/>
    <b v="1"/>
    <b v="1"/>
    <x v="0"/>
  </r>
  <r>
    <s v="PID0752"/>
    <s v="South"/>
    <s v="senior"/>
    <n v="18000"/>
    <n v="33.968915237942632"/>
    <b v="1"/>
    <s v="Fractured Arm"/>
    <b v="1"/>
    <b v="1"/>
    <x v="3"/>
  </r>
  <r>
    <s v="PID0753"/>
    <s v="South"/>
    <s v="Super Adults"/>
    <n v="32000"/>
    <n v="26.580764630994175"/>
    <b v="0"/>
    <s v="Fractured Arm"/>
    <b v="0"/>
    <b v="0"/>
    <x v="5"/>
  </r>
  <r>
    <s v="PID0754"/>
    <s v="East"/>
    <s v="Senior Adullt"/>
    <n v="24000"/>
    <n v="23.622573423769587"/>
    <b v="0"/>
    <s v="Osteoarthritis"/>
    <b v="0"/>
    <b v="0"/>
    <x v="4"/>
  </r>
  <r>
    <s v="PID0755"/>
    <s v="North"/>
    <s v="senior"/>
    <n v="20000"/>
    <n v="24.355071302675849"/>
    <b v="0"/>
    <s v="Cancer"/>
    <b v="0"/>
    <b v="0"/>
    <x v="4"/>
  </r>
  <r>
    <s v="PID0756"/>
    <s v="West"/>
    <s v="senior"/>
    <n v="60000"/>
    <n v="22.942130453700404"/>
    <b v="0"/>
    <s v="Appendicitis"/>
    <b v="0"/>
    <b v="0"/>
    <x v="1"/>
  </r>
  <r>
    <s v="PID0757"/>
    <s v="South"/>
    <s v="Senior Adullt"/>
    <n v="15000"/>
    <n v="31.426912469153724"/>
    <b v="1"/>
    <s v="Heart Disease"/>
    <b v="1"/>
    <b v="0"/>
    <x v="0"/>
  </r>
  <r>
    <s v="PID0758"/>
    <s v="West"/>
    <s v="Senior Adullt"/>
    <n v="12000"/>
    <n v="33.021120293847574"/>
    <b v="1"/>
    <s v="Allergic Reaction"/>
    <b v="1"/>
    <b v="1"/>
    <x v="0"/>
  </r>
  <r>
    <s v="PID0759"/>
    <s v="North"/>
    <s v="senior"/>
    <n v="18000"/>
    <n v="31.16487742348982"/>
    <b v="1"/>
    <s v="Cancer"/>
    <b v="0"/>
    <b v="1"/>
    <x v="1"/>
  </r>
  <r>
    <s v="PID0760"/>
    <s v="South"/>
    <s v="Senior Adullt"/>
    <n v="240000"/>
    <n v="33.392248453478096"/>
    <b v="1"/>
    <s v="Heart Attack"/>
    <b v="1"/>
    <b v="0"/>
    <x v="3"/>
  </r>
  <r>
    <s v="PID0761"/>
    <s v="East"/>
    <s v="senior"/>
    <n v="72000"/>
    <n v="26.177411979881111"/>
    <b v="0"/>
    <s v="Fractured Leg"/>
    <b v="0"/>
    <b v="0"/>
    <x v="5"/>
  </r>
  <r>
    <s v="PID0762"/>
    <s v="West"/>
    <s v="Super Adults"/>
    <n v="32000"/>
    <n v="20.077747874749029"/>
    <b v="0"/>
    <s v="Stroke"/>
    <b v="0"/>
    <b v="0"/>
    <x v="5"/>
  </r>
  <r>
    <s v="PID0763"/>
    <s v="West"/>
    <s v="Super Adults"/>
    <n v="12000"/>
    <n v="23.92242299970097"/>
    <b v="0"/>
    <s v="Cancer"/>
    <b v="0"/>
    <b v="0"/>
    <x v="5"/>
  </r>
  <r>
    <s v="PID0764"/>
    <s v="West"/>
    <s v="senior"/>
    <n v="240000"/>
    <n v="30.138775510204081"/>
    <b v="1"/>
    <s v="Cancer"/>
    <b v="1"/>
    <b v="0"/>
    <x v="2"/>
  </r>
  <r>
    <s v="PID0765"/>
    <s v="South"/>
    <s v="Senior Adullt"/>
    <n v="200000"/>
    <n v="23.313879092412847"/>
    <b v="0"/>
    <s v="Stroke"/>
    <b v="0"/>
    <b v="0"/>
    <x v="1"/>
  </r>
  <r>
    <s v="PID0766"/>
    <s v="North"/>
    <s v="senior"/>
    <n v="3000"/>
    <n v="29.431607353685276"/>
    <b v="1"/>
    <s v="Stroke"/>
    <b v="1"/>
    <b v="0"/>
    <x v="1"/>
  </r>
  <r>
    <s v="PID0767"/>
    <s v="South"/>
    <s v="senior"/>
    <n v="20000"/>
    <n v="33.834027364663896"/>
    <b v="1"/>
    <s v="Diabetes"/>
    <b v="1"/>
    <b v="0"/>
    <x v="2"/>
  </r>
  <r>
    <s v="PID0768"/>
    <s v="South"/>
    <s v="Senior Adullt"/>
    <n v="15000"/>
    <n v="23.422098967556547"/>
    <b v="0"/>
    <s v="Diabetes"/>
    <b v="0"/>
    <b v="0"/>
    <x v="4"/>
  </r>
  <r>
    <s v="PID0769"/>
    <s v="North"/>
    <s v="senior"/>
    <n v="72000"/>
    <n v="33.150434385002278"/>
    <b v="1"/>
    <s v="Prostate Cancer"/>
    <b v="1"/>
    <b v="0"/>
    <x v="0"/>
  </r>
  <r>
    <s v="PID0770"/>
    <s v="South"/>
    <s v="senior"/>
    <n v="12000"/>
    <n v="32.123735871505062"/>
    <b v="1"/>
    <s v="Prostate Cancer"/>
    <b v="1"/>
    <b v="1"/>
    <x v="2"/>
  </r>
  <r>
    <s v="PID0771"/>
    <s v="North"/>
    <s v="Senior Adullt"/>
    <n v="1600"/>
    <n v="24.156549421054276"/>
    <b v="0"/>
    <s v="Fractured Leg"/>
    <b v="0"/>
    <b v="0"/>
    <x v="1"/>
  </r>
  <r>
    <s v="PID0772"/>
    <s v="North"/>
    <s v="senior"/>
    <n v="15000"/>
    <n v="22.4"/>
    <b v="0"/>
    <s v="Allergic Reaction"/>
    <b v="0"/>
    <b v="0"/>
    <x v="5"/>
  </r>
  <r>
    <s v="PID0773"/>
    <s v="West"/>
    <s v="Super Adults"/>
    <n v="32000"/>
    <n v="31.18836291913215"/>
    <b v="1"/>
    <s v="Fractured Arm"/>
    <b v="1"/>
    <b v="1"/>
    <x v="4"/>
  </r>
  <r>
    <s v="PID0774"/>
    <s v="West"/>
    <s v="Senior Adullt"/>
    <n v="90000"/>
    <n v="34.29651633810424"/>
    <b v="1"/>
    <s v="Osteoarthritis"/>
    <b v="1"/>
    <b v="0"/>
    <x v="1"/>
  </r>
  <r>
    <s v="PID0775"/>
    <s v="South"/>
    <s v="Senior Adullt"/>
    <n v="12000"/>
    <n v="20.104514443315431"/>
    <b v="0"/>
    <s v="Fractured Arm"/>
    <b v="0"/>
    <b v="0"/>
    <x v="2"/>
  </r>
  <r>
    <s v="PID0776"/>
    <s v="West"/>
    <s v="senior"/>
    <n v="12000"/>
    <n v="31.701962809917358"/>
    <b v="1"/>
    <s v="Diabetes"/>
    <b v="0"/>
    <b v="1"/>
    <x v="1"/>
  </r>
  <r>
    <s v="PID0777"/>
    <s v="West"/>
    <s v="senior"/>
    <n v="240000"/>
    <n v="30.541383219954653"/>
    <b v="1"/>
    <s v="Cancer"/>
    <b v="1"/>
    <b v="0"/>
    <x v="5"/>
  </r>
  <r>
    <s v="PID0778"/>
    <s v="West"/>
    <s v="senior"/>
    <n v="40000"/>
    <n v="28.197125852808828"/>
    <b v="1"/>
    <s v="Cancer"/>
    <b v="1"/>
    <b v="1"/>
    <x v="1"/>
  </r>
  <r>
    <s v="PID0779"/>
    <s v="East"/>
    <s v="Young Adults"/>
    <n v="240000"/>
    <n v="28.026590930370464"/>
    <b v="1"/>
    <s v="Childbirth"/>
    <b v="1"/>
    <b v="0"/>
    <x v="1"/>
  </r>
  <r>
    <s v="PID0780"/>
    <s v="South"/>
    <s v="Senior Adullt"/>
    <n v="90000"/>
    <n v="33.417162017985056"/>
    <b v="1"/>
    <s v="Heart Attack"/>
    <b v="1"/>
    <b v="0"/>
    <x v="2"/>
  </r>
  <r>
    <s v="PID0781"/>
    <s v="South"/>
    <s v="senior"/>
    <n v="4000"/>
    <n v="21.874999999999996"/>
    <b v="0"/>
    <s v="Allergic Reaction"/>
    <b v="0"/>
    <b v="0"/>
    <x v="0"/>
  </r>
  <r>
    <s v="PID0782"/>
    <s v="South"/>
    <s v="senior"/>
    <n v="45000"/>
    <n v="24.977777777777778"/>
    <b v="0"/>
    <s v="Fractured Leg"/>
    <b v="0"/>
    <b v="0"/>
    <x v="5"/>
  </r>
  <r>
    <s v="PID0783"/>
    <s v="South"/>
    <s v="Super Adults"/>
    <n v="100"/>
    <n v="32.933117543001245"/>
    <b v="1"/>
    <s v="Stroke"/>
    <b v="1"/>
    <b v="0"/>
    <x v="1"/>
  </r>
  <r>
    <s v="PID0784"/>
    <s v="North"/>
    <s v="senior"/>
    <n v="72000"/>
    <n v="20.882755855524742"/>
    <b v="0"/>
    <s v="Fractured Leg"/>
    <b v="0"/>
    <b v="0"/>
    <x v="0"/>
  </r>
  <r>
    <s v="PID0785"/>
    <s v="North"/>
    <s v="Super Adults"/>
    <n v="3000"/>
    <n v="31.739929087103249"/>
    <b v="1"/>
    <s v="Fractured Arm"/>
    <b v="0"/>
    <b v="1"/>
    <x v="5"/>
  </r>
  <r>
    <s v="PID0786"/>
    <s v="South"/>
    <s v="Young Adults"/>
    <n v="500"/>
    <n v="31.37798916633637"/>
    <b v="1"/>
    <s v="Heart Disease"/>
    <b v="1"/>
    <b v="1"/>
    <x v="1"/>
  </r>
  <r>
    <s v="PID0787"/>
    <s v="South"/>
    <s v="Super Adults"/>
    <n v="32000"/>
    <n v="29.079565420058085"/>
    <b v="1"/>
    <s v="Fractured Leg"/>
    <b v="1"/>
    <b v="1"/>
    <x v="5"/>
  </r>
  <r>
    <s v="PID0788"/>
    <s v="East"/>
    <s v="Young Adults"/>
    <n v="40000"/>
    <n v="28.415532879818599"/>
    <b v="1"/>
    <s v="Heart Attack"/>
    <b v="1"/>
    <b v="1"/>
    <x v="1"/>
  </r>
  <r>
    <s v="PID0789"/>
    <s v="North"/>
    <s v="Super Adults"/>
    <n v="75000"/>
    <n v="29.010519395134775"/>
    <b v="1"/>
    <s v="Kidney Stones"/>
    <b v="0"/>
    <b v="1"/>
    <x v="1"/>
  </r>
  <r>
    <s v="PID0790"/>
    <s v="West"/>
    <s v="Senior Adullt"/>
    <n v="12000"/>
    <n v="21.604938271604937"/>
    <b v="0"/>
    <s v="Allergic Reaction"/>
    <b v="0"/>
    <b v="0"/>
    <x v="3"/>
  </r>
  <r>
    <s v="PID0791"/>
    <s v="South"/>
    <s v="senior"/>
    <n v="32000"/>
    <n v="22.887902695595002"/>
    <b v="0"/>
    <s v="Fractured Leg"/>
    <b v="0"/>
    <b v="0"/>
    <x v="1"/>
  </r>
  <r>
    <s v="PID0792"/>
    <s v="South"/>
    <s v="Senior Adullt"/>
    <n v="1000"/>
    <n v="33.945568114217735"/>
    <b v="1"/>
    <s v="Heart Disease"/>
    <b v="1"/>
    <b v="1"/>
    <x v="5"/>
  </r>
  <r>
    <s v="PID0793"/>
    <s v="South"/>
    <s v="Super Adults"/>
    <n v="30000"/>
    <n v="32.031249999999993"/>
    <b v="1"/>
    <s v="Heart Attack"/>
    <b v="1"/>
    <b v="1"/>
    <x v="4"/>
  </r>
  <r>
    <s v="PID0794"/>
    <s v="West"/>
    <s v="Super Adults"/>
    <n v="500"/>
    <n v="20.972655019081966"/>
    <b v="0"/>
    <s v="Diabetes"/>
    <b v="0"/>
    <b v="0"/>
    <x v="0"/>
  </r>
  <r>
    <s v="PID0795"/>
    <s v="South"/>
    <s v="Senior Adullt"/>
    <n v="250000"/>
    <n v="29.696262561631983"/>
    <b v="1"/>
    <s v="Heart Disease"/>
    <b v="1"/>
    <b v="0"/>
    <x v="3"/>
  </r>
  <r>
    <s v="PID0796"/>
    <s v="South"/>
    <s v="Senior Adullt"/>
    <n v="3000"/>
    <n v="28.760986286378717"/>
    <b v="1"/>
    <s v="Kidney Stones"/>
    <b v="0"/>
    <b v="1"/>
    <x v="4"/>
  </r>
  <r>
    <s v="PID0797"/>
    <s v="East"/>
    <s v="Senior Adullt"/>
    <n v="200000"/>
    <n v="24.558120886097097"/>
    <b v="0"/>
    <s v="Osteoarthritis"/>
    <b v="0"/>
    <b v="0"/>
    <x v="5"/>
  </r>
  <r>
    <s v="PID0798"/>
    <s v="South"/>
    <s v="senior"/>
    <n v="36000"/>
    <n v="25.078124999999996"/>
    <b v="0"/>
    <s v="Kidney Stones"/>
    <b v="0"/>
    <b v="0"/>
    <x v="3"/>
  </r>
  <r>
    <s v="PID0799"/>
    <s v="North"/>
    <s v="senior"/>
    <n v="12000"/>
    <n v="30.483896811408421"/>
    <b v="1"/>
    <s v="Kidney Stones"/>
    <b v="1"/>
    <b v="0"/>
    <x v="4"/>
  </r>
  <r>
    <s v="PID0800"/>
    <s v="West"/>
    <s v="senior"/>
    <n v="15000"/>
    <n v="25.37777777777778"/>
    <b v="0"/>
    <s v="Stroke"/>
    <b v="0"/>
    <b v="0"/>
    <x v="5"/>
  </r>
  <r>
    <s v="PID0801"/>
    <s v="West"/>
    <s v="Senior Adullt"/>
    <n v="300000"/>
    <n v="26.367187499999996"/>
    <b v="0"/>
    <s v="Stroke"/>
    <b v="0"/>
    <b v="0"/>
    <x v="1"/>
  </r>
  <r>
    <s v="PID0802"/>
    <s v="West"/>
    <s v="Senior Adullt"/>
    <n v="500"/>
    <n v="31.531069388871792"/>
    <b v="1"/>
    <s v="Respiratory Infection"/>
    <b v="1"/>
    <b v="0"/>
    <x v="5"/>
  </r>
  <r>
    <s v="PID0803"/>
    <s v="East"/>
    <s v="senior"/>
    <n v="60000"/>
    <n v="25.293946871824652"/>
    <b v="0"/>
    <s v="Stroke"/>
    <b v="0"/>
    <b v="0"/>
    <x v="3"/>
  </r>
  <r>
    <s v="PID0804"/>
    <s v="South"/>
    <s v="Young Adults"/>
    <n v="48000"/>
    <n v="28.844688309708882"/>
    <b v="1"/>
    <s v="Respiratory Infection"/>
    <b v="1"/>
    <b v="1"/>
    <x v="5"/>
  </r>
  <r>
    <s v="PID0805"/>
    <s v="North"/>
    <s v="senior"/>
    <n v="24000"/>
    <n v="33.425160697887975"/>
    <b v="1"/>
    <s v="Heart Disease"/>
    <b v="1"/>
    <b v="1"/>
    <x v="5"/>
  </r>
  <r>
    <s v="PID0806"/>
    <s v="North"/>
    <s v="senior"/>
    <n v="3000"/>
    <n v="26.749763663737269"/>
    <b v="0"/>
    <s v="Diabetes"/>
    <b v="0"/>
    <b v="0"/>
    <x v="2"/>
  </r>
  <r>
    <s v="PID0807"/>
    <s v="East"/>
    <s v="Young Adults"/>
    <n v="800"/>
    <n v="28.658390615916009"/>
    <b v="1"/>
    <s v="Osteoarthritis"/>
    <b v="1"/>
    <b v="0"/>
    <x v="5"/>
  </r>
  <r>
    <s v="PID0808"/>
    <s v="South"/>
    <s v="Young Adults"/>
    <n v="15000"/>
    <n v="32.226562499999993"/>
    <b v="1"/>
    <s v="Childbirth"/>
    <b v="1"/>
    <b v="0"/>
    <x v="0"/>
  </r>
  <r>
    <s v="PID0809"/>
    <s v="West"/>
    <s v="senior"/>
    <n v="12000"/>
    <n v="21.223898795915254"/>
    <b v="0"/>
    <s v="Fractured Leg"/>
    <b v="0"/>
    <b v="0"/>
    <x v="1"/>
  </r>
  <r>
    <s v="PID0810"/>
    <s v="South"/>
    <s v="Senior Adullt"/>
    <n v="24000"/>
    <n v="29.474171521160446"/>
    <b v="1"/>
    <s v="Hypertension"/>
    <b v="1"/>
    <b v="1"/>
    <x v="3"/>
  </r>
  <r>
    <s v="PID0811"/>
    <s v="West"/>
    <s v="senior"/>
    <n v="800"/>
    <n v="23.100907029478464"/>
    <b v="0"/>
    <s v="Stroke"/>
    <b v="0"/>
    <b v="0"/>
    <x v="2"/>
  </r>
  <r>
    <s v="PID0812"/>
    <s v="East"/>
    <s v="Senior Adullt"/>
    <n v="60000"/>
    <n v="24.725182932941294"/>
    <b v="0"/>
    <s v="Fractured Arm"/>
    <b v="0"/>
    <b v="0"/>
    <x v="3"/>
  </r>
  <r>
    <s v="PID0813"/>
    <s v="North"/>
    <s v="Young Adults"/>
    <n v="250000"/>
    <n v="34.433783613180154"/>
    <b v="1"/>
    <s v="Childbirth"/>
    <b v="0"/>
    <b v="1"/>
    <x v="0"/>
  </r>
  <r>
    <s v="PID0814"/>
    <s v="West"/>
    <s v="senior"/>
    <n v="36000"/>
    <n v="34.656699085498623"/>
    <b v="1"/>
    <s v="Heart Disease"/>
    <b v="1"/>
    <b v="0"/>
    <x v="2"/>
  </r>
  <r>
    <s v="PID0815"/>
    <s v="East"/>
    <s v="senior"/>
    <n v="3000"/>
    <n v="25.312294543063771"/>
    <b v="0"/>
    <s v="Hypertension"/>
    <b v="0"/>
    <b v="0"/>
    <x v="0"/>
  </r>
  <r>
    <s v="PID0816"/>
    <s v="North"/>
    <s v="Young Adults"/>
    <n v="12000"/>
    <n v="34.98279260917505"/>
    <b v="1"/>
    <s v="Kidney Stones"/>
    <b v="0"/>
    <b v="1"/>
    <x v="1"/>
  </r>
  <r>
    <s v="PID0817"/>
    <s v="West"/>
    <s v="Senior Adullt"/>
    <n v="32000"/>
    <n v="20.868764172335602"/>
    <b v="0"/>
    <s v="Fractured Leg"/>
    <b v="0"/>
    <b v="0"/>
    <x v="0"/>
  </r>
  <r>
    <s v="PID0818"/>
    <s v="North"/>
    <s v="senior"/>
    <n v="100"/>
    <n v="26.892006802721095"/>
    <b v="0"/>
    <s v="Cancer"/>
    <b v="0"/>
    <b v="0"/>
    <x v="5"/>
  </r>
  <r>
    <s v="PID0819"/>
    <s v="South"/>
    <s v="Senior Adullt"/>
    <n v="240000"/>
    <n v="24.785890550152416"/>
    <b v="0"/>
    <s v="Appendicitis"/>
    <b v="0"/>
    <b v="0"/>
    <x v="0"/>
  </r>
  <r>
    <s v="PID0820"/>
    <s v="East"/>
    <s v="Senior Adullt"/>
    <n v="16000"/>
    <n v="31.83885640025991"/>
    <b v="1"/>
    <s v="Cancer"/>
    <b v="0"/>
    <b v="1"/>
    <x v="3"/>
  </r>
  <r>
    <s v="PID0821"/>
    <s v="South"/>
    <s v="senior"/>
    <n v="300000"/>
    <n v="33.515273388872927"/>
    <b v="1"/>
    <s v="Diabetes"/>
    <b v="1"/>
    <b v="0"/>
    <x v="1"/>
  </r>
  <r>
    <s v="PID0822"/>
    <s v="South"/>
    <s v="senior"/>
    <n v="500"/>
    <n v="33.822345155981935"/>
    <b v="1"/>
    <s v="Allergic Reaction"/>
    <b v="0"/>
    <b v="1"/>
    <x v="2"/>
  </r>
  <r>
    <s v="PID0823"/>
    <s v="East"/>
    <s v="senior"/>
    <n v="90000"/>
    <n v="21.561065197428839"/>
    <b v="0"/>
    <s v="Fractured Arm"/>
    <b v="0"/>
    <b v="0"/>
    <x v="5"/>
  </r>
  <r>
    <s v="PID0824"/>
    <s v="East"/>
    <s v="Senior Adullt"/>
    <n v="100"/>
    <n v="29.225727785398561"/>
    <b v="1"/>
    <s v="Fractured Leg"/>
    <b v="0"/>
    <b v="1"/>
    <x v="0"/>
  </r>
  <r>
    <s v="PID0825"/>
    <s v="West"/>
    <s v="Senior Adullt"/>
    <n v="240000"/>
    <n v="33.283832644628099"/>
    <b v="1"/>
    <s v="Kidney Stones"/>
    <b v="0"/>
    <b v="1"/>
    <x v="4"/>
  </r>
  <r>
    <s v="PID0826"/>
    <s v="South"/>
    <s v="senior"/>
    <n v="40000"/>
    <n v="26.500811249323963"/>
    <b v="0"/>
    <s v="Diabetes"/>
    <b v="0"/>
    <b v="0"/>
    <x v="3"/>
  </r>
  <r>
    <s v="PID0827"/>
    <s v="North"/>
    <s v="Super Adults"/>
    <n v="30000"/>
    <n v="28.722879684418146"/>
    <b v="1"/>
    <s v="Childbirth"/>
    <b v="1"/>
    <b v="0"/>
    <x v="4"/>
  </r>
  <r>
    <s v="PID0828"/>
    <s v="South"/>
    <s v="senior"/>
    <n v="500"/>
    <n v="30.508337052213072"/>
    <b v="1"/>
    <s v="Appendicitis"/>
    <b v="0"/>
    <b v="1"/>
    <x v="4"/>
  </r>
  <r>
    <s v="PID0829"/>
    <s v="South"/>
    <s v="Senior Adullt"/>
    <n v="800"/>
    <n v="28.692589172736916"/>
    <b v="1"/>
    <s v="Prostate Cancer"/>
    <b v="0"/>
    <b v="1"/>
    <x v="5"/>
  </r>
  <r>
    <s v="PID0830"/>
    <s v="South"/>
    <s v="Senior Adullt"/>
    <n v="500"/>
    <n v="32.031249999999993"/>
    <b v="1"/>
    <s v="Hypertension"/>
    <b v="1"/>
    <b v="0"/>
    <x v="5"/>
  </r>
  <r>
    <s v="PID0831"/>
    <s v="North"/>
    <s v="Senior Adullt"/>
    <n v="30000"/>
    <n v="31.789113622843551"/>
    <b v="1"/>
    <s v="Fractured Arm"/>
    <b v="0"/>
    <b v="1"/>
    <x v="2"/>
  </r>
  <r>
    <s v="PID0832"/>
    <s v="South"/>
    <s v="senior"/>
    <n v="12000"/>
    <n v="34.545700378583021"/>
    <b v="1"/>
    <s v="Fractured Arm"/>
    <b v="1"/>
    <b v="0"/>
    <x v="1"/>
  </r>
  <r>
    <s v="PID0833"/>
    <s v="South"/>
    <s v="Senior Adullt"/>
    <n v="60000"/>
    <n v="28.369901064261416"/>
    <b v="1"/>
    <s v="Stroke"/>
    <b v="1"/>
    <b v="0"/>
    <x v="2"/>
  </r>
  <r>
    <s v="PID0834"/>
    <s v="East"/>
    <s v="Super Adults"/>
    <n v="15000"/>
    <n v="23.258573632372133"/>
    <b v="0"/>
    <s v="Fractured Leg"/>
    <b v="0"/>
    <b v="0"/>
    <x v="5"/>
  </r>
  <r>
    <s v="PID0835"/>
    <s v="South"/>
    <s v="senior"/>
    <n v="250000"/>
    <n v="28.878929428102513"/>
    <b v="1"/>
    <s v="Cancer"/>
    <b v="1"/>
    <b v="0"/>
    <x v="1"/>
  </r>
  <r>
    <s v="PID0836"/>
    <s v="West"/>
    <s v="Senior Adullt"/>
    <n v="500"/>
    <n v="30.236734693877548"/>
    <b v="1"/>
    <s v="Heart Disease"/>
    <b v="1"/>
    <b v="0"/>
    <x v="4"/>
  </r>
  <r>
    <s v="PID0837"/>
    <s v="South"/>
    <s v="Young Adults"/>
    <n v="1000"/>
    <n v="24.418229409444582"/>
    <b v="0"/>
    <s v="Allergic Reaction"/>
    <b v="0"/>
    <b v="0"/>
    <x v="1"/>
  </r>
  <r>
    <s v="PID0838"/>
    <s v="West"/>
    <s v="Super Adults"/>
    <n v="250000"/>
    <n v="31.266807701961348"/>
    <b v="1"/>
    <s v="Fractured Leg"/>
    <b v="0"/>
    <b v="1"/>
    <x v="0"/>
  </r>
  <r>
    <s v="PID0839"/>
    <s v="South"/>
    <s v="Senior Adullt"/>
    <n v="15000"/>
    <n v="28.344671201814062"/>
    <b v="1"/>
    <s v="Kidney Stones"/>
    <b v="0"/>
    <b v="1"/>
    <x v="5"/>
  </r>
  <r>
    <s v="PID0840"/>
    <s v="South"/>
    <s v="Senior Adullt"/>
    <n v="45000"/>
    <n v="34.748512709572744"/>
    <b v="1"/>
    <s v="Respiratory Infection"/>
    <b v="1"/>
    <b v="0"/>
    <x v="2"/>
  </r>
  <r>
    <s v="PID0841"/>
    <s v="North"/>
    <s v="senior"/>
    <n v="240000"/>
    <n v="34.816594356197783"/>
    <b v="1"/>
    <s v="Respiratory Infection"/>
    <b v="1"/>
    <b v="1"/>
    <x v="2"/>
  </r>
  <r>
    <s v="PID0842"/>
    <s v="South"/>
    <s v="Senior Adullt"/>
    <n v="800"/>
    <n v="31.441476138790662"/>
    <b v="1"/>
    <s v="Allergic Reaction"/>
    <b v="0"/>
    <b v="1"/>
    <x v="5"/>
  </r>
  <r>
    <s v="PID0843"/>
    <s v="South"/>
    <s v="Senior Adullt"/>
    <n v="800"/>
    <n v="26.609958974745005"/>
    <b v="0"/>
    <s v="Hypertension"/>
    <b v="0"/>
    <b v="0"/>
    <x v="1"/>
  </r>
  <r>
    <s v="PID0844"/>
    <s v="West"/>
    <s v="Super Adults"/>
    <n v="60000"/>
    <n v="23.95124716553288"/>
    <b v="0"/>
    <s v="Fractured Leg"/>
    <b v="0"/>
    <b v="0"/>
    <x v="1"/>
  </r>
  <r>
    <s v="PID0845"/>
    <s v="North"/>
    <s v="senior"/>
    <n v="32000"/>
    <n v="26.62222222222222"/>
    <b v="0"/>
    <s v="Hypertension"/>
    <b v="0"/>
    <b v="0"/>
    <x v="2"/>
  </r>
  <r>
    <s v="PID0846"/>
    <s v="North"/>
    <s v="Senior Adullt"/>
    <n v="250000"/>
    <n v="33.044897959183672"/>
    <b v="1"/>
    <s v="Diabetes"/>
    <b v="1"/>
    <b v="0"/>
    <x v="2"/>
  </r>
  <r>
    <s v="PID0847"/>
    <s v="North"/>
    <s v="Super Adults"/>
    <n v="12000"/>
    <n v="29.136316337148799"/>
    <b v="1"/>
    <s v="Stroke"/>
    <b v="0"/>
    <b v="1"/>
    <x v="5"/>
  </r>
  <r>
    <s v="PID0848"/>
    <s v="East"/>
    <s v="Senior Adullt"/>
    <n v="240000"/>
    <n v="29.725849935226364"/>
    <b v="1"/>
    <s v="Allergic Reaction"/>
    <b v="0"/>
    <b v="1"/>
    <x v="2"/>
  </r>
  <r>
    <s v="PID0849"/>
    <s v="East"/>
    <s v="senior"/>
    <n v="300000"/>
    <n v="31.866054550364563"/>
    <b v="1"/>
    <s v="Heart Attack"/>
    <b v="1"/>
    <b v="0"/>
    <x v="0"/>
  </r>
  <r>
    <s v="PID0850"/>
    <s v="East"/>
    <s v="Senior Adullt"/>
    <n v="300000"/>
    <n v="20.473469387755102"/>
    <b v="0"/>
    <s v="Diabetes"/>
    <b v="0"/>
    <b v="0"/>
    <x v="0"/>
  </r>
  <r>
    <s v="PID0851"/>
    <s v="North"/>
    <s v="senior"/>
    <n v="1600"/>
    <n v="32.461911357340718"/>
    <b v="1"/>
    <s v="Fractured Arm"/>
    <b v="1"/>
    <b v="0"/>
    <x v="1"/>
  </r>
  <r>
    <s v="PID0852"/>
    <s v="South"/>
    <s v="Young Adults"/>
    <n v="200000"/>
    <n v="23.205809566311007"/>
    <b v="0"/>
    <s v="Childbirth"/>
    <b v="0"/>
    <b v="0"/>
    <x v="5"/>
  </r>
  <r>
    <s v="PID0853"/>
    <s v="West"/>
    <s v="Senior Adullt"/>
    <n v="30000"/>
    <n v="21.285228301239037"/>
    <b v="0"/>
    <s v="Diabetes"/>
    <b v="0"/>
    <b v="0"/>
    <x v="0"/>
  </r>
  <r>
    <s v="PID0854"/>
    <s v="South"/>
    <s v="Senior Adullt"/>
    <n v="60000"/>
    <n v="29.797286998933085"/>
    <b v="1"/>
    <s v="Childbirth"/>
    <b v="1"/>
    <b v="1"/>
    <x v="1"/>
  </r>
  <r>
    <s v="PID0855"/>
    <s v="South"/>
    <s v="Young Adults"/>
    <n v="18000"/>
    <n v="31.248794413795761"/>
    <b v="1"/>
    <s v="Heart Disease"/>
    <b v="1"/>
    <b v="0"/>
    <x v="2"/>
  </r>
  <r>
    <s v="PID0856"/>
    <s v="North"/>
    <s v="Super Adults"/>
    <n v="2000"/>
    <n v="22.507433475102562"/>
    <b v="0"/>
    <s v="Kidney Stones"/>
    <b v="0"/>
    <b v="0"/>
    <x v="1"/>
  </r>
  <r>
    <s v="PID0857"/>
    <s v="West"/>
    <s v="senior"/>
    <n v="75000"/>
    <n v="20.668967784352397"/>
    <b v="0"/>
    <s v="Cancer"/>
    <b v="0"/>
    <b v="0"/>
    <x v="1"/>
  </r>
  <r>
    <s v="PID0858"/>
    <s v="West"/>
    <s v="Senior Adullt"/>
    <n v="800"/>
    <n v="31.906460562822033"/>
    <b v="1"/>
    <s v="Childbirth"/>
    <b v="1"/>
    <b v="0"/>
    <x v="5"/>
  </r>
  <r>
    <s v="PID0859"/>
    <s v="North"/>
    <s v="Young Adults"/>
    <n v="18000"/>
    <n v="32.655083066605698"/>
    <b v="1"/>
    <s v="Diabetes"/>
    <b v="1"/>
    <b v="1"/>
    <x v="4"/>
  </r>
  <r>
    <s v="PID0860"/>
    <s v="North"/>
    <s v="Young Adults"/>
    <n v="18000"/>
    <n v="28.593749999999996"/>
    <b v="1"/>
    <s v="Respiratory Infection"/>
    <b v="1"/>
    <b v="1"/>
    <x v="3"/>
  </r>
  <r>
    <s v="PID0861"/>
    <s v="West"/>
    <s v="Super Adults"/>
    <n v="800"/>
    <n v="20.898437499999996"/>
    <b v="0"/>
    <s v="Stroke"/>
    <b v="0"/>
    <b v="0"/>
    <x v="1"/>
  </r>
  <r>
    <s v="PID0862"/>
    <s v="North"/>
    <s v="Young Adults"/>
    <n v="12000"/>
    <n v="34.306703397612495"/>
    <b v="1"/>
    <s v="Hypertension"/>
    <b v="0"/>
    <b v="1"/>
    <x v="2"/>
  </r>
  <r>
    <s v="PID0863"/>
    <s v="West"/>
    <s v="Super Adults"/>
    <n v="30000"/>
    <n v="34.643725164924184"/>
    <b v="1"/>
    <s v="Osteoarthritis"/>
    <b v="0"/>
    <b v="1"/>
    <x v="5"/>
  </r>
  <r>
    <s v="PID0864"/>
    <s v="North"/>
    <s v="Super Adults"/>
    <n v="800"/>
    <n v="34.214360041623308"/>
    <b v="1"/>
    <s v="Diabetes"/>
    <b v="0"/>
    <b v="1"/>
    <x v="3"/>
  </r>
  <r>
    <s v="PID0865"/>
    <s v="North"/>
    <s v="senior"/>
    <n v="3000"/>
    <n v="26.684560406978559"/>
    <b v="0"/>
    <s v="Allergic Reaction"/>
    <b v="0"/>
    <b v="0"/>
    <x v="4"/>
  </r>
  <r>
    <s v="PID0866"/>
    <s v="South"/>
    <s v="Super Adults"/>
    <n v="24000"/>
    <n v="34.823034077452746"/>
    <b v="1"/>
    <s v="Heart Disease"/>
    <b v="1"/>
    <b v="0"/>
    <x v="4"/>
  </r>
  <r>
    <s v="PID0867"/>
    <s v="South"/>
    <s v="Senior Adullt"/>
    <n v="100"/>
    <n v="25.419278036483316"/>
    <b v="0"/>
    <s v="Hypertension"/>
    <b v="0"/>
    <b v="0"/>
    <x v="1"/>
  </r>
  <r>
    <s v="PID0868"/>
    <s v="East"/>
    <s v="senior"/>
    <n v="18000"/>
    <n v="28.961704854991183"/>
    <b v="1"/>
    <s v="Heart Attack"/>
    <b v="1"/>
    <b v="1"/>
    <x v="5"/>
  </r>
  <r>
    <s v="PID0869"/>
    <s v="South"/>
    <s v="Senior Adullt"/>
    <n v="40000"/>
    <n v="21.193755739210289"/>
    <b v="0"/>
    <s v="Appendicitis"/>
    <b v="0"/>
    <b v="0"/>
    <x v="3"/>
  </r>
  <r>
    <s v="PID0870"/>
    <s v="South"/>
    <s v="Senior Adullt"/>
    <n v="200000"/>
    <n v="26.481632653061222"/>
    <b v="0"/>
    <s v="Fractured Arm"/>
    <b v="0"/>
    <b v="0"/>
    <x v="3"/>
  </r>
  <r>
    <s v="PID0871"/>
    <s v="North"/>
    <s v="senior"/>
    <n v="50000"/>
    <n v="25.027788733909425"/>
    <b v="0"/>
    <s v="Prostate Cancer"/>
    <b v="0"/>
    <b v="0"/>
    <x v="0"/>
  </r>
  <r>
    <s v="PID0872"/>
    <s v="North"/>
    <s v="Senior Adullt"/>
    <n v="32000"/>
    <n v="31.992171327486922"/>
    <b v="1"/>
    <s v="Appendicitis"/>
    <b v="0"/>
    <b v="1"/>
    <x v="3"/>
  </r>
  <r>
    <s v="PID0873"/>
    <s v="South"/>
    <s v="senior"/>
    <n v="500"/>
    <n v="26.399635867091494"/>
    <b v="0"/>
    <s v="Hypertension"/>
    <b v="0"/>
    <b v="0"/>
    <x v="5"/>
  </r>
  <r>
    <s v="PID0874"/>
    <s v="South"/>
    <s v="Young Adults"/>
    <n v="18000"/>
    <n v="34.284607438016529"/>
    <b v="1"/>
    <s v="Cancer"/>
    <b v="1"/>
    <b v="0"/>
    <x v="0"/>
  </r>
  <r>
    <s v="PID0875"/>
    <s v="South"/>
    <s v="Senior Adullt"/>
    <n v="16000"/>
    <n v="21.94286574579397"/>
    <b v="0"/>
    <s v="Prostate Cancer"/>
    <b v="0"/>
    <b v="0"/>
    <x v="0"/>
  </r>
  <r>
    <s v="PID0876"/>
    <s v="West"/>
    <s v="Super Adults"/>
    <n v="14000"/>
    <n v="21.64268353844373"/>
    <b v="0"/>
    <s v="Stroke"/>
    <b v="0"/>
    <b v="0"/>
    <x v="3"/>
  </r>
  <r>
    <s v="PID0877"/>
    <s v="South"/>
    <s v="Young Adults"/>
    <n v="40000"/>
    <n v="22.620347020964285"/>
    <b v="0"/>
    <s v="Appendicitis"/>
    <b v="0"/>
    <b v="0"/>
    <x v="2"/>
  </r>
  <r>
    <s v="PID0878"/>
    <s v="West"/>
    <s v="Young Adults"/>
    <n v="48000"/>
    <n v="32.368549813692653"/>
    <b v="1"/>
    <s v="Hypertension"/>
    <b v="1"/>
    <b v="0"/>
    <x v="0"/>
  </r>
  <r>
    <s v="PID0879"/>
    <s v="East"/>
    <s v="senior"/>
    <n v="32000"/>
    <n v="34.601455771092546"/>
    <b v="1"/>
    <s v="Childbirth"/>
    <b v="0"/>
    <b v="1"/>
    <x v="1"/>
  </r>
  <r>
    <s v="PID0880"/>
    <s v="North"/>
    <s v="Senior Adullt"/>
    <n v="60000"/>
    <n v="30.116213151927443"/>
    <b v="1"/>
    <s v="Childbirth"/>
    <b v="1"/>
    <b v="0"/>
    <x v="1"/>
  </r>
  <r>
    <s v="PID0881"/>
    <s v="North"/>
    <s v="Senior Adullt"/>
    <n v="40000"/>
    <n v="32.251842135720068"/>
    <b v="1"/>
    <s v="Heart Attack"/>
    <b v="1"/>
    <b v="0"/>
    <x v="5"/>
  </r>
  <r>
    <s v="PID0882"/>
    <s v="West"/>
    <s v="senior"/>
    <n v="18000"/>
    <n v="34.380165289256198"/>
    <b v="1"/>
    <s v="Stroke"/>
    <b v="0"/>
    <b v="1"/>
    <x v="5"/>
  </r>
  <r>
    <s v="PID0883"/>
    <s v="North"/>
    <s v="Young Adults"/>
    <n v="18000"/>
    <n v="30.639179391225902"/>
    <b v="1"/>
    <s v="Heart Disease"/>
    <b v="1"/>
    <b v="0"/>
    <x v="5"/>
  </r>
  <r>
    <s v="PID0884"/>
    <s v="South"/>
    <s v="senior"/>
    <n v="800"/>
    <n v="29.140624999999993"/>
    <b v="1"/>
    <s v="Heart Disease"/>
    <b v="1"/>
    <b v="0"/>
    <x v="0"/>
  </r>
  <r>
    <s v="PID0885"/>
    <s v="South"/>
    <s v="senior"/>
    <n v="12000"/>
    <n v="24.690405462752206"/>
    <b v="0"/>
    <s v="Allergic Reaction"/>
    <b v="0"/>
    <b v="0"/>
    <x v="2"/>
  </r>
  <r>
    <s v="PID0886"/>
    <s v="West"/>
    <s v="Senior Adullt"/>
    <n v="30000"/>
    <n v="29.792387543252598"/>
    <b v="1"/>
    <s v="Heart Disease"/>
    <b v="1"/>
    <b v="1"/>
    <x v="5"/>
  </r>
  <r>
    <s v="PID0887"/>
    <s v="West"/>
    <s v="senior"/>
    <n v="200000"/>
    <n v="31.147271531886911"/>
    <b v="1"/>
    <s v="Osteoarthritis"/>
    <b v="0"/>
    <b v="1"/>
    <x v="2"/>
  </r>
  <r>
    <s v="PID0888"/>
    <s v="West"/>
    <s v="Young Adults"/>
    <n v="300000"/>
    <n v="25.406766528925623"/>
    <b v="0"/>
    <s v="Diabetes"/>
    <b v="0"/>
    <b v="0"/>
    <x v="0"/>
  </r>
  <r>
    <s v="PID0889"/>
    <s v="South"/>
    <s v="Senior Adullt"/>
    <n v="72000"/>
    <n v="29.159183673469386"/>
    <b v="1"/>
    <s v="Stroke"/>
    <b v="0"/>
    <b v="1"/>
    <x v="5"/>
  </r>
  <r>
    <s v="PID0890"/>
    <s v="West"/>
    <s v="Senior Adullt"/>
    <n v="240000"/>
    <n v="20.109164033323754"/>
    <b v="0"/>
    <s v="Diabetes"/>
    <b v="0"/>
    <b v="0"/>
    <x v="1"/>
  </r>
  <r>
    <s v="PID0891"/>
    <s v="North"/>
    <s v="Senior Adullt"/>
    <n v="1600"/>
    <n v="24.567474048442911"/>
    <b v="0"/>
    <s v="Cancer"/>
    <b v="0"/>
    <b v="0"/>
    <x v="0"/>
  </r>
  <r>
    <s v="PID0892"/>
    <s v="East"/>
    <s v="senior"/>
    <n v="40000"/>
    <n v="23.550006605892456"/>
    <b v="0"/>
    <s v="Appendicitis"/>
    <b v="0"/>
    <b v="0"/>
    <x v="0"/>
  </r>
  <r>
    <s v="PID0893"/>
    <s v="South"/>
    <s v="Senior Adullt"/>
    <n v="60000"/>
    <n v="30.631534277226958"/>
    <b v="1"/>
    <s v="Diabetes"/>
    <b v="0"/>
    <b v="1"/>
    <x v="2"/>
  </r>
  <r>
    <s v="PID0894"/>
    <s v="South"/>
    <s v="Senior Adullt"/>
    <n v="18000"/>
    <n v="20.231031435424818"/>
    <b v="0"/>
    <s v="Fractured Arm"/>
    <b v="0"/>
    <b v="0"/>
    <x v="3"/>
  </r>
  <r>
    <s v="PID0895"/>
    <s v="South"/>
    <s v="senior"/>
    <n v="24000"/>
    <n v="29.975695382122602"/>
    <b v="1"/>
    <s v="Diabetes"/>
    <b v="0"/>
    <b v="1"/>
    <x v="4"/>
  </r>
  <r>
    <s v="PID0896"/>
    <s v="North"/>
    <s v="senior"/>
    <n v="240000"/>
    <n v="33.892370715311095"/>
    <b v="1"/>
    <s v="Fractured Arm"/>
    <b v="0"/>
    <b v="1"/>
    <x v="0"/>
  </r>
  <r>
    <s v="PID0897"/>
    <s v="North"/>
    <s v="Senior Adullt"/>
    <n v="60000"/>
    <n v="31.427154195011344"/>
    <b v="1"/>
    <s v="Allergic Reaction"/>
    <b v="1"/>
    <b v="1"/>
    <x v="1"/>
  </r>
  <r>
    <s v="PID0898"/>
    <s v="East"/>
    <s v="Super Adults"/>
    <n v="90000"/>
    <n v="23.309053069719038"/>
    <b v="0"/>
    <s v="Kidney Stones"/>
    <b v="0"/>
    <b v="0"/>
    <x v="3"/>
  </r>
  <r>
    <s v="PID0899"/>
    <s v="South"/>
    <s v="Senior Adullt"/>
    <n v="800"/>
    <n v="22.826244737988098"/>
    <b v="0"/>
    <s v="Diabetes"/>
    <b v="0"/>
    <b v="0"/>
    <x v="2"/>
  </r>
  <r>
    <s v="PID0900"/>
    <s v="West"/>
    <s v="senior"/>
    <n v="90000"/>
    <n v="20.615456580574026"/>
    <b v="0"/>
    <s v="Allergic Reaction"/>
    <b v="0"/>
    <b v="0"/>
    <x v="1"/>
  </r>
  <r>
    <s v="PID0901"/>
    <s v="East"/>
    <s v="Young Adults"/>
    <n v="100"/>
    <n v="21.328124999999996"/>
    <b v="0"/>
    <s v="Allergic Reaction"/>
    <b v="0"/>
    <b v="0"/>
    <x v="4"/>
  </r>
  <r>
    <s v="PID0902"/>
    <s v="North"/>
    <s v="Senior Adullt"/>
    <n v="32000"/>
    <n v="28.312426186600273"/>
    <b v="1"/>
    <s v="Heart Disease"/>
    <b v="1"/>
    <b v="0"/>
    <x v="5"/>
  </r>
  <r>
    <s v="PID0903"/>
    <s v="West"/>
    <s v="Senior Adullt"/>
    <n v="21000"/>
    <n v="25.186213861886124"/>
    <b v="0"/>
    <s v="Osteoarthritis"/>
    <b v="0"/>
    <b v="0"/>
    <x v="4"/>
  </r>
  <r>
    <s v="PID0904"/>
    <s v="North"/>
    <s v="senior"/>
    <n v="60000"/>
    <n v="22.442607897153355"/>
    <b v="0"/>
    <s v="Childbirth"/>
    <b v="0"/>
    <b v="0"/>
    <x v="5"/>
  </r>
  <r>
    <s v="PID0905"/>
    <s v="North"/>
    <s v="senior"/>
    <n v="18000"/>
    <n v="31.816893424036284"/>
    <b v="1"/>
    <s v="Hypertension"/>
    <b v="0"/>
    <b v="1"/>
    <x v="1"/>
  </r>
  <r>
    <s v="PID0906"/>
    <s v="South"/>
    <s v="Senior Adullt"/>
    <n v="21000"/>
    <n v="25.643956713915557"/>
    <b v="0"/>
    <s v="Diabetes"/>
    <b v="0"/>
    <b v="0"/>
    <x v="0"/>
  </r>
  <r>
    <s v="PID0907"/>
    <s v="East"/>
    <s v="senior"/>
    <n v="45000"/>
    <n v="22.800113594872002"/>
    <b v="0"/>
    <s v="Appendicitis"/>
    <b v="0"/>
    <b v="0"/>
    <x v="3"/>
  </r>
  <r>
    <s v="PID0908"/>
    <s v="East"/>
    <s v="Super Adults"/>
    <n v="800"/>
    <n v="20.613131003026183"/>
    <b v="0"/>
    <s v="Appendicitis"/>
    <b v="0"/>
    <b v="0"/>
    <x v="1"/>
  </r>
  <r>
    <s v="PID0909"/>
    <s v="North"/>
    <s v="Senior Adullt"/>
    <n v="90000"/>
    <n v="33.779945871896821"/>
    <b v="1"/>
    <s v="Childbirth"/>
    <b v="1"/>
    <b v="0"/>
    <x v="2"/>
  </r>
  <r>
    <s v="PID0910"/>
    <s v="South"/>
    <s v="Young Adults"/>
    <n v="240000"/>
    <n v="35.005668934240369"/>
    <b v="1"/>
    <s v="Kidney Stones"/>
    <b v="0"/>
    <b v="1"/>
    <x v="3"/>
  </r>
  <r>
    <s v="PID0911"/>
    <s v="South"/>
    <s v="Young Adults"/>
    <n v="24000"/>
    <n v="30.62283737024222"/>
    <b v="1"/>
    <s v="Kidney Stones"/>
    <b v="1"/>
    <b v="0"/>
    <x v="3"/>
  </r>
  <r>
    <s v="PID0912"/>
    <s v="East"/>
    <s v="senior"/>
    <n v="200000"/>
    <n v="23.764921946740131"/>
    <b v="0"/>
    <s v="Kidney Stones"/>
    <b v="0"/>
    <b v="0"/>
    <x v="4"/>
  </r>
  <r>
    <s v="PID0913"/>
    <s v="West"/>
    <s v="senior"/>
    <n v="200000"/>
    <n v="21.860827664399096"/>
    <b v="0"/>
    <s v="Diabetes"/>
    <b v="0"/>
    <b v="0"/>
    <x v="4"/>
  </r>
  <r>
    <s v="PID0914"/>
    <s v="North"/>
    <s v="Young Adults"/>
    <n v="800"/>
    <n v="26.237671167289093"/>
    <b v="0"/>
    <s v="Appendicitis"/>
    <b v="0"/>
    <b v="0"/>
    <x v="1"/>
  </r>
  <r>
    <s v="PID0915"/>
    <s v="North"/>
    <s v="senior"/>
    <n v="21000"/>
    <n v="34.057142857142857"/>
    <b v="1"/>
    <s v="Respiratory Infection"/>
    <b v="1"/>
    <b v="0"/>
    <x v="5"/>
  </r>
  <r>
    <s v="PID0916"/>
    <s v="South"/>
    <s v="senior"/>
    <n v="30000"/>
    <n v="32.851454293628812"/>
    <b v="1"/>
    <s v="Fractured Arm"/>
    <b v="1"/>
    <b v="1"/>
    <x v="5"/>
  </r>
  <r>
    <s v="PID0917"/>
    <s v="South"/>
    <s v="Super Adults"/>
    <n v="800"/>
    <n v="31.766344235763487"/>
    <b v="1"/>
    <s v="Heart Attack"/>
    <b v="1"/>
    <b v="0"/>
    <x v="5"/>
  </r>
  <r>
    <s v="PID0918"/>
    <s v="South"/>
    <s v="senior"/>
    <n v="240000"/>
    <n v="32.914791696908118"/>
    <b v="1"/>
    <s v="Heart Disease"/>
    <b v="1"/>
    <b v="0"/>
    <x v="2"/>
  </r>
  <r>
    <s v="PID0919"/>
    <s v="East"/>
    <s v="Senior Adullt"/>
    <n v="18000"/>
    <n v="33.794992477142081"/>
    <b v="1"/>
    <s v="Appendicitis"/>
    <b v="1"/>
    <b v="0"/>
    <x v="1"/>
  </r>
  <r>
    <s v="PID0920"/>
    <s v="East"/>
    <s v="Senior Adullt"/>
    <n v="30000"/>
    <n v="20.855868036776638"/>
    <b v="0"/>
    <s v="Kidney Stones"/>
    <b v="0"/>
    <b v="0"/>
    <x v="0"/>
  </r>
  <r>
    <s v="PID0921"/>
    <s v="South"/>
    <s v="Young Adults"/>
    <n v="21000"/>
    <n v="26.262153763907911"/>
    <b v="0"/>
    <s v="Fractured Leg"/>
    <b v="0"/>
    <b v="0"/>
    <x v="1"/>
  </r>
  <r>
    <s v="PID0922"/>
    <s v="South"/>
    <s v="senior"/>
    <n v="30000"/>
    <n v="28.158817253467458"/>
    <b v="1"/>
    <s v="Fractured Leg"/>
    <b v="1"/>
    <b v="0"/>
    <x v="4"/>
  </r>
  <r>
    <s v="PID0923"/>
    <s v="South"/>
    <s v="Senior Adullt"/>
    <n v="100"/>
    <n v="32.596371882086174"/>
    <b v="1"/>
    <s v="Allergic Reaction"/>
    <b v="0"/>
    <b v="1"/>
    <x v="0"/>
  </r>
  <r>
    <s v="PID0924"/>
    <s v="West"/>
    <s v="senior"/>
    <n v="30000"/>
    <n v="31.412244897959184"/>
    <b v="1"/>
    <s v="Appendicitis"/>
    <b v="0"/>
    <b v="1"/>
    <x v="3"/>
  </r>
  <r>
    <s v="PID0925"/>
    <s v="West"/>
    <s v="senior"/>
    <n v="12000"/>
    <n v="26.233580488539278"/>
    <b v="0"/>
    <s v="Diabetes"/>
    <b v="0"/>
    <b v="0"/>
    <x v="3"/>
  </r>
  <r>
    <s v="PID0926"/>
    <s v="South"/>
    <s v="Senior Adullt"/>
    <n v="30000"/>
    <n v="28.994101307699513"/>
    <b v="1"/>
    <s v="Hypertension"/>
    <b v="1"/>
    <b v="1"/>
    <x v="1"/>
  </r>
  <r>
    <s v="PID0927"/>
    <s v="South"/>
    <s v="senior"/>
    <n v="30000"/>
    <n v="31.467221644120702"/>
    <b v="1"/>
    <s v="Heart Attack"/>
    <b v="1"/>
    <b v="0"/>
    <x v="3"/>
  </r>
  <r>
    <s v="PID0928"/>
    <s v="East"/>
    <s v="senior"/>
    <n v="21000"/>
    <n v="34.570312499999993"/>
    <b v="1"/>
    <s v="Diabetes"/>
    <b v="1"/>
    <b v="0"/>
    <x v="3"/>
  </r>
  <r>
    <s v="PID0929"/>
    <s v="South"/>
    <s v="senior"/>
    <n v="18000"/>
    <n v="28.461797942317425"/>
    <b v="1"/>
    <s v="Childbirth"/>
    <b v="0"/>
    <b v="1"/>
    <x v="2"/>
  </r>
  <r>
    <s v="PID0930"/>
    <s v="South"/>
    <s v="senior"/>
    <n v="800"/>
    <n v="33.127834467120188"/>
    <b v="1"/>
    <s v="Stroke"/>
    <b v="1"/>
    <b v="0"/>
    <x v="2"/>
  </r>
  <r>
    <s v="PID0931"/>
    <s v="South"/>
    <s v="Senior Adullt"/>
    <n v="45000"/>
    <n v="30.605766981857059"/>
    <b v="1"/>
    <s v="Childbirth"/>
    <b v="0"/>
    <b v="1"/>
    <x v="5"/>
  </r>
  <r>
    <s v="PID0932"/>
    <s v="West"/>
    <s v="Super Adults"/>
    <n v="32000"/>
    <n v="25.096668649613331"/>
    <b v="0"/>
    <s v="Stroke"/>
    <b v="0"/>
    <b v="0"/>
    <x v="3"/>
  </r>
  <r>
    <s v="PID0933"/>
    <s v="South"/>
    <s v="senior"/>
    <n v="16000"/>
    <n v="30.573509797886533"/>
    <b v="1"/>
    <s v="Hypertension"/>
    <b v="1"/>
    <b v="0"/>
    <x v="1"/>
  </r>
  <r>
    <s v="PID0934"/>
    <s v="South"/>
    <s v="Young Adults"/>
    <n v="90000"/>
    <n v="30.011612715923938"/>
    <b v="1"/>
    <s v="Hypertension"/>
    <b v="0"/>
    <b v="1"/>
    <x v="4"/>
  </r>
  <r>
    <s v="PID0935"/>
    <s v="West"/>
    <s v="senior"/>
    <n v="18000"/>
    <n v="34.863945578231302"/>
    <b v="1"/>
    <s v="Cancer"/>
    <b v="0"/>
    <b v="1"/>
    <x v="2"/>
  </r>
  <r>
    <s v="PID0936"/>
    <s v="South"/>
    <s v="senior"/>
    <n v="3000"/>
    <n v="26.709401709401707"/>
    <b v="0"/>
    <s v="Hypertension"/>
    <b v="0"/>
    <b v="0"/>
    <x v="3"/>
  </r>
  <r>
    <s v="PID0937"/>
    <s v="East"/>
    <s v="senior"/>
    <n v="45000"/>
    <n v="30.860457063711909"/>
    <b v="1"/>
    <s v="Appendicitis"/>
    <b v="1"/>
    <b v="1"/>
    <x v="5"/>
  </r>
  <r>
    <s v="PID0938"/>
    <s v="North"/>
    <s v="Senior Adullt"/>
    <n v="240000"/>
    <n v="30.204818069430988"/>
    <b v="1"/>
    <s v="Fractured Leg"/>
    <b v="0"/>
    <b v="1"/>
    <x v="3"/>
  </r>
  <r>
    <s v="PID0939"/>
    <s v="West"/>
    <s v="Young Adults"/>
    <n v="12000"/>
    <n v="34.184932501088696"/>
    <b v="1"/>
    <s v="Fractured Arm"/>
    <b v="1"/>
    <b v="0"/>
    <x v="4"/>
  </r>
  <r>
    <s v="PID0940"/>
    <s v="East"/>
    <s v="senior"/>
    <n v="60000"/>
    <n v="32.415108117976388"/>
    <b v="1"/>
    <s v="Heart Disease"/>
    <b v="1"/>
    <b v="1"/>
    <x v="3"/>
  </r>
  <r>
    <s v="PID0941"/>
    <s v="North"/>
    <s v="senior"/>
    <n v="75000"/>
    <n v="23.880382946681486"/>
    <b v="0"/>
    <s v="Fractured Arm"/>
    <b v="0"/>
    <b v="0"/>
    <x v="4"/>
  </r>
  <r>
    <s v="PID0942"/>
    <s v="East"/>
    <s v="Senior Adullt"/>
    <n v="4000"/>
    <n v="34.927923519891607"/>
    <b v="1"/>
    <s v="Respiratory Infection"/>
    <b v="1"/>
    <b v="0"/>
    <x v="0"/>
  </r>
  <r>
    <s v="PID0943"/>
    <s v="North"/>
    <s v="senior"/>
    <n v="240000"/>
    <n v="20.586785009861931"/>
    <b v="0"/>
    <s v="Diabetes"/>
    <b v="0"/>
    <b v="0"/>
    <x v="1"/>
  </r>
  <r>
    <s v="PID0944"/>
    <s v="West"/>
    <s v="Super Adults"/>
    <n v="3000"/>
    <n v="34.990933991744143"/>
    <b v="1"/>
    <s v="Fractured Arm"/>
    <b v="0"/>
    <b v="1"/>
    <x v="3"/>
  </r>
  <r>
    <s v="PID0945"/>
    <s v="East"/>
    <s v="Senior Adullt"/>
    <n v="100"/>
    <n v="33.674869928819938"/>
    <b v="1"/>
    <s v="Childbirth"/>
    <b v="0"/>
    <b v="1"/>
    <x v="2"/>
  </r>
  <r>
    <s v="PID0946"/>
    <s v="North"/>
    <s v="senior"/>
    <n v="500"/>
    <n v="28.254867510488005"/>
    <b v="1"/>
    <s v="Heart Attack"/>
    <b v="1"/>
    <b v="0"/>
    <x v="4"/>
  </r>
  <r>
    <s v="PID0947"/>
    <s v="East"/>
    <s v="senior"/>
    <n v="40000"/>
    <n v="26.291723822588015"/>
    <b v="0"/>
    <s v="Prostate Cancer"/>
    <b v="0"/>
    <b v="0"/>
    <x v="5"/>
  </r>
  <r>
    <s v="PID0948"/>
    <s v="South"/>
    <s v="Senior Adullt"/>
    <n v="3000"/>
    <n v="34.205829863176689"/>
    <b v="1"/>
    <s v="Cancer"/>
    <b v="1"/>
    <b v="0"/>
    <x v="1"/>
  </r>
  <r>
    <s v="PID0949"/>
    <s v="West"/>
    <s v="senior"/>
    <n v="240000"/>
    <n v="31.445281204935103"/>
    <b v="1"/>
    <s v="Kidney Stones"/>
    <b v="1"/>
    <b v="0"/>
    <x v="5"/>
  </r>
  <r>
    <s v="PID0950"/>
    <s v="South"/>
    <s v="Senior Adullt"/>
    <n v="500"/>
    <n v="33.058409951325046"/>
    <b v="1"/>
    <s v="Respiratory Infection"/>
    <b v="1"/>
    <b v="0"/>
    <x v="1"/>
  </r>
  <r>
    <s v="PID0951"/>
    <s v="East"/>
    <s v="senior"/>
    <n v="21000"/>
    <n v="26.583878643664491"/>
    <b v="0"/>
    <s v="Childbirth"/>
    <b v="0"/>
    <b v="0"/>
    <x v="4"/>
  </r>
  <r>
    <s v="PID0952"/>
    <s v="West"/>
    <s v="Super Adults"/>
    <n v="60000"/>
    <n v="32.133194588969822"/>
    <b v="1"/>
    <s v="Diabetes"/>
    <b v="1"/>
    <b v="0"/>
    <x v="0"/>
  </r>
  <r>
    <s v="PID0953"/>
    <s v="West"/>
    <s v="senior"/>
    <n v="3000"/>
    <n v="26.462853385930309"/>
    <b v="0"/>
    <s v="Osteoarthritis"/>
    <b v="0"/>
    <b v="0"/>
    <x v="1"/>
  </r>
  <r>
    <s v="PID0954"/>
    <s v="West"/>
    <s v="senior"/>
    <n v="18000"/>
    <n v="23.562805649601589"/>
    <b v="0"/>
    <s v="Appendicitis"/>
    <b v="0"/>
    <b v="0"/>
    <x v="1"/>
  </r>
  <r>
    <s v="PID0955"/>
    <s v="South"/>
    <s v="Senior Adullt"/>
    <n v="300000"/>
    <n v="20.022375679950617"/>
    <b v="0"/>
    <s v="Cancer"/>
    <b v="0"/>
    <b v="0"/>
    <x v="3"/>
  </r>
  <r>
    <s v="PID0956"/>
    <s v="South"/>
    <s v="Senior Adullt"/>
    <n v="200"/>
    <n v="33.150434385002278"/>
    <b v="1"/>
    <s v="Diabetes"/>
    <b v="0"/>
    <b v="1"/>
    <x v="0"/>
  </r>
  <r>
    <s v="PID0957"/>
    <s v="East"/>
    <s v="senior"/>
    <n v="60000"/>
    <n v="32.610511543987435"/>
    <b v="1"/>
    <s v="Fractured Leg"/>
    <b v="0"/>
    <b v="1"/>
    <x v="2"/>
  </r>
  <r>
    <s v="PID0958"/>
    <s v="South"/>
    <s v="Young Adults"/>
    <n v="18000"/>
    <n v="28.207160787422382"/>
    <b v="1"/>
    <s v="Respiratory Infection"/>
    <b v="1"/>
    <b v="1"/>
    <x v="1"/>
  </r>
  <r>
    <s v="PID0959"/>
    <s v="West"/>
    <s v="Senior Adullt"/>
    <n v="250000"/>
    <n v="21.953124999999996"/>
    <b v="0"/>
    <s v="Prostate Cancer"/>
    <b v="0"/>
    <b v="0"/>
    <x v="1"/>
  </r>
  <r>
    <s v="PID0960"/>
    <s v="West"/>
    <s v="Young Adults"/>
    <n v="2000"/>
    <n v="22.41969066032124"/>
    <b v="0"/>
    <s v="Kidney Stones"/>
    <b v="0"/>
    <b v="0"/>
    <x v="5"/>
  </r>
  <r>
    <s v="PID0961"/>
    <s v="West"/>
    <s v="Senior Adullt"/>
    <n v="200000"/>
    <n v="31.239414355075468"/>
    <b v="1"/>
    <s v="Stroke"/>
    <b v="0"/>
    <b v="1"/>
    <x v="5"/>
  </r>
  <r>
    <s v="PID0962"/>
    <s v="South"/>
    <s v="Senior Adullt"/>
    <n v="32000"/>
    <n v="34.540542389111181"/>
    <b v="1"/>
    <s v="Appendicitis"/>
    <b v="1"/>
    <b v="1"/>
    <x v="3"/>
  </r>
  <r>
    <s v="PID0963"/>
    <s v="North"/>
    <s v="Super Adults"/>
    <n v="18000"/>
    <n v="30.449019534043437"/>
    <b v="1"/>
    <s v="Respiratory Infection"/>
    <b v="1"/>
    <b v="1"/>
    <x v="5"/>
  </r>
  <r>
    <s v="PID0964"/>
    <s v="North"/>
    <s v="Young Adults"/>
    <n v="200000"/>
    <n v="21.384083044982699"/>
    <b v="0"/>
    <s v="Childbirth"/>
    <b v="0"/>
    <b v="0"/>
    <x v="4"/>
  </r>
  <r>
    <s v="PID0965"/>
    <s v="South"/>
    <s v="Senior Adullt"/>
    <n v="200000"/>
    <n v="29.159580498866216"/>
    <b v="1"/>
    <s v="Respiratory Infection"/>
    <b v="1"/>
    <b v="0"/>
    <x v="4"/>
  </r>
  <r>
    <s v="PID0966"/>
    <s v="South"/>
    <s v="senior"/>
    <n v="75000"/>
    <n v="30.531143867511645"/>
    <b v="1"/>
    <s v="Cancer"/>
    <b v="1"/>
    <b v="0"/>
    <x v="3"/>
  </r>
  <r>
    <s v="PID0967"/>
    <s v="East"/>
    <s v="senior"/>
    <n v="32000"/>
    <n v="31.294765840220389"/>
    <b v="1"/>
    <s v="Heart Attack"/>
    <b v="1"/>
    <b v="1"/>
    <x v="2"/>
  </r>
  <r>
    <s v="PID0968"/>
    <s v="West"/>
    <s v="Senior Adullt"/>
    <n v="90000"/>
    <n v="22.800046294510242"/>
    <b v="0"/>
    <s v="Prostate Cancer"/>
    <b v="0"/>
    <b v="0"/>
    <x v="0"/>
  </r>
  <r>
    <s v="PID0969"/>
    <s v="North"/>
    <s v="senior"/>
    <n v="12000"/>
    <n v="31.788897033293466"/>
    <b v="1"/>
    <s v="Respiratory Infection"/>
    <b v="1"/>
    <b v="0"/>
    <x v="4"/>
  </r>
  <r>
    <s v="PID0970"/>
    <s v="South"/>
    <s v="senior"/>
    <n v="30000"/>
    <n v="33.254889857644379"/>
    <b v="1"/>
    <s v="Stroke"/>
    <b v="1"/>
    <b v="1"/>
    <x v="0"/>
  </r>
  <r>
    <s v="PID0971"/>
    <s v="West"/>
    <s v="senior"/>
    <n v="100"/>
    <n v="23.26019044751402"/>
    <b v="0"/>
    <s v="Appendicitis"/>
    <b v="0"/>
    <b v="0"/>
    <x v="1"/>
  </r>
  <r>
    <s v="PID0972"/>
    <s v="West"/>
    <s v="senior"/>
    <n v="18000"/>
    <n v="23.267429760665969"/>
    <b v="0"/>
    <s v="Stroke"/>
    <b v="0"/>
    <b v="0"/>
    <x v="4"/>
  </r>
  <r>
    <s v="PID0973"/>
    <s v="North"/>
    <s v="Senior Adullt"/>
    <n v="21000"/>
    <n v="28.015677166497316"/>
    <b v="1"/>
    <s v="Heart Disease"/>
    <b v="1"/>
    <b v="0"/>
    <x v="2"/>
  </r>
  <r>
    <s v="PID0974"/>
    <s v="South"/>
    <s v="Young Adults"/>
    <n v="500"/>
    <n v="24.463667820069208"/>
    <b v="0"/>
    <s v="Osteoarthritis"/>
    <b v="0"/>
    <b v="0"/>
    <x v="3"/>
  </r>
  <r>
    <s v="PID0975"/>
    <s v="East"/>
    <s v="Senior Adullt"/>
    <n v="12000"/>
    <n v="28.910491099608631"/>
    <b v="1"/>
    <s v="Fractured Leg"/>
    <b v="1"/>
    <b v="1"/>
    <x v="0"/>
  </r>
  <r>
    <s v="PID0976"/>
    <s v="South"/>
    <s v="Young Adults"/>
    <n v="12000"/>
    <n v="28.461330448891296"/>
    <b v="1"/>
    <s v="Respiratory Infection"/>
    <b v="1"/>
    <b v="0"/>
    <x v="0"/>
  </r>
  <r>
    <s v="PID0977"/>
    <s v="South"/>
    <s v="Young Adults"/>
    <n v="18000"/>
    <n v="22.697120728602673"/>
    <b v="0"/>
    <s v="Fractured Arm"/>
    <b v="0"/>
    <b v="0"/>
    <x v="1"/>
  </r>
  <r>
    <s v="PID0978"/>
    <s v="North"/>
    <s v="Senior Adullt"/>
    <n v="36000"/>
    <n v="33.20196311719215"/>
    <b v="1"/>
    <s v="Hypertension"/>
    <b v="0"/>
    <b v="1"/>
    <x v="4"/>
  </r>
  <r>
    <s v="PID0979"/>
    <s v="North"/>
    <s v="Super Adults"/>
    <n v="16000"/>
    <n v="33.787332376317359"/>
    <b v="1"/>
    <s v="Prostate Cancer"/>
    <b v="1"/>
    <b v="0"/>
    <x v="5"/>
  </r>
  <r>
    <s v="PID0980"/>
    <s v="South"/>
    <s v="senior"/>
    <n v="40000"/>
    <n v="33.548387096774185"/>
    <b v="1"/>
    <s v="Stroke"/>
    <b v="1"/>
    <b v="1"/>
    <x v="4"/>
  </r>
  <r>
    <s v="PID0981"/>
    <s v="South"/>
    <s v="Senior Adullt"/>
    <n v="18000"/>
    <n v="23.49480968858132"/>
    <b v="0"/>
    <s v="Prostate Cancer"/>
    <b v="0"/>
    <b v="0"/>
    <x v="4"/>
  </r>
  <r>
    <s v="PID0982"/>
    <s v="South"/>
    <s v="senior"/>
    <n v="800"/>
    <n v="28.045236511326635"/>
    <b v="1"/>
    <s v="Heart Disease"/>
    <b v="1"/>
    <b v="0"/>
    <x v="5"/>
  </r>
  <r>
    <s v="PID0983"/>
    <s v="South"/>
    <s v="Super Adults"/>
    <n v="240000"/>
    <n v="28.270874424720574"/>
    <b v="1"/>
    <s v="Kidney Stones"/>
    <b v="1"/>
    <b v="1"/>
    <x v="3"/>
  </r>
  <r>
    <s v="PID0984"/>
    <s v="West"/>
    <s v="Super Adults"/>
    <n v="2000"/>
    <n v="25.848074921956293"/>
    <b v="0"/>
    <s v="Cancer"/>
    <b v="0"/>
    <b v="0"/>
    <x v="1"/>
  </r>
  <r>
    <s v="PID0985"/>
    <s v="West"/>
    <s v="Super Adults"/>
    <n v="240000"/>
    <n v="29.21956295525494"/>
    <b v="1"/>
    <s v="Respiratory Infection"/>
    <b v="1"/>
    <b v="0"/>
    <x v="4"/>
  </r>
  <r>
    <s v="PID0986"/>
    <s v="South"/>
    <s v="Young Adults"/>
    <n v="21000"/>
    <n v="28.37857453912034"/>
    <b v="1"/>
    <s v="Respiratory Infection"/>
    <b v="1"/>
    <b v="0"/>
    <x v="0"/>
  </r>
  <r>
    <s v="PID0987"/>
    <s v="South"/>
    <s v="Senior Adullt"/>
    <n v="18000"/>
    <n v="26.448680722131041"/>
    <b v="0"/>
    <s v="Diabetes"/>
    <b v="0"/>
    <b v="0"/>
    <x v="2"/>
  </r>
  <r>
    <s v="PID0988"/>
    <s v="South"/>
    <s v="Young Adults"/>
    <n v="2000"/>
    <n v="34.251552384727177"/>
    <b v="1"/>
    <s v="Prostate Cancer"/>
    <b v="1"/>
    <b v="0"/>
    <x v="5"/>
  </r>
  <r>
    <s v="PID0989"/>
    <s v="South"/>
    <s v="Young Adults"/>
    <n v="60000"/>
    <n v="24.205693296602391"/>
    <b v="0"/>
    <s v="Childbirth"/>
    <b v="0"/>
    <b v="0"/>
    <x v="3"/>
  </r>
  <r>
    <s v="PID0990"/>
    <s v="North"/>
    <s v="senior"/>
    <n v="100"/>
    <n v="30.07597773187214"/>
    <b v="1"/>
    <s v="Prostate Cancer"/>
    <b v="0"/>
    <b v="1"/>
    <x v="5"/>
  </r>
  <r>
    <s v="PID0991"/>
    <s v="South"/>
    <s v="senior"/>
    <n v="45000"/>
    <n v="26.089795918367347"/>
    <b v="0"/>
    <s v="Hypertension"/>
    <b v="0"/>
    <b v="0"/>
    <x v="4"/>
  </r>
  <r>
    <s v="PID0992"/>
    <s v="South"/>
    <s v="senior"/>
    <n v="75000"/>
    <n v="20.462215387244221"/>
    <b v="0"/>
    <s v="Diabetes"/>
    <b v="0"/>
    <b v="0"/>
    <x v="1"/>
  </r>
  <r>
    <s v="PID0993"/>
    <s v="South"/>
    <s v="senior"/>
    <n v="10000"/>
    <n v="33.740901430671592"/>
    <b v="1"/>
    <s v="Cancer"/>
    <b v="1"/>
    <b v="0"/>
    <x v="5"/>
  </r>
  <r>
    <s v="PID0994"/>
    <s v="North"/>
    <s v="Senior Adullt"/>
    <n v="240000"/>
    <n v="23.749999999999993"/>
    <b v="0"/>
    <s v="Hypertension"/>
    <b v="0"/>
    <b v="0"/>
    <x v="1"/>
  </r>
  <r>
    <s v="PID0995"/>
    <s v="West"/>
    <s v="senior"/>
    <n v="90000"/>
    <n v="21.155294202015131"/>
    <b v="0"/>
    <s v="Fractured Arm"/>
    <b v="0"/>
    <b v="0"/>
    <x v="3"/>
  </r>
  <r>
    <s v="PID0996"/>
    <s v="West"/>
    <s v="Senior Adullt"/>
    <n v="3000"/>
    <n v="31.874999999999993"/>
    <b v="1"/>
    <s v="Allergic Reaction"/>
    <b v="1"/>
    <b v="0"/>
    <x v="0"/>
  </r>
  <r>
    <s v="PID0997"/>
    <s v="South"/>
    <s v="Super Adults"/>
    <n v="200000"/>
    <n v="21.810132094643638"/>
    <b v="0"/>
    <s v="Kidney Stones"/>
    <b v="0"/>
    <b v="0"/>
    <x v="3"/>
  </r>
  <r>
    <s v="PID0998"/>
    <s v="North"/>
    <s v="Senior Adullt"/>
    <n v="40000"/>
    <n v="30.460971879779031"/>
    <b v="1"/>
    <s v="Stroke"/>
    <b v="1"/>
    <b v="0"/>
    <x v="4"/>
  </r>
  <r>
    <s v="PID0999"/>
    <s v="North"/>
    <s v="Super Adults"/>
    <n v="12000"/>
    <n v="29.842973882390638"/>
    <b v="1"/>
    <s v="Heart Attack"/>
    <b v="1"/>
    <b v="1"/>
    <x v="4"/>
  </r>
  <r>
    <s v="PID1000"/>
    <s v="West"/>
    <s v="Senior Adullt"/>
    <n v="36000"/>
    <n v="23.497917906008333"/>
    <b v="0"/>
    <s v="Appendicitis"/>
    <b v="0"/>
    <b v="0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South"/>
    <s v="senior"/>
    <n v="60000"/>
    <n v="29.195011337868486"/>
    <b v="1"/>
    <s v="Fractured Leg"/>
    <b v="0"/>
    <b v="1"/>
    <s v="Blue Cross"/>
    <s v="Regular Follow Up"/>
    <x v="0"/>
  </r>
  <r>
    <s v="PID0002"/>
    <s v="West"/>
    <s v="Super Adults"/>
    <n v="500"/>
    <n v="28.047091412742382"/>
    <b v="1"/>
    <s v="Prostate Cancer"/>
    <b v="0"/>
    <b v="1"/>
    <s v="No Insurance"/>
    <s v="Regular Follow Up"/>
    <x v="0"/>
  </r>
  <r>
    <s v="PID0003"/>
    <s v="North"/>
    <s v="Young Adults"/>
    <n v="18000"/>
    <n v="24.01384083044983"/>
    <b v="0"/>
    <s v="Stroke"/>
    <b v="0"/>
    <b v="0"/>
    <s v="Blue Cross"/>
    <s v="Regular Follow Up"/>
    <x v="1"/>
  </r>
  <r>
    <s v="PID0004"/>
    <s v="South"/>
    <s v="Young Adults"/>
    <n v="48000"/>
    <n v="31.266412240467773"/>
    <b v="1"/>
    <s v="Heart Attack"/>
    <b v="1"/>
    <b v="0"/>
    <s v="Aetna"/>
    <s v="Regular Follow Up"/>
    <x v="2"/>
  </r>
  <r>
    <s v="PID0005"/>
    <s v="North"/>
    <s v="Senior Adullt"/>
    <n v="21000"/>
    <n v="26.773658423671925"/>
    <b v="0"/>
    <s v="Appendicitis"/>
    <b v="0"/>
    <b v="0"/>
    <s v="Cigna"/>
    <s v="High Priority"/>
    <x v="0"/>
  </r>
  <r>
    <s v="PID0006"/>
    <s v="South"/>
    <s v="Super Adults"/>
    <n v="18000"/>
    <n v="31.076311412227675"/>
    <b v="1"/>
    <s v="Fractured Arm"/>
    <b v="0"/>
    <b v="1"/>
    <s v="Cigna"/>
    <s v="Regular Follow Up"/>
    <x v="3"/>
  </r>
  <r>
    <s v="PID0007"/>
    <s v="West"/>
    <s v="Senior Adullt"/>
    <n v="3000"/>
    <n v="30.928880475932939"/>
    <b v="1"/>
    <s v="Childbirth"/>
    <b v="0"/>
    <b v="1"/>
    <s v="Aetna"/>
    <s v="Regular Follow Up"/>
    <x v="4"/>
  </r>
  <r>
    <s v="PID0008"/>
    <s v="South"/>
    <s v="Young Adults"/>
    <n v="20000"/>
    <n v="29.165541452876042"/>
    <b v="1"/>
    <s v="Hypertension"/>
    <b v="1"/>
    <b v="0"/>
    <s v="Aetna"/>
    <s v="Regular Follow Up"/>
    <x v="4"/>
  </r>
  <r>
    <s v="PID0009"/>
    <s v="South"/>
    <s v="senior"/>
    <n v="72000"/>
    <n v="29.280733471074381"/>
    <b v="1"/>
    <s v="Respiratory Infection"/>
    <b v="1"/>
    <b v="1"/>
    <s v="Aetna"/>
    <s v="Regular Follow Up"/>
    <x v="1"/>
  </r>
  <r>
    <s v="PID0010"/>
    <s v="East"/>
    <s v="Young Adults"/>
    <n v="250000"/>
    <n v="33.480387127663221"/>
    <b v="1"/>
    <s v="Heart Attack"/>
    <b v="1"/>
    <b v="0"/>
    <s v="No Insurance"/>
    <s v="High Priority"/>
    <x v="0"/>
  </r>
  <r>
    <s v="PID0011"/>
    <s v="South"/>
    <s v="senior"/>
    <n v="16000"/>
    <n v="30.083545483882538"/>
    <b v="1"/>
    <s v="Appendicitis"/>
    <b v="0"/>
    <b v="1"/>
    <s v="Aetna"/>
    <s v="High Priority"/>
    <x v="1"/>
  </r>
  <r>
    <s v="PID0012"/>
    <s v="South"/>
    <s v="senior"/>
    <n v="45000"/>
    <n v="31.130097701831414"/>
    <b v="1"/>
    <s v="Osteoarthritis"/>
    <b v="1"/>
    <b v="0"/>
    <s v="Blue Cross"/>
    <s v="Regular Follow Up"/>
    <x v="1"/>
  </r>
  <r>
    <s v="PID0013"/>
    <s v="South"/>
    <s v="senior"/>
    <n v="18000"/>
    <n v="33.713165916678768"/>
    <b v="1"/>
    <s v="Kidney Stones"/>
    <b v="1"/>
    <b v="1"/>
    <s v="No Insurance"/>
    <s v="Regular Follow Up"/>
    <x v="0"/>
  </r>
  <r>
    <s v="PID0014"/>
    <s v="South"/>
    <s v="Senior Adullt"/>
    <n v="14000"/>
    <n v="26.777469990766392"/>
    <b v="0"/>
    <s v="Hypertension"/>
    <b v="0"/>
    <b v="0"/>
    <s v="Medicare"/>
    <s v="Regular Follow Up"/>
    <x v="3"/>
  </r>
  <r>
    <s v="PID0015"/>
    <s v="North"/>
    <s v="senior"/>
    <n v="60000"/>
    <n v="24.382327883484116"/>
    <b v="0"/>
    <s v="Stroke"/>
    <b v="0"/>
    <b v="0"/>
    <s v="Cigna"/>
    <s v="High Priority"/>
    <x v="1"/>
  </r>
  <r>
    <s v="PID0016"/>
    <s v="West"/>
    <s v="Young Adults"/>
    <n v="240000"/>
    <n v="33.645546372819105"/>
    <b v="1"/>
    <s v="Heart Disease"/>
    <b v="1"/>
    <b v="0"/>
    <s v="No Insurance"/>
    <s v="Regular Follow Up"/>
    <x v="0"/>
  </r>
  <r>
    <s v="PID0017"/>
    <s v="South"/>
    <s v="Senior Adullt"/>
    <n v="1000"/>
    <n v="21.728997095629101"/>
    <b v="0"/>
    <s v="Osteoarthritis"/>
    <b v="0"/>
    <b v="0"/>
    <s v="No Insurance"/>
    <s v="Regular Follow Up"/>
    <x v="1"/>
  </r>
  <r>
    <s v="PID0018"/>
    <s v="South"/>
    <s v="senior"/>
    <n v="40000"/>
    <n v="33.525762845566355"/>
    <b v="1"/>
    <s v="Childbirth"/>
    <b v="1"/>
    <b v="0"/>
    <s v="Cigna"/>
    <s v="High Priority"/>
    <x v="0"/>
  </r>
  <r>
    <s v="PID0019"/>
    <s v="South"/>
    <s v="Senior Adullt"/>
    <n v="500"/>
    <n v="33.856571252693136"/>
    <b v="1"/>
    <s v="Allergic Reaction"/>
    <b v="0"/>
    <b v="1"/>
    <s v="UnitedHealthcare"/>
    <s v="Regular Follow Up"/>
    <x v="1"/>
  </r>
  <r>
    <s v="PID0020"/>
    <s v="West"/>
    <s v="senior"/>
    <n v="24000"/>
    <n v="28.432545040700589"/>
    <b v="1"/>
    <s v="Respiratory Infection"/>
    <b v="1"/>
    <b v="1"/>
    <s v="Blue Cross"/>
    <s v="Regular Follow Up"/>
    <x v="0"/>
  </r>
  <r>
    <s v="PID0021"/>
    <s v="North"/>
    <s v="Senior Adullt"/>
    <n v="24000"/>
    <n v="20.832529609197174"/>
    <b v="0"/>
    <s v="Kidney Stones"/>
    <b v="0"/>
    <b v="0"/>
    <s v="Medicare"/>
    <s v="Regular Follow Up"/>
    <x v="4"/>
  </r>
  <r>
    <s v="PID0022"/>
    <s v="South"/>
    <s v="senior"/>
    <n v="20000"/>
    <n v="25.689561925365066"/>
    <b v="0"/>
    <s v="Fractured Leg"/>
    <b v="0"/>
    <b v="0"/>
    <s v="UnitedHealthcare"/>
    <s v="High Priority"/>
    <x v="3"/>
  </r>
  <r>
    <s v="PID0023"/>
    <s v="South"/>
    <s v="senior"/>
    <n v="240000"/>
    <n v="30.216028850530446"/>
    <b v="1"/>
    <s v="Kidney Stones"/>
    <b v="0"/>
    <b v="1"/>
    <s v="No Insurance"/>
    <s v="Regular Follow Up"/>
    <x v="1"/>
  </r>
  <r>
    <s v="PID0024"/>
    <s v="West"/>
    <s v="senior"/>
    <n v="60000"/>
    <n v="24.16349881440777"/>
    <b v="0"/>
    <s v="Diabetes"/>
    <b v="0"/>
    <b v="0"/>
    <s v="No Insurance"/>
    <s v="Regular Follow Up"/>
    <x v="0"/>
  </r>
  <r>
    <s v="PID0025"/>
    <s v="West"/>
    <s v="Senior Adullt"/>
    <n v="3000"/>
    <n v="20.081632653061224"/>
    <b v="0"/>
    <s v="Osteoarthritis"/>
    <b v="0"/>
    <b v="0"/>
    <s v="Medicare"/>
    <s v="Regular Follow Up"/>
    <x v="1"/>
  </r>
  <r>
    <s v="PID0026"/>
    <s v="North"/>
    <s v="senior"/>
    <n v="72000"/>
    <n v="30.400000000000002"/>
    <b v="1"/>
    <s v="Kidney Stones"/>
    <b v="1"/>
    <b v="0"/>
    <s v="Blue Cross"/>
    <s v="High Priority"/>
    <x v="1"/>
  </r>
  <r>
    <s v="PID0027"/>
    <s v="West"/>
    <s v="senior"/>
    <n v="48000"/>
    <n v="24.543958544868879"/>
    <b v="0"/>
    <s v="Osteoarthritis"/>
    <b v="0"/>
    <b v="0"/>
    <s v="No Insurance"/>
    <s v="High Priority"/>
    <x v="4"/>
  </r>
  <r>
    <s v="PID0028"/>
    <s v="South"/>
    <s v="Young Adults"/>
    <n v="45000"/>
    <n v="20.512627498212204"/>
    <b v="0"/>
    <s v="Cancer"/>
    <b v="0"/>
    <b v="0"/>
    <s v="Blue Cross"/>
    <s v="Regular Follow Up"/>
    <x v="0"/>
  </r>
  <r>
    <s v="PID0029"/>
    <s v="North"/>
    <s v="Senior Adullt"/>
    <n v="16000"/>
    <n v="34.475250399187111"/>
    <b v="1"/>
    <s v="Prostate Cancer"/>
    <b v="1"/>
    <b v="0"/>
    <s v="No Insurance"/>
    <s v="High Priority"/>
    <x v="0"/>
  </r>
  <r>
    <s v="PID0030"/>
    <s v="North"/>
    <s v="Young Adults"/>
    <n v="60000"/>
    <n v="26.818115836841343"/>
    <b v="0"/>
    <s v="Allergic Reaction"/>
    <b v="0"/>
    <b v="0"/>
    <s v="UnitedHealthcare"/>
    <s v="Regular Follow Up"/>
    <x v="1"/>
  </r>
  <r>
    <s v="PID0031"/>
    <s v="North"/>
    <s v="Senior Adullt"/>
    <n v="21000"/>
    <n v="22.915782570116889"/>
    <b v="0"/>
    <s v="Cancer"/>
    <b v="0"/>
    <b v="0"/>
    <s v="Medicare"/>
    <s v="High Priority"/>
    <x v="0"/>
  </r>
  <r>
    <s v="PID0032"/>
    <s v="South"/>
    <s v="senior"/>
    <n v="45000"/>
    <n v="24.408284023668635"/>
    <b v="0"/>
    <s v="Prostate Cancer"/>
    <b v="0"/>
    <b v="0"/>
    <s v="No Insurance"/>
    <s v="Regular Follow Up"/>
    <x v="3"/>
  </r>
  <r>
    <s v="PID0033"/>
    <s v="West"/>
    <s v="Young Adults"/>
    <n v="32000"/>
    <n v="25.501730103806231"/>
    <b v="0"/>
    <s v="Stroke"/>
    <b v="0"/>
    <b v="0"/>
    <s v="UnitedHealthcare"/>
    <s v="Regular Follow Up"/>
    <x v="1"/>
  </r>
  <r>
    <s v="PID0034"/>
    <s v="North"/>
    <s v="Senior Adullt"/>
    <n v="3000"/>
    <n v="31.808613719135288"/>
    <b v="1"/>
    <s v="Allergic Reaction"/>
    <b v="1"/>
    <b v="0"/>
    <s v="No Insurance"/>
    <s v="Regular Follow Up"/>
    <x v="1"/>
  </r>
  <r>
    <s v="PID0035"/>
    <s v="North"/>
    <s v="senior"/>
    <n v="14000"/>
    <n v="28.686868686868689"/>
    <b v="1"/>
    <s v="Cancer"/>
    <b v="0"/>
    <b v="1"/>
    <s v="UnitedHealthcare"/>
    <s v="High Priority"/>
    <x v="1"/>
  </r>
  <r>
    <s v="PID0036"/>
    <s v="North"/>
    <s v="senior"/>
    <n v="18000"/>
    <n v="30.168589174800353"/>
    <b v="1"/>
    <s v="Cancer"/>
    <b v="0"/>
    <b v="1"/>
    <s v="Medicare"/>
    <s v="High Priority"/>
    <x v="1"/>
  </r>
  <r>
    <s v="PID0037"/>
    <s v="West"/>
    <s v="senior"/>
    <n v="30000"/>
    <n v="24.901380670611438"/>
    <b v="0"/>
    <s v="Appendicitis"/>
    <b v="0"/>
    <b v="0"/>
    <s v="Aetna"/>
    <s v="Regular Follow Up"/>
    <x v="1"/>
  </r>
  <r>
    <s v="PID0038"/>
    <s v="South"/>
    <s v="Senior Adullt"/>
    <n v="20000"/>
    <n v="34.732677427260953"/>
    <b v="1"/>
    <s v="Allergic Reaction"/>
    <b v="1"/>
    <b v="1"/>
    <s v="Aetna"/>
    <s v="Regular Follow Up"/>
    <x v="0"/>
  </r>
  <r>
    <s v="PID0039"/>
    <s v="West"/>
    <s v="senior"/>
    <n v="200000"/>
    <n v="23.2981290297061"/>
    <b v="0"/>
    <s v="Cancer"/>
    <b v="0"/>
    <b v="0"/>
    <s v="No Insurance"/>
    <s v="Regular Follow Up"/>
    <x v="0"/>
  </r>
  <r>
    <s v="PID0040"/>
    <s v="South"/>
    <s v="Senior Adullt"/>
    <n v="20000"/>
    <n v="30.515798001620301"/>
    <b v="1"/>
    <s v="Prostate Cancer"/>
    <b v="1"/>
    <b v="0"/>
    <s v="Blue Cross"/>
    <s v="Regular Follow Up"/>
    <x v="0"/>
  </r>
  <r>
    <s v="PID0041"/>
    <s v="West"/>
    <s v="senior"/>
    <n v="240000"/>
    <n v="28.429752066115707"/>
    <b v="1"/>
    <s v="Osteoarthritis"/>
    <b v="1"/>
    <b v="0"/>
    <s v="Cigna"/>
    <s v="Regular Follow Up"/>
    <x v="0"/>
  </r>
  <r>
    <s v="PID0042"/>
    <s v="West"/>
    <s v="senior"/>
    <n v="72000"/>
    <n v="32.914201183431949"/>
    <b v="1"/>
    <s v="Prostate Cancer"/>
    <b v="0"/>
    <b v="1"/>
    <s v="Aetna"/>
    <s v="Regular Follow Up"/>
    <x v="0"/>
  </r>
  <r>
    <s v="PID0043"/>
    <s v="East"/>
    <s v="senior"/>
    <n v="90000"/>
    <n v="31.718749999999996"/>
    <b v="1"/>
    <s v="Fractured Leg"/>
    <b v="0"/>
    <b v="1"/>
    <s v="Medicare"/>
    <s v="Regular Follow Up"/>
    <x v="3"/>
  </r>
  <r>
    <s v="PID0044"/>
    <s v="West"/>
    <s v="Young Adults"/>
    <n v="24000"/>
    <n v="29.137170411408643"/>
    <b v="1"/>
    <s v="Appendicitis"/>
    <b v="1"/>
    <b v="0"/>
    <s v="Medicare"/>
    <s v="Regular Follow Up"/>
    <x v="0"/>
  </r>
  <r>
    <s v="PID0045"/>
    <s v="North"/>
    <s v="Super Adults"/>
    <n v="21000"/>
    <n v="31.582054309327042"/>
    <b v="1"/>
    <s v="Heart Attack"/>
    <b v="1"/>
    <b v="1"/>
    <s v="Blue Cross"/>
    <s v="High Priority"/>
    <x v="0"/>
  </r>
  <r>
    <s v="PID0046"/>
    <s v="South"/>
    <s v="Senior Adullt"/>
    <n v="24000"/>
    <n v="30.847098252453751"/>
    <b v="1"/>
    <s v="Heart Attack"/>
    <b v="1"/>
    <b v="0"/>
    <s v="Blue Cross"/>
    <s v="Regular Follow Up"/>
    <x v="0"/>
  </r>
  <r>
    <s v="PID0047"/>
    <s v="South"/>
    <s v="Young Adults"/>
    <n v="800"/>
    <n v="24.144678702184066"/>
    <b v="0"/>
    <s v="Cancer"/>
    <b v="0"/>
    <b v="0"/>
    <s v="UnitedHealthcare"/>
    <s v="Regular Follow Up"/>
    <x v="0"/>
  </r>
  <r>
    <s v="PID0048"/>
    <s v="West"/>
    <s v="Senior Adullt"/>
    <n v="300000"/>
    <n v="28.441373966942148"/>
    <b v="1"/>
    <s v="Stroke"/>
    <b v="0"/>
    <b v="1"/>
    <s v="Medicare"/>
    <s v="Regular Follow Up"/>
    <x v="1"/>
  </r>
  <r>
    <s v="PID0049"/>
    <s v="South"/>
    <s v="senior"/>
    <n v="1600"/>
    <n v="20.590371224742622"/>
    <b v="0"/>
    <s v="Prostate Cancer"/>
    <b v="0"/>
    <b v="0"/>
    <s v="Blue Cross"/>
    <s v="Regular Follow Up"/>
    <x v="0"/>
  </r>
  <r>
    <s v="PID0050"/>
    <s v="East"/>
    <s v="senior"/>
    <n v="60000"/>
    <n v="33.461891643709826"/>
    <b v="1"/>
    <s v="Respiratory Infection"/>
    <b v="1"/>
    <b v="0"/>
    <s v="Aetna"/>
    <s v="High Priority"/>
    <x v="1"/>
  </r>
  <r>
    <s v="PID0051"/>
    <s v="West"/>
    <s v="senior"/>
    <n v="72000"/>
    <n v="25.997436308283927"/>
    <b v="0"/>
    <s v="Prostate Cancer"/>
    <b v="0"/>
    <b v="0"/>
    <s v="Aetna"/>
    <s v="Regular Follow Up"/>
    <x v="0"/>
  </r>
  <r>
    <s v="PID0052"/>
    <s v="West"/>
    <s v="senior"/>
    <n v="100"/>
    <n v="31.230951271110474"/>
    <b v="1"/>
    <s v="Heart Disease"/>
    <b v="1"/>
    <b v="1"/>
    <s v="Cigna"/>
    <s v="Regular Follow Up"/>
    <x v="0"/>
  </r>
  <r>
    <s v="PID0053"/>
    <s v="West"/>
    <s v="senior"/>
    <n v="24000"/>
    <n v="28.164062499999993"/>
    <b v="1"/>
    <s v="Respiratory Infection"/>
    <b v="1"/>
    <b v="0"/>
    <s v="UnitedHealthcare"/>
    <s v="Regular Follow Up"/>
    <x v="0"/>
  </r>
  <r>
    <s v="PID0054"/>
    <s v="West"/>
    <s v="Senior Adullt"/>
    <n v="100"/>
    <n v="33.382337122162859"/>
    <b v="1"/>
    <s v="Hypertension"/>
    <b v="0"/>
    <b v="1"/>
    <s v="UnitedHealthcare"/>
    <s v="Regular Follow Up"/>
    <x v="3"/>
  </r>
  <r>
    <s v="PID0055"/>
    <s v="North"/>
    <s v="senior"/>
    <n v="60000"/>
    <n v="23.532349177616183"/>
    <b v="0"/>
    <s v="Kidney Stones"/>
    <b v="0"/>
    <b v="0"/>
    <s v="Medicare"/>
    <s v="High Priority"/>
    <x v="3"/>
  </r>
  <r>
    <s v="PID0056"/>
    <s v="North"/>
    <s v="senior"/>
    <n v="48000"/>
    <n v="22.259943675012536"/>
    <b v="0"/>
    <s v="Fractured Leg"/>
    <b v="0"/>
    <b v="0"/>
    <s v="No Insurance"/>
    <s v="High Priority"/>
    <x v="1"/>
  </r>
  <r>
    <s v="PID0057"/>
    <s v="North"/>
    <s v="senior"/>
    <n v="500"/>
    <n v="23.274836406900658"/>
    <b v="0"/>
    <s v="Cancer"/>
    <b v="0"/>
    <b v="0"/>
    <s v="Blue Cross"/>
    <s v="Regular Follow Up"/>
    <x v="3"/>
  </r>
  <r>
    <s v="PID0058"/>
    <s v="South"/>
    <s v="Senior Adullt"/>
    <n v="90000"/>
    <n v="23.900033874063759"/>
    <b v="0"/>
    <s v="Fractured Leg"/>
    <b v="0"/>
    <b v="0"/>
    <s v="UnitedHealthcare"/>
    <s v="Regular Follow Up"/>
    <x v="0"/>
  </r>
  <r>
    <s v="PID0059"/>
    <s v="South"/>
    <s v="senior"/>
    <n v="72000"/>
    <n v="24.236073553272043"/>
    <b v="0"/>
    <s v="Kidney Stones"/>
    <b v="0"/>
    <b v="0"/>
    <s v="Blue Cross"/>
    <s v="Regular Follow Up"/>
    <x v="1"/>
  </r>
  <r>
    <s v="PID0060"/>
    <s v="North"/>
    <s v="Senior Adullt"/>
    <n v="800"/>
    <n v="32.824138366367883"/>
    <b v="1"/>
    <s v="Heart Attack"/>
    <b v="1"/>
    <b v="0"/>
    <s v="No Insurance"/>
    <s v="Regular Follow Up"/>
    <x v="3"/>
  </r>
  <r>
    <s v="PID0061"/>
    <s v="North"/>
    <s v="Senior Adullt"/>
    <n v="14000"/>
    <n v="30.894886363636367"/>
    <b v="1"/>
    <s v="Heart Attack"/>
    <b v="1"/>
    <b v="0"/>
    <s v="Blue Cross"/>
    <s v="Regular Follow Up"/>
    <x v="3"/>
  </r>
  <r>
    <s v="PID0062"/>
    <s v="North"/>
    <s v="Young Adults"/>
    <n v="75000"/>
    <n v="30.356079969188759"/>
    <b v="1"/>
    <s v="Appendicitis"/>
    <b v="0"/>
    <b v="1"/>
    <s v="Medicare"/>
    <s v="High Priority"/>
    <x v="1"/>
  </r>
  <r>
    <s v="PID0063"/>
    <s v="West"/>
    <s v="Senior Adullt"/>
    <n v="45000"/>
    <n v="34.187758264462815"/>
    <b v="1"/>
    <s v="Hypertension"/>
    <b v="1"/>
    <b v="0"/>
    <s v="Blue Cross"/>
    <s v="Regular Follow Up"/>
    <x v="4"/>
  </r>
  <r>
    <s v="PID0064"/>
    <s v="West"/>
    <s v="Senior Adullt"/>
    <n v="100"/>
    <n v="31.608361155465236"/>
    <b v="1"/>
    <s v="Heart Disease"/>
    <b v="1"/>
    <b v="0"/>
    <s v="Cigna"/>
    <s v="Regular Follow Up"/>
    <x v="3"/>
  </r>
  <r>
    <s v="PID0065"/>
    <s v="West"/>
    <s v="Super Adults"/>
    <n v="32000"/>
    <n v="23.12909617436366"/>
    <b v="0"/>
    <s v="Allergic Reaction"/>
    <b v="0"/>
    <b v="0"/>
    <s v="UnitedHealthcare"/>
    <s v="Regular Follow Up"/>
    <x v="1"/>
  </r>
  <r>
    <s v="PID0066"/>
    <s v="West"/>
    <s v="Senior Adullt"/>
    <n v="18000"/>
    <n v="24.095500459136822"/>
    <b v="0"/>
    <s v="Osteoarthritis"/>
    <b v="0"/>
    <b v="0"/>
    <s v="Cigna"/>
    <s v="Regular Follow Up"/>
    <x v="3"/>
  </r>
  <r>
    <s v="PID0067"/>
    <s v="North"/>
    <s v="Super Adults"/>
    <n v="200000"/>
    <n v="30.666666666666668"/>
    <b v="1"/>
    <s v="Childbirth"/>
    <b v="1"/>
    <b v="0"/>
    <s v="No Insurance"/>
    <s v="High Priority"/>
    <x v="1"/>
  </r>
  <r>
    <s v="PID0068"/>
    <s v="South"/>
    <s v="senior"/>
    <n v="20000"/>
    <n v="23.773677392248175"/>
    <b v="0"/>
    <s v="Allergic Reaction"/>
    <b v="0"/>
    <b v="0"/>
    <s v="Aetna"/>
    <s v="Regular Follow Up"/>
    <x v="0"/>
  </r>
  <r>
    <s v="PID0069"/>
    <s v="West"/>
    <s v="senior"/>
    <n v="250000"/>
    <n v="31.565454254125935"/>
    <b v="1"/>
    <s v="Cancer"/>
    <b v="0"/>
    <b v="1"/>
    <s v="Aetna"/>
    <s v="Regular Follow Up"/>
    <x v="1"/>
  </r>
  <r>
    <s v="PID0070"/>
    <s v="North"/>
    <s v="Young Adults"/>
    <n v="240000"/>
    <n v="32.910927456382005"/>
    <b v="1"/>
    <s v="Childbirth"/>
    <b v="0"/>
    <b v="1"/>
    <s v="Medicare"/>
    <s v="High Priority"/>
    <x v="1"/>
  </r>
  <r>
    <s v="PID0071"/>
    <s v="South"/>
    <s v="senior"/>
    <n v="100"/>
    <n v="29.161993270309239"/>
    <b v="1"/>
    <s v="Childbirth"/>
    <b v="1"/>
    <b v="0"/>
    <s v="Cigna"/>
    <s v="Regular Follow Up"/>
    <x v="3"/>
  </r>
  <r>
    <s v="PID0072"/>
    <s v="West"/>
    <s v="Young Adults"/>
    <n v="18000"/>
    <n v="22.582709172343712"/>
    <b v="0"/>
    <s v="Hypertension"/>
    <b v="0"/>
    <b v="0"/>
    <s v="Medicare"/>
    <s v="Regular Follow Up"/>
    <x v="0"/>
  </r>
  <r>
    <s v="PID0073"/>
    <s v="West"/>
    <s v="Young Adults"/>
    <n v="60000"/>
    <n v="33.345584550101904"/>
    <b v="1"/>
    <s v="Stroke"/>
    <b v="1"/>
    <b v="1"/>
    <s v="Blue Cross"/>
    <s v="Regular Follow Up"/>
    <x v="0"/>
  </r>
  <r>
    <s v="PID0074"/>
    <s v="South"/>
    <s v="senior"/>
    <n v="100"/>
    <n v="28.082609358329517"/>
    <b v="1"/>
    <s v="Osteoarthritis"/>
    <b v="1"/>
    <b v="0"/>
    <s v="Cigna"/>
    <s v="Regular Follow Up"/>
    <x v="4"/>
  </r>
  <r>
    <s v="PID0075"/>
    <s v="South"/>
    <s v="senior"/>
    <n v="48000"/>
    <n v="26.056094182825486"/>
    <b v="0"/>
    <s v="Kidney Stones"/>
    <b v="0"/>
    <b v="0"/>
    <s v="No Insurance"/>
    <s v="High Priority"/>
    <x v="4"/>
  </r>
  <r>
    <s v="PID0076"/>
    <s v="East"/>
    <s v="senior"/>
    <n v="300000"/>
    <n v="26.213842975206614"/>
    <b v="0"/>
    <s v="Allergic Reaction"/>
    <b v="0"/>
    <b v="0"/>
    <s v="Blue Cross"/>
    <s v="Regular Follow Up"/>
    <x v="0"/>
  </r>
  <r>
    <s v="PID0077"/>
    <s v="South"/>
    <s v="Senior Adullt"/>
    <n v="300000"/>
    <n v="31.008328375966695"/>
    <b v="1"/>
    <s v="Respiratory Infection"/>
    <b v="1"/>
    <b v="0"/>
    <s v="Cigna"/>
    <s v="High Priority"/>
    <x v="1"/>
  </r>
  <r>
    <s v="PID0078"/>
    <s v="North"/>
    <s v="Senior Adullt"/>
    <n v="100"/>
    <n v="30.356079969188759"/>
    <b v="1"/>
    <s v="Osteoarthritis"/>
    <b v="1"/>
    <b v="0"/>
    <s v="No Insurance"/>
    <s v="Regular Follow Up"/>
    <x v="0"/>
  </r>
  <r>
    <s v="PID0079"/>
    <s v="North"/>
    <s v="Young Adults"/>
    <n v="18000"/>
    <n v="29.238777717685238"/>
    <b v="1"/>
    <s v="Heart Attack"/>
    <b v="1"/>
    <b v="1"/>
    <s v="UnitedHealthcare"/>
    <s v="High Priority"/>
    <x v="3"/>
  </r>
  <r>
    <s v="PID0080"/>
    <s v="West"/>
    <s v="Senior Adullt"/>
    <n v="75000"/>
    <n v="30.539772727272727"/>
    <b v="1"/>
    <s v="Hypertension"/>
    <b v="1"/>
    <b v="0"/>
    <s v="Cigna"/>
    <s v="Regular Follow Up"/>
    <x v="3"/>
  </r>
  <r>
    <s v="PID0081"/>
    <s v="South"/>
    <s v="senior"/>
    <n v="45000"/>
    <n v="30.824829931972793"/>
    <b v="1"/>
    <s v="Heart Attack"/>
    <b v="1"/>
    <b v="0"/>
    <s v="UnitedHealthcare"/>
    <s v="Regular Follow Up"/>
    <x v="3"/>
  </r>
  <r>
    <s v="PID0082"/>
    <s v="East"/>
    <s v="Super Adults"/>
    <n v="250000"/>
    <n v="22.940214158239147"/>
    <b v="0"/>
    <s v="Hypertension"/>
    <b v="0"/>
    <b v="0"/>
    <s v="No Insurance"/>
    <s v="Regular Follow Up"/>
    <x v="1"/>
  </r>
  <r>
    <s v="PID0083"/>
    <s v="South"/>
    <s v="Senior Adullt"/>
    <n v="100"/>
    <n v="29.035208047553724"/>
    <b v="1"/>
    <s v="Respiratory Infection"/>
    <b v="1"/>
    <b v="1"/>
    <s v="UnitedHealthcare"/>
    <s v="Regular Follow Up"/>
    <x v="1"/>
  </r>
  <r>
    <s v="PID0084"/>
    <s v="South"/>
    <s v="Super Adults"/>
    <n v="3000"/>
    <n v="21.557691547011586"/>
    <b v="0"/>
    <s v="Childbirth"/>
    <b v="0"/>
    <b v="0"/>
    <s v="UnitedHealthcare"/>
    <s v="Regular Follow Up"/>
    <x v="1"/>
  </r>
  <r>
    <s v="PID0085"/>
    <s v="South"/>
    <s v="senior"/>
    <n v="14000"/>
    <n v="25.601469237832877"/>
    <b v="0"/>
    <s v="Appendicitis"/>
    <b v="0"/>
    <b v="0"/>
    <s v="Cigna"/>
    <s v="Regular Follow Up"/>
    <x v="0"/>
  </r>
  <r>
    <s v="PID0086"/>
    <s v="West"/>
    <s v="Senior Adullt"/>
    <n v="32000"/>
    <n v="29.257142857142856"/>
    <b v="1"/>
    <s v="Appendicitis"/>
    <b v="1"/>
    <b v="1"/>
    <s v="No Insurance"/>
    <s v="Regular Follow Up"/>
    <x v="1"/>
  </r>
  <r>
    <s v="PID0087"/>
    <s v="North"/>
    <s v="senior"/>
    <n v="250000"/>
    <n v="30.780907404284029"/>
    <b v="1"/>
    <s v="Diabetes"/>
    <b v="0"/>
    <b v="1"/>
    <s v="Cigna"/>
    <s v="Regular Follow Up"/>
    <x v="3"/>
  </r>
  <r>
    <s v="PID0088"/>
    <s v="South"/>
    <s v="Young Adults"/>
    <n v="800"/>
    <n v="31.113753468093538"/>
    <b v="1"/>
    <s v="Fractured Leg"/>
    <b v="1"/>
    <b v="1"/>
    <s v="Medicare"/>
    <s v="Regular Follow Up"/>
    <x v="0"/>
  </r>
  <r>
    <s v="PID0089"/>
    <s v="North"/>
    <s v="Senior Adullt"/>
    <n v="72000"/>
    <n v="29.022469008264466"/>
    <b v="1"/>
    <s v="Appendicitis"/>
    <b v="0"/>
    <b v="1"/>
    <s v="Aetna"/>
    <s v="Regular Follow Up"/>
    <x v="1"/>
  </r>
  <r>
    <s v="PID0090"/>
    <s v="South"/>
    <s v="Senior Adullt"/>
    <n v="20000"/>
    <n v="24.346516547742841"/>
    <b v="0"/>
    <s v="Allergic Reaction"/>
    <b v="0"/>
    <b v="0"/>
    <s v="Medicare"/>
    <s v="Regular Follow Up"/>
    <x v="1"/>
  </r>
  <r>
    <s v="PID0091"/>
    <s v="West"/>
    <s v="Young Adults"/>
    <n v="500"/>
    <n v="31.360076604767283"/>
    <b v="1"/>
    <s v="Appendicitis"/>
    <b v="1"/>
    <b v="0"/>
    <s v="UnitedHealthcare"/>
    <s v="Regular Follow Up"/>
    <x v="0"/>
  </r>
  <r>
    <s v="PID0092"/>
    <s v="North"/>
    <s v="Super Adults"/>
    <n v="18000"/>
    <n v="21.919001306430541"/>
    <b v="0"/>
    <s v="Appendicitis"/>
    <b v="0"/>
    <b v="0"/>
    <s v="No Insurance"/>
    <s v="High Priority"/>
    <x v="0"/>
  </r>
  <r>
    <s v="PID0093"/>
    <s v="North"/>
    <s v="Young Adults"/>
    <n v="10000"/>
    <n v="20.311418685121112"/>
    <b v="0"/>
    <s v="Allergic Reaction"/>
    <b v="0"/>
    <b v="0"/>
    <s v="Cigna"/>
    <s v="Regular Follow Up"/>
    <x v="3"/>
  </r>
  <r>
    <s v="PID0094"/>
    <s v="North"/>
    <s v="Senior Adullt"/>
    <n v="48000"/>
    <n v="31.123381978557855"/>
    <b v="1"/>
    <s v="Allergic Reaction"/>
    <b v="0"/>
    <b v="1"/>
    <s v="Blue Cross"/>
    <s v="Regular Follow Up"/>
    <x v="3"/>
  </r>
  <r>
    <s v="PID0095"/>
    <s v="East"/>
    <s v="senior"/>
    <n v="10000"/>
    <n v="30.89569160997733"/>
    <b v="1"/>
    <s v="Heart Disease"/>
    <b v="1"/>
    <b v="0"/>
    <s v="Aetna"/>
    <s v="Regular Follow Up"/>
    <x v="1"/>
  </r>
  <r>
    <s v="PID0096"/>
    <s v="West"/>
    <s v="senior"/>
    <n v="20000"/>
    <n v="31.763642340565415"/>
    <b v="1"/>
    <s v="Cancer"/>
    <b v="1"/>
    <b v="0"/>
    <s v="Medicare"/>
    <s v="Regular Follow Up"/>
    <x v="4"/>
  </r>
  <r>
    <s v="PID0097"/>
    <s v="South"/>
    <s v="Senior Adullt"/>
    <n v="200"/>
    <n v="33.671874999999993"/>
    <b v="1"/>
    <s v="Diabetes"/>
    <b v="1"/>
    <b v="1"/>
    <s v="Cigna"/>
    <s v="Regular Follow Up"/>
    <x v="0"/>
  </r>
  <r>
    <s v="PID0098"/>
    <s v="South"/>
    <s v="senior"/>
    <n v="21000"/>
    <n v="33.310624260461118"/>
    <b v="1"/>
    <s v="Osteoarthritis"/>
    <b v="1"/>
    <b v="1"/>
    <s v="Cigna"/>
    <s v="Regular Follow Up"/>
    <x v="0"/>
  </r>
  <r>
    <s v="PID0099"/>
    <s v="North"/>
    <s v="Senior Adullt"/>
    <n v="18000"/>
    <n v="32.667233560090708"/>
    <b v="1"/>
    <s v="Fractured Leg"/>
    <b v="0"/>
    <b v="1"/>
    <s v="Medicare"/>
    <s v="Regular Follow Up"/>
    <x v="1"/>
  </r>
  <r>
    <s v="PID0100"/>
    <s v="West"/>
    <s v="Senior Adullt"/>
    <n v="3000"/>
    <n v="34.816594356197783"/>
    <b v="1"/>
    <s v="Heart Disease"/>
    <b v="1"/>
    <b v="0"/>
    <s v="Aetna"/>
    <s v="Regular Follow Up"/>
    <x v="0"/>
  </r>
  <r>
    <s v="PID0101"/>
    <s v="West"/>
    <s v="Young Adults"/>
    <n v="240000"/>
    <n v="28.273809523809526"/>
    <b v="1"/>
    <s v="Prostate Cancer"/>
    <b v="1"/>
    <b v="1"/>
    <s v="Cigna"/>
    <s v="Regular Follow Up"/>
    <x v="0"/>
  </r>
  <r>
    <s v="PID0102"/>
    <s v="West"/>
    <s v="Young Adults"/>
    <n v="72000"/>
    <n v="20.767579851028909"/>
    <b v="0"/>
    <s v="Kidney Stones"/>
    <b v="0"/>
    <b v="0"/>
    <s v="Blue Cross"/>
    <s v="Regular Follow Up"/>
    <x v="3"/>
  </r>
  <r>
    <s v="PID0103"/>
    <s v="South"/>
    <s v="Super Adults"/>
    <n v="18000"/>
    <n v="24.199263038548754"/>
    <b v="0"/>
    <s v="Allergic Reaction"/>
    <b v="0"/>
    <b v="0"/>
    <s v="No Insurance"/>
    <s v="Regular Follow Up"/>
    <x v="1"/>
  </r>
  <r>
    <s v="PID0104"/>
    <s v="East"/>
    <s v="Senior Adullt"/>
    <n v="40000"/>
    <n v="33.164161000989495"/>
    <b v="1"/>
    <s v="Respiratory Infection"/>
    <b v="1"/>
    <b v="0"/>
    <s v="UnitedHealthcare"/>
    <s v="Regular Follow Up"/>
    <x v="0"/>
  </r>
  <r>
    <s v="PID0105"/>
    <s v="West"/>
    <s v="senior"/>
    <n v="10000"/>
    <n v="34.626038781163437"/>
    <b v="1"/>
    <s v="Heart Disease"/>
    <b v="1"/>
    <b v="1"/>
    <s v="Cigna"/>
    <s v="Regular Follow Up"/>
    <x v="3"/>
  </r>
  <r>
    <s v="PID0106"/>
    <s v="North"/>
    <s v="senior"/>
    <n v="32000"/>
    <n v="29.3946871824648"/>
    <b v="1"/>
    <s v="Appendicitis"/>
    <b v="1"/>
    <b v="1"/>
    <s v="Aetna"/>
    <s v="Regular Follow Up"/>
    <x v="1"/>
  </r>
  <r>
    <s v="PID0107"/>
    <s v="West"/>
    <s v="Young Adults"/>
    <n v="200000"/>
    <n v="20.460276421207183"/>
    <b v="0"/>
    <s v="Fractured Arm"/>
    <b v="0"/>
    <b v="0"/>
    <s v="UnitedHealthcare"/>
    <s v="Regular Follow Up"/>
    <x v="4"/>
  </r>
  <r>
    <s v="PID0108"/>
    <s v="West"/>
    <s v="Senior Adullt"/>
    <n v="24000"/>
    <n v="30.759870200108171"/>
    <b v="1"/>
    <s v="Heart Attack"/>
    <b v="1"/>
    <b v="0"/>
    <s v="Blue Cross"/>
    <s v="Regular Follow Up"/>
    <x v="3"/>
  </r>
  <r>
    <s v="PID0109"/>
    <s v="North"/>
    <s v="senior"/>
    <n v="240000"/>
    <n v="31.210937499999996"/>
    <b v="1"/>
    <s v="Fractured Leg"/>
    <b v="1"/>
    <b v="0"/>
    <s v="No Insurance"/>
    <s v="High Priority"/>
    <x v="4"/>
  </r>
  <r>
    <s v="PID0110"/>
    <s v="South"/>
    <s v="Senior Adullt"/>
    <n v="18000"/>
    <n v="24.57751514923407"/>
    <b v="0"/>
    <s v="Diabetes"/>
    <b v="0"/>
    <b v="0"/>
    <s v="Blue Cross"/>
    <s v="Regular Follow Up"/>
    <x v="0"/>
  </r>
  <r>
    <s v="PID0111"/>
    <s v="West"/>
    <s v="Senior Adullt"/>
    <n v="24000"/>
    <n v="29.723183391003467"/>
    <b v="1"/>
    <s v="Heart Disease"/>
    <b v="1"/>
    <b v="1"/>
    <s v="Medicare"/>
    <s v="High Priority"/>
    <x v="3"/>
  </r>
  <r>
    <s v="PID0112"/>
    <s v="East"/>
    <s v="Super Adults"/>
    <n v="240000"/>
    <n v="33.740753925873179"/>
    <b v="1"/>
    <s v="Diabetes"/>
    <b v="1"/>
    <b v="0"/>
    <s v="Medicare"/>
    <s v="Regular Follow Up"/>
    <x v="1"/>
  </r>
  <r>
    <s v="PID0113"/>
    <s v="West"/>
    <s v="senior"/>
    <n v="800"/>
    <n v="30.737407461169983"/>
    <b v="1"/>
    <s v="Heart Disease"/>
    <b v="1"/>
    <b v="0"/>
    <s v="Aetna"/>
    <s v="Regular Follow Up"/>
    <x v="1"/>
  </r>
  <r>
    <s v="PID0114"/>
    <s v="South"/>
    <s v="senior"/>
    <n v="90000"/>
    <n v="33.902021841147317"/>
    <b v="1"/>
    <s v="Prostate Cancer"/>
    <b v="0"/>
    <b v="1"/>
    <s v="No Insurance"/>
    <s v="Regular Follow Up"/>
    <x v="0"/>
  </r>
  <r>
    <s v="PID0115"/>
    <s v="West"/>
    <s v="Young Adults"/>
    <n v="100"/>
    <n v="28.427528393726341"/>
    <b v="1"/>
    <s v="Fractured Arm"/>
    <b v="1"/>
    <b v="0"/>
    <s v="No Insurance"/>
    <s v="Regular Follow Up"/>
    <x v="3"/>
  </r>
  <r>
    <s v="PID0116"/>
    <s v="South"/>
    <s v="Senior Adullt"/>
    <n v="800"/>
    <n v="24.713311075627811"/>
    <b v="0"/>
    <s v="Cancer"/>
    <b v="0"/>
    <b v="0"/>
    <s v="Medicare"/>
    <s v="Regular Follow Up"/>
    <x v="3"/>
  </r>
  <r>
    <s v="PID0117"/>
    <s v="West"/>
    <s v="senior"/>
    <n v="48000"/>
    <n v="20.899908172635445"/>
    <b v="0"/>
    <s v="Allergic Reaction"/>
    <b v="0"/>
    <b v="0"/>
    <s v="Medicare"/>
    <s v="Regular Follow Up"/>
    <x v="3"/>
  </r>
  <r>
    <s v="PID0118"/>
    <s v="South"/>
    <s v="Super Adults"/>
    <n v="500"/>
    <n v="22.939750692520775"/>
    <b v="0"/>
    <s v="Childbirth"/>
    <b v="0"/>
    <b v="0"/>
    <s v="No Insurance"/>
    <s v="Regular Follow Up"/>
    <x v="0"/>
  </r>
  <r>
    <s v="PID0119"/>
    <s v="East"/>
    <s v="senior"/>
    <n v="500"/>
    <n v="33.796847114812621"/>
    <b v="1"/>
    <s v="Hypertension"/>
    <b v="1"/>
    <b v="0"/>
    <s v="Medicare"/>
    <s v="Regular Follow Up"/>
    <x v="1"/>
  </r>
  <r>
    <s v="PID0120"/>
    <s v="North"/>
    <s v="Young Adults"/>
    <n v="18000"/>
    <n v="29.570312499999996"/>
    <b v="1"/>
    <s v="Appendicitis"/>
    <b v="0"/>
    <b v="1"/>
    <s v="Cigna"/>
    <s v="High Priority"/>
    <x v="1"/>
  </r>
  <r>
    <s v="PID0121"/>
    <s v="West"/>
    <s v="Young Adults"/>
    <n v="20000"/>
    <n v="26.696500906600825"/>
    <b v="0"/>
    <s v="Prostate Cancer"/>
    <b v="0"/>
    <b v="0"/>
    <s v="Cigna"/>
    <s v="Regular Follow Up"/>
    <x v="1"/>
  </r>
  <r>
    <s v="PID0122"/>
    <s v="South"/>
    <s v="Super Adults"/>
    <n v="18000"/>
    <n v="24.650505651397982"/>
    <b v="0"/>
    <s v="Diabetes"/>
    <b v="0"/>
    <b v="0"/>
    <s v="Medicare"/>
    <s v="High Priority"/>
    <x v="1"/>
  </r>
  <r>
    <s v="PID0123"/>
    <s v="South"/>
    <s v="Young Adults"/>
    <n v="10000"/>
    <n v="21.664973145594427"/>
    <b v="0"/>
    <s v="Fractured Leg"/>
    <b v="0"/>
    <b v="0"/>
    <s v="No Insurance"/>
    <s v="Regular Follow Up"/>
    <x v="3"/>
  </r>
  <r>
    <s v="PID0124"/>
    <s v="South"/>
    <s v="Super Adults"/>
    <n v="90000"/>
    <n v="34.172472952627714"/>
    <b v="1"/>
    <s v="Stroke"/>
    <b v="1"/>
    <b v="1"/>
    <s v="UnitedHealthcare"/>
    <s v="Regular Follow Up"/>
    <x v="3"/>
  </r>
  <r>
    <s v="PID0125"/>
    <s v="South"/>
    <s v="Super Adults"/>
    <n v="18000"/>
    <n v="32.368549813692653"/>
    <b v="1"/>
    <s v="Fractured Arm"/>
    <b v="1"/>
    <b v="0"/>
    <s v="Blue Cross"/>
    <s v="Regular Follow Up"/>
    <x v="3"/>
  </r>
  <r>
    <s v="PID0126"/>
    <s v="South"/>
    <s v="Senior Adullt"/>
    <n v="800"/>
    <n v="22.758466596444187"/>
    <b v="0"/>
    <s v="Prostate Cancer"/>
    <b v="0"/>
    <b v="0"/>
    <s v="Medicare"/>
    <s v="Regular Follow Up"/>
    <x v="4"/>
  </r>
  <r>
    <s v="PID0127"/>
    <s v="South"/>
    <s v="senior"/>
    <n v="18000"/>
    <n v="24.242424242424246"/>
    <b v="0"/>
    <s v="Diabetes"/>
    <b v="0"/>
    <b v="0"/>
    <s v="Medicare"/>
    <s v="High Priority"/>
    <x v="0"/>
  </r>
  <r>
    <s v="PID0128"/>
    <s v="South"/>
    <s v="Senior Adullt"/>
    <n v="250000"/>
    <n v="20.212244897959184"/>
    <b v="0"/>
    <s v="Stroke"/>
    <b v="0"/>
    <b v="0"/>
    <s v="Aetna"/>
    <s v="Regular Follow Up"/>
    <x v="0"/>
  </r>
  <r>
    <s v="PID0129"/>
    <s v="West"/>
    <s v="senior"/>
    <n v="40000"/>
    <n v="22.096688617708562"/>
    <b v="0"/>
    <s v="Fractured Arm"/>
    <b v="0"/>
    <b v="0"/>
    <s v="Medicare"/>
    <s v="Regular Follow Up"/>
    <x v="1"/>
  </r>
  <r>
    <s v="PID0130"/>
    <s v="South"/>
    <s v="senior"/>
    <n v="90000"/>
    <n v="26.701174094180026"/>
    <b v="0"/>
    <s v="Cancer"/>
    <b v="0"/>
    <b v="0"/>
    <s v="Blue Cross"/>
    <s v="Regular Follow Up"/>
    <x v="1"/>
  </r>
  <r>
    <s v="PID0131"/>
    <s v="South"/>
    <s v="Young Adults"/>
    <n v="32000"/>
    <n v="28.25851811790157"/>
    <b v="1"/>
    <s v="Stroke"/>
    <b v="1"/>
    <b v="1"/>
    <s v="Blue Cross"/>
    <s v="High Priority"/>
    <x v="1"/>
  </r>
  <r>
    <s v="PID0132"/>
    <s v="East"/>
    <s v="senior"/>
    <n v="300000"/>
    <n v="33.576829424580289"/>
    <b v="1"/>
    <s v="Hypertension"/>
    <b v="1"/>
    <b v="0"/>
    <s v="No Insurance"/>
    <s v="Regular Follow Up"/>
    <x v="1"/>
  </r>
  <r>
    <s v="PID0133"/>
    <s v="South"/>
    <s v="senior"/>
    <n v="24000"/>
    <n v="22.977394408090426"/>
    <b v="0"/>
    <s v="Cancer"/>
    <b v="0"/>
    <b v="0"/>
    <s v="UnitedHealthcare"/>
    <s v="Regular Follow Up"/>
    <x v="0"/>
  </r>
  <r>
    <s v="PID0134"/>
    <s v="South"/>
    <s v="senior"/>
    <n v="32000"/>
    <n v="21.167144543767922"/>
    <b v="0"/>
    <s v="Childbirth"/>
    <b v="0"/>
    <b v="0"/>
    <s v="Aetna"/>
    <s v="Regular Follow Up"/>
    <x v="4"/>
  </r>
  <r>
    <s v="PID0135"/>
    <s v="West"/>
    <s v="Young Adults"/>
    <n v="10000"/>
    <n v="28.858131487889278"/>
    <b v="1"/>
    <s v="Respiratory Infection"/>
    <b v="1"/>
    <b v="0"/>
    <s v="No Insurance"/>
    <s v="Regular Follow Up"/>
    <x v="0"/>
  </r>
  <r>
    <s v="PID0136"/>
    <s v="South"/>
    <s v="Young Adults"/>
    <n v="24000"/>
    <n v="20.10875141069047"/>
    <b v="0"/>
    <s v="Cancer"/>
    <b v="0"/>
    <b v="0"/>
    <s v="No Insurance"/>
    <s v="High Priority"/>
    <x v="1"/>
  </r>
  <r>
    <s v="PID0137"/>
    <s v="West"/>
    <s v="Senior Adullt"/>
    <n v="100"/>
    <n v="23.318800369929974"/>
    <b v="0"/>
    <s v="Kidney Stones"/>
    <b v="0"/>
    <b v="0"/>
    <s v="Blue Cross"/>
    <s v="Regular Follow Up"/>
    <x v="4"/>
  </r>
  <r>
    <s v="PID0138"/>
    <s v="East"/>
    <s v="senior"/>
    <n v="800"/>
    <n v="30.774099125825714"/>
    <b v="1"/>
    <s v="Appendicitis"/>
    <b v="0"/>
    <b v="1"/>
    <s v="Aetna"/>
    <s v="Regular Follow Up"/>
    <x v="3"/>
  </r>
  <r>
    <s v="PID0139"/>
    <s v="East"/>
    <s v="senior"/>
    <n v="10000"/>
    <n v="24.343196635932255"/>
    <b v="0"/>
    <s v="Kidney Stones"/>
    <b v="0"/>
    <b v="0"/>
    <s v="No Insurance"/>
    <s v="Regular Follow Up"/>
    <x v="1"/>
  </r>
  <r>
    <s v="PID0140"/>
    <s v="South"/>
    <s v="senior"/>
    <n v="60000"/>
    <n v="21.812961731031827"/>
    <b v="0"/>
    <s v="Hypertension"/>
    <b v="0"/>
    <b v="0"/>
    <s v="UnitedHealthcare"/>
    <s v="High Priority"/>
    <x v="1"/>
  </r>
  <r>
    <s v="PID0141"/>
    <s v="West"/>
    <s v="Senior Adullt"/>
    <n v="2000"/>
    <n v="31.245674740484432"/>
    <b v="1"/>
    <s v="Appendicitis"/>
    <b v="0"/>
    <b v="1"/>
    <s v="Medicare"/>
    <s v="Regular Follow Up"/>
    <x v="1"/>
  </r>
  <r>
    <s v="PID0142"/>
    <s v="West"/>
    <s v="senior"/>
    <n v="32000"/>
    <n v="34.187755102040818"/>
    <b v="1"/>
    <s v="Appendicitis"/>
    <b v="1"/>
    <b v="0"/>
    <s v="UnitedHealthcare"/>
    <s v="Regular Follow Up"/>
    <x v="3"/>
  </r>
  <r>
    <s v="PID0143"/>
    <s v="South"/>
    <s v="senior"/>
    <n v="21000"/>
    <n v="26.901386983691502"/>
    <b v="0"/>
    <s v="Fractured Arm"/>
    <b v="0"/>
    <b v="0"/>
    <s v="No Insurance"/>
    <s v="Regular Follow Up"/>
    <x v="0"/>
  </r>
  <r>
    <s v="PID0144"/>
    <s v="South"/>
    <s v="senior"/>
    <n v="100"/>
    <n v="29.466666666666665"/>
    <b v="1"/>
    <s v="Heart Disease"/>
    <b v="1"/>
    <b v="0"/>
    <s v="Aetna"/>
    <s v="Regular Follow Up"/>
    <x v="1"/>
  </r>
  <r>
    <s v="PID0145"/>
    <s v="South"/>
    <s v="Super Adults"/>
    <n v="40000"/>
    <n v="33.901163771293646"/>
    <b v="1"/>
    <s v="Heart Attack"/>
    <b v="1"/>
    <b v="0"/>
    <s v="Aetna"/>
    <s v="Regular Follow Up"/>
    <x v="1"/>
  </r>
  <r>
    <s v="PID0146"/>
    <s v="West"/>
    <s v="Senior Adullt"/>
    <n v="2000"/>
    <n v="21.406289217971246"/>
    <b v="0"/>
    <s v="Diabetes"/>
    <b v="0"/>
    <b v="0"/>
    <s v="Medicare"/>
    <s v="Regular Follow Up"/>
    <x v="3"/>
  </r>
  <r>
    <s v="PID0147"/>
    <s v="East"/>
    <s v="Senior Adullt"/>
    <n v="500"/>
    <n v="34.671280276816617"/>
    <b v="1"/>
    <s v="Fractured Arm"/>
    <b v="1"/>
    <b v="0"/>
    <s v="Medicare"/>
    <s v="Regular Follow Up"/>
    <x v="0"/>
  </r>
  <r>
    <s v="PID0148"/>
    <s v="West"/>
    <s v="senior"/>
    <n v="200000"/>
    <n v="29.655824375897208"/>
    <b v="1"/>
    <s v="Diabetes"/>
    <b v="1"/>
    <b v="0"/>
    <s v="Blue Cross"/>
    <s v="Regular Follow Up"/>
    <x v="1"/>
  </r>
  <r>
    <s v="PID0149"/>
    <s v="North"/>
    <s v="Senior Adullt"/>
    <n v="60000"/>
    <n v="21.95547347901919"/>
    <b v="0"/>
    <s v="Cancer"/>
    <b v="0"/>
    <b v="0"/>
    <s v="Aetna"/>
    <s v="High Priority"/>
    <x v="1"/>
  </r>
  <r>
    <s v="PID0150"/>
    <s v="North"/>
    <s v="senior"/>
    <n v="240000"/>
    <n v="25.104445029922093"/>
    <b v="0"/>
    <s v="Prostate Cancer"/>
    <b v="0"/>
    <b v="0"/>
    <s v="Blue Cross"/>
    <s v="High Priority"/>
    <x v="1"/>
  </r>
  <r>
    <s v="PID0151"/>
    <s v="South"/>
    <s v="senior"/>
    <n v="10000"/>
    <n v="32.415108117976388"/>
    <b v="1"/>
    <s v="Fractured Leg"/>
    <b v="1"/>
    <b v="1"/>
    <s v="Medicare"/>
    <s v="Regular Follow Up"/>
    <x v="1"/>
  </r>
  <r>
    <s v="PID0152"/>
    <s v="West"/>
    <s v="Young Adults"/>
    <n v="24000"/>
    <n v="29.712006489994597"/>
    <b v="1"/>
    <s v="Hypertension"/>
    <b v="1"/>
    <b v="0"/>
    <s v="Blue Cross"/>
    <s v="Regular Follow Up"/>
    <x v="0"/>
  </r>
  <r>
    <s v="PID0153"/>
    <s v="East"/>
    <s v="senior"/>
    <n v="40000"/>
    <n v="28.440954975164232"/>
    <b v="1"/>
    <s v="Diabetes"/>
    <b v="0"/>
    <b v="1"/>
    <s v="Aetna"/>
    <s v="High Priority"/>
    <x v="1"/>
  </r>
  <r>
    <s v="PID0154"/>
    <s v="South"/>
    <s v="Senior Adullt"/>
    <n v="60000"/>
    <n v="30.078124999999993"/>
    <b v="1"/>
    <s v="Stroke"/>
    <b v="1"/>
    <b v="0"/>
    <s v="Cigna"/>
    <s v="Regular Follow Up"/>
    <x v="3"/>
  </r>
  <r>
    <s v="PID0155"/>
    <s v="South"/>
    <s v="Senior Adullt"/>
    <n v="800"/>
    <n v="31.091348342144887"/>
    <b v="1"/>
    <s v="Respiratory Infection"/>
    <b v="1"/>
    <b v="0"/>
    <s v="UnitedHealthcare"/>
    <s v="Regular Follow Up"/>
    <x v="1"/>
  </r>
  <r>
    <s v="PID0156"/>
    <s v="South"/>
    <s v="senior"/>
    <n v="24000"/>
    <n v="26.962868480725625"/>
    <b v="0"/>
    <s v="Fractured Leg"/>
    <b v="0"/>
    <b v="0"/>
    <s v="Aetna"/>
    <s v="Regular Follow Up"/>
    <x v="0"/>
  </r>
  <r>
    <s v="PID0157"/>
    <s v="South"/>
    <s v="Senior Adullt"/>
    <n v="24000"/>
    <n v="32.753365996682227"/>
    <b v="1"/>
    <s v="Childbirth"/>
    <b v="0"/>
    <b v="1"/>
    <s v="Medicare"/>
    <s v="Regular Follow Up"/>
    <x v="1"/>
  </r>
  <r>
    <s v="PID0158"/>
    <s v="South"/>
    <s v="Young Adults"/>
    <n v="100"/>
    <n v="31.895661157024794"/>
    <b v="1"/>
    <s v="Heart Attack"/>
    <b v="1"/>
    <b v="0"/>
    <s v="Medicare"/>
    <s v="Regular Follow Up"/>
    <x v="0"/>
  </r>
  <r>
    <s v="PID0159"/>
    <s v="East"/>
    <s v="senior"/>
    <n v="800"/>
    <n v="30.748066627007741"/>
    <b v="1"/>
    <s v="Respiratory Infection"/>
    <b v="1"/>
    <b v="0"/>
    <s v="Blue Cross"/>
    <s v="Regular Follow Up"/>
    <x v="1"/>
  </r>
  <r>
    <s v="PID0160"/>
    <s v="East"/>
    <s v="senior"/>
    <n v="300000"/>
    <n v="29.319856487018246"/>
    <b v="1"/>
    <s v="Hypertension"/>
    <b v="0"/>
    <b v="1"/>
    <s v="Medicare"/>
    <s v="Regular Follow Up"/>
    <x v="0"/>
  </r>
  <r>
    <s v="PID0161"/>
    <s v="West"/>
    <s v="Young Adults"/>
    <n v="60000"/>
    <n v="23.673469387755102"/>
    <b v="0"/>
    <s v="Appendicitis"/>
    <b v="0"/>
    <b v="0"/>
    <s v="Aetna"/>
    <s v="Regular Follow Up"/>
    <x v="1"/>
  </r>
  <r>
    <s v="PID0162"/>
    <s v="South"/>
    <s v="senior"/>
    <n v="60000"/>
    <n v="22.915782570116889"/>
    <b v="0"/>
    <s v="Diabetes"/>
    <b v="0"/>
    <b v="0"/>
    <s v="Cigna"/>
    <s v="Regular Follow Up"/>
    <x v="3"/>
  </r>
  <r>
    <s v="PID0163"/>
    <s v="North"/>
    <s v="Young Adults"/>
    <n v="24000"/>
    <n v="26.919011758488573"/>
    <b v="0"/>
    <s v="Osteoarthritis"/>
    <b v="0"/>
    <b v="0"/>
    <s v="Aetna"/>
    <s v="Regular Follow Up"/>
    <x v="1"/>
  </r>
  <r>
    <s v="PID0164"/>
    <s v="East"/>
    <s v="Senior Adullt"/>
    <n v="40000"/>
    <n v="30.513822654093012"/>
    <b v="1"/>
    <s v="Hypertension"/>
    <b v="0"/>
    <b v="1"/>
    <s v="UnitedHealthcare"/>
    <s v="Regular Follow Up"/>
    <x v="0"/>
  </r>
  <r>
    <s v="PID0165"/>
    <s v="South"/>
    <s v="senior"/>
    <n v="18000"/>
    <n v="34.671280276816617"/>
    <b v="1"/>
    <s v="Prostate Cancer"/>
    <b v="1"/>
    <b v="1"/>
    <s v="No Insurance"/>
    <s v="Regular Follow Up"/>
    <x v="1"/>
  </r>
  <r>
    <s v="PID0166"/>
    <s v="West"/>
    <s v="Super Adults"/>
    <n v="20000"/>
    <n v="34.755463059313215"/>
    <b v="1"/>
    <s v="Childbirth"/>
    <b v="1"/>
    <b v="1"/>
    <s v="No Insurance"/>
    <s v="Regular Follow Up"/>
    <x v="1"/>
  </r>
  <r>
    <s v="PID0167"/>
    <s v="East"/>
    <s v="senior"/>
    <n v="250000"/>
    <n v="28.517422748191979"/>
    <b v="1"/>
    <s v="Heart Disease"/>
    <b v="1"/>
    <b v="1"/>
    <s v="UnitedHealthcare"/>
    <s v="Regular Follow Up"/>
    <x v="3"/>
  </r>
  <r>
    <s v="PID0168"/>
    <s v="North"/>
    <s v="senior"/>
    <n v="100"/>
    <n v="33.910728752748732"/>
    <b v="1"/>
    <s v="Fractured Arm"/>
    <b v="1"/>
    <b v="1"/>
    <s v="Medicare"/>
    <s v="Regular Follow Up"/>
    <x v="3"/>
  </r>
  <r>
    <s v="PID0169"/>
    <s v="North"/>
    <s v="senior"/>
    <n v="21000"/>
    <n v="26.339579224194605"/>
    <b v="0"/>
    <s v="Kidney Stones"/>
    <b v="0"/>
    <b v="0"/>
    <s v="UnitedHealthcare"/>
    <s v="Regular Follow Up"/>
    <x v="0"/>
  </r>
  <r>
    <s v="PID0170"/>
    <s v="West"/>
    <s v="senior"/>
    <n v="20000"/>
    <n v="34.646435960890912"/>
    <b v="1"/>
    <s v="Osteoarthritis"/>
    <b v="0"/>
    <b v="1"/>
    <s v="UnitedHealthcare"/>
    <s v="Regular Follow Up"/>
    <x v="4"/>
  </r>
  <r>
    <s v="PID0171"/>
    <s v="South"/>
    <s v="senior"/>
    <n v="100"/>
    <n v="31.683873264506936"/>
    <b v="1"/>
    <s v="Heart Attack"/>
    <b v="1"/>
    <b v="0"/>
    <s v="UnitedHealthcare"/>
    <s v="Regular Follow Up"/>
    <x v="1"/>
  </r>
  <r>
    <s v="PID0172"/>
    <s v="North"/>
    <s v="senior"/>
    <n v="3000"/>
    <n v="29.781380130874481"/>
    <b v="1"/>
    <s v="Respiratory Infection"/>
    <b v="1"/>
    <b v="0"/>
    <s v="No Insurance"/>
    <s v="Regular Follow Up"/>
    <x v="1"/>
  </r>
  <r>
    <s v="PID0173"/>
    <s v="West"/>
    <s v="Super Adults"/>
    <n v="100"/>
    <n v="31.753520104514447"/>
    <b v="1"/>
    <s v="Diabetes"/>
    <b v="0"/>
    <b v="1"/>
    <s v="No Insurance"/>
    <s v="Regular Follow Up"/>
    <x v="3"/>
  </r>
  <r>
    <s v="PID0174"/>
    <s v="South"/>
    <s v="Super Adults"/>
    <n v="3000"/>
    <n v="31.552977839335181"/>
    <b v="1"/>
    <s v="Stroke"/>
    <b v="1"/>
    <b v="1"/>
    <s v="Cigna"/>
    <s v="Regular Follow Up"/>
    <x v="1"/>
  </r>
  <r>
    <s v="PID0175"/>
    <s v="South"/>
    <s v="Super Adults"/>
    <n v="36000"/>
    <n v="26.418928726956018"/>
    <b v="0"/>
    <s v="Stroke"/>
    <b v="0"/>
    <b v="0"/>
    <s v="Blue Cross"/>
    <s v="Regular Follow Up"/>
    <x v="3"/>
  </r>
  <r>
    <s v="PID0176"/>
    <s v="East"/>
    <s v="senior"/>
    <n v="800"/>
    <n v="29.077672031928422"/>
    <b v="1"/>
    <s v="Prostate Cancer"/>
    <b v="1"/>
    <b v="0"/>
    <s v="UnitedHealthcare"/>
    <s v="Regular Follow Up"/>
    <x v="1"/>
  </r>
  <r>
    <s v="PID0177"/>
    <s v="South"/>
    <s v="Senior Adullt"/>
    <n v="500"/>
    <n v="34.994834710743802"/>
    <b v="1"/>
    <s v="Hypertension"/>
    <b v="1"/>
    <b v="1"/>
    <s v="Aetna"/>
    <s v="Regular Follow Up"/>
    <x v="1"/>
  </r>
  <r>
    <s v="PID0178"/>
    <s v="West"/>
    <s v="Young Adults"/>
    <n v="32000"/>
    <n v="31.569054637105388"/>
    <b v="1"/>
    <s v="Heart Attack"/>
    <b v="1"/>
    <b v="0"/>
    <s v="UnitedHealthcare"/>
    <s v="Regular Follow Up"/>
    <x v="0"/>
  </r>
  <r>
    <s v="PID0179"/>
    <s v="South"/>
    <s v="senior"/>
    <n v="3000"/>
    <n v="25.356513379266136"/>
    <b v="0"/>
    <s v="Kidney Stones"/>
    <b v="0"/>
    <b v="0"/>
    <s v="Cigna"/>
    <s v="Regular Follow Up"/>
    <x v="3"/>
  </r>
  <r>
    <s v="PID0180"/>
    <s v="West"/>
    <s v="Senior Adullt"/>
    <n v="10000"/>
    <n v="21.162501196974048"/>
    <b v="0"/>
    <s v="Hypertension"/>
    <b v="0"/>
    <b v="0"/>
    <s v="No Insurance"/>
    <s v="Regular Follow Up"/>
    <x v="0"/>
  </r>
  <r>
    <s v="PID0181"/>
    <s v="South"/>
    <s v="senior"/>
    <n v="200000"/>
    <n v="30.896787626412852"/>
    <b v="1"/>
    <s v="Childbirth"/>
    <b v="0"/>
    <b v="1"/>
    <s v="Cigna"/>
    <s v="Regular Follow Up"/>
    <x v="1"/>
  </r>
  <r>
    <s v="PID0182"/>
    <s v="South"/>
    <s v="Young Adults"/>
    <n v="60000"/>
    <n v="33.776757861522469"/>
    <b v="1"/>
    <s v="Childbirth"/>
    <b v="1"/>
    <b v="1"/>
    <s v="Medicare"/>
    <s v="Regular Follow Up"/>
    <x v="4"/>
  </r>
  <r>
    <s v="PID0183"/>
    <s v="West"/>
    <s v="senior"/>
    <n v="18000"/>
    <n v="32.343749999999993"/>
    <b v="1"/>
    <s v="Respiratory Infection"/>
    <b v="1"/>
    <b v="0"/>
    <s v="Blue Cross"/>
    <s v="Regular Follow Up"/>
    <x v="1"/>
  </r>
  <r>
    <s v="PID0184"/>
    <s v="North"/>
    <s v="Senior Adullt"/>
    <n v="240000"/>
    <n v="31.667863616155401"/>
    <b v="1"/>
    <s v="Heart Attack"/>
    <b v="1"/>
    <b v="0"/>
    <s v="Blue Cross"/>
    <s v="Regular Follow Up"/>
    <x v="1"/>
  </r>
  <r>
    <s v="PID0185"/>
    <s v="South"/>
    <s v="Young Adults"/>
    <n v="90000"/>
    <n v="21.95547347901919"/>
    <b v="0"/>
    <s v="Osteoarthritis"/>
    <b v="0"/>
    <b v="0"/>
    <s v="No Insurance"/>
    <s v="Regular Follow Up"/>
    <x v="3"/>
  </r>
  <r>
    <s v="PID0186"/>
    <s v="South"/>
    <s v="senior"/>
    <n v="300000"/>
    <n v="31.714753123140991"/>
    <b v="1"/>
    <s v="Diabetes"/>
    <b v="0"/>
    <b v="1"/>
    <s v="Medicare"/>
    <s v="Regular Follow Up"/>
    <x v="3"/>
  </r>
  <r>
    <s v="PID0187"/>
    <s v="South"/>
    <s v="Senior Adullt"/>
    <n v="100"/>
    <n v="25.912132306526949"/>
    <b v="0"/>
    <s v="Allergic Reaction"/>
    <b v="0"/>
    <b v="0"/>
    <s v="Blue Cross"/>
    <s v="Regular Follow Up"/>
    <x v="1"/>
  </r>
  <r>
    <s v="PID0188"/>
    <s v="North"/>
    <s v="Senior Adullt"/>
    <n v="10000"/>
    <n v="33.787332376317359"/>
    <b v="1"/>
    <s v="Heart Disease"/>
    <b v="1"/>
    <b v="0"/>
    <s v="Aetna"/>
    <s v="Regular Follow Up"/>
    <x v="3"/>
  </r>
  <r>
    <s v="PID0189"/>
    <s v="South"/>
    <s v="Senior Adullt"/>
    <n v="240000"/>
    <n v="22.159274265839578"/>
    <b v="0"/>
    <s v="Fractured Leg"/>
    <b v="0"/>
    <b v="0"/>
    <s v="Blue Cross"/>
    <s v="Regular Follow Up"/>
    <x v="1"/>
  </r>
  <r>
    <s v="PID0190"/>
    <s v="North"/>
    <s v="Young Adults"/>
    <n v="18000"/>
    <n v="31.088584710743802"/>
    <b v="1"/>
    <s v="Heart Disease"/>
    <b v="1"/>
    <b v="0"/>
    <s v="Medicare"/>
    <s v="Regular Follow Up"/>
    <x v="3"/>
  </r>
  <r>
    <s v="PID0191"/>
    <s v="North"/>
    <s v="Senior Adullt"/>
    <n v="75000"/>
    <n v="28.96341463414635"/>
    <b v="1"/>
    <s v="Heart Attack"/>
    <b v="1"/>
    <b v="0"/>
    <s v="Cigna"/>
    <s v="Regular Follow Up"/>
    <x v="3"/>
  </r>
  <r>
    <s v="PID0192"/>
    <s v="North"/>
    <s v="Senior Adullt"/>
    <n v="2000"/>
    <n v="34.916726514141104"/>
    <b v="1"/>
    <s v="Hypertension"/>
    <b v="1"/>
    <b v="0"/>
    <s v="Aetna"/>
    <s v="Regular Follow Up"/>
    <x v="0"/>
  </r>
  <r>
    <s v="PID0193"/>
    <s v="North"/>
    <s v="senior"/>
    <n v="3000"/>
    <n v="30.292638317329668"/>
    <b v="1"/>
    <s v="Respiratory Infection"/>
    <b v="1"/>
    <b v="1"/>
    <s v="No Insurance"/>
    <s v="Regular Follow Up"/>
    <x v="1"/>
  </r>
  <r>
    <s v="PID0194"/>
    <s v="West"/>
    <s v="senior"/>
    <n v="12000"/>
    <n v="24.844720496894411"/>
    <b v="0"/>
    <s v="Prostate Cancer"/>
    <b v="0"/>
    <b v="0"/>
    <s v="Cigna"/>
    <s v="Regular Follow Up"/>
    <x v="3"/>
  </r>
  <r>
    <s v="PID0195"/>
    <s v="West"/>
    <s v="senior"/>
    <n v="60000"/>
    <n v="30.533333333333335"/>
    <b v="1"/>
    <s v="Appendicitis"/>
    <b v="0"/>
    <b v="1"/>
    <s v="No Insurance"/>
    <s v="Regular Follow Up"/>
    <x v="4"/>
  </r>
  <r>
    <s v="PID0196"/>
    <s v="West"/>
    <s v="Senior Adullt"/>
    <n v="75000"/>
    <n v="29.436332653947673"/>
    <b v="1"/>
    <s v="Osteoarthritis"/>
    <b v="1"/>
    <b v="0"/>
    <s v="No Insurance"/>
    <s v="Regular Follow Up"/>
    <x v="3"/>
  </r>
  <r>
    <s v="PID0197"/>
    <s v="West"/>
    <s v="Senior Adullt"/>
    <n v="21000"/>
    <n v="29.873494894071023"/>
    <b v="1"/>
    <s v="Kidney Stones"/>
    <b v="1"/>
    <b v="0"/>
    <s v="Aetna"/>
    <s v="Regular Follow Up"/>
    <x v="4"/>
  </r>
  <r>
    <s v="PID0198"/>
    <s v="North"/>
    <s v="Young Adults"/>
    <n v="3000"/>
    <n v="24.335937499999993"/>
    <b v="0"/>
    <s v="Kidney Stones"/>
    <b v="0"/>
    <b v="0"/>
    <s v="Aetna"/>
    <s v="Regular Follow Up"/>
    <x v="3"/>
  </r>
  <r>
    <s v="PID0199"/>
    <s v="South"/>
    <s v="senior"/>
    <n v="45000"/>
    <n v="20.461819844535892"/>
    <b v="0"/>
    <s v="Prostate Cancer"/>
    <b v="0"/>
    <b v="0"/>
    <s v="Medicare"/>
    <s v="Regular Follow Up"/>
    <x v="1"/>
  </r>
  <r>
    <s v="PID0200"/>
    <s v="North"/>
    <s v="senior"/>
    <n v="1600"/>
    <n v="32.370445637973582"/>
    <b v="1"/>
    <s v="Respiratory Infection"/>
    <b v="1"/>
    <b v="0"/>
    <s v="Medicare"/>
    <s v="Regular Follow Up"/>
    <x v="1"/>
  </r>
  <r>
    <s v="PID0201"/>
    <s v="South"/>
    <s v="senior"/>
    <n v="800"/>
    <n v="22.230440499671268"/>
    <b v="0"/>
    <s v="Cancer"/>
    <b v="0"/>
    <b v="0"/>
    <s v="UnitedHealthcare"/>
    <s v="Regular Follow Up"/>
    <x v="3"/>
  </r>
  <r>
    <s v="PID0202"/>
    <s v="North"/>
    <s v="senior"/>
    <n v="100"/>
    <n v="33.732501264968796"/>
    <b v="1"/>
    <s v="Kidney Stones"/>
    <b v="1"/>
    <b v="1"/>
    <s v="No Insurance"/>
    <s v="Regular Follow Up"/>
    <x v="1"/>
  </r>
  <r>
    <s v="PID0203"/>
    <s v="East"/>
    <s v="senior"/>
    <n v="300000"/>
    <n v="32.171201814058961"/>
    <b v="1"/>
    <s v="Kidney Stones"/>
    <b v="1"/>
    <b v="0"/>
    <s v="Cigna"/>
    <s v="Regular Follow Up"/>
    <x v="3"/>
  </r>
  <r>
    <s v="PID0204"/>
    <s v="East"/>
    <s v="Young Adults"/>
    <n v="300000"/>
    <n v="26.918500892326001"/>
    <b v="0"/>
    <s v="Fractured Arm"/>
    <b v="0"/>
    <b v="0"/>
    <s v="Medicare"/>
    <s v="Regular Follow Up"/>
    <x v="1"/>
  </r>
  <r>
    <s v="PID0205"/>
    <s v="South"/>
    <s v="Super Adults"/>
    <n v="45000"/>
    <n v="21.810132094643638"/>
    <b v="0"/>
    <s v="Fractured Leg"/>
    <b v="0"/>
    <b v="0"/>
    <s v="Cigna"/>
    <s v="High Priority"/>
    <x v="3"/>
  </r>
  <r>
    <s v="PID0206"/>
    <s v="North"/>
    <s v="Senior Adullt"/>
    <n v="18000"/>
    <n v="25.924199505181253"/>
    <b v="0"/>
    <s v="Allergic Reaction"/>
    <b v="0"/>
    <b v="0"/>
    <s v="Blue Cross"/>
    <s v="High Priority"/>
    <x v="1"/>
  </r>
  <r>
    <s v="PID0207"/>
    <s v="South"/>
    <s v="Young Adults"/>
    <n v="3000"/>
    <n v="29.054752066115704"/>
    <b v="1"/>
    <s v="Allergic Reaction"/>
    <b v="0"/>
    <b v="1"/>
    <s v="No Insurance"/>
    <s v="Regular Follow Up"/>
    <x v="1"/>
  </r>
  <r>
    <s v="PID0208"/>
    <s v="East"/>
    <s v="senior"/>
    <n v="3000"/>
    <n v="23.571621465221249"/>
    <b v="0"/>
    <s v="Diabetes"/>
    <b v="0"/>
    <b v="0"/>
    <s v="No Insurance"/>
    <s v="Regular Follow Up"/>
    <x v="3"/>
  </r>
  <r>
    <s v="PID0209"/>
    <s v="East"/>
    <s v="senior"/>
    <n v="75000"/>
    <n v="26.542185872458621"/>
    <b v="0"/>
    <s v="Childbirth"/>
    <b v="0"/>
    <b v="0"/>
    <s v="Medicare"/>
    <s v="Regular Follow Up"/>
    <x v="0"/>
  </r>
  <r>
    <s v="PID0210"/>
    <s v="North"/>
    <s v="senior"/>
    <n v="100"/>
    <n v="20.022375679950617"/>
    <b v="0"/>
    <s v="Osteoarthritis"/>
    <b v="0"/>
    <b v="0"/>
    <s v="No Insurance"/>
    <s v="Regular Follow Up"/>
    <x v="1"/>
  </r>
  <r>
    <s v="PID0211"/>
    <s v="East"/>
    <s v="senior"/>
    <n v="20000"/>
    <n v="34.786641929499076"/>
    <b v="1"/>
    <s v="Heart Disease"/>
    <b v="1"/>
    <b v="0"/>
    <s v="Medicare"/>
    <s v="Regular Follow Up"/>
    <x v="1"/>
  </r>
  <r>
    <s v="PID0212"/>
    <s v="South"/>
    <s v="senior"/>
    <n v="60000"/>
    <n v="34.775086505190316"/>
    <b v="1"/>
    <s v="Fractured Arm"/>
    <b v="0"/>
    <b v="1"/>
    <s v="Medicare"/>
    <s v="Regular Follow Up"/>
    <x v="1"/>
  </r>
  <r>
    <s v="PID0213"/>
    <s v="East"/>
    <s v="Senior Adullt"/>
    <n v="90000"/>
    <n v="34.269972451790636"/>
    <b v="1"/>
    <s v="Heart Disease"/>
    <b v="1"/>
    <b v="0"/>
    <s v="UnitedHealthcare"/>
    <s v="Regular Follow Up"/>
    <x v="3"/>
  </r>
  <r>
    <s v="PID0214"/>
    <s v="East"/>
    <s v="senior"/>
    <n v="32000"/>
    <n v="25.422209473269035"/>
    <b v="0"/>
    <s v="Diabetes"/>
    <b v="0"/>
    <b v="0"/>
    <s v="No Insurance"/>
    <s v="Regular Follow Up"/>
    <x v="3"/>
  </r>
  <r>
    <s v="PID0215"/>
    <s v="North"/>
    <s v="senior"/>
    <n v="18000"/>
    <n v="33.329125110465846"/>
    <b v="1"/>
    <s v="Childbirth"/>
    <b v="1"/>
    <b v="0"/>
    <s v="No Insurance"/>
    <s v="High Priority"/>
    <x v="3"/>
  </r>
  <r>
    <s v="PID0216"/>
    <s v="South"/>
    <s v="Senior Adullt"/>
    <n v="12000"/>
    <n v="24.420354153003352"/>
    <b v="0"/>
    <s v="Appendicitis"/>
    <b v="0"/>
    <b v="0"/>
    <s v="Cigna"/>
    <s v="Regular Follow Up"/>
    <x v="3"/>
  </r>
  <r>
    <s v="PID0217"/>
    <s v="North"/>
    <s v="Young Adults"/>
    <n v="2000"/>
    <n v="32.38603330939435"/>
    <b v="1"/>
    <s v="Fractured Arm"/>
    <b v="0"/>
    <b v="1"/>
    <s v="Aetna"/>
    <s v="Regular Follow Up"/>
    <x v="1"/>
  </r>
  <r>
    <s v="PID0218"/>
    <s v="South"/>
    <s v="Senior Adullt"/>
    <n v="10000"/>
    <n v="26.083029094056986"/>
    <b v="0"/>
    <s v="Diabetes"/>
    <b v="0"/>
    <b v="0"/>
    <s v="Aetna"/>
    <s v="Regular Follow Up"/>
    <x v="1"/>
  </r>
  <r>
    <s v="PID0219"/>
    <s v="East"/>
    <s v="Young Adults"/>
    <n v="250000"/>
    <n v="30.960332074529511"/>
    <b v="1"/>
    <s v="Osteoarthritis"/>
    <b v="1"/>
    <b v="0"/>
    <s v="Blue Cross"/>
    <s v="Regular Follow Up"/>
    <x v="1"/>
  </r>
  <r>
    <s v="PID0220"/>
    <s v="South"/>
    <s v="Senior Adullt"/>
    <n v="36000"/>
    <n v="30.572055785123968"/>
    <b v="1"/>
    <s v="Cancer"/>
    <b v="0"/>
    <b v="1"/>
    <s v="UnitedHealthcare"/>
    <s v="Regular Follow Up"/>
    <x v="1"/>
  </r>
  <r>
    <s v="PID0221"/>
    <s v="South"/>
    <s v="Senior Adullt"/>
    <n v="800"/>
    <n v="22.854224520412394"/>
    <b v="0"/>
    <s v="Fractured Leg"/>
    <b v="0"/>
    <b v="0"/>
    <s v="Cigna"/>
    <s v="Regular Follow Up"/>
    <x v="0"/>
  </r>
  <r>
    <s v="PID0222"/>
    <s v="East"/>
    <s v="Senior Adullt"/>
    <n v="20000"/>
    <n v="21.317117177319655"/>
    <b v="0"/>
    <s v="Appendicitis"/>
    <b v="0"/>
    <b v="0"/>
    <s v="Aetna"/>
    <s v="Regular Follow Up"/>
    <x v="0"/>
  </r>
  <r>
    <s v="PID0223"/>
    <s v="East"/>
    <s v="senior"/>
    <n v="250000"/>
    <n v="24.488888888888891"/>
    <b v="0"/>
    <s v="Prostate Cancer"/>
    <b v="0"/>
    <b v="0"/>
    <s v="Cigna"/>
    <s v="High Priority"/>
    <x v="1"/>
  </r>
  <r>
    <s v="PID0224"/>
    <s v="West"/>
    <s v="Senior Adullt"/>
    <n v="32000"/>
    <n v="22.653268442981691"/>
    <b v="0"/>
    <s v="Cancer"/>
    <b v="0"/>
    <b v="0"/>
    <s v="Medicare"/>
    <s v="Regular Follow Up"/>
    <x v="1"/>
  </r>
  <r>
    <s v="PID0225"/>
    <s v="North"/>
    <s v="senior"/>
    <n v="240000"/>
    <n v="23.507740888557521"/>
    <b v="0"/>
    <s v="Allergic Reaction"/>
    <b v="0"/>
    <b v="0"/>
    <s v="Medicare"/>
    <s v="High Priority"/>
    <x v="1"/>
  </r>
  <r>
    <s v="PID0226"/>
    <s v="South"/>
    <s v="senior"/>
    <n v="20000"/>
    <n v="31.268590124925641"/>
    <b v="1"/>
    <s v="Heart Disease"/>
    <b v="1"/>
    <b v="1"/>
    <s v="Aetna"/>
    <s v="Regular Follow Up"/>
    <x v="1"/>
  </r>
  <r>
    <s v="PID0227"/>
    <s v="South"/>
    <s v="senior"/>
    <n v="500"/>
    <n v="25.066666666666666"/>
    <b v="0"/>
    <s v="Prostate Cancer"/>
    <b v="0"/>
    <b v="0"/>
    <s v="Medicare"/>
    <s v="Regular Follow Up"/>
    <x v="3"/>
  </r>
  <r>
    <s v="PID0228"/>
    <s v="West"/>
    <s v="Young Adults"/>
    <n v="40000"/>
    <n v="28.360351528307834"/>
    <b v="1"/>
    <s v="Cancer"/>
    <b v="0"/>
    <b v="1"/>
    <s v="Aetna"/>
    <s v="Regular Follow Up"/>
    <x v="1"/>
  </r>
  <r>
    <s v="PID0229"/>
    <s v="North"/>
    <s v="senior"/>
    <n v="15000"/>
    <n v="22.093170054286073"/>
    <b v="0"/>
    <s v="Fractured Leg"/>
    <b v="0"/>
    <b v="0"/>
    <s v="Medicare"/>
    <s v="Regular Follow Up"/>
    <x v="1"/>
  </r>
  <r>
    <s v="PID0230"/>
    <s v="West"/>
    <s v="Super Adults"/>
    <n v="40000"/>
    <n v="30.014274140658149"/>
    <b v="1"/>
    <s v="Respiratory Infection"/>
    <b v="1"/>
    <b v="0"/>
    <s v="No Insurance"/>
    <s v="Regular Follow Up"/>
    <x v="3"/>
  </r>
  <r>
    <s v="PID0231"/>
    <s v="West"/>
    <s v="Senior Adullt"/>
    <n v="32000"/>
    <n v="33.087076783025807"/>
    <b v="1"/>
    <s v="Hypertension"/>
    <b v="1"/>
    <b v="0"/>
    <s v="Aetna"/>
    <s v="Regular Follow Up"/>
    <x v="3"/>
  </r>
  <r>
    <s v="PID0232"/>
    <s v="West"/>
    <s v="senior"/>
    <n v="500"/>
    <n v="32.720526227019732"/>
    <b v="1"/>
    <s v="Heart Disease"/>
    <b v="1"/>
    <b v="0"/>
    <s v="No Insurance"/>
    <s v="Regular Follow Up"/>
    <x v="0"/>
  </r>
  <r>
    <s v="PID0233"/>
    <s v="South"/>
    <s v="Senior Adullt"/>
    <n v="16000"/>
    <n v="22.382812499999993"/>
    <b v="0"/>
    <s v="Fractured Arm"/>
    <b v="0"/>
    <b v="0"/>
    <s v="Blue Cross"/>
    <s v="Regular Follow Up"/>
    <x v="4"/>
  </r>
  <r>
    <s v="PID0234"/>
    <s v="North"/>
    <s v="Young Adults"/>
    <n v="500"/>
    <n v="34.349173553719012"/>
    <b v="1"/>
    <s v="Heart Disease"/>
    <b v="1"/>
    <b v="0"/>
    <s v="Aetna"/>
    <s v="Regular Follow Up"/>
    <x v="3"/>
  </r>
  <r>
    <s v="PID0235"/>
    <s v="East"/>
    <s v="Senior Adullt"/>
    <n v="60000"/>
    <n v="29.937518794480265"/>
    <b v="1"/>
    <s v="Diabetes"/>
    <b v="1"/>
    <b v="0"/>
    <s v="Cigna"/>
    <s v="Regular Follow Up"/>
    <x v="0"/>
  </r>
  <r>
    <s v="PID0236"/>
    <s v="West"/>
    <s v="Super Adults"/>
    <n v="800"/>
    <n v="20.353798126951091"/>
    <b v="0"/>
    <s v="Childbirth"/>
    <b v="0"/>
    <b v="0"/>
    <s v="No Insurance"/>
    <s v="Regular Follow Up"/>
    <x v="1"/>
  </r>
  <r>
    <s v="PID0237"/>
    <s v="West"/>
    <s v="Super Adults"/>
    <n v="30000"/>
    <n v="34.566567647853084"/>
    <b v="1"/>
    <s v="Prostate Cancer"/>
    <b v="0"/>
    <b v="1"/>
    <s v="UnitedHealthcare"/>
    <s v="Regular Follow Up"/>
    <x v="3"/>
  </r>
  <r>
    <s v="PID0238"/>
    <s v="North"/>
    <s v="Senior Adullt"/>
    <n v="40000"/>
    <n v="30.128928559214803"/>
    <b v="1"/>
    <s v="Stroke"/>
    <b v="0"/>
    <b v="1"/>
    <s v="UnitedHealthcare"/>
    <s v="High Priority"/>
    <x v="1"/>
  </r>
  <r>
    <s v="PID0239"/>
    <s v="East"/>
    <s v="Senior Adullt"/>
    <n v="18000"/>
    <n v="21.898533491874751"/>
    <b v="0"/>
    <s v="Kidney Stones"/>
    <b v="0"/>
    <b v="0"/>
    <s v="Aetna"/>
    <s v="High Priority"/>
    <x v="1"/>
  </r>
  <r>
    <s v="PID0240"/>
    <s v="West"/>
    <s v="Young Adults"/>
    <n v="40000"/>
    <n v="26.040662011496469"/>
    <b v="0"/>
    <s v="Childbirth"/>
    <b v="0"/>
    <b v="0"/>
    <s v="Aetna"/>
    <s v="Regular Follow Up"/>
    <x v="1"/>
  </r>
  <r>
    <s v="PID0241"/>
    <s v="West"/>
    <s v="Super Adults"/>
    <n v="16000"/>
    <n v="31.368227731864103"/>
    <b v="1"/>
    <s v="Kidney Stones"/>
    <b v="0"/>
    <b v="1"/>
    <s v="Blue Cross"/>
    <s v="Regular Follow Up"/>
    <x v="3"/>
  </r>
  <r>
    <s v="PID0242"/>
    <s v="East"/>
    <s v="senior"/>
    <n v="500"/>
    <n v="29.213238496153291"/>
    <b v="1"/>
    <s v="Diabetes"/>
    <b v="0"/>
    <b v="1"/>
    <s v="Cigna"/>
    <s v="Regular Follow Up"/>
    <x v="3"/>
  </r>
  <r>
    <s v="PID0243"/>
    <s v="West"/>
    <s v="Young Adults"/>
    <n v="16000"/>
    <n v="21.592393671069821"/>
    <b v="0"/>
    <s v="Fractured Leg"/>
    <b v="0"/>
    <b v="0"/>
    <s v="Cigna"/>
    <s v="Regular Follow Up"/>
    <x v="1"/>
  </r>
  <r>
    <s v="PID0244"/>
    <s v="North"/>
    <s v="senior"/>
    <n v="12000"/>
    <n v="28.70259635044944"/>
    <b v="1"/>
    <s v="Stroke"/>
    <b v="1"/>
    <b v="1"/>
    <s v="No Insurance"/>
    <s v="Regular Follow Up"/>
    <x v="1"/>
  </r>
  <r>
    <s v="PID0245"/>
    <s v="South"/>
    <s v="senior"/>
    <n v="40000"/>
    <n v="24.557752341311129"/>
    <b v="0"/>
    <s v="Appendicitis"/>
    <b v="0"/>
    <b v="0"/>
    <s v="UnitedHealthcare"/>
    <s v="Regular Follow Up"/>
    <x v="4"/>
  </r>
  <r>
    <s v="PID0246"/>
    <s v="North"/>
    <s v="senior"/>
    <n v="200000"/>
    <n v="28.353057199211044"/>
    <b v="1"/>
    <s v="Appendicitis"/>
    <b v="1"/>
    <b v="1"/>
    <s v="Blue Cross"/>
    <s v="Regular Follow Up"/>
    <x v="0"/>
  </r>
  <r>
    <s v="PID0247"/>
    <s v="East"/>
    <s v="Super Adults"/>
    <n v="30000"/>
    <n v="29.937116623587048"/>
    <b v="1"/>
    <s v="Heart Disease"/>
    <b v="1"/>
    <b v="0"/>
    <s v="Cigna"/>
    <s v="Regular Follow Up"/>
    <x v="3"/>
  </r>
  <r>
    <s v="PID0248"/>
    <s v="South"/>
    <s v="senior"/>
    <n v="60000"/>
    <n v="29.7264739229025"/>
    <b v="1"/>
    <s v="Heart Attack"/>
    <b v="1"/>
    <b v="0"/>
    <s v="No Insurance"/>
    <s v="Regular Follow Up"/>
    <x v="1"/>
  </r>
  <r>
    <s v="PID0249"/>
    <s v="North"/>
    <s v="senior"/>
    <n v="800"/>
    <n v="33.682733213455549"/>
    <b v="1"/>
    <s v="Kidney Stones"/>
    <b v="1"/>
    <b v="0"/>
    <s v="Cigna"/>
    <s v="Regular Follow Up"/>
    <x v="1"/>
  </r>
  <r>
    <s v="PID0250"/>
    <s v="East"/>
    <s v="Senior Adullt"/>
    <n v="500"/>
    <n v="24.499540863177231"/>
    <b v="0"/>
    <s v="Allergic Reaction"/>
    <b v="0"/>
    <b v="0"/>
    <s v="Medicare"/>
    <s v="Regular Follow Up"/>
    <x v="1"/>
  </r>
  <r>
    <s v="PID0251"/>
    <s v="South"/>
    <s v="Senior Adullt"/>
    <n v="24000"/>
    <n v="25.91087240528379"/>
    <b v="0"/>
    <s v="Allergic Reaction"/>
    <b v="0"/>
    <b v="0"/>
    <s v="Medicare"/>
    <s v="Regular Follow Up"/>
    <x v="3"/>
  </r>
  <r>
    <s v="PID0252"/>
    <s v="East"/>
    <s v="Senior Adullt"/>
    <n v="60000"/>
    <n v="21.918540545958766"/>
    <b v="0"/>
    <s v="Diabetes"/>
    <b v="0"/>
    <b v="0"/>
    <s v="Blue Cross"/>
    <s v="High Priority"/>
    <x v="0"/>
  </r>
  <r>
    <s v="PID0253"/>
    <s v="North"/>
    <s v="Young Adults"/>
    <n v="30000"/>
    <n v="31.294765840220389"/>
    <b v="1"/>
    <s v="Stroke"/>
    <b v="1"/>
    <b v="0"/>
    <s v="Aetna"/>
    <s v="High Priority"/>
    <x v="3"/>
  </r>
  <r>
    <s v="PID0254"/>
    <s v="West"/>
    <s v="senior"/>
    <n v="40000"/>
    <n v="21.852877808556482"/>
    <b v="0"/>
    <s v="Allergic Reaction"/>
    <b v="0"/>
    <b v="0"/>
    <s v="Cigna"/>
    <s v="Regular Follow Up"/>
    <x v="3"/>
  </r>
  <r>
    <s v="PID0255"/>
    <s v="South"/>
    <s v="Senior Adullt"/>
    <n v="200000"/>
    <n v="29.615950206901271"/>
    <b v="1"/>
    <s v="Heart Attack"/>
    <b v="1"/>
    <b v="0"/>
    <s v="Aetna"/>
    <s v="Regular Follow Up"/>
    <x v="1"/>
  </r>
  <r>
    <s v="PID0256"/>
    <s v="North"/>
    <s v="senior"/>
    <n v="36000"/>
    <n v="30.655432933823818"/>
    <b v="1"/>
    <s v="Heart Attack"/>
    <b v="1"/>
    <b v="0"/>
    <s v="Aetna"/>
    <s v="Regular Follow Up"/>
    <x v="1"/>
  </r>
  <r>
    <s v="PID0257"/>
    <s v="South"/>
    <s v="Young Adults"/>
    <n v="60000"/>
    <n v="25.970115548195267"/>
    <b v="0"/>
    <s v="Fractured Arm"/>
    <b v="0"/>
    <b v="0"/>
    <s v="UnitedHealthcare"/>
    <s v="Regular Follow Up"/>
    <x v="1"/>
  </r>
  <r>
    <s v="PID0258"/>
    <s v="North"/>
    <s v="senior"/>
    <n v="3000"/>
    <n v="24.346516547742841"/>
    <b v="0"/>
    <s v="Prostate Cancer"/>
    <b v="0"/>
    <b v="0"/>
    <s v="UnitedHealthcare"/>
    <s v="Regular Follow Up"/>
    <x v="1"/>
  </r>
  <r>
    <s v="PID0259"/>
    <s v="West"/>
    <s v="Young Adults"/>
    <n v="200000"/>
    <n v="34.257812499999993"/>
    <b v="1"/>
    <s v="Heart Disease"/>
    <b v="1"/>
    <b v="0"/>
    <s v="Aetna"/>
    <s v="Regular Follow Up"/>
    <x v="0"/>
  </r>
  <r>
    <s v="PID0260"/>
    <s v="East"/>
    <s v="senior"/>
    <n v="100"/>
    <n v="22.812499999999996"/>
    <b v="0"/>
    <s v="Allergic Reaction"/>
    <b v="0"/>
    <b v="0"/>
    <s v="Aetna"/>
    <s v="Regular Follow Up"/>
    <x v="1"/>
  </r>
  <r>
    <s v="PID0261"/>
    <s v="South"/>
    <s v="Senior Adullt"/>
    <n v="800"/>
    <n v="29.970931203849108"/>
    <b v="1"/>
    <s v="Kidney Stones"/>
    <b v="0"/>
    <b v="1"/>
    <s v="No Insurance"/>
    <s v="Regular Follow Up"/>
    <x v="1"/>
  </r>
  <r>
    <s v="PID0262"/>
    <s v="North"/>
    <s v="Young Adults"/>
    <n v="250000"/>
    <n v="22.491349480968861"/>
    <b v="0"/>
    <s v="Appendicitis"/>
    <b v="0"/>
    <b v="0"/>
    <s v="Cigna"/>
    <s v="Regular Follow Up"/>
    <x v="1"/>
  </r>
  <r>
    <s v="PID0263"/>
    <s v="East"/>
    <s v="senior"/>
    <n v="3000"/>
    <n v="22.230133301689015"/>
    <b v="0"/>
    <s v="Osteoarthritis"/>
    <b v="0"/>
    <b v="0"/>
    <s v="Cigna"/>
    <s v="Regular Follow Up"/>
    <x v="0"/>
  </r>
  <r>
    <s v="PID0264"/>
    <s v="South"/>
    <s v="Senior Adullt"/>
    <n v="30000"/>
    <n v="34.049036281179141"/>
    <b v="1"/>
    <s v="Hypertension"/>
    <b v="0"/>
    <b v="1"/>
    <s v="Cigna"/>
    <s v="Regular Follow Up"/>
    <x v="1"/>
  </r>
  <r>
    <s v="PID0265"/>
    <s v="North"/>
    <s v="Senior Adullt"/>
    <n v="3000"/>
    <n v="21.406289217971246"/>
    <b v="0"/>
    <s v="Hypertension"/>
    <b v="0"/>
    <b v="0"/>
    <s v="Blue Cross"/>
    <s v="Regular Follow Up"/>
    <x v="3"/>
  </r>
  <r>
    <s v="PID0266"/>
    <s v="West"/>
    <s v="Senior Adullt"/>
    <n v="100"/>
    <n v="29.85734124479232"/>
    <b v="1"/>
    <s v="Stroke"/>
    <b v="1"/>
    <b v="0"/>
    <s v="No Insurance"/>
    <s v="Regular Follow Up"/>
    <x v="1"/>
  </r>
  <r>
    <s v="PID0267"/>
    <s v="West"/>
    <s v="Young Adults"/>
    <n v="800"/>
    <n v="22.525951557093425"/>
    <b v="0"/>
    <s v="Allergic Reaction"/>
    <b v="0"/>
    <b v="0"/>
    <s v="Aetna"/>
    <s v="Regular Follow Up"/>
    <x v="1"/>
  </r>
  <r>
    <s v="PID0268"/>
    <s v="West"/>
    <s v="Senior Adullt"/>
    <n v="12000"/>
    <n v="34.98279260917505"/>
    <b v="1"/>
    <s v="Respiratory Infection"/>
    <b v="1"/>
    <b v="1"/>
    <s v="Aetna"/>
    <s v="Regular Follow Up"/>
    <x v="4"/>
  </r>
  <r>
    <s v="PID0269"/>
    <s v="West"/>
    <s v="Senior Adullt"/>
    <n v="40000"/>
    <n v="28.515624999999993"/>
    <b v="1"/>
    <s v="Respiratory Infection"/>
    <b v="1"/>
    <b v="0"/>
    <s v="Aetna"/>
    <s v="Regular Follow Up"/>
    <x v="1"/>
  </r>
  <r>
    <s v="PID0270"/>
    <s v="East"/>
    <s v="Senior Adullt"/>
    <n v="240000"/>
    <n v="24.177566389219184"/>
    <b v="0"/>
    <s v="Stroke"/>
    <b v="0"/>
    <b v="0"/>
    <s v="Cigna"/>
    <s v="Regular Follow Up"/>
    <x v="3"/>
  </r>
  <r>
    <s v="PID0271"/>
    <s v="North"/>
    <s v="Young Adults"/>
    <n v="90000"/>
    <n v="25.126131845367368"/>
    <b v="0"/>
    <s v="Prostate Cancer"/>
    <b v="0"/>
    <b v="0"/>
    <s v="Medicare"/>
    <s v="Regular Follow Up"/>
    <x v="1"/>
  </r>
  <r>
    <s v="PID0272"/>
    <s v="East"/>
    <s v="Super Adults"/>
    <n v="32000"/>
    <n v="32.090551340825179"/>
    <b v="1"/>
    <s v="Heart Attack"/>
    <b v="1"/>
    <b v="0"/>
    <s v="Aetna"/>
    <s v="Regular Follow Up"/>
    <x v="1"/>
  </r>
  <r>
    <s v="PID0273"/>
    <s v="East"/>
    <s v="senior"/>
    <n v="15000"/>
    <n v="26.061679307694877"/>
    <b v="0"/>
    <s v="Prostate Cancer"/>
    <b v="0"/>
    <b v="0"/>
    <s v="Medicare"/>
    <s v="Regular Follow Up"/>
    <x v="3"/>
  </r>
  <r>
    <s v="PID0274"/>
    <s v="West"/>
    <s v="Super Adults"/>
    <n v="90000"/>
    <n v="21.060275962236744"/>
    <b v="0"/>
    <s v="Cancer"/>
    <b v="0"/>
    <b v="0"/>
    <s v="Cigna"/>
    <s v="Regular Follow Up"/>
    <x v="3"/>
  </r>
  <r>
    <s v="PID0275"/>
    <s v="North"/>
    <s v="Senior Adullt"/>
    <n v="12000"/>
    <n v="29.699532887261707"/>
    <b v="1"/>
    <s v="Cancer"/>
    <b v="0"/>
    <b v="1"/>
    <s v="No Insurance"/>
    <s v="High Priority"/>
    <x v="3"/>
  </r>
  <r>
    <s v="PID0276"/>
    <s v="West"/>
    <s v="Senior Adullt"/>
    <n v="40000"/>
    <n v="32.881632653061224"/>
    <b v="1"/>
    <s v="Fractured Arm"/>
    <b v="0"/>
    <b v="1"/>
    <s v="UnitedHealthcare"/>
    <s v="Regular Follow Up"/>
    <x v="3"/>
  </r>
  <r>
    <s v="PID0277"/>
    <s v="South"/>
    <s v="senior"/>
    <n v="18000"/>
    <n v="20.138111955557267"/>
    <b v="0"/>
    <s v="Appendicitis"/>
    <b v="0"/>
    <b v="0"/>
    <s v="Aetna"/>
    <s v="Regular Follow Up"/>
    <x v="0"/>
  </r>
  <r>
    <s v="PID0278"/>
    <s v="West"/>
    <s v="senior"/>
    <n v="60000"/>
    <n v="24.310660116891963"/>
    <b v="0"/>
    <s v="Childbirth"/>
    <b v="0"/>
    <b v="0"/>
    <s v="Medicare"/>
    <s v="Regular Follow Up"/>
    <x v="4"/>
  </r>
  <r>
    <s v="PID0279"/>
    <s v="West"/>
    <s v="senior"/>
    <n v="24000"/>
    <n v="26.472337894110655"/>
    <b v="0"/>
    <s v="Childbirth"/>
    <b v="0"/>
    <b v="0"/>
    <s v="No Insurance"/>
    <s v="Regular Follow Up"/>
    <x v="3"/>
  </r>
  <r>
    <s v="PID0280"/>
    <s v="West"/>
    <s v="senior"/>
    <n v="24000"/>
    <n v="23.87543252595156"/>
    <b v="0"/>
    <s v="Prostate Cancer"/>
    <b v="0"/>
    <b v="0"/>
    <s v="Blue Cross"/>
    <s v="Regular Follow Up"/>
    <x v="1"/>
  </r>
  <r>
    <s v="PID0281"/>
    <s v="South"/>
    <s v="senior"/>
    <n v="20000"/>
    <n v="21.064002160410475"/>
    <b v="0"/>
    <s v="Prostate Cancer"/>
    <b v="0"/>
    <b v="0"/>
    <s v="Blue Cross"/>
    <s v="Regular Follow Up"/>
    <x v="1"/>
  </r>
  <r>
    <s v="PID0282"/>
    <s v="West"/>
    <s v="Senior Adullt"/>
    <n v="2000"/>
    <n v="22.270969660916126"/>
    <b v="0"/>
    <s v="Cancer"/>
    <b v="0"/>
    <b v="0"/>
    <s v="Cigna"/>
    <s v="Regular Follow Up"/>
    <x v="1"/>
  </r>
  <r>
    <s v="PID0283"/>
    <s v="South"/>
    <s v="senior"/>
    <n v="12000"/>
    <n v="24.441802087462015"/>
    <b v="0"/>
    <s v="Kidney Stones"/>
    <b v="0"/>
    <b v="0"/>
    <s v="UnitedHealthcare"/>
    <s v="High Priority"/>
    <x v="0"/>
  </r>
  <r>
    <s v="PID0284"/>
    <s v="West"/>
    <s v="senior"/>
    <n v="250000"/>
    <n v="34.886587771203153"/>
    <b v="1"/>
    <s v="Heart Attack"/>
    <b v="1"/>
    <b v="1"/>
    <s v="Aetna"/>
    <s v="Regular Follow Up"/>
    <x v="0"/>
  </r>
  <r>
    <s v="PID0285"/>
    <s v="East"/>
    <s v="Young Adults"/>
    <n v="100"/>
    <n v="21.88512813658993"/>
    <b v="0"/>
    <s v="Hypertension"/>
    <b v="0"/>
    <b v="0"/>
    <s v="UnitedHealthcare"/>
    <s v="Regular Follow Up"/>
    <x v="4"/>
  </r>
  <r>
    <s v="PID0286"/>
    <s v="North"/>
    <s v="senior"/>
    <n v="20000"/>
    <n v="31.807372175980973"/>
    <b v="1"/>
    <s v="Osteoarthritis"/>
    <b v="0"/>
    <b v="1"/>
    <s v="No Insurance"/>
    <s v="Regular Follow Up"/>
    <x v="3"/>
  </r>
  <r>
    <s v="PID0287"/>
    <s v="South"/>
    <s v="Young Adults"/>
    <n v="20000"/>
    <n v="28.003872494531894"/>
    <b v="1"/>
    <s v="Fractured Leg"/>
    <b v="0"/>
    <b v="1"/>
    <s v="No Insurance"/>
    <s v="Regular Follow Up"/>
    <x v="0"/>
  </r>
  <r>
    <s v="PID0288"/>
    <s v="West"/>
    <s v="Young Adults"/>
    <n v="300000"/>
    <n v="22.159428911362287"/>
    <b v="0"/>
    <s v="Osteoarthritis"/>
    <b v="0"/>
    <b v="0"/>
    <s v="Aetna"/>
    <s v="Regular Follow Up"/>
    <x v="0"/>
  </r>
  <r>
    <s v="PID0289"/>
    <s v="South"/>
    <s v="Young Adults"/>
    <n v="800"/>
    <n v="24.134667387777181"/>
    <b v="0"/>
    <s v="Cancer"/>
    <b v="0"/>
    <b v="0"/>
    <s v="Blue Cross"/>
    <s v="Regular Follow Up"/>
    <x v="1"/>
  </r>
  <r>
    <s v="PID0290"/>
    <s v="West"/>
    <s v="senior"/>
    <n v="40000"/>
    <n v="25.864512471655331"/>
    <b v="0"/>
    <s v="Cancer"/>
    <b v="0"/>
    <b v="0"/>
    <s v="Blue Cross"/>
    <s v="Regular Follow Up"/>
    <x v="3"/>
  </r>
  <r>
    <s v="PID0291"/>
    <s v="South"/>
    <s v="Senior Adullt"/>
    <n v="40000"/>
    <n v="29.162984471657619"/>
    <b v="1"/>
    <s v="Heart Attack"/>
    <b v="1"/>
    <b v="0"/>
    <s v="Medicare"/>
    <s v="Regular Follow Up"/>
    <x v="0"/>
  </r>
  <r>
    <s v="PID0292"/>
    <s v="South"/>
    <s v="Senior Adullt"/>
    <n v="3000"/>
    <n v="31.992510330578511"/>
    <b v="1"/>
    <s v="Kidney Stones"/>
    <b v="0"/>
    <b v="1"/>
    <s v="Blue Cross"/>
    <s v="Regular Follow Up"/>
    <x v="1"/>
  </r>
  <r>
    <s v="PID0293"/>
    <s v="West"/>
    <s v="Young Adults"/>
    <n v="800"/>
    <n v="32.733564013840834"/>
    <b v="1"/>
    <s v="Kidney Stones"/>
    <b v="1"/>
    <b v="1"/>
    <s v="Aetna"/>
    <s v="Regular Follow Up"/>
    <x v="1"/>
  </r>
  <r>
    <s v="PID0294"/>
    <s v="East"/>
    <s v="Young Adults"/>
    <n v="20000"/>
    <n v="33.203054967908493"/>
    <b v="1"/>
    <s v="Fractured Leg"/>
    <b v="1"/>
    <b v="0"/>
    <s v="Blue Cross"/>
    <s v="Regular Follow Up"/>
    <x v="1"/>
  </r>
  <r>
    <s v="PID0295"/>
    <s v="South"/>
    <s v="Young Adults"/>
    <n v="3000"/>
    <n v="22.343515592581952"/>
    <b v="0"/>
    <s v="Hypertension"/>
    <b v="0"/>
    <b v="0"/>
    <s v="Blue Cross"/>
    <s v="Regular Follow Up"/>
    <x v="0"/>
  </r>
  <r>
    <s v="PID0296"/>
    <s v="South"/>
    <s v="Super Adults"/>
    <n v="48000"/>
    <n v="25.874444172122828"/>
    <b v="0"/>
    <s v="Diabetes"/>
    <b v="0"/>
    <b v="0"/>
    <s v="Medicare"/>
    <s v="Regular Follow Up"/>
    <x v="3"/>
  </r>
  <r>
    <s v="PID0297"/>
    <s v="East"/>
    <s v="senior"/>
    <n v="60000"/>
    <n v="20.281666385562492"/>
    <b v="0"/>
    <s v="Kidney Stones"/>
    <b v="0"/>
    <b v="0"/>
    <s v="Cigna"/>
    <s v="High Priority"/>
    <x v="3"/>
  </r>
  <r>
    <s v="PID0298"/>
    <s v="South"/>
    <s v="senior"/>
    <n v="1000"/>
    <n v="26.139438085327779"/>
    <b v="0"/>
    <s v="Stroke"/>
    <b v="0"/>
    <b v="0"/>
    <s v="Medicare"/>
    <s v="Regular Follow Up"/>
    <x v="3"/>
  </r>
  <r>
    <s v="PID0299"/>
    <s v="West"/>
    <s v="Super Adults"/>
    <n v="90000"/>
    <n v="22.632590930940552"/>
    <b v="0"/>
    <s v="Fractured Arm"/>
    <b v="0"/>
    <b v="0"/>
    <s v="Medicare"/>
    <s v="Regular Follow Up"/>
    <x v="1"/>
  </r>
  <r>
    <s v="PID0300"/>
    <s v="West"/>
    <s v="Senior Adullt"/>
    <n v="20000"/>
    <n v="25.601491627523398"/>
    <b v="0"/>
    <s v="Cancer"/>
    <b v="0"/>
    <b v="0"/>
    <s v="No Insurance"/>
    <s v="Regular Follow Up"/>
    <x v="1"/>
  </r>
  <r>
    <s v="PID0301"/>
    <s v="West"/>
    <s v="Young Adults"/>
    <n v="45000"/>
    <n v="30.266299357208453"/>
    <b v="1"/>
    <s v="Cancer"/>
    <b v="0"/>
    <b v="1"/>
    <s v="UnitedHealthcare"/>
    <s v="Regular Follow Up"/>
    <x v="1"/>
  </r>
  <r>
    <s v="PID0302"/>
    <s v="South"/>
    <s v="Senior Adullt"/>
    <n v="40000"/>
    <n v="29.088383935804945"/>
    <b v="1"/>
    <s v="Heart Attack"/>
    <b v="1"/>
    <b v="0"/>
    <s v="Cigna"/>
    <s v="Regular Follow Up"/>
    <x v="1"/>
  </r>
  <r>
    <s v="PID0303"/>
    <s v="West"/>
    <s v="Senior Adullt"/>
    <n v="18000"/>
    <n v="33.685306365258775"/>
    <b v="1"/>
    <s v="Osteoarthritis"/>
    <b v="1"/>
    <b v="0"/>
    <s v="Medicare"/>
    <s v="Regular Follow Up"/>
    <x v="3"/>
  </r>
  <r>
    <s v="PID0304"/>
    <s v="West"/>
    <s v="senior"/>
    <n v="21000"/>
    <n v="29.58155545197031"/>
    <b v="1"/>
    <s v="Respiratory Infection"/>
    <b v="1"/>
    <b v="0"/>
    <s v="Aetna"/>
    <s v="Regular Follow Up"/>
    <x v="0"/>
  </r>
  <r>
    <s v="PID0305"/>
    <s v="West"/>
    <s v="Super Adults"/>
    <n v="800"/>
    <n v="26.289682539682545"/>
    <b v="0"/>
    <s v="Stroke"/>
    <b v="0"/>
    <b v="0"/>
    <s v="Aetna"/>
    <s v="Regular Follow Up"/>
    <x v="1"/>
  </r>
  <r>
    <s v="PID0306"/>
    <s v="South"/>
    <s v="Young Adults"/>
    <n v="12000"/>
    <n v="23.66780045351474"/>
    <b v="0"/>
    <s v="Childbirth"/>
    <b v="0"/>
    <b v="0"/>
    <s v="Aetna"/>
    <s v="Regular Follow Up"/>
    <x v="1"/>
  </r>
  <r>
    <s v="PID0307"/>
    <s v="South"/>
    <s v="senior"/>
    <n v="30000"/>
    <n v="34.605146406388641"/>
    <b v="1"/>
    <s v="Heart Disease"/>
    <b v="1"/>
    <b v="1"/>
    <s v="Medicare"/>
    <s v="Regular Follow Up"/>
    <x v="1"/>
  </r>
  <r>
    <s v="PID0308"/>
    <s v="North"/>
    <s v="Super Adults"/>
    <n v="12000"/>
    <n v="23.031518845723543"/>
    <b v="0"/>
    <s v="Osteoarthritis"/>
    <b v="0"/>
    <b v="0"/>
    <s v="Medicare"/>
    <s v="High Priority"/>
    <x v="3"/>
  </r>
  <r>
    <s v="PID0309"/>
    <s v="South"/>
    <s v="senior"/>
    <n v="12000"/>
    <n v="31.035741815083774"/>
    <b v="1"/>
    <s v="Allergic Reaction"/>
    <b v="1"/>
    <b v="0"/>
    <s v="UnitedHealthcare"/>
    <s v="Regular Follow Up"/>
    <x v="0"/>
  </r>
  <r>
    <s v="PID0310"/>
    <s v="West"/>
    <s v="Senior Adullt"/>
    <n v="800"/>
    <n v="31.037649219467404"/>
    <b v="1"/>
    <s v="Kidney Stones"/>
    <b v="0"/>
    <b v="1"/>
    <s v="Aetna"/>
    <s v="Regular Follow Up"/>
    <x v="1"/>
  </r>
  <r>
    <s v="PID0311"/>
    <s v="South"/>
    <s v="senior"/>
    <n v="500"/>
    <n v="33.283832644628099"/>
    <b v="1"/>
    <s v="Childbirth"/>
    <b v="1"/>
    <b v="1"/>
    <s v="Medicare"/>
    <s v="Regular Follow Up"/>
    <x v="1"/>
  </r>
  <r>
    <s v="PID0312"/>
    <s v="East"/>
    <s v="Young Adults"/>
    <n v="90000"/>
    <n v="28.792713973251104"/>
    <b v="1"/>
    <s v="Prostate Cancer"/>
    <b v="1"/>
    <b v="1"/>
    <s v="No Insurance"/>
    <s v="Regular Follow Up"/>
    <x v="3"/>
  </r>
  <r>
    <s v="PID0313"/>
    <s v="East"/>
    <s v="senior"/>
    <n v="12000"/>
    <n v="25.114771806643258"/>
    <b v="0"/>
    <s v="Kidney Stones"/>
    <b v="0"/>
    <b v="0"/>
    <s v="Aetna"/>
    <s v="Regular Follow Up"/>
    <x v="0"/>
  </r>
  <r>
    <s v="PID0314"/>
    <s v="South"/>
    <s v="Senior Adullt"/>
    <n v="60000"/>
    <n v="23.395823807346435"/>
    <b v="0"/>
    <s v="Allergic Reaction"/>
    <b v="0"/>
    <b v="0"/>
    <s v="Cigna"/>
    <s v="Regular Follow Up"/>
    <x v="4"/>
  </r>
  <r>
    <s v="PID0315"/>
    <s v="East"/>
    <s v="Senior Adullt"/>
    <n v="18000"/>
    <n v="26.101502335563691"/>
    <b v="0"/>
    <s v="Stroke"/>
    <b v="0"/>
    <b v="0"/>
    <s v="Cigna"/>
    <s v="High Priority"/>
    <x v="1"/>
  </r>
  <r>
    <s v="PID0316"/>
    <s v="West"/>
    <s v="Super Adults"/>
    <n v="45000"/>
    <n v="28.270874424720574"/>
    <b v="1"/>
    <s v="Fractured Arm"/>
    <b v="1"/>
    <b v="1"/>
    <s v="No Insurance"/>
    <s v="Regular Follow Up"/>
    <x v="1"/>
  </r>
  <r>
    <s v="PID0317"/>
    <s v="North"/>
    <s v="senior"/>
    <n v="16000"/>
    <n v="25.471332644628102"/>
    <b v="0"/>
    <s v="Cancer"/>
    <b v="0"/>
    <b v="0"/>
    <s v="Blue Cross"/>
    <s v="Regular Follow Up"/>
    <x v="3"/>
  </r>
  <r>
    <s v="PID0318"/>
    <s v="North"/>
    <s v="Senior Adullt"/>
    <n v="250000"/>
    <n v="24.150302843254501"/>
    <b v="0"/>
    <s v="Allergic Reaction"/>
    <b v="0"/>
    <b v="0"/>
    <s v="Medicare"/>
    <s v="High Priority"/>
    <x v="1"/>
  </r>
  <r>
    <s v="PID0319"/>
    <s v="West"/>
    <s v="senior"/>
    <n v="100"/>
    <n v="23.967383020880959"/>
    <b v="0"/>
    <s v="Stroke"/>
    <b v="0"/>
    <b v="0"/>
    <s v="No Insurance"/>
    <s v="Regular Follow Up"/>
    <x v="3"/>
  </r>
  <r>
    <s v="PID0320"/>
    <s v="West"/>
    <s v="senior"/>
    <n v="75000"/>
    <n v="25.654874426140964"/>
    <b v="0"/>
    <s v="Childbirth"/>
    <b v="0"/>
    <b v="0"/>
    <s v="Cigna"/>
    <s v="Regular Follow Up"/>
    <x v="0"/>
  </r>
  <r>
    <s v="PID0321"/>
    <s v="East"/>
    <s v="Senior Adullt"/>
    <n v="40000"/>
    <n v="26.029150151368562"/>
    <b v="0"/>
    <s v="Prostate Cancer"/>
    <b v="0"/>
    <b v="0"/>
    <s v="No Insurance"/>
    <s v="Regular Follow Up"/>
    <x v="1"/>
  </r>
  <r>
    <s v="PID0322"/>
    <s v="West"/>
    <s v="Senior Adullt"/>
    <n v="3000"/>
    <n v="22.382812499999993"/>
    <b v="0"/>
    <s v="Allergic Reaction"/>
    <b v="0"/>
    <b v="0"/>
    <s v="Aetna"/>
    <s v="Regular Follow Up"/>
    <x v="0"/>
  </r>
  <r>
    <s v="PID0323"/>
    <s v="North"/>
    <s v="Senior Adullt"/>
    <n v="32000"/>
    <n v="33.391003460207614"/>
    <b v="1"/>
    <s v="Kidney Stones"/>
    <b v="1"/>
    <b v="1"/>
    <s v="No Insurance"/>
    <s v="High Priority"/>
    <x v="1"/>
  </r>
  <r>
    <s v="PID0324"/>
    <s v="East"/>
    <s v="Super Adults"/>
    <n v="12000"/>
    <n v="34.434582511505582"/>
    <b v="1"/>
    <s v="Heart Attack"/>
    <b v="1"/>
    <b v="0"/>
    <s v="Aetna"/>
    <s v="Regular Follow Up"/>
    <x v="3"/>
  </r>
  <r>
    <s v="PID0325"/>
    <s v="East"/>
    <s v="senior"/>
    <n v="16000"/>
    <n v="22.704798069696608"/>
    <b v="0"/>
    <s v="Fractured Leg"/>
    <b v="0"/>
    <b v="0"/>
    <s v="Medicare"/>
    <s v="Regular Follow Up"/>
    <x v="0"/>
  </r>
  <r>
    <s v="PID0326"/>
    <s v="South"/>
    <s v="Super Adults"/>
    <n v="60000"/>
    <n v="20.133333333333333"/>
    <b v="0"/>
    <s v="Stroke"/>
    <b v="0"/>
    <b v="0"/>
    <s v="No Insurance"/>
    <s v="Regular Follow Up"/>
    <x v="3"/>
  </r>
  <r>
    <s v="PID0327"/>
    <s v="South"/>
    <s v="Young Adults"/>
    <n v="90000"/>
    <n v="33.343592900379605"/>
    <b v="1"/>
    <s v="Fractured Leg"/>
    <b v="1"/>
    <b v="0"/>
    <s v="Aetna"/>
    <s v="Regular Follow Up"/>
    <x v="0"/>
  </r>
  <r>
    <s v="PID0328"/>
    <s v="North"/>
    <s v="senior"/>
    <n v="60000"/>
    <n v="34.977766884913002"/>
    <b v="1"/>
    <s v="Hypertension"/>
    <b v="1"/>
    <b v="1"/>
    <s v="Medicare"/>
    <s v="High Priority"/>
    <x v="1"/>
  </r>
  <r>
    <s v="PID0329"/>
    <s v="South"/>
    <s v="Young Adults"/>
    <n v="72000"/>
    <n v="29.617411882821184"/>
    <b v="1"/>
    <s v="Heart Disease"/>
    <b v="1"/>
    <b v="0"/>
    <s v="Cigna"/>
    <s v="High Priority"/>
    <x v="0"/>
  </r>
  <r>
    <s v="PID0330"/>
    <s v="North"/>
    <s v="senior"/>
    <n v="500"/>
    <n v="29.881016765819368"/>
    <b v="1"/>
    <s v="Diabetes"/>
    <b v="1"/>
    <b v="0"/>
    <s v="No Insurance"/>
    <s v="Regular Follow Up"/>
    <x v="0"/>
  </r>
  <r>
    <s v="PID0331"/>
    <s v="North"/>
    <s v="Senior Adullt"/>
    <n v="100"/>
    <n v="32.192904936245419"/>
    <b v="1"/>
    <s v="Appendicitis"/>
    <b v="0"/>
    <b v="1"/>
    <s v="Cigna"/>
    <s v="Regular Follow Up"/>
    <x v="3"/>
  </r>
  <r>
    <s v="PID0332"/>
    <s v="North"/>
    <s v="senior"/>
    <n v="72000"/>
    <n v="32.577777777777776"/>
    <b v="1"/>
    <s v="Heart Attack"/>
    <b v="1"/>
    <b v="0"/>
    <s v="Cigna"/>
    <s v="Regular Follow Up"/>
    <x v="1"/>
  </r>
  <r>
    <s v="PID0333"/>
    <s v="West"/>
    <s v="Senior Adullt"/>
    <n v="48000"/>
    <n v="33.023660908695021"/>
    <b v="1"/>
    <s v="Appendicitis"/>
    <b v="0"/>
    <b v="1"/>
    <s v="Cigna"/>
    <s v="Regular Follow Up"/>
    <x v="3"/>
  </r>
  <r>
    <s v="PID0334"/>
    <s v="East"/>
    <s v="senior"/>
    <n v="12000"/>
    <n v="33.517573696145128"/>
    <b v="1"/>
    <s v="Hypertension"/>
    <b v="1"/>
    <b v="0"/>
    <s v="Cigna"/>
    <s v="Regular Follow Up"/>
    <x v="3"/>
  </r>
  <r>
    <s v="PID0335"/>
    <s v="North"/>
    <s v="Young Adults"/>
    <n v="60000"/>
    <n v="32.599050962540019"/>
    <b v="1"/>
    <s v="Fractured Arm"/>
    <b v="1"/>
    <b v="0"/>
    <s v="No Insurance"/>
    <s v="Regular Follow Up"/>
    <x v="0"/>
  </r>
  <r>
    <s v="PID0336"/>
    <s v="West"/>
    <s v="senior"/>
    <n v="32000"/>
    <n v="31.230951271110474"/>
    <b v="1"/>
    <s v="Heart Attack"/>
    <b v="1"/>
    <b v="0"/>
    <s v="UnitedHealthcare"/>
    <s v="Regular Follow Up"/>
    <x v="3"/>
  </r>
  <r>
    <s v="PID0337"/>
    <s v="North"/>
    <s v="senior"/>
    <n v="54000"/>
    <n v="33.828124999999993"/>
    <b v="1"/>
    <s v="Fractured Leg"/>
    <b v="1"/>
    <b v="0"/>
    <s v="No Insurance"/>
    <s v="High Priority"/>
    <x v="4"/>
  </r>
  <r>
    <s v="PID0338"/>
    <s v="North"/>
    <s v="Senior Adullt"/>
    <n v="250000"/>
    <n v="21.975510204081633"/>
    <b v="0"/>
    <s v="Allergic Reaction"/>
    <b v="0"/>
    <b v="0"/>
    <s v="Medicare"/>
    <s v="High Priority"/>
    <x v="1"/>
  </r>
  <r>
    <s v="PID0339"/>
    <s v="North"/>
    <s v="Senior Adullt"/>
    <n v="12000"/>
    <n v="34.915967790437364"/>
    <b v="1"/>
    <s v="Hypertension"/>
    <b v="1"/>
    <b v="0"/>
    <s v="UnitedHealthcare"/>
    <s v="High Priority"/>
    <x v="0"/>
  </r>
  <r>
    <s v="PID0340"/>
    <s v="West"/>
    <s v="Senior Adullt"/>
    <n v="12000"/>
    <n v="28.671874999999996"/>
    <b v="1"/>
    <s v="Osteoarthritis"/>
    <b v="1"/>
    <b v="1"/>
    <s v="UnitedHealthcare"/>
    <s v="Regular Follow Up"/>
    <x v="3"/>
  </r>
  <r>
    <s v="PID0341"/>
    <s v="South"/>
    <s v="Senior Adullt"/>
    <n v="60000"/>
    <n v="31.562499999999993"/>
    <b v="1"/>
    <s v="Fractured Arm"/>
    <b v="1"/>
    <b v="0"/>
    <s v="Aetna"/>
    <s v="Regular Follow Up"/>
    <x v="4"/>
  </r>
  <r>
    <s v="PID0342"/>
    <s v="North"/>
    <s v="senior"/>
    <n v="300000"/>
    <n v="30.022546576480359"/>
    <b v="1"/>
    <s v="Fractured Leg"/>
    <b v="1"/>
    <b v="0"/>
    <s v="No Insurance"/>
    <s v="High Priority"/>
    <x v="1"/>
  </r>
  <r>
    <s v="PID0343"/>
    <s v="North"/>
    <s v="senior"/>
    <n v="500"/>
    <n v="33.267069657998292"/>
    <b v="1"/>
    <s v="Kidney Stones"/>
    <b v="1"/>
    <b v="0"/>
    <s v="Medicare"/>
    <s v="Regular Follow Up"/>
    <x v="0"/>
  </r>
  <r>
    <s v="PID0344"/>
    <s v="South"/>
    <s v="senior"/>
    <n v="200000"/>
    <n v="30.726643598615919"/>
    <b v="1"/>
    <s v="Diabetes"/>
    <b v="0"/>
    <b v="1"/>
    <s v="No Insurance"/>
    <s v="Regular Follow Up"/>
    <x v="1"/>
  </r>
  <r>
    <s v="PID0345"/>
    <s v="South"/>
    <s v="Senior Adullt"/>
    <n v="30000"/>
    <n v="29.480968858131494"/>
    <b v="1"/>
    <s v="Allergic Reaction"/>
    <b v="0"/>
    <b v="1"/>
    <s v="Medicare"/>
    <s v="Regular Follow Up"/>
    <x v="3"/>
  </r>
  <r>
    <s v="PID0346"/>
    <s v="West"/>
    <s v="Young Adults"/>
    <n v="240000"/>
    <n v="23.515624999999996"/>
    <b v="0"/>
    <s v="Prostate Cancer"/>
    <b v="0"/>
    <b v="0"/>
    <s v="No Insurance"/>
    <s v="Regular Follow Up"/>
    <x v="1"/>
  </r>
  <r>
    <s v="PID0347"/>
    <s v="West"/>
    <s v="Senior Adullt"/>
    <n v="40000"/>
    <n v="31.804654164724447"/>
    <b v="1"/>
    <s v="Kidney Stones"/>
    <b v="0"/>
    <b v="1"/>
    <s v="Aetna"/>
    <s v="Regular Follow Up"/>
    <x v="1"/>
  </r>
  <r>
    <s v="PID0348"/>
    <s v="North"/>
    <s v="senior"/>
    <n v="45000"/>
    <n v="29.903028749626213"/>
    <b v="1"/>
    <s v="Heart Attack"/>
    <b v="1"/>
    <b v="0"/>
    <s v="Cigna"/>
    <s v="High Priority"/>
    <x v="0"/>
  </r>
  <r>
    <s v="PID0349"/>
    <s v="West"/>
    <s v="senior"/>
    <n v="24000"/>
    <n v="34.205829863176689"/>
    <b v="1"/>
    <s v="Prostate Cancer"/>
    <b v="1"/>
    <b v="1"/>
    <s v="No Insurance"/>
    <s v="Regular Follow Up"/>
    <x v="1"/>
  </r>
  <r>
    <s v="PID0350"/>
    <s v="West"/>
    <s v="Senior Adullt"/>
    <n v="100"/>
    <n v="33.269872975250458"/>
    <b v="1"/>
    <s v="Prostate Cancer"/>
    <b v="0"/>
    <b v="1"/>
    <s v="Blue Cross"/>
    <s v="Regular Follow Up"/>
    <x v="3"/>
  </r>
  <r>
    <s v="PID0351"/>
    <s v="West"/>
    <s v="senior"/>
    <n v="250000"/>
    <n v="30.674454977816076"/>
    <b v="1"/>
    <s v="Stroke"/>
    <b v="1"/>
    <b v="0"/>
    <s v="Medicare"/>
    <s v="Regular Follow Up"/>
    <x v="3"/>
  </r>
  <r>
    <s v="PID0352"/>
    <s v="South"/>
    <s v="senior"/>
    <n v="40000"/>
    <n v="28.00817869680953"/>
    <b v="1"/>
    <s v="Kidney Stones"/>
    <b v="1"/>
    <b v="0"/>
    <s v="No Insurance"/>
    <s v="High Priority"/>
    <x v="1"/>
  </r>
  <r>
    <s v="PID0353"/>
    <s v="South"/>
    <s v="Senior Adullt"/>
    <n v="16000"/>
    <n v="30.438640484549207"/>
    <b v="1"/>
    <s v="Respiratory Infection"/>
    <b v="1"/>
    <b v="1"/>
    <s v="Aetna"/>
    <s v="Regular Follow Up"/>
    <x v="1"/>
  </r>
  <r>
    <s v="PID0354"/>
    <s v="North"/>
    <s v="Senior Adullt"/>
    <n v="60000"/>
    <n v="21.340660167864808"/>
    <b v="0"/>
    <s v="Diabetes"/>
    <b v="0"/>
    <b v="0"/>
    <s v="Blue Cross"/>
    <s v="High Priority"/>
    <x v="0"/>
  </r>
  <r>
    <s v="PID0355"/>
    <s v="South"/>
    <s v="senior"/>
    <n v="100"/>
    <n v="22.476586888657646"/>
    <b v="0"/>
    <s v="Diabetes"/>
    <b v="0"/>
    <b v="0"/>
    <s v="Aetna"/>
    <s v="Regular Follow Up"/>
    <x v="3"/>
  </r>
  <r>
    <s v="PID0356"/>
    <s v="North"/>
    <s v="Young Adults"/>
    <n v="500"/>
    <n v="30.087809917355372"/>
    <b v="1"/>
    <s v="Prostate Cancer"/>
    <b v="1"/>
    <b v="0"/>
    <s v="Aetna"/>
    <s v="Regular Follow Up"/>
    <x v="3"/>
  </r>
  <r>
    <s v="PID0357"/>
    <s v="South"/>
    <s v="Senior Adullt"/>
    <n v="800"/>
    <n v="31.445312499999993"/>
    <b v="1"/>
    <s v="Respiratory Infection"/>
    <b v="1"/>
    <b v="0"/>
    <s v="No Insurance"/>
    <s v="Regular Follow Up"/>
    <x v="3"/>
  </r>
  <r>
    <s v="PID0358"/>
    <s v="West"/>
    <s v="senior"/>
    <n v="12000"/>
    <n v="30.445054107605543"/>
    <b v="1"/>
    <s v="Heart Attack"/>
    <b v="1"/>
    <b v="0"/>
    <s v="UnitedHealthcare"/>
    <s v="Regular Follow Up"/>
    <x v="1"/>
  </r>
  <r>
    <s v="PID0359"/>
    <s v="West"/>
    <s v="Young Adults"/>
    <n v="24000"/>
    <n v="32.174662453318007"/>
    <b v="1"/>
    <s v="Diabetes"/>
    <b v="0"/>
    <b v="1"/>
    <s v="Blue Cross"/>
    <s v="Regular Follow Up"/>
    <x v="3"/>
  </r>
  <r>
    <s v="PID0360"/>
    <s v="South"/>
    <s v="Senior Adullt"/>
    <n v="240000"/>
    <n v="30.915495366095556"/>
    <b v="1"/>
    <s v="Appendicitis"/>
    <b v="0"/>
    <b v="1"/>
    <s v="No Insurance"/>
    <s v="Regular Follow Up"/>
    <x v="0"/>
  </r>
  <r>
    <s v="PID0361"/>
    <s v="East"/>
    <s v="senior"/>
    <n v="100"/>
    <n v="31.717230367252146"/>
    <b v="1"/>
    <s v="Cancer"/>
    <b v="1"/>
    <b v="0"/>
    <s v="UnitedHealthcare"/>
    <s v="Regular Follow Up"/>
    <x v="1"/>
  </r>
  <r>
    <s v="PID0362"/>
    <s v="East"/>
    <s v="senior"/>
    <n v="500"/>
    <n v="30.387181205911453"/>
    <b v="1"/>
    <s v="Stroke"/>
    <b v="0"/>
    <b v="1"/>
    <s v="Aetna"/>
    <s v="Regular Follow Up"/>
    <x v="0"/>
  </r>
  <r>
    <s v="PID0363"/>
    <s v="West"/>
    <s v="senior"/>
    <n v="60000"/>
    <n v="34.112353026564087"/>
    <b v="1"/>
    <s v="Prostate Cancer"/>
    <b v="0"/>
    <b v="1"/>
    <s v="Cigna"/>
    <s v="Regular Follow Up"/>
    <x v="1"/>
  </r>
  <r>
    <s v="PID0364"/>
    <s v="North"/>
    <s v="senior"/>
    <n v="30000"/>
    <n v="30.062071483630163"/>
    <b v="1"/>
    <s v="Allergic Reaction"/>
    <b v="1"/>
    <b v="0"/>
    <s v="Medicare"/>
    <s v="High Priority"/>
    <x v="3"/>
  </r>
  <r>
    <s v="PID0365"/>
    <s v="South"/>
    <s v="senior"/>
    <n v="500"/>
    <n v="33.340954122847123"/>
    <b v="1"/>
    <s v="Heart Attack"/>
    <b v="1"/>
    <b v="0"/>
    <s v="Medicare"/>
    <s v="Regular Follow Up"/>
    <x v="4"/>
  </r>
  <r>
    <s v="PID0366"/>
    <s v="West"/>
    <s v="Super Adults"/>
    <n v="1000"/>
    <n v="25.722789115646261"/>
    <b v="0"/>
    <s v="Childbirth"/>
    <b v="0"/>
    <b v="0"/>
    <s v="No Insurance"/>
    <s v="Regular Follow Up"/>
    <x v="3"/>
  </r>
  <r>
    <s v="PID0367"/>
    <s v="West"/>
    <s v="senior"/>
    <n v="20000"/>
    <n v="31.92507804370447"/>
    <b v="1"/>
    <s v="Fractured Leg"/>
    <b v="1"/>
    <b v="1"/>
    <s v="Medicare"/>
    <s v="Regular Follow Up"/>
    <x v="4"/>
  </r>
  <r>
    <s v="PID0368"/>
    <s v="North"/>
    <s v="Young Adults"/>
    <n v="100"/>
    <n v="31.305770374776923"/>
    <b v="1"/>
    <s v="Hypertension"/>
    <b v="0"/>
    <b v="1"/>
    <s v="Aetna"/>
    <s v="Regular Follow Up"/>
    <x v="0"/>
  </r>
  <r>
    <s v="PID0369"/>
    <s v="North"/>
    <s v="senior"/>
    <n v="500"/>
    <n v="33.918578324576018"/>
    <b v="1"/>
    <s v="Cancer"/>
    <b v="0"/>
    <b v="1"/>
    <s v="No Insurance"/>
    <s v="Regular Follow Up"/>
    <x v="1"/>
  </r>
  <r>
    <s v="PID0370"/>
    <s v="North"/>
    <s v="senior"/>
    <n v="72000"/>
    <n v="30.780907404284029"/>
    <b v="1"/>
    <s v="Kidney Stones"/>
    <b v="1"/>
    <b v="0"/>
    <s v="No Insurance"/>
    <s v="High Priority"/>
    <x v="3"/>
  </r>
  <r>
    <s v="PID0371"/>
    <s v="East"/>
    <s v="senior"/>
    <n v="72000"/>
    <n v="22.309244096356945"/>
    <b v="0"/>
    <s v="Cancer"/>
    <b v="0"/>
    <b v="0"/>
    <s v="Cigna"/>
    <s v="Regular Follow Up"/>
    <x v="3"/>
  </r>
  <r>
    <s v="PID0372"/>
    <s v="East"/>
    <s v="senior"/>
    <n v="500"/>
    <n v="28.025711662075299"/>
    <b v="1"/>
    <s v="Heart Disease"/>
    <b v="1"/>
    <b v="1"/>
    <s v="No Insurance"/>
    <s v="Regular Follow Up"/>
    <x v="1"/>
  </r>
  <r>
    <s v="PID0373"/>
    <s v="North"/>
    <s v="Young Adults"/>
    <n v="240000"/>
    <n v="20.447463324113304"/>
    <b v="0"/>
    <s v="Childbirth"/>
    <b v="0"/>
    <b v="0"/>
    <s v="Cigna"/>
    <s v="Regular Follow Up"/>
    <x v="3"/>
  </r>
  <r>
    <s v="PID0374"/>
    <s v="South"/>
    <s v="Super Adults"/>
    <n v="18000"/>
    <n v="20.381328073635764"/>
    <b v="0"/>
    <s v="Osteoarthritis"/>
    <b v="0"/>
    <b v="0"/>
    <s v="UnitedHealthcare"/>
    <s v="Regular Follow Up"/>
    <x v="1"/>
  </r>
  <r>
    <s v="PID0375"/>
    <s v="South"/>
    <s v="Senior Adullt"/>
    <n v="16000"/>
    <n v="29.069767441860467"/>
    <b v="1"/>
    <s v="Fractured Leg"/>
    <b v="0"/>
    <b v="1"/>
    <s v="Blue Cross"/>
    <s v="Regular Follow Up"/>
    <x v="0"/>
  </r>
  <r>
    <s v="PID0376"/>
    <s v="North"/>
    <s v="senior"/>
    <n v="800"/>
    <n v="23.71883656509695"/>
    <b v="0"/>
    <s v="Fractured Leg"/>
    <b v="0"/>
    <b v="0"/>
    <s v="Cigna"/>
    <s v="Regular Follow Up"/>
    <x v="4"/>
  </r>
  <r>
    <s v="PID0377"/>
    <s v="South"/>
    <s v="senior"/>
    <n v="72000"/>
    <n v="24.615150129553413"/>
    <b v="0"/>
    <s v="Childbirth"/>
    <b v="0"/>
    <b v="0"/>
    <s v="No Insurance"/>
    <s v="Regular Follow Up"/>
    <x v="3"/>
  </r>
  <r>
    <s v="PID0378"/>
    <s v="North"/>
    <s v="senior"/>
    <n v="30000"/>
    <n v="34.484072549916164"/>
    <b v="1"/>
    <s v="Fractured Leg"/>
    <b v="0"/>
    <b v="1"/>
    <s v="Medicare"/>
    <s v="Regular Follow Up"/>
    <x v="0"/>
  </r>
  <r>
    <s v="PID0379"/>
    <s v="South"/>
    <s v="senior"/>
    <n v="21000"/>
    <n v="23.875114784205696"/>
    <b v="0"/>
    <s v="Fractured Leg"/>
    <b v="0"/>
    <b v="0"/>
    <s v="No Insurance"/>
    <s v="Regular Follow Up"/>
    <x v="3"/>
  </r>
  <r>
    <s v="PID0380"/>
    <s v="West"/>
    <s v="Young Adults"/>
    <n v="100"/>
    <n v="21.204914783987316"/>
    <b v="0"/>
    <s v="Kidney Stones"/>
    <b v="0"/>
    <b v="0"/>
    <s v="No Insurance"/>
    <s v="Regular Follow Up"/>
    <x v="0"/>
  </r>
  <r>
    <s v="PID0381"/>
    <s v="West"/>
    <s v="senior"/>
    <n v="90000"/>
    <n v="26.532516532110836"/>
    <b v="0"/>
    <s v="Stroke"/>
    <b v="0"/>
    <b v="0"/>
    <s v="Medicare"/>
    <s v="Regular Follow Up"/>
    <x v="1"/>
  </r>
  <r>
    <s v="PID0382"/>
    <s v="East"/>
    <s v="Senior Adullt"/>
    <n v="18000"/>
    <n v="20.571428571428573"/>
    <b v="0"/>
    <s v="Prostate Cancer"/>
    <b v="0"/>
    <b v="0"/>
    <s v="Cigna"/>
    <s v="Regular Follow Up"/>
    <x v="1"/>
  </r>
  <r>
    <s v="PID0383"/>
    <s v="West"/>
    <s v="Super Adults"/>
    <n v="250000"/>
    <n v="33.822035128465672"/>
    <b v="1"/>
    <s v="Cancer"/>
    <b v="1"/>
    <b v="1"/>
    <s v="No Insurance"/>
    <s v="Regular Follow Up"/>
    <x v="1"/>
  </r>
  <r>
    <s v="PID0384"/>
    <s v="West"/>
    <s v="Senior Adullt"/>
    <n v="100"/>
    <n v="30.864197530864192"/>
    <b v="1"/>
    <s v="Hypertension"/>
    <b v="1"/>
    <b v="0"/>
    <s v="Aetna"/>
    <s v="Regular Follow Up"/>
    <x v="0"/>
  </r>
  <r>
    <s v="PID0385"/>
    <s v="North"/>
    <s v="Senior Adullt"/>
    <n v="30000"/>
    <n v="23.841672774970096"/>
    <b v="0"/>
    <s v="Diabetes"/>
    <b v="0"/>
    <b v="0"/>
    <s v="Medicare"/>
    <s v="High Priority"/>
    <x v="1"/>
  </r>
  <r>
    <s v="PID0386"/>
    <s v="North"/>
    <s v="Young Adults"/>
    <n v="60000"/>
    <n v="29.150151368559037"/>
    <b v="1"/>
    <s v="Childbirth"/>
    <b v="1"/>
    <b v="0"/>
    <s v="Aetna"/>
    <s v="High Priority"/>
    <x v="1"/>
  </r>
  <r>
    <s v="PID0387"/>
    <s v="North"/>
    <s v="senior"/>
    <n v="24000"/>
    <n v="30.934256055363328"/>
    <b v="1"/>
    <s v="Heart Disease"/>
    <b v="1"/>
    <b v="1"/>
    <s v="Medicare"/>
    <s v="High Priority"/>
    <x v="0"/>
  </r>
  <r>
    <s v="PID0388"/>
    <s v="East"/>
    <s v="senior"/>
    <n v="30000"/>
    <n v="34.540452111838199"/>
    <b v="1"/>
    <s v="Heart Disease"/>
    <b v="1"/>
    <b v="0"/>
    <s v="Medicare"/>
    <s v="High Priority"/>
    <x v="0"/>
  </r>
  <r>
    <s v="PID0389"/>
    <s v="East"/>
    <s v="Super Adults"/>
    <n v="16000"/>
    <n v="33.448389217619983"/>
    <b v="1"/>
    <s v="Diabetes"/>
    <b v="0"/>
    <b v="1"/>
    <s v="No Insurance"/>
    <s v="Regular Follow Up"/>
    <x v="0"/>
  </r>
  <r>
    <s v="PID0390"/>
    <s v="South"/>
    <s v="senior"/>
    <n v="75000"/>
    <n v="30.600761772853186"/>
    <b v="1"/>
    <s v="Kidney Stones"/>
    <b v="1"/>
    <b v="0"/>
    <s v="Medicare"/>
    <s v="Regular Follow Up"/>
    <x v="1"/>
  </r>
  <r>
    <s v="PID0391"/>
    <s v="South"/>
    <s v="Senior Adullt"/>
    <n v="4000"/>
    <n v="28.085336213880634"/>
    <b v="1"/>
    <s v="Childbirth"/>
    <b v="0"/>
    <b v="1"/>
    <s v="No Insurance"/>
    <s v="Regular Follow Up"/>
    <x v="0"/>
  </r>
  <r>
    <s v="PID0392"/>
    <s v="South"/>
    <s v="Senior Adullt"/>
    <n v="250000"/>
    <n v="30.847098252453751"/>
    <b v="1"/>
    <s v="Heart Disease"/>
    <b v="1"/>
    <b v="0"/>
    <s v="Medicare"/>
    <s v="Regular Follow Up"/>
    <x v="0"/>
  </r>
  <r>
    <s v="PID0393"/>
    <s v="East"/>
    <s v="Super Adults"/>
    <n v="90000"/>
    <n v="30.299434357818118"/>
    <b v="1"/>
    <s v="Appendicitis"/>
    <b v="1"/>
    <b v="0"/>
    <s v="Cigna"/>
    <s v="Regular Follow Up"/>
    <x v="1"/>
  </r>
  <r>
    <s v="PID0394"/>
    <s v="West"/>
    <s v="Super Adults"/>
    <n v="45000"/>
    <n v="32.079427237846602"/>
    <b v="1"/>
    <s v="Heart Disease"/>
    <b v="1"/>
    <b v="0"/>
    <s v="UnitedHealthcare"/>
    <s v="Regular Follow Up"/>
    <x v="1"/>
  </r>
  <r>
    <s v="PID0395"/>
    <s v="East"/>
    <s v="Senior Adullt"/>
    <n v="48000"/>
    <n v="29.846813956114268"/>
    <b v="1"/>
    <s v="Heart Disease"/>
    <b v="1"/>
    <b v="1"/>
    <s v="UnitedHealthcare"/>
    <s v="Regular Follow Up"/>
    <x v="0"/>
  </r>
  <r>
    <s v="PID0396"/>
    <s v="North"/>
    <s v="Super Adults"/>
    <n v="12000"/>
    <n v="29.904263329628172"/>
    <b v="1"/>
    <s v="Cancer"/>
    <b v="0"/>
    <b v="1"/>
    <s v="Aetna"/>
    <s v="High Priority"/>
    <x v="0"/>
  </r>
  <r>
    <s v="PID0397"/>
    <s v="North"/>
    <s v="Senior Adullt"/>
    <n v="800"/>
    <n v="29.035383741521603"/>
    <b v="1"/>
    <s v="Respiratory Infection"/>
    <b v="1"/>
    <b v="1"/>
    <s v="Blue Cross"/>
    <s v="Regular Follow Up"/>
    <x v="1"/>
  </r>
  <r>
    <s v="PID0398"/>
    <s v="South"/>
    <s v="Young Adults"/>
    <n v="24000"/>
    <n v="23.030045351473927"/>
    <b v="0"/>
    <s v="Osteoarthritis"/>
    <b v="0"/>
    <b v="0"/>
    <s v="UnitedHealthcare"/>
    <s v="Regular Follow Up"/>
    <x v="1"/>
  </r>
  <r>
    <s v="PID0399"/>
    <s v="West"/>
    <s v="Senior Adullt"/>
    <n v="60000"/>
    <n v="30.320443482963768"/>
    <b v="1"/>
    <s v="Stroke"/>
    <b v="1"/>
    <b v="0"/>
    <s v="Cigna"/>
    <s v="Regular Follow Up"/>
    <x v="3"/>
  </r>
  <r>
    <s v="PID0400"/>
    <s v="North"/>
    <s v="Senior Adullt"/>
    <n v="24000"/>
    <n v="26.1286108288576"/>
    <b v="0"/>
    <s v="Diabetes"/>
    <b v="0"/>
    <b v="0"/>
    <s v="Cigna"/>
    <s v="High Priority"/>
    <x v="1"/>
  </r>
  <r>
    <s v="PID0401"/>
    <s v="North"/>
    <s v="senior"/>
    <n v="60000"/>
    <n v="20.844444444444445"/>
    <b v="0"/>
    <s v="Appendicitis"/>
    <b v="0"/>
    <b v="0"/>
    <s v="Cigna"/>
    <s v="High Priority"/>
    <x v="4"/>
  </r>
  <r>
    <s v="PID0402"/>
    <s v="West"/>
    <s v="Senior Adullt"/>
    <n v="250000"/>
    <n v="30.026332888752098"/>
    <b v="1"/>
    <s v="Diabetes"/>
    <b v="0"/>
    <b v="1"/>
    <s v="Medicare"/>
    <s v="Regular Follow Up"/>
    <x v="3"/>
  </r>
  <r>
    <s v="PID0403"/>
    <s v="South"/>
    <s v="senior"/>
    <n v="1600"/>
    <n v="34.89028567127103"/>
    <b v="1"/>
    <s v="Heart Disease"/>
    <b v="1"/>
    <b v="1"/>
    <s v="Aetna"/>
    <s v="Regular Follow Up"/>
    <x v="3"/>
  </r>
  <r>
    <s v="PID0404"/>
    <s v="South"/>
    <s v="Super Adults"/>
    <n v="12000"/>
    <n v="34.924163648750408"/>
    <b v="1"/>
    <s v="Childbirth"/>
    <b v="0"/>
    <b v="1"/>
    <s v="Blue Cross"/>
    <s v="Regular Follow Up"/>
    <x v="3"/>
  </r>
  <r>
    <s v="PID0405"/>
    <s v="South"/>
    <s v="Young Adults"/>
    <n v="32000"/>
    <n v="22.13839353757049"/>
    <b v="0"/>
    <s v="Fractured Arm"/>
    <b v="0"/>
    <b v="0"/>
    <s v="Blue Cross"/>
    <s v="Regular Follow Up"/>
    <x v="1"/>
  </r>
  <r>
    <s v="PID0406"/>
    <s v="South"/>
    <s v="Senior Adullt"/>
    <n v="12000"/>
    <n v="32.707290451277807"/>
    <b v="1"/>
    <s v="Fractured Leg"/>
    <b v="1"/>
    <b v="0"/>
    <s v="No Insurance"/>
    <s v="Regular Follow Up"/>
    <x v="1"/>
  </r>
  <r>
    <s v="PID0407"/>
    <s v="North"/>
    <s v="senior"/>
    <n v="100"/>
    <n v="34.842451523545705"/>
    <b v="1"/>
    <s v="Childbirth"/>
    <b v="1"/>
    <b v="1"/>
    <s v="Aetna"/>
    <s v="Regular Follow Up"/>
    <x v="3"/>
  </r>
  <r>
    <s v="PID0408"/>
    <s v="East"/>
    <s v="senior"/>
    <n v="24000"/>
    <n v="28.945312499999993"/>
    <b v="1"/>
    <s v="Diabetes"/>
    <b v="1"/>
    <b v="0"/>
    <s v="Blue Cross"/>
    <s v="Regular Follow Up"/>
    <x v="0"/>
  </r>
  <r>
    <s v="PID0409"/>
    <s v="East"/>
    <s v="senior"/>
    <n v="48000"/>
    <n v="30.334540499838646"/>
    <b v="1"/>
    <s v="Fractured Arm"/>
    <b v="1"/>
    <b v="0"/>
    <s v="No Insurance"/>
    <s v="Regular Follow Up"/>
    <x v="1"/>
  </r>
  <r>
    <s v="PID0410"/>
    <s v="South"/>
    <s v="senior"/>
    <n v="60000"/>
    <n v="33.226642280140219"/>
    <b v="1"/>
    <s v="Fractured Arm"/>
    <b v="1"/>
    <b v="1"/>
    <s v="No Insurance"/>
    <s v="Regular Follow Up"/>
    <x v="1"/>
  </r>
  <r>
    <s v="PID0411"/>
    <s v="North"/>
    <s v="Senior Adullt"/>
    <n v="800"/>
    <n v="31.789809841776744"/>
    <b v="1"/>
    <s v="Heart Disease"/>
    <b v="1"/>
    <b v="1"/>
    <s v="Cigna"/>
    <s v="Regular Follow Up"/>
    <x v="0"/>
  </r>
  <r>
    <s v="PID0412"/>
    <s v="South"/>
    <s v="senior"/>
    <n v="40000"/>
    <n v="32.08655562165378"/>
    <b v="1"/>
    <s v="Diabetes"/>
    <b v="1"/>
    <b v="0"/>
    <s v="No Insurance"/>
    <s v="Regular Follow Up"/>
    <x v="3"/>
  </r>
  <r>
    <s v="PID0413"/>
    <s v="North"/>
    <s v="senior"/>
    <n v="72000"/>
    <n v="29.033661643131204"/>
    <b v="1"/>
    <s v="Fractured Leg"/>
    <b v="0"/>
    <b v="1"/>
    <s v="Medicare"/>
    <s v="Regular Follow Up"/>
    <x v="3"/>
  </r>
  <r>
    <s v="PID0414"/>
    <s v="East"/>
    <s v="Super Adults"/>
    <n v="60000"/>
    <n v="24.194944598337951"/>
    <b v="0"/>
    <s v="Fractured Leg"/>
    <b v="0"/>
    <b v="0"/>
    <s v="Aetna"/>
    <s v="Regular Follow Up"/>
    <x v="3"/>
  </r>
  <r>
    <s v="PID0415"/>
    <s v="North"/>
    <s v="senior"/>
    <n v="500"/>
    <n v="22.892819979188342"/>
    <b v="0"/>
    <s v="Prostate Cancer"/>
    <b v="0"/>
    <b v="0"/>
    <s v="Medicare"/>
    <s v="Regular Follow Up"/>
    <x v="1"/>
  </r>
  <r>
    <s v="PID0416"/>
    <s v="East"/>
    <s v="Young Adults"/>
    <n v="32000"/>
    <n v="32.632014754036661"/>
    <b v="1"/>
    <s v="Heart Disease"/>
    <b v="1"/>
    <b v="0"/>
    <s v="Cigna"/>
    <s v="Regular Follow Up"/>
    <x v="1"/>
  </r>
  <r>
    <s v="PID0417"/>
    <s v="East"/>
    <s v="senior"/>
    <n v="32000"/>
    <n v="31.875438537872967"/>
    <b v="1"/>
    <s v="Heart Attack"/>
    <b v="1"/>
    <b v="0"/>
    <s v="Aetna"/>
    <s v="Regular Follow Up"/>
    <x v="0"/>
  </r>
  <r>
    <s v="PID0418"/>
    <s v="South"/>
    <s v="Senior Adullt"/>
    <n v="90000"/>
    <n v="22.432653061224492"/>
    <b v="0"/>
    <s v="Prostate Cancer"/>
    <b v="0"/>
    <b v="0"/>
    <s v="UnitedHealthcare"/>
    <s v="Regular Follow Up"/>
    <x v="3"/>
  </r>
  <r>
    <s v="PID0419"/>
    <s v="South"/>
    <s v="senior"/>
    <n v="200000"/>
    <n v="33.370626133251029"/>
    <b v="1"/>
    <s v="Osteoarthritis"/>
    <b v="1"/>
    <b v="0"/>
    <s v="Aetna"/>
    <s v="Regular Follow Up"/>
    <x v="3"/>
  </r>
  <r>
    <s v="PID0420"/>
    <s v="West"/>
    <s v="Super Adults"/>
    <n v="240000"/>
    <n v="34.702096428168169"/>
    <b v="1"/>
    <s v="Prostate Cancer"/>
    <b v="1"/>
    <b v="0"/>
    <s v="Blue Cross"/>
    <s v="Regular Follow Up"/>
    <x v="1"/>
  </r>
  <r>
    <s v="PID0421"/>
    <s v="West"/>
    <s v="Super Adults"/>
    <n v="45000"/>
    <n v="26.1286108288576"/>
    <b v="0"/>
    <s v="Stroke"/>
    <b v="0"/>
    <b v="0"/>
    <s v="Aetna"/>
    <s v="Regular Follow Up"/>
    <x v="4"/>
  </r>
  <r>
    <s v="PID0422"/>
    <s v="South"/>
    <s v="senior"/>
    <n v="800"/>
    <n v="28.844953173777309"/>
    <b v="1"/>
    <s v="Childbirth"/>
    <b v="1"/>
    <b v="0"/>
    <s v="No Insurance"/>
    <s v="Regular Follow Up"/>
    <x v="3"/>
  </r>
  <r>
    <s v="PID0423"/>
    <s v="South"/>
    <s v="senior"/>
    <n v="250000"/>
    <n v="33.113822914390937"/>
    <b v="1"/>
    <s v="Heart Attack"/>
    <b v="1"/>
    <b v="1"/>
    <s v="Medicare"/>
    <s v="Regular Follow Up"/>
    <x v="3"/>
  </r>
  <r>
    <s v="PID0424"/>
    <s v="North"/>
    <s v="senior"/>
    <n v="800"/>
    <n v="34.569780483896807"/>
    <b v="1"/>
    <s v="Cancer"/>
    <b v="1"/>
    <b v="1"/>
    <s v="UnitedHealthcare"/>
    <s v="Regular Follow Up"/>
    <x v="0"/>
  </r>
  <r>
    <s v="PID0425"/>
    <s v="West"/>
    <s v="Senior Adullt"/>
    <n v="45000"/>
    <n v="22.369146005509645"/>
    <b v="0"/>
    <s v="Appendicitis"/>
    <b v="0"/>
    <b v="0"/>
    <s v="Aetna"/>
    <s v="Regular Follow Up"/>
    <x v="0"/>
  </r>
  <r>
    <s v="PID0426"/>
    <s v="South"/>
    <s v="senior"/>
    <n v="800"/>
    <n v="34.033595017762373"/>
    <b v="1"/>
    <s v="Hypertension"/>
    <b v="0"/>
    <b v="1"/>
    <s v="No Insurance"/>
    <s v="Regular Follow Up"/>
    <x v="0"/>
  </r>
  <r>
    <s v="PID0427"/>
    <s v="North"/>
    <s v="Senior Adullt"/>
    <n v="40000"/>
    <n v="22.309356408869661"/>
    <b v="0"/>
    <s v="Hypertension"/>
    <b v="0"/>
    <b v="0"/>
    <s v="Blue Cross"/>
    <s v="High Priority"/>
    <x v="3"/>
  </r>
  <r>
    <s v="PID0428"/>
    <s v="East"/>
    <s v="senior"/>
    <n v="3000"/>
    <n v="34.352399737015119"/>
    <b v="1"/>
    <s v="Diabetes"/>
    <b v="1"/>
    <b v="0"/>
    <s v="Aetna"/>
    <s v="Regular Follow Up"/>
    <x v="0"/>
  </r>
  <r>
    <s v="PID0429"/>
    <s v="North"/>
    <s v="senior"/>
    <n v="40000"/>
    <n v="22.168692837517408"/>
    <b v="0"/>
    <s v="Fractured Leg"/>
    <b v="0"/>
    <b v="0"/>
    <s v="UnitedHealthcare"/>
    <s v="High Priority"/>
    <x v="0"/>
  </r>
  <r>
    <s v="PID0430"/>
    <s v="South"/>
    <s v="senior"/>
    <n v="72000"/>
    <n v="29.372397382510414"/>
    <b v="1"/>
    <s v="Heart Attack"/>
    <b v="1"/>
    <b v="0"/>
    <s v="Blue Cross"/>
    <s v="Regular Follow Up"/>
    <x v="3"/>
  </r>
  <r>
    <s v="PID0431"/>
    <s v="East"/>
    <s v="senior"/>
    <n v="12000"/>
    <n v="31.34476044559354"/>
    <b v="1"/>
    <s v="Kidney Stones"/>
    <b v="0"/>
    <b v="1"/>
    <s v="Cigna"/>
    <s v="Regular Follow Up"/>
    <x v="1"/>
  </r>
  <r>
    <s v="PID0432"/>
    <s v="North"/>
    <s v="Young Adults"/>
    <n v="54000"/>
    <n v="24.673008323424494"/>
    <b v="0"/>
    <s v="Prostate Cancer"/>
    <b v="0"/>
    <b v="0"/>
    <s v="Aetna"/>
    <s v="High Priority"/>
    <x v="3"/>
  </r>
  <r>
    <s v="PID0433"/>
    <s v="South"/>
    <s v="senior"/>
    <n v="45000"/>
    <n v="29.531680440771357"/>
    <b v="1"/>
    <s v="Heart Disease"/>
    <b v="1"/>
    <b v="1"/>
    <s v="Blue Cross"/>
    <s v="Regular Follow Up"/>
    <x v="4"/>
  </r>
  <r>
    <s v="PID0434"/>
    <s v="South"/>
    <s v="senior"/>
    <n v="100"/>
    <n v="25.636700961376285"/>
    <b v="0"/>
    <s v="Diabetes"/>
    <b v="0"/>
    <b v="0"/>
    <s v="Cigna"/>
    <s v="Regular Follow Up"/>
    <x v="0"/>
  </r>
  <r>
    <s v="PID0435"/>
    <s v="West"/>
    <s v="senior"/>
    <n v="24000"/>
    <n v="21.338210638622158"/>
    <b v="0"/>
    <s v="Cancer"/>
    <b v="0"/>
    <b v="0"/>
    <s v="Aetna"/>
    <s v="Regular Follow Up"/>
    <x v="1"/>
  </r>
  <r>
    <s v="PID0436"/>
    <s v="West"/>
    <s v="Young Adults"/>
    <n v="18000"/>
    <n v="29.062499999999996"/>
    <b v="1"/>
    <s v="Kidney Stones"/>
    <b v="0"/>
    <b v="1"/>
    <s v="Cigna"/>
    <s v="Regular Follow Up"/>
    <x v="1"/>
  </r>
  <r>
    <s v="PID0437"/>
    <s v="South"/>
    <s v="senior"/>
    <n v="54000"/>
    <n v="23.287419651056016"/>
    <b v="0"/>
    <s v="Fractured Arm"/>
    <b v="0"/>
    <b v="0"/>
    <s v="Aetna"/>
    <s v="Regular Follow Up"/>
    <x v="3"/>
  </r>
  <r>
    <s v="PID0438"/>
    <s v="North"/>
    <s v="senior"/>
    <n v="500"/>
    <n v="32.769394909312595"/>
    <b v="1"/>
    <s v="Kidney Stones"/>
    <b v="1"/>
    <b v="1"/>
    <s v="Medicare"/>
    <s v="Regular Follow Up"/>
    <x v="1"/>
  </r>
  <r>
    <s v="PID0439"/>
    <s v="South"/>
    <s v="Super Adults"/>
    <n v="48000"/>
    <n v="30.781249999999993"/>
    <b v="1"/>
    <s v="Diabetes"/>
    <b v="0"/>
    <b v="1"/>
    <s v="Cigna"/>
    <s v="Regular Follow Up"/>
    <x v="3"/>
  </r>
  <r>
    <s v="PID0440"/>
    <s v="West"/>
    <s v="senior"/>
    <n v="72000"/>
    <n v="25.512123388393011"/>
    <b v="0"/>
    <s v="Stroke"/>
    <b v="0"/>
    <b v="0"/>
    <s v="Cigna"/>
    <s v="Regular Follow Up"/>
    <x v="3"/>
  </r>
  <r>
    <s v="PID0441"/>
    <s v="South"/>
    <s v="Super Adults"/>
    <n v="200"/>
    <n v="34.570312499999993"/>
    <b v="1"/>
    <s v="Fractured Arm"/>
    <b v="0"/>
    <b v="1"/>
    <s v="Blue Cross"/>
    <s v="Regular Follow Up"/>
    <x v="0"/>
  </r>
  <r>
    <s v="PID0442"/>
    <s v="South"/>
    <s v="senior"/>
    <n v="20000"/>
    <n v="20.692552781765347"/>
    <b v="0"/>
    <s v="Diabetes"/>
    <b v="0"/>
    <b v="0"/>
    <s v="UnitedHealthcare"/>
    <s v="Regular Follow Up"/>
    <x v="0"/>
  </r>
  <r>
    <s v="PID0443"/>
    <s v="North"/>
    <s v="Senior Adullt"/>
    <n v="60000"/>
    <n v="25.524316375477053"/>
    <b v="0"/>
    <s v="Fractured Leg"/>
    <b v="0"/>
    <b v="0"/>
    <s v="Aetna"/>
    <s v="High Priority"/>
    <x v="4"/>
  </r>
  <r>
    <s v="PID0444"/>
    <s v="North"/>
    <s v="senior"/>
    <n v="45000"/>
    <n v="31.239414355075468"/>
    <b v="1"/>
    <s v="Diabetes"/>
    <b v="1"/>
    <b v="0"/>
    <s v="Blue Cross"/>
    <s v="High Priority"/>
    <x v="4"/>
  </r>
  <r>
    <s v="PID0445"/>
    <s v="North"/>
    <s v="Senior Adullt"/>
    <n v="24000"/>
    <n v="26.696500906600825"/>
    <b v="0"/>
    <s v="Prostate Cancer"/>
    <b v="0"/>
    <b v="0"/>
    <s v="UnitedHealthcare"/>
    <s v="Regular Follow Up"/>
    <x v="4"/>
  </r>
  <r>
    <s v="PID0446"/>
    <s v="North"/>
    <s v="Super Adults"/>
    <n v="15000"/>
    <n v="30.734543728491751"/>
    <b v="1"/>
    <s v="Fractured Leg"/>
    <b v="1"/>
    <b v="0"/>
    <s v="Aetna"/>
    <s v="High Priority"/>
    <x v="1"/>
  </r>
  <r>
    <s v="PID0447"/>
    <s v="South"/>
    <s v="Young Adults"/>
    <n v="250000"/>
    <n v="33.836425909894992"/>
    <b v="1"/>
    <s v="Heart Attack"/>
    <b v="1"/>
    <b v="0"/>
    <s v="Aetna"/>
    <s v="Regular Follow Up"/>
    <x v="0"/>
  </r>
  <r>
    <s v="PID0448"/>
    <s v="North"/>
    <s v="Senior Adullt"/>
    <n v="24000"/>
    <n v="31.491671624033319"/>
    <b v="1"/>
    <s v="Prostate Cancer"/>
    <b v="1"/>
    <b v="0"/>
    <s v="Medicare"/>
    <s v="High Priority"/>
    <x v="1"/>
  </r>
  <r>
    <s v="PID0449"/>
    <s v="North"/>
    <s v="senior"/>
    <n v="250000"/>
    <n v="29.508326411138796"/>
    <b v="1"/>
    <s v="Fractured Leg"/>
    <b v="0"/>
    <b v="1"/>
    <s v="Cigna"/>
    <s v="High Priority"/>
    <x v="0"/>
  </r>
  <r>
    <s v="PID0450"/>
    <s v="West"/>
    <s v="senior"/>
    <n v="300000"/>
    <n v="33.127834467120188"/>
    <b v="1"/>
    <s v="Fractured Leg"/>
    <b v="1"/>
    <b v="1"/>
    <s v="No Insurance"/>
    <s v="Regular Follow Up"/>
    <x v="1"/>
  </r>
  <r>
    <s v="PID0451"/>
    <s v="East"/>
    <s v="Senior Adullt"/>
    <n v="18000"/>
    <n v="31.082688875669248"/>
    <b v="1"/>
    <s v="Hypertension"/>
    <b v="0"/>
    <b v="1"/>
    <s v="Cigna"/>
    <s v="Regular Follow Up"/>
    <x v="0"/>
  </r>
  <r>
    <s v="PID0452"/>
    <s v="South"/>
    <s v="Young Adults"/>
    <n v="3000"/>
    <n v="24.553571428571431"/>
    <b v="0"/>
    <s v="Cancer"/>
    <b v="0"/>
    <b v="0"/>
    <s v="Blue Cross"/>
    <s v="Regular Follow Up"/>
    <x v="1"/>
  </r>
  <r>
    <s v="PID0453"/>
    <s v="North"/>
    <s v="Senior Adullt"/>
    <n v="18000"/>
    <n v="24.056934745564501"/>
    <b v="0"/>
    <s v="Fractured Arm"/>
    <b v="0"/>
    <b v="0"/>
    <s v="No Insurance"/>
    <s v="High Priority"/>
    <x v="4"/>
  </r>
  <r>
    <s v="PID0454"/>
    <s v="South"/>
    <s v="senior"/>
    <n v="32000"/>
    <n v="26.764297437192273"/>
    <b v="0"/>
    <s v="Childbirth"/>
    <b v="0"/>
    <b v="0"/>
    <s v="Cigna"/>
    <s v="Regular Follow Up"/>
    <x v="1"/>
  </r>
  <r>
    <s v="PID0455"/>
    <s v="South"/>
    <s v="Young Adults"/>
    <n v="100"/>
    <n v="32.923201730665227"/>
    <b v="1"/>
    <s v="Fractured Arm"/>
    <b v="1"/>
    <b v="0"/>
    <s v="Cigna"/>
    <s v="Regular Follow Up"/>
    <x v="1"/>
  </r>
  <r>
    <s v="PID0456"/>
    <s v="South"/>
    <s v="senior"/>
    <n v="54000"/>
    <n v="32.800734618916437"/>
    <b v="1"/>
    <s v="Cancer"/>
    <b v="0"/>
    <b v="1"/>
    <s v="No Insurance"/>
    <s v="High Priority"/>
    <x v="0"/>
  </r>
  <r>
    <s v="PID0457"/>
    <s v="East"/>
    <s v="senior"/>
    <n v="800"/>
    <n v="25.221367397300046"/>
    <b v="0"/>
    <s v="Fractured Arm"/>
    <b v="0"/>
    <b v="0"/>
    <s v="Aetna"/>
    <s v="Regular Follow Up"/>
    <x v="3"/>
  </r>
  <r>
    <s v="PID0458"/>
    <s v="North"/>
    <s v="Senior Adullt"/>
    <n v="72000"/>
    <n v="31.826099579039052"/>
    <b v="1"/>
    <s v="Childbirth"/>
    <b v="1"/>
    <b v="1"/>
    <s v="UnitedHealthcare"/>
    <s v="High Priority"/>
    <x v="1"/>
  </r>
  <r>
    <s v="PID0459"/>
    <s v="South"/>
    <s v="senior"/>
    <n v="40000"/>
    <n v="33.798126951092605"/>
    <b v="1"/>
    <s v="Heart Attack"/>
    <b v="1"/>
    <b v="0"/>
    <s v="Blue Cross"/>
    <s v="Regular Follow Up"/>
    <x v="0"/>
  </r>
  <r>
    <s v="PID0460"/>
    <s v="West"/>
    <s v="Young Adults"/>
    <n v="40000"/>
    <n v="31.609195402298852"/>
    <b v="1"/>
    <s v="Kidney Stones"/>
    <b v="0"/>
    <b v="1"/>
    <s v="UnitedHealthcare"/>
    <s v="Regular Follow Up"/>
    <x v="1"/>
  </r>
  <r>
    <s v="PID0461"/>
    <s v="North"/>
    <s v="senior"/>
    <n v="32000"/>
    <n v="20.919067215363508"/>
    <b v="0"/>
    <s v="Childbirth"/>
    <b v="0"/>
    <b v="0"/>
    <s v="No Insurance"/>
    <s v="High Priority"/>
    <x v="0"/>
  </r>
  <r>
    <s v="PID0462"/>
    <s v="South"/>
    <s v="Senior Adullt"/>
    <n v="54000"/>
    <n v="30.830449826989621"/>
    <b v="1"/>
    <s v="Prostate Cancer"/>
    <b v="0"/>
    <b v="1"/>
    <s v="Blue Cross"/>
    <s v="Regular Follow Up"/>
    <x v="1"/>
  </r>
  <r>
    <s v="PID0463"/>
    <s v="East"/>
    <s v="senior"/>
    <n v="40000"/>
    <n v="29.27257977285019"/>
    <b v="1"/>
    <s v="Stroke"/>
    <b v="1"/>
    <b v="0"/>
    <s v="Aetna"/>
    <s v="Regular Follow Up"/>
    <x v="1"/>
  </r>
  <r>
    <s v="PID0464"/>
    <s v="South"/>
    <s v="Super Adults"/>
    <n v="800"/>
    <n v="32.470156106519745"/>
    <b v="1"/>
    <s v="Cancer"/>
    <b v="0"/>
    <b v="1"/>
    <s v="No Insurance"/>
    <s v="Regular Follow Up"/>
    <x v="0"/>
  </r>
  <r>
    <s v="PID0465"/>
    <s v="West"/>
    <s v="Young Adults"/>
    <n v="32000"/>
    <n v="30.00992063492064"/>
    <b v="1"/>
    <s v="Heart Disease"/>
    <b v="1"/>
    <b v="1"/>
    <s v="UnitedHealthcare"/>
    <s v="Regular Follow Up"/>
    <x v="3"/>
  </r>
  <r>
    <s v="PID0466"/>
    <s v="South"/>
    <s v="Super Adults"/>
    <n v="12000"/>
    <n v="31.134235171696144"/>
    <b v="1"/>
    <s v="Stroke"/>
    <b v="1"/>
    <b v="0"/>
    <s v="No Insurance"/>
    <s v="Regular Follow Up"/>
    <x v="0"/>
  </r>
  <r>
    <s v="PID0467"/>
    <s v="West"/>
    <s v="Super Adults"/>
    <n v="40000"/>
    <n v="33.701198528539216"/>
    <b v="1"/>
    <s v="Hypertension"/>
    <b v="0"/>
    <b v="1"/>
    <s v="No Insurance"/>
    <s v="Regular Follow Up"/>
    <x v="1"/>
  </r>
  <r>
    <s v="PID0468"/>
    <s v="North"/>
    <s v="Young Adults"/>
    <n v="21000"/>
    <n v="32.352941176470594"/>
    <b v="1"/>
    <s v="Stroke"/>
    <b v="0"/>
    <b v="1"/>
    <s v="Aetna"/>
    <s v="Regular Follow Up"/>
    <x v="0"/>
  </r>
  <r>
    <s v="PID0469"/>
    <s v="East"/>
    <s v="Young Adults"/>
    <n v="3000"/>
    <n v="21.93771626297578"/>
    <b v="0"/>
    <s v="Hypertension"/>
    <b v="0"/>
    <b v="0"/>
    <s v="Cigna"/>
    <s v="Regular Follow Up"/>
    <x v="3"/>
  </r>
  <r>
    <s v="PID0470"/>
    <s v="North"/>
    <s v="senior"/>
    <n v="75000"/>
    <n v="34.438631487824161"/>
    <b v="1"/>
    <s v="Appendicitis"/>
    <b v="1"/>
    <b v="0"/>
    <s v="Medicare"/>
    <s v="Regular Follow Up"/>
    <x v="0"/>
  </r>
  <r>
    <s v="PID0471"/>
    <s v="East"/>
    <s v="Young Adults"/>
    <n v="800"/>
    <n v="31.941452070722622"/>
    <b v="1"/>
    <s v="Stroke"/>
    <b v="0"/>
    <b v="1"/>
    <s v="UnitedHealthcare"/>
    <s v="Regular Follow Up"/>
    <x v="3"/>
  </r>
  <r>
    <s v="PID0472"/>
    <s v="South"/>
    <s v="senior"/>
    <n v="75000"/>
    <n v="20.390624999999996"/>
    <b v="0"/>
    <s v="Kidney Stones"/>
    <b v="0"/>
    <b v="0"/>
    <s v="No Insurance"/>
    <s v="Regular Follow Up"/>
    <x v="0"/>
  </r>
  <r>
    <s v="PID0473"/>
    <s v="South"/>
    <s v="senior"/>
    <n v="20000"/>
    <n v="34.012855831037648"/>
    <b v="1"/>
    <s v="Fractured Arm"/>
    <b v="0"/>
    <b v="1"/>
    <s v="UnitedHealthcare"/>
    <s v="Regular Follow Up"/>
    <x v="0"/>
  </r>
  <r>
    <s v="PID0474"/>
    <s v="North"/>
    <s v="senior"/>
    <n v="100"/>
    <n v="28.133656509695292"/>
    <b v="1"/>
    <s v="Childbirth"/>
    <b v="1"/>
    <b v="1"/>
    <s v="UnitedHealthcare"/>
    <s v="Regular Follow Up"/>
    <x v="1"/>
  </r>
  <r>
    <s v="PID0475"/>
    <s v="West"/>
    <s v="Super Adults"/>
    <n v="75000"/>
    <n v="29.895429246078599"/>
    <b v="1"/>
    <s v="Stroke"/>
    <b v="0"/>
    <b v="1"/>
    <s v="Medicare"/>
    <s v="Regular Follow Up"/>
    <x v="4"/>
  </r>
  <r>
    <s v="PID0476"/>
    <s v="South"/>
    <s v="Senior Adullt"/>
    <n v="250000"/>
    <n v="33.090134297520663"/>
    <b v="1"/>
    <s v="Stroke"/>
    <b v="0"/>
    <b v="1"/>
    <s v="No Insurance"/>
    <s v="Regular Follow Up"/>
    <x v="1"/>
  </r>
  <r>
    <s v="PID0477"/>
    <s v="West"/>
    <s v="Senior Adullt"/>
    <n v="20000"/>
    <n v="25.822720163426858"/>
    <b v="0"/>
    <s v="Allergic Reaction"/>
    <b v="0"/>
    <b v="0"/>
    <s v="Medicare"/>
    <s v="Regular Follow Up"/>
    <x v="0"/>
  </r>
  <r>
    <s v="PID0478"/>
    <s v="North"/>
    <s v="Young Adults"/>
    <n v="72000"/>
    <n v="21.877551020408163"/>
    <b v="0"/>
    <s v="Diabetes"/>
    <b v="0"/>
    <b v="0"/>
    <s v="Blue Cross"/>
    <s v="High Priority"/>
    <x v="4"/>
  </r>
  <r>
    <s v="PID0479"/>
    <s v="South"/>
    <s v="senior"/>
    <n v="4000"/>
    <n v="28.281249999999996"/>
    <b v="1"/>
    <s v="Heart Disease"/>
    <b v="1"/>
    <b v="1"/>
    <s v="Blue Cross"/>
    <s v="Regular Follow Up"/>
    <x v="3"/>
  </r>
  <r>
    <s v="PID0480"/>
    <s v="South"/>
    <s v="Young Adults"/>
    <n v="30000"/>
    <n v="20.576281027725361"/>
    <b v="0"/>
    <s v="Hypertension"/>
    <b v="0"/>
    <b v="0"/>
    <s v="Aetna"/>
    <s v="Regular Follow Up"/>
    <x v="3"/>
  </r>
  <r>
    <s v="PID0481"/>
    <s v="North"/>
    <s v="Senior Adullt"/>
    <n v="45000"/>
    <n v="24.767565919829291"/>
    <b v="0"/>
    <s v="Kidney Stones"/>
    <b v="0"/>
    <b v="0"/>
    <s v="Cigna"/>
    <s v="High Priority"/>
    <x v="3"/>
  </r>
  <r>
    <s v="PID0482"/>
    <s v="West"/>
    <s v="senior"/>
    <n v="100"/>
    <n v="32.539062499999993"/>
    <b v="1"/>
    <s v="Heart Attack"/>
    <b v="1"/>
    <b v="0"/>
    <s v="No Insurance"/>
    <s v="Regular Follow Up"/>
    <x v="1"/>
  </r>
  <r>
    <s v="PID0483"/>
    <s v="North"/>
    <s v="senior"/>
    <n v="500"/>
    <n v="34.943825024563203"/>
    <b v="1"/>
    <s v="Heart Attack"/>
    <b v="1"/>
    <b v="0"/>
    <s v="Cigna"/>
    <s v="Regular Follow Up"/>
    <x v="1"/>
  </r>
  <r>
    <s v="PID0484"/>
    <s v="North"/>
    <s v="Young Adults"/>
    <n v="500"/>
    <n v="24.683195592286506"/>
    <b v="0"/>
    <s v="Cancer"/>
    <b v="0"/>
    <b v="0"/>
    <s v="Cigna"/>
    <s v="Regular Follow Up"/>
    <x v="1"/>
  </r>
  <r>
    <s v="PID0485"/>
    <s v="South"/>
    <s v="senior"/>
    <n v="60000"/>
    <n v="28.826177285318558"/>
    <b v="1"/>
    <s v="Respiratory Infection"/>
    <b v="1"/>
    <b v="1"/>
    <s v="No Insurance"/>
    <s v="Regular Follow Up"/>
    <x v="1"/>
  </r>
  <r>
    <s v="PID0486"/>
    <s v="South"/>
    <s v="senior"/>
    <n v="48000"/>
    <n v="33.976124885215796"/>
    <b v="1"/>
    <s v="Heart Disease"/>
    <b v="1"/>
    <b v="0"/>
    <s v="UnitedHealthcare"/>
    <s v="Regular Follow Up"/>
    <x v="3"/>
  </r>
  <r>
    <s v="PID0487"/>
    <s v="South"/>
    <s v="senior"/>
    <n v="15000"/>
    <n v="30.66122448979592"/>
    <b v="1"/>
    <s v="Cancer"/>
    <b v="1"/>
    <b v="1"/>
    <s v="Medicare"/>
    <s v="Regular Follow Up"/>
    <x v="3"/>
  </r>
  <r>
    <s v="PID0488"/>
    <s v="South"/>
    <s v="senior"/>
    <n v="800"/>
    <n v="30.267642974371924"/>
    <b v="1"/>
    <s v="Prostate Cancer"/>
    <b v="1"/>
    <b v="0"/>
    <s v="UnitedHealthcare"/>
    <s v="Regular Follow Up"/>
    <x v="1"/>
  </r>
  <r>
    <s v="PID0489"/>
    <s v="West"/>
    <s v="senior"/>
    <n v="21000"/>
    <n v="28.444444444444443"/>
    <b v="1"/>
    <s v="Osteoarthritis"/>
    <b v="1"/>
    <b v="0"/>
    <s v="Cigna"/>
    <s v="Regular Follow Up"/>
    <x v="3"/>
  </r>
  <r>
    <s v="PID0490"/>
    <s v="South"/>
    <s v="Senior Adullt"/>
    <n v="40000"/>
    <n v="22.100449992742053"/>
    <b v="0"/>
    <s v="Hypertension"/>
    <b v="0"/>
    <b v="0"/>
    <s v="Medicare"/>
    <s v="Regular Follow Up"/>
    <x v="1"/>
  </r>
  <r>
    <s v="PID0491"/>
    <s v="West"/>
    <s v="senior"/>
    <n v="500"/>
    <n v="32.907681030824421"/>
    <b v="1"/>
    <s v="Osteoarthritis"/>
    <b v="1"/>
    <b v="1"/>
    <s v="Cigna"/>
    <s v="Regular Follow Up"/>
    <x v="0"/>
  </r>
  <r>
    <s v="PID0492"/>
    <s v="West"/>
    <s v="Senior Adullt"/>
    <n v="100"/>
    <n v="28.114285714285714"/>
    <b v="1"/>
    <s v="Diabetes"/>
    <b v="1"/>
    <b v="0"/>
    <s v="Aetna"/>
    <s v="Regular Follow Up"/>
    <x v="1"/>
  </r>
  <r>
    <s v="PID0493"/>
    <s v="North"/>
    <s v="Super Adults"/>
    <n v="300000"/>
    <n v="33.759666864961339"/>
    <b v="1"/>
    <s v="Respiratory Infection"/>
    <b v="1"/>
    <b v="1"/>
    <s v="Cigna"/>
    <s v="Regular Follow Up"/>
    <x v="0"/>
  </r>
  <r>
    <s v="PID0494"/>
    <s v="South"/>
    <s v="Senior Adullt"/>
    <n v="500"/>
    <n v="22.109374999999996"/>
    <b v="0"/>
    <s v="Diabetes"/>
    <b v="0"/>
    <b v="0"/>
    <s v="Medicare"/>
    <s v="Regular Follow Up"/>
    <x v="1"/>
  </r>
  <r>
    <s v="PID0495"/>
    <s v="South"/>
    <s v="senior"/>
    <n v="300000"/>
    <n v="32.370445637973582"/>
    <b v="1"/>
    <s v="Fractured Arm"/>
    <b v="1"/>
    <b v="1"/>
    <s v="Cigna"/>
    <s v="High Priority"/>
    <x v="3"/>
  </r>
  <r>
    <s v="PID0496"/>
    <s v="East"/>
    <s v="senior"/>
    <n v="20000"/>
    <n v="22.976680384087786"/>
    <b v="0"/>
    <s v="Kidney Stones"/>
    <b v="0"/>
    <b v="0"/>
    <s v="Medicare"/>
    <s v="Regular Follow Up"/>
    <x v="0"/>
  </r>
  <r>
    <s v="PID0497"/>
    <s v="West"/>
    <s v="senior"/>
    <n v="3000"/>
    <n v="20.140804180577735"/>
    <b v="0"/>
    <s v="Prostate Cancer"/>
    <b v="0"/>
    <b v="0"/>
    <s v="Cigna"/>
    <s v="Regular Follow Up"/>
    <x v="4"/>
  </r>
  <r>
    <s v="PID0498"/>
    <s v="North"/>
    <s v="senior"/>
    <n v="60000"/>
    <n v="28.682001185980464"/>
    <b v="1"/>
    <s v="Appendicitis"/>
    <b v="0"/>
    <b v="1"/>
    <s v="UnitedHealthcare"/>
    <s v="High Priority"/>
    <x v="0"/>
  </r>
  <r>
    <s v="PID0499"/>
    <s v="West"/>
    <s v="senior"/>
    <n v="100"/>
    <n v="20.732340720221607"/>
    <b v="0"/>
    <s v="Appendicitis"/>
    <b v="0"/>
    <b v="0"/>
    <s v="No Insurance"/>
    <s v="Regular Follow Up"/>
    <x v="3"/>
  </r>
  <r>
    <s v="PID0500"/>
    <s v="South"/>
    <s v="Super Adults"/>
    <n v="40000"/>
    <n v="26.36079714455682"/>
    <b v="0"/>
    <s v="Osteoarthritis"/>
    <b v="0"/>
    <b v="0"/>
    <s v="UnitedHealthcare"/>
    <s v="Regular Follow Up"/>
    <x v="3"/>
  </r>
  <r>
    <s v="PID0501"/>
    <s v="North"/>
    <s v="Senior Adullt"/>
    <n v="18000"/>
    <n v="30.380622837370243"/>
    <b v="1"/>
    <s v="Heart Disease"/>
    <b v="1"/>
    <b v="1"/>
    <s v="Cigna"/>
    <s v="High Priority"/>
    <x v="1"/>
  </r>
  <r>
    <s v="PID0502"/>
    <s v="South"/>
    <s v="senior"/>
    <n v="24000"/>
    <n v="29.79421790178008"/>
    <b v="1"/>
    <s v="Respiratory Infection"/>
    <b v="1"/>
    <b v="0"/>
    <s v="Medicare"/>
    <s v="Regular Follow Up"/>
    <x v="0"/>
  </r>
  <r>
    <s v="PID0503"/>
    <s v="South"/>
    <s v="senior"/>
    <n v="18000"/>
    <n v="28.850341123530267"/>
    <b v="1"/>
    <s v="Fractured Leg"/>
    <b v="1"/>
    <b v="0"/>
    <s v="Aetna"/>
    <s v="Regular Follow Up"/>
    <x v="4"/>
  </r>
  <r>
    <s v="PID0504"/>
    <s v="South"/>
    <s v="Senior Adullt"/>
    <n v="800"/>
    <n v="29.983587930816814"/>
    <b v="1"/>
    <s v="Diabetes"/>
    <b v="1"/>
    <b v="1"/>
    <s v="Cigna"/>
    <s v="Regular Follow Up"/>
    <x v="1"/>
  </r>
  <r>
    <s v="PID0505"/>
    <s v="East"/>
    <s v="senior"/>
    <n v="3000"/>
    <n v="29.60356404958678"/>
    <b v="1"/>
    <s v="Diabetes"/>
    <b v="0"/>
    <b v="1"/>
    <s v="Medicare"/>
    <s v="Regular Follow Up"/>
    <x v="3"/>
  </r>
  <r>
    <s v="PID0506"/>
    <s v="North"/>
    <s v="Senior Adullt"/>
    <n v="200000"/>
    <n v="31.942942130881562"/>
    <b v="1"/>
    <s v="Heart Disease"/>
    <b v="1"/>
    <b v="1"/>
    <s v="UnitedHealthcare"/>
    <s v="High Priority"/>
    <x v="0"/>
  </r>
  <r>
    <s v="PID0507"/>
    <s v="West"/>
    <s v="Senior Adullt"/>
    <n v="20000"/>
    <n v="25.559329155141629"/>
    <b v="0"/>
    <s v="Hypertension"/>
    <b v="0"/>
    <b v="0"/>
    <s v="No Insurance"/>
    <s v="Regular Follow Up"/>
    <x v="1"/>
  </r>
  <r>
    <s v="PID0508"/>
    <s v="South"/>
    <s v="Super Adults"/>
    <n v="1600"/>
    <n v="28.685144680698485"/>
    <b v="1"/>
    <s v="Prostate Cancer"/>
    <b v="1"/>
    <b v="1"/>
    <s v="Aetna"/>
    <s v="Regular Follow Up"/>
    <x v="3"/>
  </r>
  <r>
    <s v="PID0509"/>
    <s v="South"/>
    <s v="Senior Adullt"/>
    <n v="21000"/>
    <n v="29.441590048674961"/>
    <b v="1"/>
    <s v="Stroke"/>
    <b v="0"/>
    <b v="1"/>
    <s v="No Insurance"/>
    <s v="Regular Follow Up"/>
    <x v="4"/>
  </r>
  <r>
    <s v="PID0510"/>
    <s v="North"/>
    <s v="Young Adults"/>
    <n v="250000"/>
    <n v="29.545711167149687"/>
    <b v="1"/>
    <s v="Fractured Leg"/>
    <b v="1"/>
    <b v="1"/>
    <s v="Aetna"/>
    <s v="Regular Follow Up"/>
    <x v="3"/>
  </r>
  <r>
    <s v="PID0511"/>
    <s v="North"/>
    <s v="senior"/>
    <n v="18000"/>
    <n v="32.15893351800554"/>
    <b v="1"/>
    <s v="Appendicitis"/>
    <b v="1"/>
    <b v="0"/>
    <s v="Blue Cross"/>
    <s v="High Priority"/>
    <x v="1"/>
  </r>
  <r>
    <s v="PID0512"/>
    <s v="North"/>
    <s v="Senior Adullt"/>
    <n v="12000"/>
    <n v="30.750122323008021"/>
    <b v="1"/>
    <s v="Fractured Arm"/>
    <b v="1"/>
    <b v="0"/>
    <s v="Blue Cross"/>
    <s v="High Priority"/>
    <x v="1"/>
  </r>
  <r>
    <s v="PID0513"/>
    <s v="North"/>
    <s v="Senior Adullt"/>
    <n v="21000"/>
    <n v="22.699724517906336"/>
    <b v="0"/>
    <s v="Fractured Leg"/>
    <b v="0"/>
    <b v="0"/>
    <s v="Aetna"/>
    <s v="High Priority"/>
    <x v="3"/>
  </r>
  <r>
    <s v="PID0514"/>
    <s v="North"/>
    <s v="senior"/>
    <n v="3000"/>
    <n v="30.411381685422864"/>
    <b v="1"/>
    <s v="Allergic Reaction"/>
    <b v="0"/>
    <b v="1"/>
    <s v="UnitedHealthcare"/>
    <s v="Regular Follow Up"/>
    <x v="3"/>
  </r>
  <r>
    <s v="PID0515"/>
    <s v="South"/>
    <s v="senior"/>
    <n v="100"/>
    <n v="33.912513336381643"/>
    <b v="1"/>
    <s v="Osteoarthritis"/>
    <b v="1"/>
    <b v="0"/>
    <s v="No Insurance"/>
    <s v="Regular Follow Up"/>
    <x v="0"/>
  </r>
  <r>
    <s v="PID0516"/>
    <s v="West"/>
    <s v="senior"/>
    <n v="40000"/>
    <n v="32.198096371207619"/>
    <b v="1"/>
    <s v="Hypertension"/>
    <b v="0"/>
    <b v="1"/>
    <s v="No Insurance"/>
    <s v="Regular Follow Up"/>
    <x v="3"/>
  </r>
  <r>
    <s v="PID0517"/>
    <s v="North"/>
    <s v="Super Adults"/>
    <n v="32000"/>
    <n v="32.304687499999993"/>
    <b v="1"/>
    <s v="Hypertension"/>
    <b v="0"/>
    <b v="1"/>
    <s v="Medicare"/>
    <s v="Regular Follow Up"/>
    <x v="1"/>
  </r>
  <r>
    <s v="PID0518"/>
    <s v="North"/>
    <s v="Senior Adullt"/>
    <n v="12000"/>
    <n v="21.777553339224845"/>
    <b v="0"/>
    <s v="Appendicitis"/>
    <b v="0"/>
    <b v="0"/>
    <s v="No Insurance"/>
    <s v="Regular Follow Up"/>
    <x v="1"/>
  </r>
  <r>
    <s v="PID0519"/>
    <s v="North"/>
    <s v="senior"/>
    <n v="500"/>
    <n v="28.408184110568481"/>
    <b v="1"/>
    <s v="Respiratory Infection"/>
    <b v="1"/>
    <b v="0"/>
    <s v="UnitedHealthcare"/>
    <s v="Regular Follow Up"/>
    <x v="0"/>
  </r>
  <r>
    <s v="PID0520"/>
    <s v="South"/>
    <s v="Super Adults"/>
    <n v="18000"/>
    <n v="24.648996883862615"/>
    <b v="0"/>
    <s v="Cancer"/>
    <b v="0"/>
    <b v="0"/>
    <s v="Cigna"/>
    <s v="Regular Follow Up"/>
    <x v="3"/>
  </r>
  <r>
    <s v="PID0521"/>
    <s v="South"/>
    <s v="Young Adults"/>
    <n v="30000"/>
    <n v="25.050505050505055"/>
    <b v="0"/>
    <s v="Childbirth"/>
    <b v="0"/>
    <b v="0"/>
    <s v="Medicare"/>
    <s v="Regular Follow Up"/>
    <x v="1"/>
  </r>
  <r>
    <s v="PID0522"/>
    <s v="North"/>
    <s v="Senior Adullt"/>
    <n v="100"/>
    <n v="29.983587930816814"/>
    <b v="1"/>
    <s v="Cancer"/>
    <b v="1"/>
    <b v="1"/>
    <s v="Cigna"/>
    <s v="Regular Follow Up"/>
    <x v="3"/>
  </r>
  <r>
    <s v="PID0523"/>
    <s v="North"/>
    <s v="senior"/>
    <n v="3000"/>
    <n v="32.406157169862269"/>
    <b v="1"/>
    <s v="Hypertension"/>
    <b v="1"/>
    <b v="0"/>
    <s v="Blue Cross"/>
    <s v="Regular Follow Up"/>
    <x v="1"/>
  </r>
  <r>
    <s v="PID0524"/>
    <s v="West"/>
    <s v="Young Adults"/>
    <n v="800"/>
    <n v="23.437499999999996"/>
    <b v="0"/>
    <s v="Fractured Arm"/>
    <b v="0"/>
    <b v="0"/>
    <s v="No Insurance"/>
    <s v="Regular Follow Up"/>
    <x v="4"/>
  </r>
  <r>
    <s v="PID0525"/>
    <s v="East"/>
    <s v="Young Adults"/>
    <n v="60000"/>
    <n v="23.86062365862896"/>
    <b v="0"/>
    <s v="Prostate Cancer"/>
    <b v="0"/>
    <b v="0"/>
    <s v="Blue Cross"/>
    <s v="Regular Follow Up"/>
    <x v="0"/>
  </r>
  <r>
    <s v="PID0526"/>
    <s v="South"/>
    <s v="senior"/>
    <n v="60000"/>
    <n v="31.064015096530699"/>
    <b v="1"/>
    <s v="Heart Attack"/>
    <b v="1"/>
    <b v="1"/>
    <s v="Aetna"/>
    <s v="Regular Follow Up"/>
    <x v="1"/>
  </r>
  <r>
    <s v="PID0527"/>
    <s v="South"/>
    <s v="Young Adults"/>
    <n v="60000"/>
    <n v="31.143707482993204"/>
    <b v="1"/>
    <s v="Heart Disease"/>
    <b v="1"/>
    <b v="0"/>
    <s v="Blue Cross"/>
    <s v="Regular Follow Up"/>
    <x v="3"/>
  </r>
  <r>
    <s v="PID0528"/>
    <s v="North"/>
    <s v="senior"/>
    <n v="240000"/>
    <n v="33.121306786104107"/>
    <b v="1"/>
    <s v="Heart Disease"/>
    <b v="1"/>
    <b v="1"/>
    <s v="Medicare"/>
    <s v="High Priority"/>
    <x v="3"/>
  </r>
  <r>
    <s v="PID0529"/>
    <s v="South"/>
    <s v="senior"/>
    <n v="500"/>
    <n v="30.592955518691404"/>
    <b v="1"/>
    <s v="Childbirth"/>
    <b v="0"/>
    <b v="1"/>
    <s v="UnitedHealthcare"/>
    <s v="Regular Follow Up"/>
    <x v="4"/>
  </r>
  <r>
    <s v="PID0530"/>
    <s v="West"/>
    <s v="senior"/>
    <n v="54000"/>
    <n v="34.316890495867767"/>
    <b v="1"/>
    <s v="Respiratory Infection"/>
    <b v="1"/>
    <b v="0"/>
    <s v="Aetna"/>
    <s v="Regular Follow Up"/>
    <x v="3"/>
  </r>
  <r>
    <s v="PID0531"/>
    <s v="South"/>
    <s v="senior"/>
    <n v="500"/>
    <n v="30.597469897881414"/>
    <b v="1"/>
    <s v="Respiratory Infection"/>
    <b v="1"/>
    <b v="1"/>
    <s v="Cigna"/>
    <s v="Regular Follow Up"/>
    <x v="1"/>
  </r>
  <r>
    <s v="PID0532"/>
    <s v="East"/>
    <s v="Young Adults"/>
    <n v="500"/>
    <n v="20.047778925619834"/>
    <b v="0"/>
    <s v="Appendicitis"/>
    <b v="0"/>
    <b v="0"/>
    <s v="Aetna"/>
    <s v="Regular Follow Up"/>
    <x v="3"/>
  </r>
  <r>
    <s v="PID0533"/>
    <s v="North"/>
    <s v="Super Adults"/>
    <n v="4000"/>
    <n v="22.595640908398103"/>
    <b v="0"/>
    <s v="Appendicitis"/>
    <b v="0"/>
    <b v="0"/>
    <s v="Cigna"/>
    <s v="Regular Follow Up"/>
    <x v="4"/>
  </r>
  <r>
    <s v="PID0534"/>
    <s v="North"/>
    <s v="Senior Adullt"/>
    <n v="30000"/>
    <n v="28.442906574394467"/>
    <b v="1"/>
    <s v="Heart Attack"/>
    <b v="1"/>
    <b v="0"/>
    <s v="UnitedHealthcare"/>
    <s v="Regular Follow Up"/>
    <x v="1"/>
  </r>
  <r>
    <s v="PID0535"/>
    <s v="West"/>
    <s v="Super Adults"/>
    <n v="500"/>
    <n v="30.148423005565864"/>
    <b v="1"/>
    <s v="Prostate Cancer"/>
    <b v="0"/>
    <b v="1"/>
    <s v="Blue Cross"/>
    <s v="Regular Follow Up"/>
    <x v="1"/>
  </r>
  <r>
    <s v="PID0536"/>
    <s v="South"/>
    <s v="Senior Adullt"/>
    <n v="24000"/>
    <n v="30.519669037596167"/>
    <b v="1"/>
    <s v="Appendicitis"/>
    <b v="0"/>
    <b v="1"/>
    <s v="UnitedHealthcare"/>
    <s v="Regular Follow Up"/>
    <x v="0"/>
  </r>
  <r>
    <s v="PID0537"/>
    <s v="South"/>
    <s v="Young Adults"/>
    <n v="24000"/>
    <n v="28.415532879818599"/>
    <b v="1"/>
    <s v="Diabetes"/>
    <b v="1"/>
    <b v="0"/>
    <s v="No Insurance"/>
    <s v="Regular Follow Up"/>
    <x v="1"/>
  </r>
  <r>
    <s v="PID0538"/>
    <s v="North"/>
    <s v="senior"/>
    <n v="12000"/>
    <n v="30.714682387116071"/>
    <b v="1"/>
    <s v="Heart Disease"/>
    <b v="1"/>
    <b v="0"/>
    <s v="UnitedHealthcare"/>
    <s v="High Priority"/>
    <x v="4"/>
  </r>
  <r>
    <s v="PID0539"/>
    <s v="South"/>
    <s v="Senior Adullt"/>
    <n v="3000"/>
    <n v="34.978200554894968"/>
    <b v="1"/>
    <s v="Allergic Reaction"/>
    <b v="1"/>
    <b v="1"/>
    <s v="Medicare"/>
    <s v="Regular Follow Up"/>
    <x v="0"/>
  </r>
  <r>
    <s v="PID0540"/>
    <s v="South"/>
    <s v="senior"/>
    <n v="18000"/>
    <n v="21.035548203863801"/>
    <b v="0"/>
    <s v="Hypertension"/>
    <b v="0"/>
    <b v="0"/>
    <s v="Blue Cross"/>
    <s v="Regular Follow Up"/>
    <x v="3"/>
  </r>
  <r>
    <s v="PID0541"/>
    <s v="South"/>
    <s v="senior"/>
    <n v="36000"/>
    <n v="33.717306816988206"/>
    <b v="1"/>
    <s v="Heart Attack"/>
    <b v="1"/>
    <b v="0"/>
    <s v="No Insurance"/>
    <s v="Regular Follow Up"/>
    <x v="0"/>
  </r>
  <r>
    <s v="PID0542"/>
    <s v="West"/>
    <s v="Super Adults"/>
    <n v="60000"/>
    <n v="30.533333333333335"/>
    <b v="1"/>
    <s v="Diabetes"/>
    <b v="1"/>
    <b v="0"/>
    <s v="Blue Cross"/>
    <s v="Regular Follow Up"/>
    <x v="3"/>
  </r>
  <r>
    <s v="PID0543"/>
    <s v="East"/>
    <s v="senior"/>
    <n v="30000"/>
    <n v="29.443027210884356"/>
    <b v="1"/>
    <s v="Hypertension"/>
    <b v="0"/>
    <b v="1"/>
    <s v="No Insurance"/>
    <s v="Regular Follow Up"/>
    <x v="3"/>
  </r>
  <r>
    <s v="PID0544"/>
    <s v="North"/>
    <s v="senior"/>
    <n v="18000"/>
    <n v="30.60406986059926"/>
    <b v="1"/>
    <s v="Respiratory Infection"/>
    <b v="1"/>
    <b v="0"/>
    <s v="Blue Cross"/>
    <s v="High Priority"/>
    <x v="3"/>
  </r>
  <r>
    <s v="PID0545"/>
    <s v="South"/>
    <s v="senior"/>
    <n v="800"/>
    <n v="31.000918273645553"/>
    <b v="1"/>
    <s v="Kidney Stones"/>
    <b v="1"/>
    <b v="1"/>
    <s v="Cigna"/>
    <s v="Regular Follow Up"/>
    <x v="1"/>
  </r>
  <r>
    <s v="PID0546"/>
    <s v="North"/>
    <s v="Super Adults"/>
    <n v="40000"/>
    <n v="31.365165838807876"/>
    <b v="1"/>
    <s v="Cancer"/>
    <b v="1"/>
    <b v="0"/>
    <s v="Cigna"/>
    <s v="Regular Follow Up"/>
    <x v="3"/>
  </r>
  <r>
    <s v="PID0547"/>
    <s v="West"/>
    <s v="Senior Adullt"/>
    <n v="60000"/>
    <n v="29.322107707940194"/>
    <b v="1"/>
    <s v="Childbirth"/>
    <b v="1"/>
    <b v="1"/>
    <s v="Cigna"/>
    <s v="Regular Follow Up"/>
    <x v="1"/>
  </r>
  <r>
    <s v="PID0548"/>
    <s v="South"/>
    <s v="Young Adults"/>
    <n v="40000"/>
    <n v="32.142722721969214"/>
    <b v="1"/>
    <s v="Heart Attack"/>
    <b v="1"/>
    <b v="0"/>
    <s v="Medicare"/>
    <s v="Regular Follow Up"/>
    <x v="0"/>
  </r>
  <r>
    <s v="PID0549"/>
    <s v="North"/>
    <s v="senior"/>
    <n v="32000"/>
    <n v="21.671206537413873"/>
    <b v="0"/>
    <s v="Appendicitis"/>
    <b v="0"/>
    <b v="0"/>
    <s v="Aetna"/>
    <s v="High Priority"/>
    <x v="4"/>
  </r>
  <r>
    <s v="PID0550"/>
    <s v="West"/>
    <s v="Senior Adullt"/>
    <n v="240000"/>
    <n v="34.131469363474125"/>
    <b v="1"/>
    <s v="Stroke"/>
    <b v="0"/>
    <b v="1"/>
    <s v="Blue Cross"/>
    <s v="Regular Follow Up"/>
    <x v="3"/>
  </r>
  <r>
    <s v="PID0551"/>
    <s v="North"/>
    <s v="senior"/>
    <n v="800"/>
    <n v="33.777777777777779"/>
    <b v="1"/>
    <s v="Appendicitis"/>
    <b v="1"/>
    <b v="0"/>
    <s v="Cigna"/>
    <s v="Regular Follow Up"/>
    <x v="3"/>
  </r>
  <r>
    <s v="PID0552"/>
    <s v="West"/>
    <s v="Senior Adullt"/>
    <n v="18000"/>
    <n v="24.785890550152416"/>
    <b v="0"/>
    <s v="Osteoarthritis"/>
    <b v="0"/>
    <b v="0"/>
    <s v="Cigna"/>
    <s v="Regular Follow Up"/>
    <x v="3"/>
  </r>
  <r>
    <s v="PID0553"/>
    <s v="South"/>
    <s v="senior"/>
    <n v="12000"/>
    <n v="34.747474747474747"/>
    <b v="1"/>
    <s v="Cancer"/>
    <b v="1"/>
    <b v="0"/>
    <s v="Cigna"/>
    <s v="Regular Follow Up"/>
    <x v="0"/>
  </r>
  <r>
    <s v="PID0554"/>
    <s v="North"/>
    <s v="senior"/>
    <n v="16000"/>
    <n v="34.6505280645544"/>
    <b v="1"/>
    <s v="Heart Disease"/>
    <b v="1"/>
    <b v="0"/>
    <s v="No Insurance"/>
    <s v="High Priority"/>
    <x v="0"/>
  </r>
  <r>
    <s v="PID0555"/>
    <s v="South"/>
    <s v="senior"/>
    <n v="200000"/>
    <n v="30.064014631915864"/>
    <b v="1"/>
    <s v="Hypertension"/>
    <b v="1"/>
    <b v="0"/>
    <s v="Medicare"/>
    <s v="Regular Follow Up"/>
    <x v="0"/>
  </r>
  <r>
    <s v="PID0556"/>
    <s v="West"/>
    <s v="senior"/>
    <n v="250000"/>
    <n v="29.397682658239965"/>
    <b v="1"/>
    <s v="Prostate Cancer"/>
    <b v="1"/>
    <b v="0"/>
    <s v="Cigna"/>
    <s v="Regular Follow Up"/>
    <x v="0"/>
  </r>
  <r>
    <s v="PID0557"/>
    <s v="South"/>
    <s v="senior"/>
    <n v="3000"/>
    <n v="23.54823959762231"/>
    <b v="0"/>
    <s v="Prostate Cancer"/>
    <b v="0"/>
    <b v="0"/>
    <s v="Blue Cross"/>
    <s v="Regular Follow Up"/>
    <x v="1"/>
  </r>
  <r>
    <s v="PID0558"/>
    <s v="West"/>
    <s v="Senior Adullt"/>
    <n v="100"/>
    <n v="25.368480725623584"/>
    <b v="0"/>
    <s v="Kidney Stones"/>
    <b v="0"/>
    <b v="0"/>
    <s v="UnitedHealthcare"/>
    <s v="Regular Follow Up"/>
    <x v="1"/>
  </r>
  <r>
    <s v="PID0559"/>
    <s v="South"/>
    <s v="Young Adults"/>
    <n v="240000"/>
    <n v="34.924003620361411"/>
    <b v="1"/>
    <s v="Kidney Stones"/>
    <b v="1"/>
    <b v="0"/>
    <s v="Cigna"/>
    <s v="Regular Follow Up"/>
    <x v="4"/>
  </r>
  <r>
    <s v="PID0560"/>
    <s v="North"/>
    <s v="Senior Adullt"/>
    <n v="200000"/>
    <n v="32.732197119830886"/>
    <b v="1"/>
    <s v="Heart Disease"/>
    <b v="1"/>
    <b v="1"/>
    <s v="No Insurance"/>
    <s v="Regular Follow Up"/>
    <x v="4"/>
  </r>
  <r>
    <s v="PID0561"/>
    <s v="West"/>
    <s v="Senior Adullt"/>
    <n v="250000"/>
    <n v="33.694727891156468"/>
    <b v="1"/>
    <s v="Diabetes"/>
    <b v="0"/>
    <b v="1"/>
    <s v="Cigna"/>
    <s v="Regular Follow Up"/>
    <x v="1"/>
  </r>
  <r>
    <s v="PID0562"/>
    <s v="West"/>
    <s v="Senior Adullt"/>
    <n v="12000"/>
    <n v="29.952026259310696"/>
    <b v="1"/>
    <s v="Heart Attack"/>
    <b v="1"/>
    <b v="0"/>
    <s v="No Insurance"/>
    <s v="Regular Follow Up"/>
    <x v="0"/>
  </r>
  <r>
    <s v="PID0563"/>
    <s v="North"/>
    <s v="Senior Adullt"/>
    <n v="30000"/>
    <n v="25.11249818551314"/>
    <b v="0"/>
    <s v="Kidney Stones"/>
    <b v="0"/>
    <b v="0"/>
    <s v="Aetna"/>
    <s v="Regular Follow Up"/>
    <x v="0"/>
  </r>
  <r>
    <s v="PID0564"/>
    <s v="West"/>
    <s v="Young Adults"/>
    <n v="60000"/>
    <n v="29.237832874196513"/>
    <b v="1"/>
    <s v="Heart Attack"/>
    <b v="1"/>
    <b v="0"/>
    <s v="Cigna"/>
    <s v="Regular Follow Up"/>
    <x v="1"/>
  </r>
  <r>
    <s v="PID0565"/>
    <s v="South"/>
    <s v="senior"/>
    <n v="100"/>
    <n v="34.212804396100722"/>
    <b v="1"/>
    <s v="Heart Attack"/>
    <b v="1"/>
    <b v="0"/>
    <s v="Medicare"/>
    <s v="Regular Follow Up"/>
    <x v="3"/>
  </r>
  <r>
    <s v="PID0566"/>
    <s v="South"/>
    <s v="Senior Adullt"/>
    <n v="32000"/>
    <n v="28.440816326530609"/>
    <b v="1"/>
    <s v="Heart Disease"/>
    <b v="1"/>
    <b v="0"/>
    <s v="Blue Cross"/>
    <s v="Regular Follow Up"/>
    <x v="4"/>
  </r>
  <r>
    <s v="PID0567"/>
    <s v="South"/>
    <s v="senior"/>
    <n v="800"/>
    <n v="30.44358239163434"/>
    <b v="1"/>
    <s v="Fractured Leg"/>
    <b v="0"/>
    <b v="1"/>
    <s v="Cigna"/>
    <s v="Regular Follow Up"/>
    <x v="0"/>
  </r>
  <r>
    <s v="PID0568"/>
    <s v="East"/>
    <s v="senior"/>
    <n v="18000"/>
    <n v="28.886576482830385"/>
    <b v="1"/>
    <s v="Hypertension"/>
    <b v="1"/>
    <b v="1"/>
    <s v="No Insurance"/>
    <s v="Regular Follow Up"/>
    <x v="1"/>
  </r>
  <r>
    <s v="PID0569"/>
    <s v="North"/>
    <s v="Senior Adullt"/>
    <n v="500"/>
    <n v="33.813358281265664"/>
    <b v="1"/>
    <s v="Diabetes"/>
    <b v="1"/>
    <b v="0"/>
    <s v="No Insurance"/>
    <s v="Regular Follow Up"/>
    <x v="1"/>
  </r>
  <r>
    <s v="PID0570"/>
    <s v="North"/>
    <s v="Senior Adullt"/>
    <n v="90000"/>
    <n v="33.31350386674599"/>
    <b v="1"/>
    <s v="Heart Disease"/>
    <b v="1"/>
    <b v="1"/>
    <s v="Cigna"/>
    <s v="Regular Follow Up"/>
    <x v="0"/>
  </r>
  <r>
    <s v="PID0571"/>
    <s v="West"/>
    <s v="Young Adults"/>
    <n v="3000"/>
    <n v="29.369507835209998"/>
    <b v="1"/>
    <s v="Respiratory Infection"/>
    <b v="1"/>
    <b v="0"/>
    <s v="UnitedHealthcare"/>
    <s v="Regular Follow Up"/>
    <x v="1"/>
  </r>
  <r>
    <s v="PID0572"/>
    <s v="East"/>
    <s v="senior"/>
    <n v="300000"/>
    <n v="25.491276400367315"/>
    <b v="0"/>
    <s v="Allergic Reaction"/>
    <b v="0"/>
    <b v="0"/>
    <s v="Medicare"/>
    <s v="High Priority"/>
    <x v="1"/>
  </r>
  <r>
    <s v="PID0573"/>
    <s v="East"/>
    <s v="senior"/>
    <n v="60000"/>
    <n v="30.311111111111114"/>
    <b v="1"/>
    <s v="Kidney Stones"/>
    <b v="0"/>
    <b v="1"/>
    <s v="UnitedHealthcare"/>
    <s v="Regular Follow Up"/>
    <x v="1"/>
  </r>
  <r>
    <s v="PID0574"/>
    <s v="East"/>
    <s v="Super Adults"/>
    <n v="250000"/>
    <n v="32.708744247205779"/>
    <b v="1"/>
    <s v="Heart Disease"/>
    <b v="1"/>
    <b v="0"/>
    <s v="Medicare"/>
    <s v="Regular Follow Up"/>
    <x v="0"/>
  </r>
  <r>
    <s v="PID0575"/>
    <s v="South"/>
    <s v="senior"/>
    <n v="12000"/>
    <n v="32.443825510933799"/>
    <b v="1"/>
    <s v="Appendicitis"/>
    <b v="0"/>
    <b v="1"/>
    <s v="Medicare"/>
    <s v="High Priority"/>
    <x v="1"/>
  </r>
  <r>
    <s v="PID0576"/>
    <s v="West"/>
    <s v="Senior Adullt"/>
    <n v="36000"/>
    <n v="34.293801712875599"/>
    <b v="1"/>
    <s v="Heart Disease"/>
    <b v="1"/>
    <b v="0"/>
    <s v="Medicare"/>
    <s v="Regular Follow Up"/>
    <x v="0"/>
  </r>
  <r>
    <s v="PID0577"/>
    <s v="East"/>
    <s v="Senior Adullt"/>
    <n v="45000"/>
    <n v="31.268590124925641"/>
    <b v="1"/>
    <s v="Appendicitis"/>
    <b v="1"/>
    <b v="1"/>
    <s v="Medicare"/>
    <s v="Regular Follow Up"/>
    <x v="0"/>
  </r>
  <r>
    <s v="PID0578"/>
    <s v="West"/>
    <s v="Senior Adullt"/>
    <n v="90000"/>
    <n v="21.832474567314041"/>
    <b v="0"/>
    <s v="Fractured Leg"/>
    <b v="0"/>
    <b v="0"/>
    <s v="No Insurance"/>
    <s v="Regular Follow Up"/>
    <x v="0"/>
  </r>
  <r>
    <s v="PID0579"/>
    <s v="North"/>
    <s v="Young Adults"/>
    <n v="1000"/>
    <n v="34.112353026564087"/>
    <b v="1"/>
    <s v="Fractured Arm"/>
    <b v="1"/>
    <b v="0"/>
    <s v="No Insurance"/>
    <s v="Regular Follow Up"/>
    <x v="1"/>
  </r>
  <r>
    <s v="PID0580"/>
    <s v="North"/>
    <s v="senior"/>
    <n v="18000"/>
    <n v="30.483896811408421"/>
    <b v="1"/>
    <s v="Allergic Reaction"/>
    <b v="1"/>
    <b v="1"/>
    <s v="Blue Cross"/>
    <s v="Regular Follow Up"/>
    <x v="1"/>
  </r>
  <r>
    <s v="PID0581"/>
    <s v="North"/>
    <s v="senior"/>
    <n v="45000"/>
    <n v="30.264919469349667"/>
    <b v="1"/>
    <s v="Kidney Stones"/>
    <b v="1"/>
    <b v="0"/>
    <s v="UnitedHealthcare"/>
    <s v="Regular Follow Up"/>
    <x v="0"/>
  </r>
  <r>
    <s v="PID0582"/>
    <s v="East"/>
    <s v="senior"/>
    <n v="3000"/>
    <n v="33.310624260461118"/>
    <b v="1"/>
    <s v="Osteoarthritis"/>
    <b v="1"/>
    <b v="1"/>
    <s v="Aetna"/>
    <s v="Regular Follow Up"/>
    <x v="1"/>
  </r>
  <r>
    <s v="PID0583"/>
    <s v="North"/>
    <s v="senior"/>
    <n v="32000"/>
    <n v="26.455218464218323"/>
    <b v="0"/>
    <s v="Kidney Stones"/>
    <b v="0"/>
    <b v="0"/>
    <s v="UnitedHealthcare"/>
    <s v="Regular Follow Up"/>
    <x v="3"/>
  </r>
  <r>
    <s v="PID0584"/>
    <s v="South"/>
    <s v="senior"/>
    <n v="18000"/>
    <n v="33.961296937075481"/>
    <b v="1"/>
    <s v="Respiratory Infection"/>
    <b v="1"/>
    <b v="0"/>
    <s v="Medicare"/>
    <s v="High Priority"/>
    <x v="0"/>
  </r>
  <r>
    <s v="PID0585"/>
    <s v="South"/>
    <s v="Senior Adullt"/>
    <n v="32000"/>
    <n v="24.602076124567475"/>
    <b v="0"/>
    <s v="Childbirth"/>
    <b v="0"/>
    <b v="0"/>
    <s v="Aetna"/>
    <s v="Regular Follow Up"/>
    <x v="0"/>
  </r>
  <r>
    <s v="PID0586"/>
    <s v="West"/>
    <s v="senior"/>
    <n v="24000"/>
    <n v="26.546938775510203"/>
    <b v="0"/>
    <s v="Kidney Stones"/>
    <b v="0"/>
    <b v="0"/>
    <s v="UnitedHealthcare"/>
    <s v="Regular Follow Up"/>
    <x v="0"/>
  </r>
  <r>
    <s v="PID0587"/>
    <s v="South"/>
    <s v="senior"/>
    <n v="40000"/>
    <n v="21.402570062716546"/>
    <b v="0"/>
    <s v="Hypertension"/>
    <b v="0"/>
    <b v="0"/>
    <s v="Medicare"/>
    <s v="Regular Follow Up"/>
    <x v="0"/>
  </r>
  <r>
    <s v="PID0588"/>
    <s v="West"/>
    <s v="Young Adults"/>
    <n v="18000"/>
    <n v="22.375679950619187"/>
    <b v="0"/>
    <s v="Prostate Cancer"/>
    <b v="0"/>
    <b v="0"/>
    <s v="Cigna"/>
    <s v="Regular Follow Up"/>
    <x v="0"/>
  </r>
  <r>
    <s v="PID0589"/>
    <s v="South"/>
    <s v="senior"/>
    <n v="800"/>
    <n v="31.164138657834318"/>
    <b v="1"/>
    <s v="Appendicitis"/>
    <b v="1"/>
    <b v="1"/>
    <s v="Cigna"/>
    <s v="Regular Follow Up"/>
    <x v="1"/>
  </r>
  <r>
    <s v="PID0590"/>
    <s v="East"/>
    <s v="senior"/>
    <n v="3000"/>
    <n v="26.462045967944352"/>
    <b v="0"/>
    <s v="Cancer"/>
    <b v="0"/>
    <b v="0"/>
    <s v="Blue Cross"/>
    <s v="Regular Follow Up"/>
    <x v="0"/>
  </r>
  <r>
    <s v="PID0591"/>
    <s v="North"/>
    <s v="Super Adults"/>
    <n v="40000"/>
    <n v="26.748614958448751"/>
    <b v="0"/>
    <s v="Hypertension"/>
    <b v="0"/>
    <b v="0"/>
    <s v="Aetna"/>
    <s v="High Priority"/>
    <x v="0"/>
  </r>
  <r>
    <s v="PID0592"/>
    <s v="South"/>
    <s v="Senior Adullt"/>
    <n v="800"/>
    <n v="32.419217687074834"/>
    <b v="1"/>
    <s v="Stroke"/>
    <b v="0"/>
    <b v="1"/>
    <s v="Cigna"/>
    <s v="Regular Follow Up"/>
    <x v="1"/>
  </r>
  <r>
    <s v="PID0593"/>
    <s v="West"/>
    <s v="senior"/>
    <n v="40000"/>
    <n v="28.826177285318558"/>
    <b v="1"/>
    <s v="Respiratory Infection"/>
    <b v="1"/>
    <b v="1"/>
    <s v="UnitedHealthcare"/>
    <s v="Regular Follow Up"/>
    <x v="1"/>
  </r>
  <r>
    <s v="PID0594"/>
    <s v="South"/>
    <s v="Senior Adullt"/>
    <n v="100"/>
    <n v="20.930612244897958"/>
    <b v="0"/>
    <s v="Cancer"/>
    <b v="0"/>
    <b v="0"/>
    <s v="No Insurance"/>
    <s v="Regular Follow Up"/>
    <x v="1"/>
  </r>
  <r>
    <s v="PID0595"/>
    <s v="South"/>
    <s v="Young Adults"/>
    <n v="800"/>
    <n v="33.828124999999993"/>
    <b v="1"/>
    <s v="Childbirth"/>
    <b v="0"/>
    <b v="1"/>
    <s v="Blue Cross"/>
    <s v="Regular Follow Up"/>
    <x v="0"/>
  </r>
  <r>
    <s v="PID0596"/>
    <s v="North"/>
    <s v="Senior Adullt"/>
    <n v="100"/>
    <n v="33.070004445812394"/>
    <b v="1"/>
    <s v="Respiratory Infection"/>
    <b v="1"/>
    <b v="0"/>
    <s v="No Insurance"/>
    <s v="Regular Follow Up"/>
    <x v="1"/>
  </r>
  <r>
    <s v="PID0597"/>
    <s v="West"/>
    <s v="senior"/>
    <n v="45000"/>
    <n v="31.816893424036284"/>
    <b v="1"/>
    <s v="Osteoarthritis"/>
    <b v="1"/>
    <b v="0"/>
    <s v="Cigna"/>
    <s v="Regular Follow Up"/>
    <x v="1"/>
  </r>
  <r>
    <s v="PID0598"/>
    <s v="North"/>
    <s v="Young Adults"/>
    <n v="240000"/>
    <n v="33.398437499999993"/>
    <b v="1"/>
    <s v="Hypertension"/>
    <b v="1"/>
    <b v="0"/>
    <s v="Medicare"/>
    <s v="Regular Follow Up"/>
    <x v="0"/>
  </r>
  <r>
    <s v="PID0599"/>
    <s v="West"/>
    <s v="senior"/>
    <n v="21000"/>
    <n v="23.460737656157054"/>
    <b v="0"/>
    <s v="Osteoarthritis"/>
    <b v="0"/>
    <b v="0"/>
    <s v="UnitedHealthcare"/>
    <s v="Regular Follow Up"/>
    <x v="3"/>
  </r>
  <r>
    <s v="PID0600"/>
    <s v="West"/>
    <s v="senior"/>
    <n v="18000"/>
    <n v="31.645569620253159"/>
    <b v="1"/>
    <s v="Heart Disease"/>
    <b v="1"/>
    <b v="0"/>
    <s v="Medicare"/>
    <s v="Regular Follow Up"/>
    <x v="4"/>
  </r>
  <r>
    <s v="PID0601"/>
    <s v="North"/>
    <s v="Young Adults"/>
    <n v="4000"/>
    <n v="34.861583596017603"/>
    <b v="1"/>
    <s v="Childbirth"/>
    <b v="0"/>
    <b v="1"/>
    <s v="Cigna"/>
    <s v="Regular Follow Up"/>
    <x v="1"/>
  </r>
  <r>
    <s v="PID0602"/>
    <s v="North"/>
    <s v="senior"/>
    <n v="100"/>
    <n v="21.462833934386051"/>
    <b v="0"/>
    <s v="Appendicitis"/>
    <b v="0"/>
    <b v="0"/>
    <s v="UnitedHealthcare"/>
    <s v="Regular Follow Up"/>
    <x v="3"/>
  </r>
  <r>
    <s v="PID0603"/>
    <s v="South"/>
    <s v="Young Adults"/>
    <n v="800"/>
    <n v="31.651552816778128"/>
    <b v="1"/>
    <s v="Heart Attack"/>
    <b v="1"/>
    <b v="1"/>
    <s v="No Insurance"/>
    <s v="Regular Follow Up"/>
    <x v="1"/>
  </r>
  <r>
    <s v="PID0604"/>
    <s v="South"/>
    <s v="senior"/>
    <n v="200000"/>
    <n v="28.316808765093938"/>
    <b v="1"/>
    <s v="Respiratory Infection"/>
    <b v="1"/>
    <b v="1"/>
    <s v="Cigna"/>
    <s v="Regular Follow Up"/>
    <x v="1"/>
  </r>
  <r>
    <s v="PID0605"/>
    <s v="North"/>
    <s v="senior"/>
    <n v="90000"/>
    <n v="26.9281795690057"/>
    <b v="0"/>
    <s v="Fractured Arm"/>
    <b v="0"/>
    <b v="0"/>
    <s v="Medicare"/>
    <s v="Regular Follow Up"/>
    <x v="1"/>
  </r>
  <r>
    <s v="PID0606"/>
    <s v="West"/>
    <s v="senior"/>
    <n v="200000"/>
    <n v="22.754312908982754"/>
    <b v="0"/>
    <s v="Diabetes"/>
    <b v="0"/>
    <b v="0"/>
    <s v="No Insurance"/>
    <s v="Regular Follow Up"/>
    <x v="0"/>
  </r>
  <r>
    <s v="PID0607"/>
    <s v="South"/>
    <s v="senior"/>
    <n v="500"/>
    <n v="28.996539792387544"/>
    <b v="1"/>
    <s v="Respiratory Infection"/>
    <b v="1"/>
    <b v="0"/>
    <s v="No Insurance"/>
    <s v="Regular Follow Up"/>
    <x v="0"/>
  </r>
  <r>
    <s v="PID0608"/>
    <s v="South"/>
    <s v="Super Adults"/>
    <n v="21000"/>
    <n v="29.832766439909303"/>
    <b v="1"/>
    <s v="Respiratory Infection"/>
    <b v="1"/>
    <b v="0"/>
    <s v="UnitedHealthcare"/>
    <s v="Regular Follow Up"/>
    <x v="0"/>
  </r>
  <r>
    <s v="PID0609"/>
    <s v="West"/>
    <s v="Senior Adullt"/>
    <n v="45000"/>
    <n v="25.665030991735538"/>
    <b v="0"/>
    <s v="Prostate Cancer"/>
    <b v="0"/>
    <b v="0"/>
    <s v="Cigna"/>
    <s v="Regular Follow Up"/>
    <x v="0"/>
  </r>
  <r>
    <s v="PID0610"/>
    <s v="South"/>
    <s v="Senior Adullt"/>
    <n v="45000"/>
    <n v="23.63120276324339"/>
    <b v="0"/>
    <s v="Childbirth"/>
    <b v="0"/>
    <b v="0"/>
    <s v="No Insurance"/>
    <s v="Regular Follow Up"/>
    <x v="0"/>
  </r>
  <r>
    <s v="PID0611"/>
    <s v="West"/>
    <s v="Senior Adullt"/>
    <n v="100"/>
    <n v="31.207133058984908"/>
    <b v="1"/>
    <s v="Respiratory Infection"/>
    <b v="1"/>
    <b v="0"/>
    <s v="Blue Cross"/>
    <s v="Regular Follow Up"/>
    <x v="0"/>
  </r>
  <r>
    <s v="PID0612"/>
    <s v="South"/>
    <s v="Senior Adullt"/>
    <n v="45000"/>
    <n v="26.385557379118797"/>
    <b v="0"/>
    <s v="Fractured Leg"/>
    <b v="0"/>
    <b v="0"/>
    <s v="Medicare"/>
    <s v="Regular Follow Up"/>
    <x v="3"/>
  </r>
  <r>
    <s v="PID0613"/>
    <s v="North"/>
    <s v="senior"/>
    <n v="75000"/>
    <n v="29.250679540752156"/>
    <b v="1"/>
    <s v="Heart Disease"/>
    <b v="1"/>
    <b v="0"/>
    <s v="UnitedHealthcare"/>
    <s v="Regular Follow Up"/>
    <x v="1"/>
  </r>
  <r>
    <s v="PID0614"/>
    <s v="South"/>
    <s v="senior"/>
    <n v="24000"/>
    <n v="26.662049861495845"/>
    <b v="0"/>
    <s v="Diabetes"/>
    <b v="0"/>
    <b v="0"/>
    <s v="No Insurance"/>
    <s v="High Priority"/>
    <x v="0"/>
  </r>
  <r>
    <s v="PID0615"/>
    <s v="North"/>
    <s v="senior"/>
    <n v="40000"/>
    <n v="23.823047879982624"/>
    <b v="0"/>
    <s v="Diabetes"/>
    <b v="0"/>
    <b v="0"/>
    <s v="Cigna"/>
    <s v="High Priority"/>
    <x v="0"/>
  </r>
  <r>
    <s v="PID0616"/>
    <s v="West"/>
    <s v="Young Adults"/>
    <n v="40000"/>
    <n v="29.134948096885818"/>
    <b v="1"/>
    <s v="Fractured Arm"/>
    <b v="0"/>
    <b v="1"/>
    <s v="Aetna"/>
    <s v="Regular Follow Up"/>
    <x v="1"/>
  </r>
  <r>
    <s v="PID0617"/>
    <s v="South"/>
    <s v="Senior Adullt"/>
    <n v="45000"/>
    <n v="25.245389649018449"/>
    <b v="0"/>
    <s v="Cancer"/>
    <b v="0"/>
    <b v="0"/>
    <s v="Aetna"/>
    <s v="Regular Follow Up"/>
    <x v="3"/>
  </r>
  <r>
    <s v="PID0618"/>
    <s v="South"/>
    <s v="Senior Adullt"/>
    <n v="3000"/>
    <n v="31.588613406795229"/>
    <b v="1"/>
    <s v="Heart Attack"/>
    <b v="1"/>
    <b v="1"/>
    <s v="Aetna"/>
    <s v="Regular Follow Up"/>
    <x v="0"/>
  </r>
  <r>
    <s v="PID0619"/>
    <s v="West"/>
    <s v="Young Adults"/>
    <n v="90000"/>
    <n v="24.916255786819228"/>
    <b v="0"/>
    <s v="Prostate Cancer"/>
    <b v="0"/>
    <b v="0"/>
    <s v="Aetna"/>
    <s v="Regular Follow Up"/>
    <x v="3"/>
  </r>
  <r>
    <s v="PID0620"/>
    <s v="North"/>
    <s v="Young Adults"/>
    <n v="30000"/>
    <n v="23.086803677663603"/>
    <b v="0"/>
    <s v="Stroke"/>
    <b v="0"/>
    <b v="0"/>
    <s v="UnitedHealthcare"/>
    <s v="Regular Follow Up"/>
    <x v="3"/>
  </r>
  <r>
    <s v="PID0621"/>
    <s v="East"/>
    <s v="Senior Adullt"/>
    <n v="3000"/>
    <n v="26.213842975206614"/>
    <b v="0"/>
    <s v="Osteoarthritis"/>
    <b v="0"/>
    <b v="0"/>
    <s v="No Insurance"/>
    <s v="Regular Follow Up"/>
    <x v="3"/>
  </r>
  <r>
    <s v="PID0622"/>
    <s v="East"/>
    <s v="Senior Adullt"/>
    <n v="3000"/>
    <n v="24.212293388429753"/>
    <b v="0"/>
    <s v="Childbirth"/>
    <b v="0"/>
    <b v="0"/>
    <s v="No Insurance"/>
    <s v="Regular Follow Up"/>
    <x v="1"/>
  </r>
  <r>
    <s v="PID0623"/>
    <s v="South"/>
    <s v="Young Adults"/>
    <n v="500"/>
    <n v="28.451154013644945"/>
    <b v="1"/>
    <s v="Respiratory Infection"/>
    <b v="1"/>
    <b v="0"/>
    <s v="Aetna"/>
    <s v="Regular Follow Up"/>
    <x v="1"/>
  </r>
  <r>
    <s v="PID0624"/>
    <s v="South"/>
    <s v="senior"/>
    <n v="30000"/>
    <n v="34.490358126721766"/>
    <b v="1"/>
    <s v="Heart Disease"/>
    <b v="1"/>
    <b v="0"/>
    <s v="Aetna"/>
    <s v="Regular Follow Up"/>
    <x v="0"/>
  </r>
  <r>
    <s v="PID0625"/>
    <s v="South"/>
    <s v="Young Adults"/>
    <n v="90000"/>
    <n v="26.149276859504134"/>
    <b v="0"/>
    <s v="Kidney Stones"/>
    <b v="0"/>
    <b v="0"/>
    <s v="Blue Cross"/>
    <s v="Regular Follow Up"/>
    <x v="3"/>
  </r>
  <r>
    <s v="PID0626"/>
    <s v="East"/>
    <s v="senior"/>
    <n v="4000"/>
    <n v="23.433744592212783"/>
    <b v="0"/>
    <s v="Hypertension"/>
    <b v="0"/>
    <b v="0"/>
    <s v="Medicare"/>
    <s v="Regular Follow Up"/>
    <x v="1"/>
  </r>
  <r>
    <s v="PID0627"/>
    <s v="West"/>
    <s v="Senior Adullt"/>
    <n v="12000"/>
    <n v="33.455265965554027"/>
    <b v="1"/>
    <s v="Kidney Stones"/>
    <b v="1"/>
    <b v="0"/>
    <s v="No Insurance"/>
    <s v="Regular Follow Up"/>
    <x v="1"/>
  </r>
  <r>
    <s v="PID0628"/>
    <s v="North"/>
    <s v="Super Adults"/>
    <n v="240000"/>
    <n v="34.382549630615181"/>
    <b v="1"/>
    <s v="Respiratory Infection"/>
    <b v="1"/>
    <b v="0"/>
    <s v="UnitedHealthcare"/>
    <s v="Regular Follow Up"/>
    <x v="3"/>
  </r>
  <r>
    <s v="PID0629"/>
    <s v="South"/>
    <s v="senior"/>
    <n v="75000"/>
    <n v="28.850341123530267"/>
    <b v="1"/>
    <s v="Diabetes"/>
    <b v="1"/>
    <b v="1"/>
    <s v="No Insurance"/>
    <s v="Regular Follow Up"/>
    <x v="3"/>
  </r>
  <r>
    <s v="PID0630"/>
    <s v="East"/>
    <s v="senior"/>
    <n v="100"/>
    <n v="29.615950206901271"/>
    <b v="1"/>
    <s v="Heart Attack"/>
    <b v="1"/>
    <b v="0"/>
    <s v="Aetna"/>
    <s v="Regular Follow Up"/>
    <x v="3"/>
  </r>
  <r>
    <s v="PID0631"/>
    <s v="North"/>
    <s v="Senior Adullt"/>
    <n v="45000"/>
    <n v="34.828514739229028"/>
    <b v="1"/>
    <s v="Heart Attack"/>
    <b v="1"/>
    <b v="0"/>
    <s v="Cigna"/>
    <s v="High Priority"/>
    <x v="1"/>
  </r>
  <r>
    <s v="PID0632"/>
    <s v="West"/>
    <s v="Senior Adullt"/>
    <n v="16000"/>
    <n v="22.889795918367344"/>
    <b v="0"/>
    <s v="Childbirth"/>
    <b v="0"/>
    <b v="0"/>
    <s v="Blue Cross"/>
    <s v="Regular Follow Up"/>
    <x v="0"/>
  </r>
  <r>
    <s v="PID0633"/>
    <s v="South"/>
    <s v="Young Adults"/>
    <n v="300000"/>
    <n v="25.377229080932779"/>
    <b v="0"/>
    <s v="Appendicitis"/>
    <b v="0"/>
    <b v="0"/>
    <s v="Aetna"/>
    <s v="Regular Follow Up"/>
    <x v="0"/>
  </r>
  <r>
    <s v="PID0634"/>
    <s v="South"/>
    <s v="senior"/>
    <n v="500"/>
    <n v="25.140478668054108"/>
    <b v="0"/>
    <s v="Diabetes"/>
    <b v="0"/>
    <b v="0"/>
    <s v="No Insurance"/>
    <s v="Regular Follow Up"/>
    <x v="4"/>
  </r>
  <r>
    <s v="PID0635"/>
    <s v="East"/>
    <s v="senior"/>
    <n v="21000"/>
    <n v="30.13840830449827"/>
    <b v="1"/>
    <s v="Allergic Reaction"/>
    <b v="0"/>
    <b v="1"/>
    <s v="Aetna"/>
    <s v="Regular Follow Up"/>
    <x v="4"/>
  </r>
  <r>
    <s v="PID0636"/>
    <s v="South"/>
    <s v="senior"/>
    <n v="3000"/>
    <n v="32.01019066403682"/>
    <b v="1"/>
    <s v="Fractured Arm"/>
    <b v="0"/>
    <b v="1"/>
    <s v="UnitedHealthcare"/>
    <s v="Regular Follow Up"/>
    <x v="4"/>
  </r>
  <r>
    <s v="PID0637"/>
    <s v="South"/>
    <s v="Super Adults"/>
    <n v="75000"/>
    <n v="32.450069920040157"/>
    <b v="1"/>
    <s v="Heart Attack"/>
    <b v="1"/>
    <b v="0"/>
    <s v="Aetna"/>
    <s v="High Priority"/>
    <x v="1"/>
  </r>
  <r>
    <s v="PID0638"/>
    <s v="North"/>
    <s v="Senior Adullt"/>
    <n v="12000"/>
    <n v="32.29786616344898"/>
    <b v="1"/>
    <s v="Heart Attack"/>
    <b v="1"/>
    <b v="1"/>
    <s v="Blue Cross"/>
    <s v="High Priority"/>
    <x v="3"/>
  </r>
  <r>
    <s v="PID0639"/>
    <s v="North"/>
    <s v="senior"/>
    <n v="30000"/>
    <n v="30.110990511536716"/>
    <b v="1"/>
    <s v="Diabetes"/>
    <b v="1"/>
    <b v="0"/>
    <s v="Medicare"/>
    <s v="Regular Follow Up"/>
    <x v="3"/>
  </r>
  <r>
    <s v="PID0640"/>
    <s v="North"/>
    <s v="senior"/>
    <n v="18000"/>
    <n v="28.123914972416188"/>
    <b v="1"/>
    <s v="Respiratory Infection"/>
    <b v="1"/>
    <b v="0"/>
    <s v="No Insurance"/>
    <s v="High Priority"/>
    <x v="1"/>
  </r>
  <r>
    <s v="PID0641"/>
    <s v="West"/>
    <s v="Senior Adullt"/>
    <n v="250000"/>
    <n v="28.555794945453304"/>
    <b v="1"/>
    <s v="Prostate Cancer"/>
    <b v="1"/>
    <b v="0"/>
    <s v="Cigna"/>
    <s v="Regular Follow Up"/>
    <x v="3"/>
  </r>
  <r>
    <s v="PID0642"/>
    <s v="South"/>
    <s v="senior"/>
    <n v="16000"/>
    <n v="34.171178600882065"/>
    <b v="1"/>
    <s v="Childbirth"/>
    <b v="0"/>
    <b v="1"/>
    <s v="Blue Cross"/>
    <s v="Regular Follow Up"/>
    <x v="4"/>
  </r>
  <r>
    <s v="PID0643"/>
    <s v="North"/>
    <s v="senior"/>
    <n v="10000"/>
    <n v="28.124999999999993"/>
    <b v="1"/>
    <s v="Prostate Cancer"/>
    <b v="1"/>
    <b v="0"/>
    <s v="No Insurance"/>
    <s v="Regular Follow Up"/>
    <x v="0"/>
  </r>
  <r>
    <s v="PID0644"/>
    <s v="North"/>
    <s v="senior"/>
    <n v="200000"/>
    <n v="29.494097123615564"/>
    <b v="1"/>
    <s v="Respiratory Infection"/>
    <b v="1"/>
    <b v="0"/>
    <s v="No Insurance"/>
    <s v="High Priority"/>
    <x v="1"/>
  </r>
  <r>
    <s v="PID0645"/>
    <s v="South"/>
    <s v="Senior Adullt"/>
    <n v="45000"/>
    <n v="30.450624628197509"/>
    <b v="1"/>
    <s v="Heart Attack"/>
    <b v="1"/>
    <b v="0"/>
    <s v="Cigna"/>
    <s v="Regular Follow Up"/>
    <x v="1"/>
  </r>
  <r>
    <s v="PID0646"/>
    <s v="West"/>
    <s v="senior"/>
    <n v="90000"/>
    <n v="29.809176107493698"/>
    <b v="1"/>
    <s v="Hypertension"/>
    <b v="0"/>
    <b v="1"/>
    <s v="Blue Cross"/>
    <s v="Regular Follow Up"/>
    <x v="1"/>
  </r>
  <r>
    <s v="PID0647"/>
    <s v="North"/>
    <s v="senior"/>
    <n v="3000"/>
    <n v="33.142182492831843"/>
    <b v="1"/>
    <s v="Heart Attack"/>
    <b v="1"/>
    <b v="1"/>
    <s v="Aetna"/>
    <s v="Regular Follow Up"/>
    <x v="3"/>
  </r>
  <r>
    <s v="PID0648"/>
    <s v="South"/>
    <s v="Senior Adullt"/>
    <n v="90000"/>
    <n v="20.014033211934912"/>
    <b v="0"/>
    <s v="Allergic Reaction"/>
    <b v="0"/>
    <b v="0"/>
    <s v="Medicare"/>
    <s v="Regular Follow Up"/>
    <x v="1"/>
  </r>
  <r>
    <s v="PID0649"/>
    <s v="West"/>
    <s v="Super Adults"/>
    <n v="200000"/>
    <n v="23.848684210526315"/>
    <b v="0"/>
    <s v="Cancer"/>
    <b v="0"/>
    <b v="0"/>
    <s v="UnitedHealthcare"/>
    <s v="Regular Follow Up"/>
    <x v="0"/>
  </r>
  <r>
    <s v="PID0650"/>
    <s v="West"/>
    <s v="senior"/>
    <n v="3000"/>
    <n v="20.213383655102341"/>
    <b v="0"/>
    <s v="Stroke"/>
    <b v="0"/>
    <b v="0"/>
    <s v="UnitedHealthcare"/>
    <s v="Regular Follow Up"/>
    <x v="1"/>
  </r>
  <r>
    <s v="PID0651"/>
    <s v="West"/>
    <s v="Senior Adullt"/>
    <n v="40000"/>
    <n v="22.99357208448118"/>
    <b v="0"/>
    <s v="Osteoarthritis"/>
    <b v="0"/>
    <b v="0"/>
    <s v="Cigna"/>
    <s v="Regular Follow Up"/>
    <x v="3"/>
  </r>
  <r>
    <s v="PID0652"/>
    <s v="West"/>
    <s v="Senior Adullt"/>
    <n v="500"/>
    <n v="30.741861989326175"/>
    <b v="1"/>
    <s v="Heart Attack"/>
    <b v="1"/>
    <b v="1"/>
    <s v="Medicare"/>
    <s v="Regular Follow Up"/>
    <x v="3"/>
  </r>
  <r>
    <s v="PID0653"/>
    <s v="West"/>
    <s v="Senior Adullt"/>
    <n v="60000"/>
    <n v="26.52265821112432"/>
    <b v="0"/>
    <s v="Fractured Leg"/>
    <b v="0"/>
    <b v="0"/>
    <s v="Blue Cross"/>
    <s v="Regular Follow Up"/>
    <x v="1"/>
  </r>
  <r>
    <s v="PID0654"/>
    <s v="North"/>
    <s v="Super Adults"/>
    <n v="200"/>
    <n v="22.044444444444444"/>
    <b v="0"/>
    <s v="Fractured Arm"/>
    <b v="0"/>
    <b v="0"/>
    <s v="Blue Cross"/>
    <s v="Regular Follow Up"/>
    <x v="1"/>
  </r>
  <r>
    <s v="PID0655"/>
    <s v="North"/>
    <s v="Senior Adullt"/>
    <n v="200000"/>
    <n v="33.13224169300009"/>
    <b v="1"/>
    <s v="Respiratory Infection"/>
    <b v="1"/>
    <b v="1"/>
    <s v="Blue Cross"/>
    <s v="Regular Follow Up"/>
    <x v="1"/>
  </r>
  <r>
    <s v="PID0656"/>
    <s v="South"/>
    <s v="Young Adults"/>
    <n v="250000"/>
    <n v="25.280109859242845"/>
    <b v="0"/>
    <s v="Allergic Reaction"/>
    <b v="0"/>
    <b v="0"/>
    <s v="UnitedHealthcare"/>
    <s v="Regular Follow Up"/>
    <x v="1"/>
  </r>
  <r>
    <s v="PID0657"/>
    <s v="South"/>
    <s v="Young Adults"/>
    <n v="60000"/>
    <n v="26.890544123216767"/>
    <b v="0"/>
    <s v="Stroke"/>
    <b v="0"/>
    <b v="0"/>
    <s v="UnitedHealthcare"/>
    <s v="Regular Follow Up"/>
    <x v="0"/>
  </r>
  <r>
    <s v="PID0658"/>
    <s v="South"/>
    <s v="Senior Adullt"/>
    <n v="40000"/>
    <n v="23.386377156454493"/>
    <b v="0"/>
    <s v="Fractured Leg"/>
    <b v="0"/>
    <b v="0"/>
    <s v="No Insurance"/>
    <s v="Regular Follow Up"/>
    <x v="1"/>
  </r>
  <r>
    <s v="PID0659"/>
    <s v="South"/>
    <s v="senior"/>
    <n v="21000"/>
    <n v="31.259105098855354"/>
    <b v="1"/>
    <s v="Hypertension"/>
    <b v="1"/>
    <b v="1"/>
    <s v="Blue Cross"/>
    <s v="High Priority"/>
    <x v="3"/>
  </r>
  <r>
    <s v="PID0660"/>
    <s v="West"/>
    <s v="Young Adults"/>
    <n v="300000"/>
    <n v="28.002559373706202"/>
    <b v="1"/>
    <s v="Respiratory Infection"/>
    <b v="1"/>
    <b v="0"/>
    <s v="Medicare"/>
    <s v="Regular Follow Up"/>
    <x v="0"/>
  </r>
  <r>
    <s v="PID0661"/>
    <s v="West"/>
    <s v="senior"/>
    <n v="20000"/>
    <n v="25.24421413816043"/>
    <b v="0"/>
    <s v="Diabetes"/>
    <b v="0"/>
    <b v="0"/>
    <s v="Cigna"/>
    <s v="Regular Follow Up"/>
    <x v="0"/>
  </r>
  <r>
    <s v="PID0662"/>
    <s v="North"/>
    <s v="senior"/>
    <n v="90000"/>
    <n v="21.377410468319564"/>
    <b v="0"/>
    <s v="Prostate Cancer"/>
    <b v="0"/>
    <b v="0"/>
    <s v="UnitedHealthcare"/>
    <s v="Regular Follow Up"/>
    <x v="0"/>
  </r>
  <r>
    <s v="PID0663"/>
    <s v="North"/>
    <s v="Super Adults"/>
    <n v="200000"/>
    <n v="33.207819259734016"/>
    <b v="1"/>
    <s v="Prostate Cancer"/>
    <b v="1"/>
    <b v="1"/>
    <s v="UnitedHealthcare"/>
    <s v="Regular Follow Up"/>
    <x v="0"/>
  </r>
  <r>
    <s v="PID0664"/>
    <s v="North"/>
    <s v="Super Adults"/>
    <n v="60000"/>
    <n v="29.126962694340492"/>
    <b v="1"/>
    <s v="Fractured Leg"/>
    <b v="1"/>
    <b v="0"/>
    <s v="No Insurance"/>
    <s v="Regular Follow Up"/>
    <x v="3"/>
  </r>
  <r>
    <s v="PID0665"/>
    <s v="South"/>
    <s v="senior"/>
    <n v="24000"/>
    <n v="23.324075243024872"/>
    <b v="0"/>
    <s v="Osteoarthritis"/>
    <b v="0"/>
    <b v="0"/>
    <s v="Blue Cross"/>
    <s v="Regular Follow Up"/>
    <x v="0"/>
  </r>
  <r>
    <s v="PID0666"/>
    <s v="East"/>
    <s v="senior"/>
    <n v="36000"/>
    <n v="23.738759335467147"/>
    <b v="0"/>
    <s v="Kidney Stones"/>
    <b v="0"/>
    <b v="0"/>
    <s v="Aetna"/>
    <s v="Regular Follow Up"/>
    <x v="1"/>
  </r>
  <r>
    <s v="PID0667"/>
    <s v="West"/>
    <s v="senior"/>
    <n v="250000"/>
    <n v="30.321067189524179"/>
    <b v="1"/>
    <s v="Respiratory Infection"/>
    <b v="1"/>
    <b v="0"/>
    <s v="UnitedHealthcare"/>
    <s v="Regular Follow Up"/>
    <x v="3"/>
  </r>
  <r>
    <s v="PID0668"/>
    <s v="West"/>
    <s v="senior"/>
    <n v="60000"/>
    <n v="21.11039897452331"/>
    <b v="0"/>
    <s v="Fractured Arm"/>
    <b v="0"/>
    <b v="0"/>
    <s v="Cigna"/>
    <s v="Regular Follow Up"/>
    <x v="4"/>
  </r>
  <r>
    <s v="PID0669"/>
    <s v="North"/>
    <s v="senior"/>
    <n v="90000"/>
    <n v="30.644044321329638"/>
    <b v="1"/>
    <s v="Heart Attack"/>
    <b v="1"/>
    <b v="0"/>
    <s v="UnitedHealthcare"/>
    <s v="Regular Follow Up"/>
    <x v="1"/>
  </r>
  <r>
    <s v="PID0670"/>
    <s v="South"/>
    <s v="Young Adults"/>
    <n v="60000"/>
    <n v="28.414864276382641"/>
    <b v="1"/>
    <s v="Cancer"/>
    <b v="1"/>
    <b v="0"/>
    <s v="Blue Cross"/>
    <s v="Regular Follow Up"/>
    <x v="1"/>
  </r>
  <r>
    <s v="PID0671"/>
    <s v="South"/>
    <s v="Young Adults"/>
    <n v="12000"/>
    <n v="31.741788900397605"/>
    <b v="1"/>
    <s v="Kidney Stones"/>
    <b v="0"/>
    <b v="1"/>
    <s v="No Insurance"/>
    <s v="Regular Follow Up"/>
    <x v="1"/>
  </r>
  <r>
    <s v="PID0672"/>
    <s v="North"/>
    <s v="Senior Adullt"/>
    <n v="12000"/>
    <n v="29.92469282600079"/>
    <b v="1"/>
    <s v="Heart Attack"/>
    <b v="1"/>
    <b v="0"/>
    <s v="Aetna"/>
    <s v="Regular Follow Up"/>
    <x v="1"/>
  </r>
  <r>
    <s v="PID0673"/>
    <s v="West"/>
    <s v="senior"/>
    <n v="12000"/>
    <n v="28.279721474646504"/>
    <b v="1"/>
    <s v="Childbirth"/>
    <b v="1"/>
    <b v="0"/>
    <s v="Medicare"/>
    <s v="Regular Follow Up"/>
    <x v="3"/>
  </r>
  <r>
    <s v="PID0674"/>
    <s v="North"/>
    <s v="Senior Adullt"/>
    <n v="48000"/>
    <n v="21.59736570247934"/>
    <b v="0"/>
    <s v="Prostate Cancer"/>
    <b v="0"/>
    <b v="0"/>
    <s v="Medicare"/>
    <s v="High Priority"/>
    <x v="4"/>
  </r>
  <r>
    <s v="PID0675"/>
    <s v="South"/>
    <s v="Senior Adullt"/>
    <n v="18000"/>
    <n v="21.047724909462513"/>
    <b v="0"/>
    <s v="Fractured Leg"/>
    <b v="0"/>
    <b v="0"/>
    <s v="UnitedHealthcare"/>
    <s v="Regular Follow Up"/>
    <x v="0"/>
  </r>
  <r>
    <s v="PID0676"/>
    <s v="North"/>
    <s v="Senior Adullt"/>
    <n v="60000"/>
    <n v="33.41951546490472"/>
    <b v="1"/>
    <s v="Respiratory Infection"/>
    <b v="1"/>
    <b v="0"/>
    <s v="Blue Cross"/>
    <s v="Regular Follow Up"/>
    <x v="0"/>
  </r>
  <r>
    <s v="PID0677"/>
    <s v="North"/>
    <s v="Senior Adullt"/>
    <n v="24000"/>
    <n v="28.555794945453304"/>
    <b v="1"/>
    <s v="Heart Disease"/>
    <b v="1"/>
    <b v="0"/>
    <s v="Cigna"/>
    <s v="Regular Follow Up"/>
    <x v="1"/>
  </r>
  <r>
    <s v="PID0678"/>
    <s v="South"/>
    <s v="senior"/>
    <n v="60000"/>
    <n v="34.296874999999993"/>
    <b v="1"/>
    <s v="Heart Disease"/>
    <b v="1"/>
    <b v="0"/>
    <s v="Blue Cross"/>
    <s v="Regular Follow Up"/>
    <x v="3"/>
  </r>
  <r>
    <s v="PID0679"/>
    <s v="South"/>
    <s v="senior"/>
    <n v="500"/>
    <n v="20.488888888888891"/>
    <b v="0"/>
    <s v="Osteoarthritis"/>
    <b v="0"/>
    <b v="0"/>
    <s v="UnitedHealthcare"/>
    <s v="Regular Follow Up"/>
    <x v="3"/>
  </r>
  <r>
    <s v="PID0680"/>
    <s v="West"/>
    <s v="Senior Adullt"/>
    <n v="36000"/>
    <n v="32.653810835629024"/>
    <b v="1"/>
    <s v="Heart Attack"/>
    <b v="1"/>
    <b v="0"/>
    <s v="Medicare"/>
    <s v="Regular Follow Up"/>
    <x v="1"/>
  </r>
  <r>
    <s v="PID0681"/>
    <s v="East"/>
    <s v="senior"/>
    <n v="2000"/>
    <n v="23.633626273589865"/>
    <b v="0"/>
    <s v="Kidney Stones"/>
    <b v="0"/>
    <b v="0"/>
    <s v="Cigna"/>
    <s v="Regular Follow Up"/>
    <x v="1"/>
  </r>
  <r>
    <s v="PID0682"/>
    <s v="South"/>
    <s v="Super Adults"/>
    <n v="100"/>
    <n v="23.931015387049559"/>
    <b v="0"/>
    <s v="Osteoarthritis"/>
    <b v="0"/>
    <b v="0"/>
    <s v="Blue Cross"/>
    <s v="Regular Follow Up"/>
    <x v="0"/>
  </r>
  <r>
    <s v="PID0683"/>
    <s v="South"/>
    <s v="Senior Adullt"/>
    <n v="24000"/>
    <n v="22.499999999999996"/>
    <b v="0"/>
    <s v="Osteoarthritis"/>
    <b v="0"/>
    <b v="0"/>
    <s v="UnitedHealthcare"/>
    <s v="Regular Follow Up"/>
    <x v="3"/>
  </r>
  <r>
    <s v="PID0684"/>
    <s v="South"/>
    <s v="Super Adults"/>
    <n v="18000"/>
    <n v="23.335466144755166"/>
    <b v="0"/>
    <s v="Childbirth"/>
    <b v="0"/>
    <b v="0"/>
    <s v="No Insurance"/>
    <s v="Regular Follow Up"/>
    <x v="1"/>
  </r>
  <r>
    <s v="PID0685"/>
    <s v="South"/>
    <s v="senior"/>
    <n v="500"/>
    <n v="22.906574394463671"/>
    <b v="0"/>
    <s v="Prostate Cancer"/>
    <b v="0"/>
    <b v="0"/>
    <s v="Cigna"/>
    <s v="Regular Follow Up"/>
    <x v="1"/>
  </r>
  <r>
    <s v="PID0686"/>
    <s v="East"/>
    <s v="senior"/>
    <n v="20000"/>
    <n v="23.952095808383234"/>
    <b v="0"/>
    <s v="Diabetes"/>
    <b v="0"/>
    <b v="0"/>
    <s v="UnitedHealthcare"/>
    <s v="High Priority"/>
    <x v="0"/>
  </r>
  <r>
    <s v="PID0687"/>
    <s v="South"/>
    <s v="senior"/>
    <n v="500"/>
    <n v="26.581227008425298"/>
    <b v="0"/>
    <s v="Hypertension"/>
    <b v="0"/>
    <b v="0"/>
    <s v="Medicare"/>
    <s v="Regular Follow Up"/>
    <x v="1"/>
  </r>
  <r>
    <s v="PID0688"/>
    <s v="South"/>
    <s v="Senior Adullt"/>
    <n v="200000"/>
    <n v="28.721121070571897"/>
    <b v="1"/>
    <s v="Heart Attack"/>
    <b v="1"/>
    <b v="1"/>
    <s v="Blue Cross"/>
    <s v="High Priority"/>
    <x v="3"/>
  </r>
  <r>
    <s v="PID0689"/>
    <s v="South"/>
    <s v="Senior Adullt"/>
    <n v="100"/>
    <n v="23.118367346938776"/>
    <b v="0"/>
    <s v="Cancer"/>
    <b v="0"/>
    <b v="0"/>
    <s v="Medicare"/>
    <s v="Regular Follow Up"/>
    <x v="3"/>
  </r>
  <r>
    <s v="PID0690"/>
    <s v="North"/>
    <s v="senior"/>
    <n v="250000"/>
    <n v="31.863474122546108"/>
    <b v="1"/>
    <s v="Diabetes"/>
    <b v="1"/>
    <b v="0"/>
    <s v="Aetna"/>
    <s v="Regular Follow Up"/>
    <x v="4"/>
  </r>
  <r>
    <s v="PID0691"/>
    <s v="South"/>
    <s v="senior"/>
    <n v="18000"/>
    <n v="26.92698504862825"/>
    <b v="0"/>
    <s v="Hypertension"/>
    <b v="0"/>
    <b v="0"/>
    <s v="No Insurance"/>
    <s v="High Priority"/>
    <x v="3"/>
  </r>
  <r>
    <s v="PID0692"/>
    <s v="North"/>
    <s v="Senior Adullt"/>
    <n v="18000"/>
    <n v="23.087594133967499"/>
    <b v="0"/>
    <s v="Cancer"/>
    <b v="0"/>
    <b v="0"/>
    <s v="Cigna"/>
    <s v="High Priority"/>
    <x v="0"/>
  </r>
  <r>
    <s v="PID0693"/>
    <s v="East"/>
    <s v="Super Adults"/>
    <n v="90000"/>
    <n v="34.39349112426035"/>
    <b v="1"/>
    <s v="Prostate Cancer"/>
    <b v="1"/>
    <b v="0"/>
    <s v="No Insurance"/>
    <s v="Regular Follow Up"/>
    <x v="3"/>
  </r>
  <r>
    <s v="PID0694"/>
    <s v="North"/>
    <s v="Senior Adullt"/>
    <n v="18000"/>
    <n v="33.012244897959185"/>
    <b v="1"/>
    <s v="Kidney Stones"/>
    <b v="1"/>
    <b v="0"/>
    <s v="Medicare"/>
    <s v="Regular Follow Up"/>
    <x v="3"/>
  </r>
  <r>
    <s v="PID0695"/>
    <s v="North"/>
    <s v="Young Adults"/>
    <n v="60000"/>
    <n v="30.301903628792392"/>
    <b v="1"/>
    <s v="Prostate Cancer"/>
    <b v="0"/>
    <b v="1"/>
    <s v="Cigna"/>
    <s v="Regular Follow Up"/>
    <x v="0"/>
  </r>
  <r>
    <s v="PID0696"/>
    <s v="South"/>
    <s v="Senior Adullt"/>
    <n v="60000"/>
    <n v="29.480968858131494"/>
    <b v="1"/>
    <s v="Heart Attack"/>
    <b v="1"/>
    <b v="0"/>
    <s v="Medicare"/>
    <s v="Regular Follow Up"/>
    <x v="1"/>
  </r>
  <r>
    <s v="PID0697"/>
    <s v="North"/>
    <s v="Senior Adullt"/>
    <n v="24000"/>
    <n v="31.305770374776923"/>
    <b v="1"/>
    <s v="Hypertension"/>
    <b v="0"/>
    <b v="1"/>
    <s v="Blue Cross"/>
    <s v="High Priority"/>
    <x v="1"/>
  </r>
  <r>
    <s v="PID0698"/>
    <s v="North"/>
    <s v="Senior Adullt"/>
    <n v="48000"/>
    <n v="20.247920077516788"/>
    <b v="0"/>
    <s v="Fractured Leg"/>
    <b v="0"/>
    <b v="0"/>
    <s v="Medicare"/>
    <s v="Regular Follow Up"/>
    <x v="1"/>
  </r>
  <r>
    <s v="PID0699"/>
    <s v="South"/>
    <s v="Senior Adullt"/>
    <n v="90000"/>
    <n v="29.212571392902841"/>
    <b v="1"/>
    <s v="Cancer"/>
    <b v="0"/>
    <b v="1"/>
    <s v="Cigna"/>
    <s v="Regular Follow Up"/>
    <x v="0"/>
  </r>
  <r>
    <s v="PID0700"/>
    <s v="South"/>
    <s v="Young Adults"/>
    <n v="18000"/>
    <n v="33.422848018580346"/>
    <b v="1"/>
    <s v="Diabetes"/>
    <b v="1"/>
    <b v="0"/>
    <s v="No Insurance"/>
    <s v="Regular Follow Up"/>
    <x v="3"/>
  </r>
  <r>
    <s v="PID0701"/>
    <s v="South"/>
    <s v="senior"/>
    <n v="24000"/>
    <n v="21.223898795915254"/>
    <b v="0"/>
    <s v="Kidney Stones"/>
    <b v="0"/>
    <b v="0"/>
    <s v="UnitedHealthcare"/>
    <s v="Regular Follow Up"/>
    <x v="1"/>
  </r>
  <r>
    <s v="PID0702"/>
    <s v="South"/>
    <s v="Senior Adullt"/>
    <n v="12000"/>
    <n v="30.938311566110883"/>
    <b v="1"/>
    <s v="Stroke"/>
    <b v="1"/>
    <b v="0"/>
    <s v="UnitedHealthcare"/>
    <s v="Regular Follow Up"/>
    <x v="4"/>
  </r>
  <r>
    <s v="PID0703"/>
    <s v="East"/>
    <s v="Super Adults"/>
    <n v="20000"/>
    <n v="21.43902535500969"/>
    <b v="0"/>
    <s v="Osteoarthritis"/>
    <b v="0"/>
    <b v="0"/>
    <s v="UnitedHealthcare"/>
    <s v="Regular Follow Up"/>
    <x v="0"/>
  </r>
  <r>
    <s v="PID0704"/>
    <s v="North"/>
    <s v="senior"/>
    <n v="20000"/>
    <n v="25.847768218818715"/>
    <b v="0"/>
    <s v="Fractured Leg"/>
    <b v="0"/>
    <b v="0"/>
    <s v="UnitedHealthcare"/>
    <s v="Regular Follow Up"/>
    <x v="3"/>
  </r>
  <r>
    <s v="PID0705"/>
    <s v="North"/>
    <s v="Super Adults"/>
    <n v="60000"/>
    <n v="32.455677715120288"/>
    <b v="1"/>
    <s v="Heart Attack"/>
    <b v="1"/>
    <b v="0"/>
    <s v="UnitedHealthcare"/>
    <s v="High Priority"/>
    <x v="3"/>
  </r>
  <r>
    <s v="PID0706"/>
    <s v="West"/>
    <s v="senior"/>
    <n v="250000"/>
    <n v="32.286492549270946"/>
    <b v="1"/>
    <s v="Allergic Reaction"/>
    <b v="1"/>
    <b v="0"/>
    <s v="Cigna"/>
    <s v="Regular Follow Up"/>
    <x v="1"/>
  </r>
  <r>
    <s v="PID0707"/>
    <s v="North"/>
    <s v="Senior Adullt"/>
    <n v="12000"/>
    <n v="26.416326530612245"/>
    <b v="0"/>
    <s v="Childbirth"/>
    <b v="0"/>
    <b v="0"/>
    <s v="Cigna"/>
    <s v="Regular Follow Up"/>
    <x v="1"/>
  </r>
  <r>
    <s v="PID0708"/>
    <s v="South"/>
    <s v="senior"/>
    <n v="90000"/>
    <n v="26.748614958448751"/>
    <b v="0"/>
    <s v="Cancer"/>
    <b v="0"/>
    <b v="0"/>
    <s v="Aetna"/>
    <s v="High Priority"/>
    <x v="3"/>
  </r>
  <r>
    <s v="PID0709"/>
    <s v="West"/>
    <s v="Senior Adullt"/>
    <n v="90000"/>
    <n v="28.96855892278392"/>
    <b v="1"/>
    <s v="Appendicitis"/>
    <b v="0"/>
    <b v="1"/>
    <s v="Aetna"/>
    <s v="Regular Follow Up"/>
    <x v="0"/>
  </r>
  <r>
    <s v="PID0710"/>
    <s v="West"/>
    <s v="Senior Adullt"/>
    <n v="16000"/>
    <n v="21.903731746890212"/>
    <b v="0"/>
    <s v="Fractured Arm"/>
    <b v="0"/>
    <b v="0"/>
    <s v="Blue Cross"/>
    <s v="Regular Follow Up"/>
    <x v="1"/>
  </r>
  <r>
    <s v="PID0711"/>
    <s v="North"/>
    <s v="senior"/>
    <n v="40000"/>
    <n v="28.551379325468179"/>
    <b v="1"/>
    <s v="Prostate Cancer"/>
    <b v="1"/>
    <b v="1"/>
    <s v="Blue Cross"/>
    <s v="High Priority"/>
    <x v="0"/>
  </r>
  <r>
    <s v="PID0712"/>
    <s v="West"/>
    <s v="senior"/>
    <n v="500"/>
    <n v="33.752319596652782"/>
    <b v="1"/>
    <s v="Fractured Leg"/>
    <b v="0"/>
    <b v="1"/>
    <s v="Blue Cross"/>
    <s v="Regular Follow Up"/>
    <x v="4"/>
  </r>
  <r>
    <s v="PID0713"/>
    <s v="East"/>
    <s v="Young Adults"/>
    <n v="500"/>
    <n v="23.801652892561986"/>
    <b v="0"/>
    <s v="Kidney Stones"/>
    <b v="0"/>
    <b v="0"/>
    <s v="Cigna"/>
    <s v="Regular Follow Up"/>
    <x v="3"/>
  </r>
  <r>
    <s v="PID0714"/>
    <s v="South"/>
    <s v="senior"/>
    <n v="12000"/>
    <n v="23.154407787993513"/>
    <b v="0"/>
    <s v="Prostate Cancer"/>
    <b v="0"/>
    <b v="0"/>
    <s v="Aetna"/>
    <s v="Regular Follow Up"/>
    <x v="0"/>
  </r>
  <r>
    <s v="PID0715"/>
    <s v="East"/>
    <s v="senior"/>
    <n v="60000"/>
    <n v="32.350251486053949"/>
    <b v="1"/>
    <s v="Childbirth"/>
    <b v="1"/>
    <b v="0"/>
    <s v="UnitedHealthcare"/>
    <s v="Regular Follow Up"/>
    <x v="1"/>
  </r>
  <r>
    <s v="PID0716"/>
    <s v="South"/>
    <s v="senior"/>
    <n v="36000"/>
    <n v="30.226971207286027"/>
    <b v="1"/>
    <s v="Fractured Leg"/>
    <b v="1"/>
    <b v="0"/>
    <s v="Cigna"/>
    <s v="Regular Follow Up"/>
    <x v="1"/>
  </r>
  <r>
    <s v="PID0717"/>
    <s v="North"/>
    <s v="senior"/>
    <n v="250000"/>
    <n v="20.443594104308396"/>
    <b v="0"/>
    <s v="Osteoarthritis"/>
    <b v="0"/>
    <b v="0"/>
    <s v="Medicare"/>
    <s v="High Priority"/>
    <x v="0"/>
  </r>
  <r>
    <s v="PID0718"/>
    <s v="North"/>
    <s v="Super Adults"/>
    <n v="3000"/>
    <n v="28.085937499999996"/>
    <b v="1"/>
    <s v="Fractured Arm"/>
    <b v="1"/>
    <b v="0"/>
    <s v="Cigna"/>
    <s v="Regular Follow Up"/>
    <x v="3"/>
  </r>
  <r>
    <s v="PID0719"/>
    <s v="East"/>
    <s v="Senior Adullt"/>
    <n v="100"/>
    <n v="34.857667584940316"/>
    <b v="1"/>
    <s v="Heart Disease"/>
    <b v="1"/>
    <b v="0"/>
    <s v="Cigna"/>
    <s v="Regular Follow Up"/>
    <x v="3"/>
  </r>
  <r>
    <s v="PID0720"/>
    <s v="South"/>
    <s v="Senior Adullt"/>
    <n v="800"/>
    <n v="31.17163689672466"/>
    <b v="1"/>
    <s v="Appendicitis"/>
    <b v="1"/>
    <b v="1"/>
    <s v="Medicare"/>
    <s v="Regular Follow Up"/>
    <x v="1"/>
  </r>
  <r>
    <s v="PID0721"/>
    <s v="West"/>
    <s v="senior"/>
    <n v="500"/>
    <n v="28.398293233891501"/>
    <b v="1"/>
    <s v="Heart Disease"/>
    <b v="1"/>
    <b v="0"/>
    <s v="UnitedHealthcare"/>
    <s v="Regular Follow Up"/>
    <x v="3"/>
  </r>
  <r>
    <s v="PID0722"/>
    <s v="South"/>
    <s v="Senior Adullt"/>
    <n v="20000"/>
    <n v="29.688581314878896"/>
    <b v="1"/>
    <s v="Fractured Leg"/>
    <b v="1"/>
    <b v="0"/>
    <s v="UnitedHealthcare"/>
    <s v="Regular Follow Up"/>
    <x v="1"/>
  </r>
  <r>
    <s v="PID0723"/>
    <s v="East"/>
    <s v="Young Adults"/>
    <n v="100"/>
    <n v="28.472022726547287"/>
    <b v="1"/>
    <s v="Respiratory Infection"/>
    <b v="1"/>
    <b v="0"/>
    <s v="Medicare"/>
    <s v="Regular Follow Up"/>
    <x v="1"/>
  </r>
  <r>
    <s v="PID0724"/>
    <s v="South"/>
    <s v="senior"/>
    <n v="20000"/>
    <n v="23.688888888888886"/>
    <b v="0"/>
    <s v="Fractured Leg"/>
    <b v="0"/>
    <b v="0"/>
    <s v="UnitedHealthcare"/>
    <s v="Regular Follow Up"/>
    <x v="1"/>
  </r>
  <r>
    <s v="PID0725"/>
    <s v="South"/>
    <s v="Senior Adullt"/>
    <n v="24000"/>
    <n v="22.343158464034612"/>
    <b v="0"/>
    <s v="Appendicitis"/>
    <b v="0"/>
    <b v="0"/>
    <s v="Cigna"/>
    <s v="Regular Follow Up"/>
    <x v="3"/>
  </r>
  <r>
    <s v="PID0726"/>
    <s v="South"/>
    <s v="senior"/>
    <n v="24000"/>
    <n v="28.200608876782564"/>
    <b v="1"/>
    <s v="Fractured Arm"/>
    <b v="0"/>
    <b v="1"/>
    <s v="No Insurance"/>
    <s v="Regular Follow Up"/>
    <x v="3"/>
  </r>
  <r>
    <s v="PID0727"/>
    <s v="South"/>
    <s v="senior"/>
    <n v="12000"/>
    <n v="33.472217359336163"/>
    <b v="1"/>
    <s v="Appendicitis"/>
    <b v="0"/>
    <b v="1"/>
    <s v="UnitedHealthcare"/>
    <s v="High Priority"/>
    <x v="0"/>
  </r>
  <r>
    <s v="PID0728"/>
    <s v="North"/>
    <s v="senior"/>
    <n v="24000"/>
    <n v="20.902888663086081"/>
    <b v="0"/>
    <s v="Allergic Reaction"/>
    <b v="0"/>
    <b v="0"/>
    <s v="Medicare"/>
    <s v="Regular Follow Up"/>
    <x v="3"/>
  </r>
  <r>
    <s v="PID0729"/>
    <s v="West"/>
    <s v="senior"/>
    <n v="90000"/>
    <n v="20.393842375334415"/>
    <b v="0"/>
    <s v="Childbirth"/>
    <b v="0"/>
    <b v="0"/>
    <s v="Medicare"/>
    <s v="Regular Follow Up"/>
    <x v="1"/>
  </r>
  <r>
    <s v="PID0730"/>
    <s v="South"/>
    <s v="senior"/>
    <n v="90000"/>
    <n v="28.158817253467458"/>
    <b v="1"/>
    <s v="Heart Disease"/>
    <b v="1"/>
    <b v="0"/>
    <s v="No Insurance"/>
    <s v="Regular Follow Up"/>
    <x v="0"/>
  </r>
  <r>
    <s v="PID0731"/>
    <s v="West"/>
    <s v="Senior Adullt"/>
    <n v="60000"/>
    <n v="29.669839381320646"/>
    <b v="1"/>
    <s v="Osteoarthritis"/>
    <b v="1"/>
    <b v="0"/>
    <s v="Blue Cross"/>
    <s v="Regular Follow Up"/>
    <x v="3"/>
  </r>
  <r>
    <s v="PID0732"/>
    <s v="West"/>
    <s v="senior"/>
    <n v="48000"/>
    <n v="29.812244897959182"/>
    <b v="1"/>
    <s v="Heart Attack"/>
    <b v="1"/>
    <b v="0"/>
    <s v="Blue Cross"/>
    <s v="Regular Follow Up"/>
    <x v="1"/>
  </r>
  <r>
    <s v="PID0733"/>
    <s v="West"/>
    <s v="senior"/>
    <n v="800"/>
    <n v="23.501139165444275"/>
    <b v="0"/>
    <s v="Prostate Cancer"/>
    <b v="0"/>
    <b v="0"/>
    <s v="Blue Cross"/>
    <s v="Regular Follow Up"/>
    <x v="1"/>
  </r>
  <r>
    <s v="PID0734"/>
    <s v="South"/>
    <s v="Super Adults"/>
    <n v="40000"/>
    <n v="30.898437499999993"/>
    <b v="1"/>
    <s v="Respiratory Infection"/>
    <b v="1"/>
    <b v="0"/>
    <s v="Cigna"/>
    <s v="Regular Follow Up"/>
    <x v="0"/>
  </r>
  <r>
    <s v="PID0735"/>
    <s v="South"/>
    <s v="senior"/>
    <n v="12000"/>
    <n v="24.310318549001671"/>
    <b v="0"/>
    <s v="Prostate Cancer"/>
    <b v="0"/>
    <b v="0"/>
    <s v="Aetna"/>
    <s v="Regular Follow Up"/>
    <x v="1"/>
  </r>
  <r>
    <s v="PID0736"/>
    <s v="East"/>
    <s v="senior"/>
    <n v="15000"/>
    <n v="22.793319561640001"/>
    <b v="0"/>
    <s v="Cancer"/>
    <b v="0"/>
    <b v="0"/>
    <s v="UnitedHealthcare"/>
    <s v="Regular Follow Up"/>
    <x v="1"/>
  </r>
  <r>
    <s v="PID0737"/>
    <s v="East"/>
    <s v="Senior Adullt"/>
    <n v="12000"/>
    <n v="20.875227425069426"/>
    <b v="0"/>
    <s v="Hypertension"/>
    <b v="0"/>
    <b v="0"/>
    <s v="Cigna"/>
    <s v="Regular Follow Up"/>
    <x v="3"/>
  </r>
  <r>
    <s v="PID0738"/>
    <s v="South"/>
    <s v="Senior Adullt"/>
    <n v="20000"/>
    <n v="29.650148763722175"/>
    <b v="1"/>
    <s v="Stroke"/>
    <b v="1"/>
    <b v="1"/>
    <s v="Blue Cross"/>
    <s v="High Priority"/>
    <x v="3"/>
  </r>
  <r>
    <s v="PID0739"/>
    <s v="North"/>
    <s v="senior"/>
    <n v="45000"/>
    <n v="30.084192190448544"/>
    <b v="1"/>
    <s v="Osteoarthritis"/>
    <b v="1"/>
    <b v="1"/>
    <s v="No Insurance"/>
    <s v="Regular Follow Up"/>
    <x v="0"/>
  </r>
  <r>
    <s v="PID0740"/>
    <s v="West"/>
    <s v="senior"/>
    <n v="24000"/>
    <n v="25.706650607851255"/>
    <b v="0"/>
    <s v="Fractured Arm"/>
    <b v="0"/>
    <b v="0"/>
    <s v="No Insurance"/>
    <s v="Regular Follow Up"/>
    <x v="0"/>
  </r>
  <r>
    <s v="PID0741"/>
    <s v="South"/>
    <s v="senior"/>
    <n v="90000"/>
    <n v="33.645546372819105"/>
    <b v="1"/>
    <s v="Respiratory Infection"/>
    <b v="1"/>
    <b v="1"/>
    <s v="Medicare"/>
    <s v="Regular Follow Up"/>
    <x v="1"/>
  </r>
  <r>
    <s v="PID0742"/>
    <s v="North"/>
    <s v="senior"/>
    <n v="3000"/>
    <n v="23.952095808383234"/>
    <b v="0"/>
    <s v="Prostate Cancer"/>
    <b v="0"/>
    <b v="0"/>
    <s v="Medicare"/>
    <s v="Regular Follow Up"/>
    <x v="0"/>
  </r>
  <r>
    <s v="PID0743"/>
    <s v="North"/>
    <s v="Senior Adullt"/>
    <n v="20000"/>
    <n v="29.2024457883658"/>
    <b v="1"/>
    <s v="Respiratory Infection"/>
    <b v="1"/>
    <b v="1"/>
    <s v="Blue Cross"/>
    <s v="High Priority"/>
    <x v="1"/>
  </r>
  <r>
    <s v="PID0744"/>
    <s v="West"/>
    <s v="senior"/>
    <n v="3000"/>
    <n v="29.342361752334053"/>
    <b v="1"/>
    <s v="Fractured Arm"/>
    <b v="1"/>
    <b v="0"/>
    <s v="Blue Cross"/>
    <s v="Regular Follow Up"/>
    <x v="1"/>
  </r>
  <r>
    <s v="PID0745"/>
    <s v="North"/>
    <s v="Senior Adullt"/>
    <n v="12000"/>
    <n v="24.620408163265306"/>
    <b v="0"/>
    <s v="Allergic Reaction"/>
    <b v="0"/>
    <b v="0"/>
    <s v="UnitedHealthcare"/>
    <s v="High Priority"/>
    <x v="0"/>
  </r>
  <r>
    <s v="PID0746"/>
    <s v="South"/>
    <s v="Senior Adullt"/>
    <n v="500"/>
    <n v="24.3125994819138"/>
    <b v="0"/>
    <s v="Childbirth"/>
    <b v="0"/>
    <b v="0"/>
    <s v="Aetna"/>
    <s v="Regular Follow Up"/>
    <x v="4"/>
  </r>
  <r>
    <s v="PID0747"/>
    <s v="South"/>
    <s v="Senior Adullt"/>
    <n v="300000"/>
    <n v="30.804191389976012"/>
    <b v="1"/>
    <s v="Respiratory Infection"/>
    <b v="1"/>
    <b v="1"/>
    <s v="No Insurance"/>
    <s v="Regular Follow Up"/>
    <x v="0"/>
  </r>
  <r>
    <s v="PID0748"/>
    <s v="West"/>
    <s v="Senior Adullt"/>
    <n v="200000"/>
    <n v="30.304921818919507"/>
    <b v="1"/>
    <s v="Hypertension"/>
    <b v="1"/>
    <b v="0"/>
    <s v="UnitedHealthcare"/>
    <s v="Regular Follow Up"/>
    <x v="1"/>
  </r>
  <r>
    <s v="PID0749"/>
    <s v="South"/>
    <s v="senior"/>
    <n v="240000"/>
    <n v="28.515624999999993"/>
    <b v="1"/>
    <s v="Heart Disease"/>
    <b v="1"/>
    <b v="0"/>
    <s v="Cigna"/>
    <s v="Regular Follow Up"/>
    <x v="1"/>
  </r>
  <r>
    <s v="PID0750"/>
    <s v="East"/>
    <s v="Super Adults"/>
    <n v="100"/>
    <n v="33.694727891156468"/>
    <b v="1"/>
    <s v="Heart Attack"/>
    <b v="1"/>
    <b v="0"/>
    <s v="No Insurance"/>
    <s v="Regular Follow Up"/>
    <x v="3"/>
  </r>
  <r>
    <s v="PID0751"/>
    <s v="West"/>
    <s v="senior"/>
    <n v="20000"/>
    <n v="30.927456382001839"/>
    <b v="1"/>
    <s v="Fractured Leg"/>
    <b v="1"/>
    <b v="1"/>
    <s v="Blue Cross"/>
    <s v="Regular Follow Up"/>
    <x v="1"/>
  </r>
  <r>
    <s v="PID0752"/>
    <s v="South"/>
    <s v="senior"/>
    <n v="18000"/>
    <n v="33.968915237942632"/>
    <b v="1"/>
    <s v="Fractured Arm"/>
    <b v="1"/>
    <b v="1"/>
    <s v="Cigna"/>
    <s v="Regular Follow Up"/>
    <x v="0"/>
  </r>
  <r>
    <s v="PID0753"/>
    <s v="South"/>
    <s v="Super Adults"/>
    <n v="32000"/>
    <n v="26.580764630994175"/>
    <b v="0"/>
    <s v="Fractured Arm"/>
    <b v="0"/>
    <b v="0"/>
    <s v="UnitedHealthcare"/>
    <s v="Regular Follow Up"/>
    <x v="1"/>
  </r>
  <r>
    <s v="PID0754"/>
    <s v="East"/>
    <s v="Senior Adullt"/>
    <n v="24000"/>
    <n v="23.622573423769587"/>
    <b v="0"/>
    <s v="Osteoarthritis"/>
    <b v="0"/>
    <b v="0"/>
    <s v="Medicare"/>
    <s v="Regular Follow Up"/>
    <x v="0"/>
  </r>
  <r>
    <s v="PID0755"/>
    <s v="North"/>
    <s v="senior"/>
    <n v="20000"/>
    <n v="24.355071302675849"/>
    <b v="0"/>
    <s v="Cancer"/>
    <b v="0"/>
    <b v="0"/>
    <s v="Medicare"/>
    <s v="Regular Follow Up"/>
    <x v="3"/>
  </r>
  <r>
    <s v="PID0756"/>
    <s v="West"/>
    <s v="senior"/>
    <n v="60000"/>
    <n v="22.942130453700404"/>
    <b v="0"/>
    <s v="Appendicitis"/>
    <b v="0"/>
    <b v="0"/>
    <s v="No Insurance"/>
    <s v="Regular Follow Up"/>
    <x v="1"/>
  </r>
  <r>
    <s v="PID0757"/>
    <s v="South"/>
    <s v="Senior Adullt"/>
    <n v="15000"/>
    <n v="31.426912469153724"/>
    <b v="1"/>
    <s v="Heart Disease"/>
    <b v="1"/>
    <b v="0"/>
    <s v="Blue Cross"/>
    <s v="Regular Follow Up"/>
    <x v="4"/>
  </r>
  <r>
    <s v="PID0758"/>
    <s v="West"/>
    <s v="Senior Adullt"/>
    <n v="12000"/>
    <n v="33.021120293847574"/>
    <b v="1"/>
    <s v="Allergic Reaction"/>
    <b v="1"/>
    <b v="1"/>
    <s v="Blue Cross"/>
    <s v="Regular Follow Up"/>
    <x v="1"/>
  </r>
  <r>
    <s v="PID0759"/>
    <s v="North"/>
    <s v="senior"/>
    <n v="18000"/>
    <n v="31.16487742348982"/>
    <b v="1"/>
    <s v="Cancer"/>
    <b v="0"/>
    <b v="1"/>
    <s v="No Insurance"/>
    <s v="High Priority"/>
    <x v="0"/>
  </r>
  <r>
    <s v="PID0760"/>
    <s v="South"/>
    <s v="Senior Adullt"/>
    <n v="240000"/>
    <n v="33.392248453478096"/>
    <b v="1"/>
    <s v="Heart Attack"/>
    <b v="1"/>
    <b v="0"/>
    <s v="Cigna"/>
    <s v="High Priority"/>
    <x v="1"/>
  </r>
  <r>
    <s v="PID0761"/>
    <s v="East"/>
    <s v="senior"/>
    <n v="72000"/>
    <n v="26.177411979881111"/>
    <b v="0"/>
    <s v="Fractured Leg"/>
    <b v="0"/>
    <b v="0"/>
    <s v="UnitedHealthcare"/>
    <s v="Regular Follow Up"/>
    <x v="1"/>
  </r>
  <r>
    <s v="PID0762"/>
    <s v="West"/>
    <s v="Super Adults"/>
    <n v="32000"/>
    <n v="20.077747874749029"/>
    <b v="0"/>
    <s v="Stroke"/>
    <b v="0"/>
    <b v="0"/>
    <s v="UnitedHealthcare"/>
    <s v="Regular Follow Up"/>
    <x v="0"/>
  </r>
  <r>
    <s v="PID0763"/>
    <s v="West"/>
    <s v="Super Adults"/>
    <n v="12000"/>
    <n v="23.92242299970097"/>
    <b v="0"/>
    <s v="Cancer"/>
    <b v="0"/>
    <b v="0"/>
    <s v="UnitedHealthcare"/>
    <s v="Regular Follow Up"/>
    <x v="3"/>
  </r>
  <r>
    <s v="PID0764"/>
    <s v="West"/>
    <s v="senior"/>
    <n v="240000"/>
    <n v="30.138775510204081"/>
    <b v="1"/>
    <s v="Cancer"/>
    <b v="1"/>
    <b v="0"/>
    <s v="Aetna"/>
    <s v="Regular Follow Up"/>
    <x v="0"/>
  </r>
  <r>
    <s v="PID0765"/>
    <s v="South"/>
    <s v="Senior Adullt"/>
    <n v="200000"/>
    <n v="23.313879092412847"/>
    <b v="0"/>
    <s v="Stroke"/>
    <b v="0"/>
    <b v="0"/>
    <s v="No Insurance"/>
    <s v="High Priority"/>
    <x v="3"/>
  </r>
  <r>
    <s v="PID0766"/>
    <s v="North"/>
    <s v="senior"/>
    <n v="3000"/>
    <n v="29.431607353685276"/>
    <b v="1"/>
    <s v="Stroke"/>
    <b v="1"/>
    <b v="0"/>
    <s v="No Insurance"/>
    <s v="Regular Follow Up"/>
    <x v="0"/>
  </r>
  <r>
    <s v="PID0767"/>
    <s v="South"/>
    <s v="senior"/>
    <n v="20000"/>
    <n v="33.834027364663896"/>
    <b v="1"/>
    <s v="Diabetes"/>
    <b v="1"/>
    <b v="0"/>
    <s v="Aetna"/>
    <s v="Regular Follow Up"/>
    <x v="4"/>
  </r>
  <r>
    <s v="PID0768"/>
    <s v="South"/>
    <s v="Senior Adullt"/>
    <n v="15000"/>
    <n v="23.422098967556547"/>
    <b v="0"/>
    <s v="Diabetes"/>
    <b v="0"/>
    <b v="0"/>
    <s v="Medicare"/>
    <s v="Regular Follow Up"/>
    <x v="0"/>
  </r>
  <r>
    <s v="PID0769"/>
    <s v="North"/>
    <s v="senior"/>
    <n v="72000"/>
    <n v="33.150434385002278"/>
    <b v="1"/>
    <s v="Prostate Cancer"/>
    <b v="1"/>
    <b v="0"/>
    <s v="Blue Cross"/>
    <s v="High Priority"/>
    <x v="0"/>
  </r>
  <r>
    <s v="PID0770"/>
    <s v="South"/>
    <s v="senior"/>
    <n v="12000"/>
    <n v="32.123735871505062"/>
    <b v="1"/>
    <s v="Prostate Cancer"/>
    <b v="1"/>
    <b v="1"/>
    <s v="Aetna"/>
    <s v="Regular Follow Up"/>
    <x v="3"/>
  </r>
  <r>
    <s v="PID0771"/>
    <s v="North"/>
    <s v="Senior Adullt"/>
    <n v="1600"/>
    <n v="24.156549421054276"/>
    <b v="0"/>
    <s v="Fractured Leg"/>
    <b v="0"/>
    <b v="0"/>
    <s v="No Insurance"/>
    <s v="Regular Follow Up"/>
    <x v="1"/>
  </r>
  <r>
    <s v="PID0772"/>
    <s v="North"/>
    <s v="senior"/>
    <n v="15000"/>
    <n v="22.4"/>
    <b v="0"/>
    <s v="Allergic Reaction"/>
    <b v="0"/>
    <b v="0"/>
    <s v="UnitedHealthcare"/>
    <s v="High Priority"/>
    <x v="1"/>
  </r>
  <r>
    <s v="PID0773"/>
    <s v="West"/>
    <s v="Super Adults"/>
    <n v="32000"/>
    <n v="31.18836291913215"/>
    <b v="1"/>
    <s v="Fractured Arm"/>
    <b v="1"/>
    <b v="1"/>
    <s v="Medicare"/>
    <s v="Regular Follow Up"/>
    <x v="1"/>
  </r>
  <r>
    <s v="PID0774"/>
    <s v="West"/>
    <s v="Senior Adullt"/>
    <n v="90000"/>
    <n v="34.29651633810424"/>
    <b v="1"/>
    <s v="Osteoarthritis"/>
    <b v="1"/>
    <b v="0"/>
    <s v="No Insurance"/>
    <s v="Regular Follow Up"/>
    <x v="1"/>
  </r>
  <r>
    <s v="PID0775"/>
    <s v="South"/>
    <s v="Senior Adullt"/>
    <n v="12000"/>
    <n v="20.104514443315431"/>
    <b v="0"/>
    <s v="Fractured Arm"/>
    <b v="0"/>
    <b v="0"/>
    <s v="Aetna"/>
    <s v="Regular Follow Up"/>
    <x v="0"/>
  </r>
  <r>
    <s v="PID0776"/>
    <s v="West"/>
    <s v="senior"/>
    <n v="12000"/>
    <n v="31.701962809917358"/>
    <b v="1"/>
    <s v="Diabetes"/>
    <b v="0"/>
    <b v="1"/>
    <s v="No Insurance"/>
    <s v="Regular Follow Up"/>
    <x v="1"/>
  </r>
  <r>
    <s v="PID0777"/>
    <s v="West"/>
    <s v="senior"/>
    <n v="240000"/>
    <n v="30.541383219954653"/>
    <b v="1"/>
    <s v="Cancer"/>
    <b v="1"/>
    <b v="0"/>
    <s v="UnitedHealthcare"/>
    <s v="Regular Follow Up"/>
    <x v="0"/>
  </r>
  <r>
    <s v="PID0778"/>
    <s v="West"/>
    <s v="senior"/>
    <n v="40000"/>
    <n v="28.197125852808828"/>
    <b v="1"/>
    <s v="Cancer"/>
    <b v="1"/>
    <b v="1"/>
    <s v="No Insurance"/>
    <s v="Regular Follow Up"/>
    <x v="1"/>
  </r>
  <r>
    <s v="PID0779"/>
    <s v="East"/>
    <s v="Young Adults"/>
    <n v="240000"/>
    <n v="28.026590930370464"/>
    <b v="1"/>
    <s v="Childbirth"/>
    <b v="1"/>
    <b v="0"/>
    <s v="No Insurance"/>
    <s v="Regular Follow Up"/>
    <x v="3"/>
  </r>
  <r>
    <s v="PID0780"/>
    <s v="South"/>
    <s v="Senior Adullt"/>
    <n v="90000"/>
    <n v="33.417162017985056"/>
    <b v="1"/>
    <s v="Heart Attack"/>
    <b v="1"/>
    <b v="0"/>
    <s v="Aetna"/>
    <s v="Regular Follow Up"/>
    <x v="0"/>
  </r>
  <r>
    <s v="PID0781"/>
    <s v="South"/>
    <s v="senior"/>
    <n v="4000"/>
    <n v="21.874999999999996"/>
    <b v="0"/>
    <s v="Allergic Reaction"/>
    <b v="0"/>
    <b v="0"/>
    <s v="Blue Cross"/>
    <s v="Regular Follow Up"/>
    <x v="1"/>
  </r>
  <r>
    <s v="PID0782"/>
    <s v="South"/>
    <s v="senior"/>
    <n v="45000"/>
    <n v="24.977777777777778"/>
    <b v="0"/>
    <s v="Fractured Leg"/>
    <b v="0"/>
    <b v="0"/>
    <s v="UnitedHealthcare"/>
    <s v="Regular Follow Up"/>
    <x v="0"/>
  </r>
  <r>
    <s v="PID0783"/>
    <s v="South"/>
    <s v="Super Adults"/>
    <n v="100"/>
    <n v="32.933117543001245"/>
    <b v="1"/>
    <s v="Stroke"/>
    <b v="1"/>
    <b v="0"/>
    <s v="No Insurance"/>
    <s v="Regular Follow Up"/>
    <x v="1"/>
  </r>
  <r>
    <s v="PID0784"/>
    <s v="North"/>
    <s v="senior"/>
    <n v="72000"/>
    <n v="20.882755855524742"/>
    <b v="0"/>
    <s v="Fractured Leg"/>
    <b v="0"/>
    <b v="0"/>
    <s v="Blue Cross"/>
    <s v="Regular Follow Up"/>
    <x v="1"/>
  </r>
  <r>
    <s v="PID0785"/>
    <s v="North"/>
    <s v="Super Adults"/>
    <n v="3000"/>
    <n v="31.739929087103249"/>
    <b v="1"/>
    <s v="Fractured Arm"/>
    <b v="0"/>
    <b v="1"/>
    <s v="UnitedHealthcare"/>
    <s v="Regular Follow Up"/>
    <x v="3"/>
  </r>
  <r>
    <s v="PID0786"/>
    <s v="South"/>
    <s v="Young Adults"/>
    <n v="500"/>
    <n v="31.37798916633637"/>
    <b v="1"/>
    <s v="Heart Disease"/>
    <b v="1"/>
    <b v="1"/>
    <s v="No Insurance"/>
    <s v="Regular Follow Up"/>
    <x v="0"/>
  </r>
  <r>
    <s v="PID0787"/>
    <s v="South"/>
    <s v="Super Adults"/>
    <n v="32000"/>
    <n v="29.079565420058085"/>
    <b v="1"/>
    <s v="Fractured Leg"/>
    <b v="1"/>
    <b v="1"/>
    <s v="UnitedHealthcare"/>
    <s v="Regular Follow Up"/>
    <x v="0"/>
  </r>
  <r>
    <s v="PID0788"/>
    <s v="East"/>
    <s v="Young Adults"/>
    <n v="40000"/>
    <n v="28.415532879818599"/>
    <b v="1"/>
    <s v="Heart Attack"/>
    <b v="1"/>
    <b v="1"/>
    <s v="No Insurance"/>
    <s v="Regular Follow Up"/>
    <x v="3"/>
  </r>
  <r>
    <s v="PID0789"/>
    <s v="North"/>
    <s v="Super Adults"/>
    <n v="75000"/>
    <n v="29.010519395134775"/>
    <b v="1"/>
    <s v="Kidney Stones"/>
    <b v="0"/>
    <b v="1"/>
    <s v="No Insurance"/>
    <s v="High Priority"/>
    <x v="3"/>
  </r>
  <r>
    <s v="PID0790"/>
    <s v="West"/>
    <s v="Senior Adullt"/>
    <n v="12000"/>
    <n v="21.604938271604937"/>
    <b v="0"/>
    <s v="Allergic Reaction"/>
    <b v="0"/>
    <b v="0"/>
    <s v="Cigna"/>
    <s v="Regular Follow Up"/>
    <x v="0"/>
  </r>
  <r>
    <s v="PID0791"/>
    <s v="South"/>
    <s v="senior"/>
    <n v="32000"/>
    <n v="22.887902695595002"/>
    <b v="0"/>
    <s v="Fractured Leg"/>
    <b v="0"/>
    <b v="0"/>
    <s v="No Insurance"/>
    <s v="Regular Follow Up"/>
    <x v="1"/>
  </r>
  <r>
    <s v="PID0792"/>
    <s v="South"/>
    <s v="Senior Adullt"/>
    <n v="1000"/>
    <n v="33.945568114217735"/>
    <b v="1"/>
    <s v="Heart Disease"/>
    <b v="1"/>
    <b v="1"/>
    <s v="UnitedHealthcare"/>
    <s v="Regular Follow Up"/>
    <x v="0"/>
  </r>
  <r>
    <s v="PID0793"/>
    <s v="South"/>
    <s v="Super Adults"/>
    <n v="30000"/>
    <n v="32.031249999999993"/>
    <b v="1"/>
    <s v="Heart Attack"/>
    <b v="1"/>
    <b v="1"/>
    <s v="Medicare"/>
    <s v="Regular Follow Up"/>
    <x v="1"/>
  </r>
  <r>
    <s v="PID0794"/>
    <s v="West"/>
    <s v="Super Adults"/>
    <n v="500"/>
    <n v="20.972655019081966"/>
    <b v="0"/>
    <s v="Diabetes"/>
    <b v="0"/>
    <b v="0"/>
    <s v="Blue Cross"/>
    <s v="Regular Follow Up"/>
    <x v="4"/>
  </r>
  <r>
    <s v="PID0795"/>
    <s v="South"/>
    <s v="Senior Adullt"/>
    <n v="250000"/>
    <n v="29.696262561631983"/>
    <b v="1"/>
    <s v="Heart Disease"/>
    <b v="1"/>
    <b v="0"/>
    <s v="Cigna"/>
    <s v="Regular Follow Up"/>
    <x v="3"/>
  </r>
  <r>
    <s v="PID0796"/>
    <s v="South"/>
    <s v="Senior Adullt"/>
    <n v="3000"/>
    <n v="28.760986286378717"/>
    <b v="1"/>
    <s v="Kidney Stones"/>
    <b v="0"/>
    <b v="1"/>
    <s v="Medicare"/>
    <s v="Regular Follow Up"/>
    <x v="1"/>
  </r>
  <r>
    <s v="PID0797"/>
    <s v="East"/>
    <s v="Senior Adullt"/>
    <n v="200000"/>
    <n v="24.558120886097097"/>
    <b v="0"/>
    <s v="Osteoarthritis"/>
    <b v="0"/>
    <b v="0"/>
    <s v="UnitedHealthcare"/>
    <s v="Regular Follow Up"/>
    <x v="4"/>
  </r>
  <r>
    <s v="PID0798"/>
    <s v="South"/>
    <s v="senior"/>
    <n v="36000"/>
    <n v="25.078124999999996"/>
    <b v="0"/>
    <s v="Kidney Stones"/>
    <b v="0"/>
    <b v="0"/>
    <s v="Cigna"/>
    <s v="High Priority"/>
    <x v="0"/>
  </r>
  <r>
    <s v="PID0799"/>
    <s v="North"/>
    <s v="senior"/>
    <n v="12000"/>
    <n v="30.483896811408421"/>
    <b v="1"/>
    <s v="Kidney Stones"/>
    <b v="1"/>
    <b v="0"/>
    <s v="Medicare"/>
    <s v="Regular Follow Up"/>
    <x v="1"/>
  </r>
  <r>
    <s v="PID0800"/>
    <s v="West"/>
    <s v="senior"/>
    <n v="15000"/>
    <n v="25.37777777777778"/>
    <b v="0"/>
    <s v="Stroke"/>
    <b v="0"/>
    <b v="0"/>
    <s v="UnitedHealthcare"/>
    <s v="Regular Follow Up"/>
    <x v="0"/>
  </r>
  <r>
    <s v="PID0801"/>
    <s v="West"/>
    <s v="Senior Adullt"/>
    <n v="300000"/>
    <n v="26.367187499999996"/>
    <b v="0"/>
    <s v="Stroke"/>
    <b v="0"/>
    <b v="0"/>
    <s v="No Insurance"/>
    <s v="Regular Follow Up"/>
    <x v="1"/>
  </r>
  <r>
    <s v="PID0802"/>
    <s v="West"/>
    <s v="Senior Adullt"/>
    <n v="500"/>
    <n v="31.531069388871792"/>
    <b v="1"/>
    <s v="Respiratory Infection"/>
    <b v="1"/>
    <b v="0"/>
    <s v="UnitedHealthcare"/>
    <s v="Regular Follow Up"/>
    <x v="0"/>
  </r>
  <r>
    <s v="PID0803"/>
    <s v="East"/>
    <s v="senior"/>
    <n v="60000"/>
    <n v="25.293946871824652"/>
    <b v="0"/>
    <s v="Stroke"/>
    <b v="0"/>
    <b v="0"/>
    <s v="Cigna"/>
    <s v="Regular Follow Up"/>
    <x v="1"/>
  </r>
  <r>
    <s v="PID0804"/>
    <s v="South"/>
    <s v="Young Adults"/>
    <n v="48000"/>
    <n v="28.844688309708882"/>
    <b v="1"/>
    <s v="Respiratory Infection"/>
    <b v="1"/>
    <b v="1"/>
    <s v="UnitedHealthcare"/>
    <s v="Regular Follow Up"/>
    <x v="0"/>
  </r>
  <r>
    <s v="PID0805"/>
    <s v="North"/>
    <s v="senior"/>
    <n v="24000"/>
    <n v="33.425160697887975"/>
    <b v="1"/>
    <s v="Heart Disease"/>
    <b v="1"/>
    <b v="1"/>
    <s v="UnitedHealthcare"/>
    <s v="Regular Follow Up"/>
    <x v="0"/>
  </r>
  <r>
    <s v="PID0806"/>
    <s v="North"/>
    <s v="senior"/>
    <n v="3000"/>
    <n v="26.749763663737269"/>
    <b v="0"/>
    <s v="Diabetes"/>
    <b v="0"/>
    <b v="0"/>
    <s v="Aetna"/>
    <s v="Regular Follow Up"/>
    <x v="3"/>
  </r>
  <r>
    <s v="PID0807"/>
    <s v="East"/>
    <s v="Young Adults"/>
    <n v="800"/>
    <n v="28.658390615916009"/>
    <b v="1"/>
    <s v="Osteoarthritis"/>
    <b v="1"/>
    <b v="0"/>
    <s v="UnitedHealthcare"/>
    <s v="Regular Follow Up"/>
    <x v="1"/>
  </r>
  <r>
    <s v="PID0808"/>
    <s v="South"/>
    <s v="Young Adults"/>
    <n v="15000"/>
    <n v="32.226562499999993"/>
    <b v="1"/>
    <s v="Childbirth"/>
    <b v="1"/>
    <b v="0"/>
    <s v="Blue Cross"/>
    <s v="Regular Follow Up"/>
    <x v="1"/>
  </r>
  <r>
    <s v="PID0809"/>
    <s v="West"/>
    <s v="senior"/>
    <n v="12000"/>
    <n v="21.223898795915254"/>
    <b v="0"/>
    <s v="Fractured Leg"/>
    <b v="0"/>
    <b v="0"/>
    <s v="No Insurance"/>
    <s v="Regular Follow Up"/>
    <x v="1"/>
  </r>
  <r>
    <s v="PID0810"/>
    <s v="South"/>
    <s v="Senior Adullt"/>
    <n v="24000"/>
    <n v="29.474171521160446"/>
    <b v="1"/>
    <s v="Hypertension"/>
    <b v="1"/>
    <b v="1"/>
    <s v="Cigna"/>
    <s v="Regular Follow Up"/>
    <x v="3"/>
  </r>
  <r>
    <s v="PID0811"/>
    <s v="West"/>
    <s v="senior"/>
    <n v="800"/>
    <n v="23.100907029478464"/>
    <b v="0"/>
    <s v="Stroke"/>
    <b v="0"/>
    <b v="0"/>
    <s v="Aetna"/>
    <s v="Regular Follow Up"/>
    <x v="3"/>
  </r>
  <r>
    <s v="PID0812"/>
    <s v="East"/>
    <s v="Senior Adullt"/>
    <n v="60000"/>
    <n v="24.725182932941294"/>
    <b v="0"/>
    <s v="Fractured Arm"/>
    <b v="0"/>
    <b v="0"/>
    <s v="Cigna"/>
    <s v="Regular Follow Up"/>
    <x v="1"/>
  </r>
  <r>
    <s v="PID0813"/>
    <s v="North"/>
    <s v="Young Adults"/>
    <n v="250000"/>
    <n v="34.433783613180154"/>
    <b v="1"/>
    <s v="Childbirth"/>
    <b v="0"/>
    <b v="1"/>
    <s v="Blue Cross"/>
    <s v="Regular Follow Up"/>
    <x v="4"/>
  </r>
  <r>
    <s v="PID0814"/>
    <s v="West"/>
    <s v="senior"/>
    <n v="36000"/>
    <n v="34.656699085498623"/>
    <b v="1"/>
    <s v="Heart Disease"/>
    <b v="1"/>
    <b v="0"/>
    <s v="Aetna"/>
    <s v="Regular Follow Up"/>
    <x v="3"/>
  </r>
  <r>
    <s v="PID0815"/>
    <s v="East"/>
    <s v="senior"/>
    <n v="3000"/>
    <n v="25.312294543063771"/>
    <b v="0"/>
    <s v="Hypertension"/>
    <b v="0"/>
    <b v="0"/>
    <s v="Blue Cross"/>
    <s v="Regular Follow Up"/>
    <x v="1"/>
  </r>
  <r>
    <s v="PID0816"/>
    <s v="North"/>
    <s v="Young Adults"/>
    <n v="12000"/>
    <n v="34.98279260917505"/>
    <b v="1"/>
    <s v="Kidney Stones"/>
    <b v="0"/>
    <b v="1"/>
    <s v="No Insurance"/>
    <s v="Regular Follow Up"/>
    <x v="1"/>
  </r>
  <r>
    <s v="PID0817"/>
    <s v="West"/>
    <s v="Senior Adullt"/>
    <n v="32000"/>
    <n v="20.868764172335602"/>
    <b v="0"/>
    <s v="Fractured Leg"/>
    <b v="0"/>
    <b v="0"/>
    <s v="Blue Cross"/>
    <s v="Regular Follow Up"/>
    <x v="1"/>
  </r>
  <r>
    <s v="PID0818"/>
    <s v="North"/>
    <s v="senior"/>
    <n v="100"/>
    <n v="26.892006802721095"/>
    <b v="0"/>
    <s v="Cancer"/>
    <b v="0"/>
    <b v="0"/>
    <s v="UnitedHealthcare"/>
    <s v="Regular Follow Up"/>
    <x v="0"/>
  </r>
  <r>
    <s v="PID0819"/>
    <s v="South"/>
    <s v="Senior Adullt"/>
    <n v="240000"/>
    <n v="24.785890550152416"/>
    <b v="0"/>
    <s v="Appendicitis"/>
    <b v="0"/>
    <b v="0"/>
    <s v="Blue Cross"/>
    <s v="Regular Follow Up"/>
    <x v="0"/>
  </r>
  <r>
    <s v="PID0820"/>
    <s v="East"/>
    <s v="Senior Adullt"/>
    <n v="16000"/>
    <n v="31.83885640025991"/>
    <b v="1"/>
    <s v="Cancer"/>
    <b v="0"/>
    <b v="1"/>
    <s v="Cigna"/>
    <s v="High Priority"/>
    <x v="3"/>
  </r>
  <r>
    <s v="PID0821"/>
    <s v="South"/>
    <s v="senior"/>
    <n v="300000"/>
    <n v="33.515273388872927"/>
    <b v="1"/>
    <s v="Diabetes"/>
    <b v="1"/>
    <b v="0"/>
    <s v="No Insurance"/>
    <s v="High Priority"/>
    <x v="1"/>
  </r>
  <r>
    <s v="PID0822"/>
    <s v="South"/>
    <s v="senior"/>
    <n v="500"/>
    <n v="33.822345155981935"/>
    <b v="1"/>
    <s v="Allergic Reaction"/>
    <b v="0"/>
    <b v="1"/>
    <s v="Aetna"/>
    <s v="Regular Follow Up"/>
    <x v="4"/>
  </r>
  <r>
    <s v="PID0823"/>
    <s v="East"/>
    <s v="senior"/>
    <n v="90000"/>
    <n v="21.561065197428839"/>
    <b v="0"/>
    <s v="Fractured Arm"/>
    <b v="0"/>
    <b v="0"/>
    <s v="UnitedHealthcare"/>
    <s v="Regular Follow Up"/>
    <x v="0"/>
  </r>
  <r>
    <s v="PID0824"/>
    <s v="East"/>
    <s v="Senior Adullt"/>
    <n v="100"/>
    <n v="29.225727785398561"/>
    <b v="1"/>
    <s v="Fractured Leg"/>
    <b v="0"/>
    <b v="1"/>
    <s v="Blue Cross"/>
    <s v="Regular Follow Up"/>
    <x v="3"/>
  </r>
  <r>
    <s v="PID0825"/>
    <s v="West"/>
    <s v="Senior Adullt"/>
    <n v="240000"/>
    <n v="33.283832644628099"/>
    <b v="1"/>
    <s v="Kidney Stones"/>
    <b v="0"/>
    <b v="1"/>
    <s v="Medicare"/>
    <s v="Regular Follow Up"/>
    <x v="1"/>
  </r>
  <r>
    <s v="PID0826"/>
    <s v="South"/>
    <s v="senior"/>
    <n v="40000"/>
    <n v="26.500811249323963"/>
    <b v="0"/>
    <s v="Diabetes"/>
    <b v="0"/>
    <b v="0"/>
    <s v="Cigna"/>
    <s v="High Priority"/>
    <x v="0"/>
  </r>
  <r>
    <s v="PID0827"/>
    <s v="North"/>
    <s v="Super Adults"/>
    <n v="30000"/>
    <n v="28.722879684418146"/>
    <b v="1"/>
    <s v="Childbirth"/>
    <b v="1"/>
    <b v="0"/>
    <s v="Medicare"/>
    <s v="High Priority"/>
    <x v="3"/>
  </r>
  <r>
    <s v="PID0828"/>
    <s v="South"/>
    <s v="senior"/>
    <n v="500"/>
    <n v="30.508337052213072"/>
    <b v="1"/>
    <s v="Appendicitis"/>
    <b v="0"/>
    <b v="1"/>
    <s v="Medicare"/>
    <s v="Regular Follow Up"/>
    <x v="1"/>
  </r>
  <r>
    <s v="PID0829"/>
    <s v="South"/>
    <s v="Senior Adullt"/>
    <n v="800"/>
    <n v="28.692589172736916"/>
    <b v="1"/>
    <s v="Prostate Cancer"/>
    <b v="0"/>
    <b v="1"/>
    <s v="UnitedHealthcare"/>
    <s v="Regular Follow Up"/>
    <x v="0"/>
  </r>
  <r>
    <s v="PID0830"/>
    <s v="South"/>
    <s v="Senior Adullt"/>
    <n v="500"/>
    <n v="32.031249999999993"/>
    <b v="1"/>
    <s v="Hypertension"/>
    <b v="1"/>
    <b v="0"/>
    <s v="UnitedHealthcare"/>
    <s v="Regular Follow Up"/>
    <x v="4"/>
  </r>
  <r>
    <s v="PID0831"/>
    <s v="North"/>
    <s v="Senior Adullt"/>
    <n v="30000"/>
    <n v="31.789113622843551"/>
    <b v="1"/>
    <s v="Fractured Arm"/>
    <b v="0"/>
    <b v="1"/>
    <s v="Aetna"/>
    <s v="High Priority"/>
    <x v="1"/>
  </r>
  <r>
    <s v="PID0832"/>
    <s v="South"/>
    <s v="senior"/>
    <n v="12000"/>
    <n v="34.545700378583021"/>
    <b v="1"/>
    <s v="Fractured Arm"/>
    <b v="1"/>
    <b v="0"/>
    <s v="No Insurance"/>
    <s v="Regular Follow Up"/>
    <x v="1"/>
  </r>
  <r>
    <s v="PID0833"/>
    <s v="South"/>
    <s v="Senior Adullt"/>
    <n v="60000"/>
    <n v="28.369901064261416"/>
    <b v="1"/>
    <s v="Stroke"/>
    <b v="1"/>
    <b v="0"/>
    <s v="Aetna"/>
    <s v="Regular Follow Up"/>
    <x v="3"/>
  </r>
  <r>
    <s v="PID0834"/>
    <s v="East"/>
    <s v="Super Adults"/>
    <n v="15000"/>
    <n v="23.258573632372133"/>
    <b v="0"/>
    <s v="Fractured Leg"/>
    <b v="0"/>
    <b v="0"/>
    <s v="UnitedHealthcare"/>
    <s v="Regular Follow Up"/>
    <x v="1"/>
  </r>
  <r>
    <s v="PID0835"/>
    <s v="South"/>
    <s v="senior"/>
    <n v="250000"/>
    <n v="28.878929428102513"/>
    <b v="1"/>
    <s v="Cancer"/>
    <b v="1"/>
    <b v="0"/>
    <s v="No Insurance"/>
    <s v="Regular Follow Up"/>
    <x v="3"/>
  </r>
  <r>
    <s v="PID0836"/>
    <s v="West"/>
    <s v="Senior Adullt"/>
    <n v="500"/>
    <n v="30.236734693877548"/>
    <b v="1"/>
    <s v="Heart Disease"/>
    <b v="1"/>
    <b v="0"/>
    <s v="Medicare"/>
    <s v="Regular Follow Up"/>
    <x v="4"/>
  </r>
  <r>
    <s v="PID0837"/>
    <s v="South"/>
    <s v="Young Adults"/>
    <n v="1000"/>
    <n v="24.418229409444582"/>
    <b v="0"/>
    <s v="Allergic Reaction"/>
    <b v="0"/>
    <b v="0"/>
    <s v="No Insurance"/>
    <s v="Regular Follow Up"/>
    <x v="4"/>
  </r>
  <r>
    <s v="PID0838"/>
    <s v="West"/>
    <s v="Super Adults"/>
    <n v="250000"/>
    <n v="31.266807701961348"/>
    <b v="1"/>
    <s v="Fractured Leg"/>
    <b v="0"/>
    <b v="1"/>
    <s v="Blue Cross"/>
    <s v="Regular Follow Up"/>
    <x v="1"/>
  </r>
  <r>
    <s v="PID0839"/>
    <s v="South"/>
    <s v="Senior Adullt"/>
    <n v="15000"/>
    <n v="28.344671201814062"/>
    <b v="1"/>
    <s v="Kidney Stones"/>
    <b v="0"/>
    <b v="1"/>
    <s v="UnitedHealthcare"/>
    <s v="Regular Follow Up"/>
    <x v="3"/>
  </r>
  <r>
    <s v="PID0840"/>
    <s v="South"/>
    <s v="Senior Adullt"/>
    <n v="45000"/>
    <n v="34.748512709572744"/>
    <b v="1"/>
    <s v="Respiratory Infection"/>
    <b v="1"/>
    <b v="0"/>
    <s v="Aetna"/>
    <s v="Regular Follow Up"/>
    <x v="1"/>
  </r>
  <r>
    <s v="PID0841"/>
    <s v="North"/>
    <s v="senior"/>
    <n v="240000"/>
    <n v="34.816594356197783"/>
    <b v="1"/>
    <s v="Respiratory Infection"/>
    <b v="1"/>
    <b v="1"/>
    <s v="Aetna"/>
    <s v="Regular Follow Up"/>
    <x v="1"/>
  </r>
  <r>
    <s v="PID0842"/>
    <s v="South"/>
    <s v="Senior Adullt"/>
    <n v="800"/>
    <n v="31.441476138790662"/>
    <b v="1"/>
    <s v="Allergic Reaction"/>
    <b v="0"/>
    <b v="1"/>
    <s v="UnitedHealthcare"/>
    <s v="Regular Follow Up"/>
    <x v="1"/>
  </r>
  <r>
    <s v="PID0843"/>
    <s v="South"/>
    <s v="Senior Adullt"/>
    <n v="800"/>
    <n v="26.609958974745005"/>
    <b v="0"/>
    <s v="Hypertension"/>
    <b v="0"/>
    <b v="0"/>
    <s v="No Insurance"/>
    <s v="Regular Follow Up"/>
    <x v="1"/>
  </r>
  <r>
    <s v="PID0844"/>
    <s v="West"/>
    <s v="Super Adults"/>
    <n v="60000"/>
    <n v="23.95124716553288"/>
    <b v="0"/>
    <s v="Fractured Leg"/>
    <b v="0"/>
    <b v="0"/>
    <s v="No Insurance"/>
    <s v="Regular Follow Up"/>
    <x v="3"/>
  </r>
  <r>
    <s v="PID0845"/>
    <s v="North"/>
    <s v="senior"/>
    <n v="32000"/>
    <n v="26.62222222222222"/>
    <b v="0"/>
    <s v="Hypertension"/>
    <b v="0"/>
    <b v="0"/>
    <s v="Aetna"/>
    <s v="High Priority"/>
    <x v="4"/>
  </r>
  <r>
    <s v="PID0846"/>
    <s v="North"/>
    <s v="Senior Adullt"/>
    <n v="250000"/>
    <n v="33.044897959183672"/>
    <b v="1"/>
    <s v="Diabetes"/>
    <b v="1"/>
    <b v="0"/>
    <s v="Aetna"/>
    <s v="Regular Follow Up"/>
    <x v="1"/>
  </r>
  <r>
    <s v="PID0847"/>
    <s v="North"/>
    <s v="Super Adults"/>
    <n v="12000"/>
    <n v="29.136316337148799"/>
    <b v="1"/>
    <s v="Stroke"/>
    <b v="0"/>
    <b v="1"/>
    <s v="UnitedHealthcare"/>
    <s v="High Priority"/>
    <x v="1"/>
  </r>
  <r>
    <s v="PID0848"/>
    <s v="East"/>
    <s v="Senior Adullt"/>
    <n v="240000"/>
    <n v="29.725849935226364"/>
    <b v="1"/>
    <s v="Allergic Reaction"/>
    <b v="0"/>
    <b v="1"/>
    <s v="Aetna"/>
    <s v="Regular Follow Up"/>
    <x v="1"/>
  </r>
  <r>
    <s v="PID0849"/>
    <s v="East"/>
    <s v="senior"/>
    <n v="300000"/>
    <n v="31.866054550364563"/>
    <b v="1"/>
    <s v="Heart Attack"/>
    <b v="1"/>
    <b v="0"/>
    <s v="Blue Cross"/>
    <s v="Regular Follow Up"/>
    <x v="3"/>
  </r>
  <r>
    <s v="PID0850"/>
    <s v="East"/>
    <s v="Senior Adullt"/>
    <n v="300000"/>
    <n v="20.473469387755102"/>
    <b v="0"/>
    <s v="Diabetes"/>
    <b v="0"/>
    <b v="0"/>
    <s v="Blue Cross"/>
    <s v="Regular Follow Up"/>
    <x v="4"/>
  </r>
  <r>
    <s v="PID0851"/>
    <s v="North"/>
    <s v="senior"/>
    <n v="1600"/>
    <n v="32.461911357340718"/>
    <b v="1"/>
    <s v="Fractured Arm"/>
    <b v="1"/>
    <b v="0"/>
    <s v="No Insurance"/>
    <s v="Regular Follow Up"/>
    <x v="1"/>
  </r>
  <r>
    <s v="PID0852"/>
    <s v="South"/>
    <s v="Young Adults"/>
    <n v="200000"/>
    <n v="23.205809566311007"/>
    <b v="0"/>
    <s v="Childbirth"/>
    <b v="0"/>
    <b v="0"/>
    <s v="UnitedHealthcare"/>
    <s v="Regular Follow Up"/>
    <x v="0"/>
  </r>
  <r>
    <s v="PID0853"/>
    <s v="West"/>
    <s v="Senior Adullt"/>
    <n v="30000"/>
    <n v="21.285228301239037"/>
    <b v="0"/>
    <s v="Diabetes"/>
    <b v="0"/>
    <b v="0"/>
    <s v="Blue Cross"/>
    <s v="Regular Follow Up"/>
    <x v="4"/>
  </r>
  <r>
    <s v="PID0854"/>
    <s v="South"/>
    <s v="Senior Adullt"/>
    <n v="60000"/>
    <n v="29.797286998933085"/>
    <b v="1"/>
    <s v="Childbirth"/>
    <b v="1"/>
    <b v="1"/>
    <s v="No Insurance"/>
    <s v="Regular Follow Up"/>
    <x v="3"/>
  </r>
  <r>
    <s v="PID0855"/>
    <s v="South"/>
    <s v="Young Adults"/>
    <n v="18000"/>
    <n v="31.248794413795761"/>
    <b v="1"/>
    <s v="Heart Disease"/>
    <b v="1"/>
    <b v="0"/>
    <s v="Aetna"/>
    <s v="Regular Follow Up"/>
    <x v="1"/>
  </r>
  <r>
    <s v="PID0856"/>
    <s v="North"/>
    <s v="Super Adults"/>
    <n v="2000"/>
    <n v="22.507433475102562"/>
    <b v="0"/>
    <s v="Kidney Stones"/>
    <b v="0"/>
    <b v="0"/>
    <s v="No Insurance"/>
    <s v="Regular Follow Up"/>
    <x v="1"/>
  </r>
  <r>
    <s v="PID0857"/>
    <s v="West"/>
    <s v="senior"/>
    <n v="75000"/>
    <n v="20.668967784352397"/>
    <b v="0"/>
    <s v="Cancer"/>
    <b v="0"/>
    <b v="0"/>
    <s v="No Insurance"/>
    <s v="Regular Follow Up"/>
    <x v="1"/>
  </r>
  <r>
    <s v="PID0858"/>
    <s v="West"/>
    <s v="Senior Adullt"/>
    <n v="800"/>
    <n v="31.906460562822033"/>
    <b v="1"/>
    <s v="Childbirth"/>
    <b v="1"/>
    <b v="0"/>
    <s v="UnitedHealthcare"/>
    <s v="Regular Follow Up"/>
    <x v="0"/>
  </r>
  <r>
    <s v="PID0859"/>
    <s v="North"/>
    <s v="Young Adults"/>
    <n v="18000"/>
    <n v="32.655083066605698"/>
    <b v="1"/>
    <s v="Diabetes"/>
    <b v="1"/>
    <b v="1"/>
    <s v="Medicare"/>
    <s v="Regular Follow Up"/>
    <x v="0"/>
  </r>
  <r>
    <s v="PID0860"/>
    <s v="North"/>
    <s v="Young Adults"/>
    <n v="18000"/>
    <n v="28.593749999999996"/>
    <b v="1"/>
    <s v="Respiratory Infection"/>
    <b v="1"/>
    <b v="1"/>
    <s v="Cigna"/>
    <s v="Regular Follow Up"/>
    <x v="1"/>
  </r>
  <r>
    <s v="PID0861"/>
    <s v="West"/>
    <s v="Super Adults"/>
    <n v="800"/>
    <n v="20.898437499999996"/>
    <b v="0"/>
    <s v="Stroke"/>
    <b v="0"/>
    <b v="0"/>
    <s v="No Insurance"/>
    <s v="Regular Follow Up"/>
    <x v="1"/>
  </r>
  <r>
    <s v="PID0862"/>
    <s v="North"/>
    <s v="Young Adults"/>
    <n v="12000"/>
    <n v="34.306703397612495"/>
    <b v="1"/>
    <s v="Hypertension"/>
    <b v="0"/>
    <b v="1"/>
    <s v="Aetna"/>
    <s v="High Priority"/>
    <x v="0"/>
  </r>
  <r>
    <s v="PID0863"/>
    <s v="West"/>
    <s v="Super Adults"/>
    <n v="30000"/>
    <n v="34.643725164924184"/>
    <b v="1"/>
    <s v="Osteoarthritis"/>
    <b v="0"/>
    <b v="1"/>
    <s v="UnitedHealthcare"/>
    <s v="Regular Follow Up"/>
    <x v="0"/>
  </r>
  <r>
    <s v="PID0864"/>
    <s v="North"/>
    <s v="Super Adults"/>
    <n v="800"/>
    <n v="34.214360041623308"/>
    <b v="1"/>
    <s v="Diabetes"/>
    <b v="0"/>
    <b v="1"/>
    <s v="Cigna"/>
    <s v="Regular Follow Up"/>
    <x v="1"/>
  </r>
  <r>
    <s v="PID0865"/>
    <s v="North"/>
    <s v="senior"/>
    <n v="3000"/>
    <n v="26.684560406978559"/>
    <b v="0"/>
    <s v="Allergic Reaction"/>
    <b v="0"/>
    <b v="0"/>
    <s v="Medicare"/>
    <s v="Regular Follow Up"/>
    <x v="0"/>
  </r>
  <r>
    <s v="PID0866"/>
    <s v="South"/>
    <s v="Super Adults"/>
    <n v="24000"/>
    <n v="34.823034077452746"/>
    <b v="1"/>
    <s v="Heart Disease"/>
    <b v="1"/>
    <b v="0"/>
    <s v="Medicare"/>
    <s v="Regular Follow Up"/>
    <x v="1"/>
  </r>
  <r>
    <s v="PID0867"/>
    <s v="South"/>
    <s v="Senior Adullt"/>
    <n v="100"/>
    <n v="25.419278036483316"/>
    <b v="0"/>
    <s v="Hypertension"/>
    <b v="0"/>
    <b v="0"/>
    <s v="No Insurance"/>
    <s v="Regular Follow Up"/>
    <x v="1"/>
  </r>
  <r>
    <s v="PID0868"/>
    <s v="East"/>
    <s v="senior"/>
    <n v="18000"/>
    <n v="28.961704854991183"/>
    <b v="1"/>
    <s v="Heart Attack"/>
    <b v="1"/>
    <b v="1"/>
    <s v="UnitedHealthcare"/>
    <s v="Regular Follow Up"/>
    <x v="3"/>
  </r>
  <r>
    <s v="PID0869"/>
    <s v="South"/>
    <s v="Senior Adullt"/>
    <n v="40000"/>
    <n v="21.193755739210289"/>
    <b v="0"/>
    <s v="Appendicitis"/>
    <b v="0"/>
    <b v="0"/>
    <s v="Cigna"/>
    <s v="Regular Follow Up"/>
    <x v="3"/>
  </r>
  <r>
    <s v="PID0870"/>
    <s v="South"/>
    <s v="Senior Adullt"/>
    <n v="200000"/>
    <n v="26.481632653061222"/>
    <b v="0"/>
    <s v="Fractured Arm"/>
    <b v="0"/>
    <b v="0"/>
    <s v="Cigna"/>
    <s v="Regular Follow Up"/>
    <x v="0"/>
  </r>
  <r>
    <s v="PID0871"/>
    <s v="North"/>
    <s v="senior"/>
    <n v="50000"/>
    <n v="25.027788733909425"/>
    <b v="0"/>
    <s v="Prostate Cancer"/>
    <b v="0"/>
    <b v="0"/>
    <s v="Blue Cross"/>
    <s v="Regular Follow Up"/>
    <x v="3"/>
  </r>
  <r>
    <s v="PID0872"/>
    <s v="North"/>
    <s v="Senior Adullt"/>
    <n v="32000"/>
    <n v="31.992171327486922"/>
    <b v="1"/>
    <s v="Appendicitis"/>
    <b v="0"/>
    <b v="1"/>
    <s v="Cigna"/>
    <s v="High Priority"/>
    <x v="1"/>
  </r>
  <r>
    <s v="PID0873"/>
    <s v="South"/>
    <s v="senior"/>
    <n v="500"/>
    <n v="26.399635867091494"/>
    <b v="0"/>
    <s v="Hypertension"/>
    <b v="0"/>
    <b v="0"/>
    <s v="UnitedHealthcare"/>
    <s v="Regular Follow Up"/>
    <x v="1"/>
  </r>
  <r>
    <s v="PID0874"/>
    <s v="South"/>
    <s v="Young Adults"/>
    <n v="18000"/>
    <n v="34.284607438016529"/>
    <b v="1"/>
    <s v="Cancer"/>
    <b v="1"/>
    <b v="0"/>
    <s v="Blue Cross"/>
    <s v="Regular Follow Up"/>
    <x v="0"/>
  </r>
  <r>
    <s v="PID0875"/>
    <s v="South"/>
    <s v="Senior Adullt"/>
    <n v="16000"/>
    <n v="21.94286574579397"/>
    <b v="0"/>
    <s v="Prostate Cancer"/>
    <b v="0"/>
    <b v="0"/>
    <s v="Blue Cross"/>
    <s v="Regular Follow Up"/>
    <x v="1"/>
  </r>
  <r>
    <s v="PID0876"/>
    <s v="West"/>
    <s v="Super Adults"/>
    <n v="14000"/>
    <n v="21.64268353844373"/>
    <b v="0"/>
    <s v="Stroke"/>
    <b v="0"/>
    <b v="0"/>
    <s v="Cigna"/>
    <s v="Regular Follow Up"/>
    <x v="1"/>
  </r>
  <r>
    <s v="PID0877"/>
    <s v="South"/>
    <s v="Young Adults"/>
    <n v="40000"/>
    <n v="22.620347020964285"/>
    <b v="0"/>
    <s v="Appendicitis"/>
    <b v="0"/>
    <b v="0"/>
    <s v="Aetna"/>
    <s v="Regular Follow Up"/>
    <x v="4"/>
  </r>
  <r>
    <s v="PID0878"/>
    <s v="West"/>
    <s v="Young Adults"/>
    <n v="48000"/>
    <n v="32.368549813692653"/>
    <b v="1"/>
    <s v="Hypertension"/>
    <b v="1"/>
    <b v="0"/>
    <s v="Blue Cross"/>
    <s v="Regular Follow Up"/>
    <x v="1"/>
  </r>
  <r>
    <s v="PID0879"/>
    <s v="East"/>
    <s v="senior"/>
    <n v="32000"/>
    <n v="34.601455771092546"/>
    <b v="1"/>
    <s v="Childbirth"/>
    <b v="0"/>
    <b v="1"/>
    <s v="No Insurance"/>
    <s v="Regular Follow Up"/>
    <x v="3"/>
  </r>
  <r>
    <s v="PID0880"/>
    <s v="North"/>
    <s v="Senior Adullt"/>
    <n v="60000"/>
    <n v="30.116213151927443"/>
    <b v="1"/>
    <s v="Childbirth"/>
    <b v="1"/>
    <b v="0"/>
    <s v="No Insurance"/>
    <s v="High Priority"/>
    <x v="4"/>
  </r>
  <r>
    <s v="PID0881"/>
    <s v="North"/>
    <s v="Senior Adullt"/>
    <n v="40000"/>
    <n v="32.251842135720068"/>
    <b v="1"/>
    <s v="Heart Attack"/>
    <b v="1"/>
    <b v="0"/>
    <s v="UnitedHealthcare"/>
    <s v="High Priority"/>
    <x v="1"/>
  </r>
  <r>
    <s v="PID0882"/>
    <s v="West"/>
    <s v="senior"/>
    <n v="18000"/>
    <n v="34.380165289256198"/>
    <b v="1"/>
    <s v="Stroke"/>
    <b v="0"/>
    <b v="1"/>
    <s v="UnitedHealthcare"/>
    <s v="Regular Follow Up"/>
    <x v="0"/>
  </r>
  <r>
    <s v="PID0883"/>
    <s v="North"/>
    <s v="Young Adults"/>
    <n v="18000"/>
    <n v="30.639179391225902"/>
    <b v="1"/>
    <s v="Heart Disease"/>
    <b v="1"/>
    <b v="0"/>
    <s v="UnitedHealthcare"/>
    <s v="High Priority"/>
    <x v="3"/>
  </r>
  <r>
    <s v="PID0884"/>
    <s v="South"/>
    <s v="senior"/>
    <n v="800"/>
    <n v="29.140624999999993"/>
    <b v="1"/>
    <s v="Heart Disease"/>
    <b v="1"/>
    <b v="0"/>
    <s v="Blue Cross"/>
    <s v="Regular Follow Up"/>
    <x v="3"/>
  </r>
  <r>
    <s v="PID0885"/>
    <s v="South"/>
    <s v="senior"/>
    <n v="12000"/>
    <n v="24.690405462752206"/>
    <b v="0"/>
    <s v="Allergic Reaction"/>
    <b v="0"/>
    <b v="0"/>
    <s v="Aetna"/>
    <s v="High Priority"/>
    <x v="1"/>
  </r>
  <r>
    <s v="PID0886"/>
    <s v="West"/>
    <s v="Senior Adullt"/>
    <n v="30000"/>
    <n v="29.792387543252598"/>
    <b v="1"/>
    <s v="Heart Disease"/>
    <b v="1"/>
    <b v="1"/>
    <s v="UnitedHealthcare"/>
    <s v="Regular Follow Up"/>
    <x v="4"/>
  </r>
  <r>
    <s v="PID0887"/>
    <s v="West"/>
    <s v="senior"/>
    <n v="200000"/>
    <n v="31.147271531886911"/>
    <b v="1"/>
    <s v="Osteoarthritis"/>
    <b v="0"/>
    <b v="1"/>
    <s v="Aetna"/>
    <s v="Regular Follow Up"/>
    <x v="1"/>
  </r>
  <r>
    <s v="PID0888"/>
    <s v="West"/>
    <s v="Young Adults"/>
    <n v="300000"/>
    <n v="25.406766528925623"/>
    <b v="0"/>
    <s v="Diabetes"/>
    <b v="0"/>
    <b v="0"/>
    <s v="Blue Cross"/>
    <s v="Regular Follow Up"/>
    <x v="1"/>
  </r>
  <r>
    <s v="PID0889"/>
    <s v="South"/>
    <s v="Senior Adullt"/>
    <n v="72000"/>
    <n v="29.159183673469386"/>
    <b v="1"/>
    <s v="Stroke"/>
    <b v="0"/>
    <b v="1"/>
    <s v="UnitedHealthcare"/>
    <s v="Regular Follow Up"/>
    <x v="1"/>
  </r>
  <r>
    <s v="PID0890"/>
    <s v="West"/>
    <s v="Senior Adullt"/>
    <n v="240000"/>
    <n v="20.109164033323754"/>
    <b v="0"/>
    <s v="Diabetes"/>
    <b v="0"/>
    <b v="0"/>
    <s v="No Insurance"/>
    <s v="Regular Follow Up"/>
    <x v="0"/>
  </r>
  <r>
    <s v="PID0891"/>
    <s v="North"/>
    <s v="Senior Adullt"/>
    <n v="1600"/>
    <n v="24.567474048442911"/>
    <b v="0"/>
    <s v="Cancer"/>
    <b v="0"/>
    <b v="0"/>
    <s v="Blue Cross"/>
    <s v="Regular Follow Up"/>
    <x v="0"/>
  </r>
  <r>
    <s v="PID0892"/>
    <s v="East"/>
    <s v="senior"/>
    <n v="40000"/>
    <n v="23.550006605892456"/>
    <b v="0"/>
    <s v="Appendicitis"/>
    <b v="0"/>
    <b v="0"/>
    <s v="Blue Cross"/>
    <s v="Regular Follow Up"/>
    <x v="4"/>
  </r>
  <r>
    <s v="PID0893"/>
    <s v="South"/>
    <s v="Senior Adullt"/>
    <n v="60000"/>
    <n v="30.631534277226958"/>
    <b v="1"/>
    <s v="Diabetes"/>
    <b v="0"/>
    <b v="1"/>
    <s v="Aetna"/>
    <s v="High Priority"/>
    <x v="3"/>
  </r>
  <r>
    <s v="PID0894"/>
    <s v="South"/>
    <s v="Senior Adullt"/>
    <n v="18000"/>
    <n v="20.231031435424818"/>
    <b v="0"/>
    <s v="Fractured Arm"/>
    <b v="0"/>
    <b v="0"/>
    <s v="Cigna"/>
    <s v="Regular Follow Up"/>
    <x v="3"/>
  </r>
  <r>
    <s v="PID0895"/>
    <s v="South"/>
    <s v="senior"/>
    <n v="24000"/>
    <n v="29.975695382122602"/>
    <b v="1"/>
    <s v="Diabetes"/>
    <b v="0"/>
    <b v="1"/>
    <s v="Medicare"/>
    <s v="High Priority"/>
    <x v="0"/>
  </r>
  <r>
    <s v="PID0896"/>
    <s v="North"/>
    <s v="senior"/>
    <n v="240000"/>
    <n v="33.892370715311095"/>
    <b v="1"/>
    <s v="Fractured Arm"/>
    <b v="0"/>
    <b v="1"/>
    <s v="Blue Cross"/>
    <s v="High Priority"/>
    <x v="1"/>
  </r>
  <r>
    <s v="PID0897"/>
    <s v="North"/>
    <s v="Senior Adullt"/>
    <n v="60000"/>
    <n v="31.427154195011344"/>
    <b v="1"/>
    <s v="Allergic Reaction"/>
    <b v="1"/>
    <b v="1"/>
    <s v="No Insurance"/>
    <s v="High Priority"/>
    <x v="1"/>
  </r>
  <r>
    <s v="PID0898"/>
    <s v="East"/>
    <s v="Super Adults"/>
    <n v="90000"/>
    <n v="23.309053069719038"/>
    <b v="0"/>
    <s v="Kidney Stones"/>
    <b v="0"/>
    <b v="0"/>
    <s v="Cigna"/>
    <s v="Regular Follow Up"/>
    <x v="1"/>
  </r>
  <r>
    <s v="PID0899"/>
    <s v="South"/>
    <s v="Senior Adullt"/>
    <n v="800"/>
    <n v="22.826244737988098"/>
    <b v="0"/>
    <s v="Diabetes"/>
    <b v="0"/>
    <b v="0"/>
    <s v="Aetna"/>
    <s v="Regular Follow Up"/>
    <x v="1"/>
  </r>
  <r>
    <s v="PID0900"/>
    <s v="West"/>
    <s v="senior"/>
    <n v="90000"/>
    <n v="20.615456580574026"/>
    <b v="0"/>
    <s v="Allergic Reaction"/>
    <b v="0"/>
    <b v="0"/>
    <s v="No Insurance"/>
    <s v="Regular Follow Up"/>
    <x v="1"/>
  </r>
  <r>
    <s v="PID0901"/>
    <s v="East"/>
    <s v="Young Adults"/>
    <n v="100"/>
    <n v="21.328124999999996"/>
    <b v="0"/>
    <s v="Allergic Reaction"/>
    <b v="0"/>
    <b v="0"/>
    <s v="Medicare"/>
    <s v="Regular Follow Up"/>
    <x v="1"/>
  </r>
  <r>
    <s v="PID0902"/>
    <s v="North"/>
    <s v="Senior Adullt"/>
    <n v="32000"/>
    <n v="28.312426186600273"/>
    <b v="1"/>
    <s v="Heart Disease"/>
    <b v="1"/>
    <b v="0"/>
    <s v="UnitedHealthcare"/>
    <s v="High Priority"/>
    <x v="1"/>
  </r>
  <r>
    <s v="PID0903"/>
    <s v="West"/>
    <s v="Senior Adullt"/>
    <n v="21000"/>
    <n v="25.186213861886124"/>
    <b v="0"/>
    <s v="Osteoarthritis"/>
    <b v="0"/>
    <b v="0"/>
    <s v="Medicare"/>
    <s v="Regular Follow Up"/>
    <x v="3"/>
  </r>
  <r>
    <s v="PID0904"/>
    <s v="North"/>
    <s v="senior"/>
    <n v="60000"/>
    <n v="22.442607897153355"/>
    <b v="0"/>
    <s v="Childbirth"/>
    <b v="0"/>
    <b v="0"/>
    <s v="UnitedHealthcare"/>
    <s v="Regular Follow Up"/>
    <x v="1"/>
  </r>
  <r>
    <s v="PID0905"/>
    <s v="North"/>
    <s v="senior"/>
    <n v="18000"/>
    <n v="31.816893424036284"/>
    <b v="1"/>
    <s v="Hypertension"/>
    <b v="0"/>
    <b v="1"/>
    <s v="No Insurance"/>
    <s v="Regular Follow Up"/>
    <x v="1"/>
  </r>
  <r>
    <s v="PID0906"/>
    <s v="South"/>
    <s v="Senior Adullt"/>
    <n v="21000"/>
    <n v="25.643956713915557"/>
    <b v="0"/>
    <s v="Diabetes"/>
    <b v="0"/>
    <b v="0"/>
    <s v="Blue Cross"/>
    <s v="Regular Follow Up"/>
    <x v="1"/>
  </r>
  <r>
    <s v="PID0907"/>
    <s v="East"/>
    <s v="senior"/>
    <n v="45000"/>
    <n v="22.800113594872002"/>
    <b v="0"/>
    <s v="Appendicitis"/>
    <b v="0"/>
    <b v="0"/>
    <s v="Cigna"/>
    <s v="Regular Follow Up"/>
    <x v="1"/>
  </r>
  <r>
    <s v="PID0908"/>
    <s v="East"/>
    <s v="Super Adults"/>
    <n v="800"/>
    <n v="20.613131003026183"/>
    <b v="0"/>
    <s v="Appendicitis"/>
    <b v="0"/>
    <b v="0"/>
    <s v="No Insurance"/>
    <s v="Regular Follow Up"/>
    <x v="1"/>
  </r>
  <r>
    <s v="PID0909"/>
    <s v="North"/>
    <s v="Senior Adullt"/>
    <n v="90000"/>
    <n v="33.779945871896821"/>
    <b v="1"/>
    <s v="Childbirth"/>
    <b v="1"/>
    <b v="0"/>
    <s v="Aetna"/>
    <s v="High Priority"/>
    <x v="0"/>
  </r>
  <r>
    <s v="PID0910"/>
    <s v="South"/>
    <s v="Young Adults"/>
    <n v="240000"/>
    <n v="35.005668934240369"/>
    <b v="1"/>
    <s v="Kidney Stones"/>
    <b v="0"/>
    <b v="1"/>
    <s v="Cigna"/>
    <s v="Regular Follow Up"/>
    <x v="1"/>
  </r>
  <r>
    <s v="PID0911"/>
    <s v="South"/>
    <s v="Young Adults"/>
    <n v="24000"/>
    <n v="30.62283737024222"/>
    <b v="1"/>
    <s v="Kidney Stones"/>
    <b v="1"/>
    <b v="0"/>
    <s v="Cigna"/>
    <s v="Regular Follow Up"/>
    <x v="3"/>
  </r>
  <r>
    <s v="PID0912"/>
    <s v="East"/>
    <s v="senior"/>
    <n v="200000"/>
    <n v="23.764921946740131"/>
    <b v="0"/>
    <s v="Kidney Stones"/>
    <b v="0"/>
    <b v="0"/>
    <s v="Medicare"/>
    <s v="Regular Follow Up"/>
    <x v="1"/>
  </r>
  <r>
    <s v="PID0913"/>
    <s v="West"/>
    <s v="senior"/>
    <n v="200000"/>
    <n v="21.860827664399096"/>
    <b v="0"/>
    <s v="Diabetes"/>
    <b v="0"/>
    <b v="0"/>
    <s v="Medicare"/>
    <s v="Regular Follow Up"/>
    <x v="1"/>
  </r>
  <r>
    <s v="PID0914"/>
    <s v="North"/>
    <s v="Young Adults"/>
    <n v="800"/>
    <n v="26.237671167289093"/>
    <b v="0"/>
    <s v="Appendicitis"/>
    <b v="0"/>
    <b v="0"/>
    <s v="No Insurance"/>
    <s v="Regular Follow Up"/>
    <x v="0"/>
  </r>
  <r>
    <s v="PID0915"/>
    <s v="North"/>
    <s v="senior"/>
    <n v="21000"/>
    <n v="34.057142857142857"/>
    <b v="1"/>
    <s v="Respiratory Infection"/>
    <b v="1"/>
    <b v="0"/>
    <s v="UnitedHealthcare"/>
    <s v="High Priority"/>
    <x v="1"/>
  </r>
  <r>
    <s v="PID0916"/>
    <s v="South"/>
    <s v="senior"/>
    <n v="30000"/>
    <n v="32.851454293628812"/>
    <b v="1"/>
    <s v="Fractured Arm"/>
    <b v="1"/>
    <b v="1"/>
    <s v="UnitedHealthcare"/>
    <s v="Regular Follow Up"/>
    <x v="4"/>
  </r>
  <r>
    <s v="PID0917"/>
    <s v="South"/>
    <s v="Super Adults"/>
    <n v="800"/>
    <n v="31.766344235763487"/>
    <b v="1"/>
    <s v="Heart Attack"/>
    <b v="1"/>
    <b v="0"/>
    <s v="UnitedHealthcare"/>
    <s v="Regular Follow Up"/>
    <x v="3"/>
  </r>
  <r>
    <s v="PID0918"/>
    <s v="South"/>
    <s v="senior"/>
    <n v="240000"/>
    <n v="32.914791696908118"/>
    <b v="1"/>
    <s v="Heart Disease"/>
    <b v="1"/>
    <b v="0"/>
    <s v="Aetna"/>
    <s v="Regular Follow Up"/>
    <x v="0"/>
  </r>
  <r>
    <s v="PID0919"/>
    <s v="East"/>
    <s v="Senior Adullt"/>
    <n v="18000"/>
    <n v="33.794992477142081"/>
    <b v="1"/>
    <s v="Appendicitis"/>
    <b v="1"/>
    <b v="0"/>
    <s v="No Insurance"/>
    <s v="Regular Follow Up"/>
    <x v="3"/>
  </r>
  <r>
    <s v="PID0920"/>
    <s v="East"/>
    <s v="Senior Adullt"/>
    <n v="30000"/>
    <n v="20.855868036776638"/>
    <b v="0"/>
    <s v="Kidney Stones"/>
    <b v="0"/>
    <b v="0"/>
    <s v="Blue Cross"/>
    <s v="Regular Follow Up"/>
    <x v="3"/>
  </r>
  <r>
    <s v="PID0921"/>
    <s v="South"/>
    <s v="Young Adults"/>
    <n v="21000"/>
    <n v="26.262153763907911"/>
    <b v="0"/>
    <s v="Fractured Leg"/>
    <b v="0"/>
    <b v="0"/>
    <s v="No Insurance"/>
    <s v="Regular Follow Up"/>
    <x v="3"/>
  </r>
  <r>
    <s v="PID0922"/>
    <s v="South"/>
    <s v="senior"/>
    <n v="30000"/>
    <n v="28.158817253467458"/>
    <b v="1"/>
    <s v="Fractured Leg"/>
    <b v="1"/>
    <b v="0"/>
    <s v="Medicare"/>
    <s v="Regular Follow Up"/>
    <x v="1"/>
  </r>
  <r>
    <s v="PID0923"/>
    <s v="South"/>
    <s v="Senior Adullt"/>
    <n v="100"/>
    <n v="32.596371882086174"/>
    <b v="1"/>
    <s v="Allergic Reaction"/>
    <b v="0"/>
    <b v="1"/>
    <s v="Blue Cross"/>
    <s v="Regular Follow Up"/>
    <x v="1"/>
  </r>
  <r>
    <s v="PID0924"/>
    <s v="West"/>
    <s v="senior"/>
    <n v="30000"/>
    <n v="31.412244897959184"/>
    <b v="1"/>
    <s v="Appendicitis"/>
    <b v="0"/>
    <b v="1"/>
    <s v="Cigna"/>
    <s v="Regular Follow Up"/>
    <x v="0"/>
  </r>
  <r>
    <s v="PID0925"/>
    <s v="West"/>
    <s v="senior"/>
    <n v="12000"/>
    <n v="26.233580488539278"/>
    <b v="0"/>
    <s v="Diabetes"/>
    <b v="0"/>
    <b v="0"/>
    <s v="Cigna"/>
    <s v="Regular Follow Up"/>
    <x v="1"/>
  </r>
  <r>
    <s v="PID0926"/>
    <s v="South"/>
    <s v="Senior Adullt"/>
    <n v="30000"/>
    <n v="28.994101307699513"/>
    <b v="1"/>
    <s v="Hypertension"/>
    <b v="1"/>
    <b v="1"/>
    <s v="No Insurance"/>
    <s v="Regular Follow Up"/>
    <x v="1"/>
  </r>
  <r>
    <s v="PID0927"/>
    <s v="South"/>
    <s v="senior"/>
    <n v="30000"/>
    <n v="31.467221644120702"/>
    <b v="1"/>
    <s v="Heart Attack"/>
    <b v="1"/>
    <b v="0"/>
    <s v="Cigna"/>
    <s v="Regular Follow Up"/>
    <x v="0"/>
  </r>
  <r>
    <s v="PID0928"/>
    <s v="East"/>
    <s v="senior"/>
    <n v="21000"/>
    <n v="34.570312499999993"/>
    <b v="1"/>
    <s v="Diabetes"/>
    <b v="1"/>
    <b v="0"/>
    <s v="Cigna"/>
    <s v="Regular Follow Up"/>
    <x v="0"/>
  </r>
  <r>
    <s v="PID0929"/>
    <s v="South"/>
    <s v="senior"/>
    <n v="18000"/>
    <n v="28.461797942317425"/>
    <b v="1"/>
    <s v="Childbirth"/>
    <b v="0"/>
    <b v="1"/>
    <s v="Aetna"/>
    <s v="Regular Follow Up"/>
    <x v="1"/>
  </r>
  <r>
    <s v="PID0930"/>
    <s v="South"/>
    <s v="senior"/>
    <n v="800"/>
    <n v="33.127834467120188"/>
    <b v="1"/>
    <s v="Stroke"/>
    <b v="1"/>
    <b v="0"/>
    <s v="Aetna"/>
    <s v="Regular Follow Up"/>
    <x v="1"/>
  </r>
  <r>
    <s v="PID0931"/>
    <s v="South"/>
    <s v="Senior Adullt"/>
    <n v="45000"/>
    <n v="30.605766981857059"/>
    <b v="1"/>
    <s v="Childbirth"/>
    <b v="0"/>
    <b v="1"/>
    <s v="UnitedHealthcare"/>
    <s v="Regular Follow Up"/>
    <x v="0"/>
  </r>
  <r>
    <s v="PID0932"/>
    <s v="West"/>
    <s v="Super Adults"/>
    <n v="32000"/>
    <n v="25.096668649613331"/>
    <b v="0"/>
    <s v="Stroke"/>
    <b v="0"/>
    <b v="0"/>
    <s v="Cigna"/>
    <s v="Regular Follow Up"/>
    <x v="3"/>
  </r>
  <r>
    <s v="PID0933"/>
    <s v="South"/>
    <s v="senior"/>
    <n v="16000"/>
    <n v="30.573509797886533"/>
    <b v="1"/>
    <s v="Hypertension"/>
    <b v="1"/>
    <b v="0"/>
    <s v="No Insurance"/>
    <s v="Regular Follow Up"/>
    <x v="0"/>
  </r>
  <r>
    <s v="PID0934"/>
    <s v="South"/>
    <s v="Young Adults"/>
    <n v="90000"/>
    <n v="30.011612715923938"/>
    <b v="1"/>
    <s v="Hypertension"/>
    <b v="0"/>
    <b v="1"/>
    <s v="Medicare"/>
    <s v="Regular Follow Up"/>
    <x v="1"/>
  </r>
  <r>
    <s v="PID0935"/>
    <s v="West"/>
    <s v="senior"/>
    <n v="18000"/>
    <n v="34.863945578231302"/>
    <b v="1"/>
    <s v="Cancer"/>
    <b v="0"/>
    <b v="1"/>
    <s v="Aetna"/>
    <s v="High Priority"/>
    <x v="3"/>
  </r>
  <r>
    <s v="PID0936"/>
    <s v="South"/>
    <s v="senior"/>
    <n v="3000"/>
    <n v="26.709401709401707"/>
    <b v="0"/>
    <s v="Hypertension"/>
    <b v="0"/>
    <b v="0"/>
    <s v="Cigna"/>
    <s v="Regular Follow Up"/>
    <x v="1"/>
  </r>
  <r>
    <s v="PID0937"/>
    <s v="East"/>
    <s v="senior"/>
    <n v="45000"/>
    <n v="30.860457063711909"/>
    <b v="1"/>
    <s v="Appendicitis"/>
    <b v="1"/>
    <b v="1"/>
    <s v="UnitedHealthcare"/>
    <s v="Regular Follow Up"/>
    <x v="3"/>
  </r>
  <r>
    <s v="PID0938"/>
    <s v="North"/>
    <s v="Senior Adullt"/>
    <n v="240000"/>
    <n v="30.204818069430988"/>
    <b v="1"/>
    <s v="Fractured Leg"/>
    <b v="0"/>
    <b v="1"/>
    <s v="Cigna"/>
    <s v="Regular Follow Up"/>
    <x v="3"/>
  </r>
  <r>
    <s v="PID0939"/>
    <s v="West"/>
    <s v="Young Adults"/>
    <n v="12000"/>
    <n v="34.184932501088696"/>
    <b v="1"/>
    <s v="Fractured Arm"/>
    <b v="1"/>
    <b v="0"/>
    <s v="Medicare"/>
    <s v="Regular Follow Up"/>
    <x v="0"/>
  </r>
  <r>
    <s v="PID0940"/>
    <s v="East"/>
    <s v="senior"/>
    <n v="60000"/>
    <n v="32.415108117976388"/>
    <b v="1"/>
    <s v="Heart Disease"/>
    <b v="1"/>
    <b v="1"/>
    <s v="Cigna"/>
    <s v="Regular Follow Up"/>
    <x v="1"/>
  </r>
  <r>
    <s v="PID0941"/>
    <s v="North"/>
    <s v="senior"/>
    <n v="75000"/>
    <n v="23.880382946681486"/>
    <b v="0"/>
    <s v="Fractured Arm"/>
    <b v="0"/>
    <b v="0"/>
    <s v="Medicare"/>
    <s v="Regular Follow Up"/>
    <x v="1"/>
  </r>
  <r>
    <s v="PID0942"/>
    <s v="East"/>
    <s v="Senior Adullt"/>
    <n v="4000"/>
    <n v="34.927923519891607"/>
    <b v="1"/>
    <s v="Respiratory Infection"/>
    <b v="1"/>
    <b v="0"/>
    <s v="Blue Cross"/>
    <s v="Regular Follow Up"/>
    <x v="0"/>
  </r>
  <r>
    <s v="PID0943"/>
    <s v="North"/>
    <s v="senior"/>
    <n v="240000"/>
    <n v="20.586785009861931"/>
    <b v="0"/>
    <s v="Diabetes"/>
    <b v="0"/>
    <b v="0"/>
    <s v="No Insurance"/>
    <s v="High Priority"/>
    <x v="3"/>
  </r>
  <r>
    <s v="PID0944"/>
    <s v="West"/>
    <s v="Super Adults"/>
    <n v="3000"/>
    <n v="34.990933991744143"/>
    <b v="1"/>
    <s v="Fractured Arm"/>
    <b v="0"/>
    <b v="1"/>
    <s v="Cigna"/>
    <s v="Regular Follow Up"/>
    <x v="4"/>
  </r>
  <r>
    <s v="PID0945"/>
    <s v="East"/>
    <s v="Senior Adullt"/>
    <n v="100"/>
    <n v="33.674869928819938"/>
    <b v="1"/>
    <s v="Childbirth"/>
    <b v="0"/>
    <b v="1"/>
    <s v="Aetna"/>
    <s v="Regular Follow Up"/>
    <x v="3"/>
  </r>
  <r>
    <s v="PID0946"/>
    <s v="North"/>
    <s v="senior"/>
    <n v="500"/>
    <n v="28.254867510488005"/>
    <b v="1"/>
    <s v="Heart Attack"/>
    <b v="1"/>
    <b v="0"/>
    <s v="Medicare"/>
    <s v="Regular Follow Up"/>
    <x v="3"/>
  </r>
  <r>
    <s v="PID0947"/>
    <s v="East"/>
    <s v="senior"/>
    <n v="40000"/>
    <n v="26.291723822588015"/>
    <b v="0"/>
    <s v="Prostate Cancer"/>
    <b v="0"/>
    <b v="0"/>
    <s v="UnitedHealthcare"/>
    <s v="High Priority"/>
    <x v="1"/>
  </r>
  <r>
    <s v="PID0948"/>
    <s v="South"/>
    <s v="Senior Adullt"/>
    <n v="3000"/>
    <n v="34.205829863176689"/>
    <b v="1"/>
    <s v="Cancer"/>
    <b v="1"/>
    <b v="0"/>
    <s v="No Insurance"/>
    <s v="Regular Follow Up"/>
    <x v="1"/>
  </r>
  <r>
    <s v="PID0949"/>
    <s v="West"/>
    <s v="senior"/>
    <n v="240000"/>
    <n v="31.445281204935103"/>
    <b v="1"/>
    <s v="Kidney Stones"/>
    <b v="1"/>
    <b v="0"/>
    <s v="UnitedHealthcare"/>
    <s v="Regular Follow Up"/>
    <x v="1"/>
  </r>
  <r>
    <s v="PID0950"/>
    <s v="South"/>
    <s v="Senior Adullt"/>
    <n v="500"/>
    <n v="33.058409951325046"/>
    <b v="1"/>
    <s v="Respiratory Infection"/>
    <b v="1"/>
    <b v="0"/>
    <s v="No Insurance"/>
    <s v="Regular Follow Up"/>
    <x v="3"/>
  </r>
  <r>
    <s v="PID0951"/>
    <s v="East"/>
    <s v="senior"/>
    <n v="21000"/>
    <n v="26.583878643664491"/>
    <b v="0"/>
    <s v="Childbirth"/>
    <b v="0"/>
    <b v="0"/>
    <s v="Medicare"/>
    <s v="Regular Follow Up"/>
    <x v="0"/>
  </r>
  <r>
    <s v="PID0952"/>
    <s v="West"/>
    <s v="Super Adults"/>
    <n v="60000"/>
    <n v="32.133194588969822"/>
    <b v="1"/>
    <s v="Diabetes"/>
    <b v="1"/>
    <b v="0"/>
    <s v="Blue Cross"/>
    <s v="Regular Follow Up"/>
    <x v="0"/>
  </r>
  <r>
    <s v="PID0953"/>
    <s v="West"/>
    <s v="senior"/>
    <n v="3000"/>
    <n v="26.462853385930309"/>
    <b v="0"/>
    <s v="Osteoarthritis"/>
    <b v="0"/>
    <b v="0"/>
    <s v="No Insurance"/>
    <s v="Regular Follow Up"/>
    <x v="0"/>
  </r>
  <r>
    <s v="PID0954"/>
    <s v="West"/>
    <s v="senior"/>
    <n v="18000"/>
    <n v="23.562805649601589"/>
    <b v="0"/>
    <s v="Appendicitis"/>
    <b v="0"/>
    <b v="0"/>
    <s v="No Insurance"/>
    <s v="Regular Follow Up"/>
    <x v="4"/>
  </r>
  <r>
    <s v="PID0955"/>
    <s v="South"/>
    <s v="Senior Adullt"/>
    <n v="300000"/>
    <n v="20.022375679950617"/>
    <b v="0"/>
    <s v="Cancer"/>
    <b v="0"/>
    <b v="0"/>
    <s v="Cigna"/>
    <s v="Regular Follow Up"/>
    <x v="0"/>
  </r>
  <r>
    <s v="PID0956"/>
    <s v="South"/>
    <s v="Senior Adullt"/>
    <n v="200"/>
    <n v="33.150434385002278"/>
    <b v="1"/>
    <s v="Diabetes"/>
    <b v="0"/>
    <b v="1"/>
    <s v="Blue Cross"/>
    <s v="Regular Follow Up"/>
    <x v="1"/>
  </r>
  <r>
    <s v="PID0957"/>
    <s v="East"/>
    <s v="senior"/>
    <n v="60000"/>
    <n v="32.610511543987435"/>
    <b v="1"/>
    <s v="Fractured Leg"/>
    <b v="0"/>
    <b v="1"/>
    <s v="Aetna"/>
    <s v="High Priority"/>
    <x v="0"/>
  </r>
  <r>
    <s v="PID0958"/>
    <s v="South"/>
    <s v="Young Adults"/>
    <n v="18000"/>
    <n v="28.207160787422382"/>
    <b v="1"/>
    <s v="Respiratory Infection"/>
    <b v="1"/>
    <b v="1"/>
    <s v="No Insurance"/>
    <s v="Regular Follow Up"/>
    <x v="0"/>
  </r>
  <r>
    <s v="PID0959"/>
    <s v="West"/>
    <s v="Senior Adullt"/>
    <n v="250000"/>
    <n v="21.953124999999996"/>
    <b v="0"/>
    <s v="Prostate Cancer"/>
    <b v="0"/>
    <b v="0"/>
    <s v="No Insurance"/>
    <s v="Regular Follow Up"/>
    <x v="1"/>
  </r>
  <r>
    <s v="PID0960"/>
    <s v="West"/>
    <s v="Young Adults"/>
    <n v="2000"/>
    <n v="22.41969066032124"/>
    <b v="0"/>
    <s v="Kidney Stones"/>
    <b v="0"/>
    <b v="0"/>
    <s v="UnitedHealthcare"/>
    <s v="Regular Follow Up"/>
    <x v="1"/>
  </r>
  <r>
    <s v="PID0961"/>
    <s v="West"/>
    <s v="Senior Adullt"/>
    <n v="200000"/>
    <n v="31.239414355075468"/>
    <b v="1"/>
    <s v="Stroke"/>
    <b v="0"/>
    <b v="1"/>
    <s v="UnitedHealthcare"/>
    <s v="Regular Follow Up"/>
    <x v="1"/>
  </r>
  <r>
    <s v="PID0962"/>
    <s v="South"/>
    <s v="Senior Adullt"/>
    <n v="32000"/>
    <n v="34.540542389111181"/>
    <b v="1"/>
    <s v="Appendicitis"/>
    <b v="1"/>
    <b v="1"/>
    <s v="Cigna"/>
    <s v="Regular Follow Up"/>
    <x v="0"/>
  </r>
  <r>
    <s v="PID0963"/>
    <s v="North"/>
    <s v="Super Adults"/>
    <n v="18000"/>
    <n v="30.449019534043437"/>
    <b v="1"/>
    <s v="Respiratory Infection"/>
    <b v="1"/>
    <b v="1"/>
    <s v="UnitedHealthcare"/>
    <s v="Regular Follow Up"/>
    <x v="3"/>
  </r>
  <r>
    <s v="PID0964"/>
    <s v="North"/>
    <s v="Young Adults"/>
    <n v="200000"/>
    <n v="21.384083044982699"/>
    <b v="0"/>
    <s v="Childbirth"/>
    <b v="0"/>
    <b v="0"/>
    <s v="Medicare"/>
    <s v="Regular Follow Up"/>
    <x v="0"/>
  </r>
  <r>
    <s v="PID0965"/>
    <s v="South"/>
    <s v="Senior Adullt"/>
    <n v="200000"/>
    <n v="29.159580498866216"/>
    <b v="1"/>
    <s v="Respiratory Infection"/>
    <b v="1"/>
    <b v="0"/>
    <s v="Medicare"/>
    <s v="High Priority"/>
    <x v="1"/>
  </r>
  <r>
    <s v="PID0966"/>
    <s v="South"/>
    <s v="senior"/>
    <n v="75000"/>
    <n v="30.531143867511645"/>
    <b v="1"/>
    <s v="Cancer"/>
    <b v="1"/>
    <b v="0"/>
    <s v="Cigna"/>
    <s v="Regular Follow Up"/>
    <x v="1"/>
  </r>
  <r>
    <s v="PID0967"/>
    <s v="East"/>
    <s v="senior"/>
    <n v="32000"/>
    <n v="31.294765840220389"/>
    <b v="1"/>
    <s v="Heart Attack"/>
    <b v="1"/>
    <b v="1"/>
    <s v="Aetna"/>
    <s v="High Priority"/>
    <x v="3"/>
  </r>
  <r>
    <s v="PID0968"/>
    <s v="West"/>
    <s v="Senior Adullt"/>
    <n v="90000"/>
    <n v="22.800046294510242"/>
    <b v="0"/>
    <s v="Prostate Cancer"/>
    <b v="0"/>
    <b v="0"/>
    <s v="Blue Cross"/>
    <s v="Regular Follow Up"/>
    <x v="3"/>
  </r>
  <r>
    <s v="PID0969"/>
    <s v="North"/>
    <s v="senior"/>
    <n v="12000"/>
    <n v="31.788897033293466"/>
    <b v="1"/>
    <s v="Respiratory Infection"/>
    <b v="1"/>
    <b v="0"/>
    <s v="Medicare"/>
    <s v="High Priority"/>
    <x v="1"/>
  </r>
  <r>
    <s v="PID0970"/>
    <s v="South"/>
    <s v="senior"/>
    <n v="30000"/>
    <n v="33.254889857644379"/>
    <b v="1"/>
    <s v="Stroke"/>
    <b v="1"/>
    <b v="1"/>
    <s v="Blue Cross"/>
    <s v="Regular Follow Up"/>
    <x v="0"/>
  </r>
  <r>
    <s v="PID0971"/>
    <s v="West"/>
    <s v="senior"/>
    <n v="100"/>
    <n v="23.26019044751402"/>
    <b v="0"/>
    <s v="Appendicitis"/>
    <b v="0"/>
    <b v="0"/>
    <s v="No Insurance"/>
    <s v="Regular Follow Up"/>
    <x v="1"/>
  </r>
  <r>
    <s v="PID0972"/>
    <s v="West"/>
    <s v="senior"/>
    <n v="18000"/>
    <n v="23.267429760665969"/>
    <b v="0"/>
    <s v="Stroke"/>
    <b v="0"/>
    <b v="0"/>
    <s v="Medicare"/>
    <s v="Regular Follow Up"/>
    <x v="1"/>
  </r>
  <r>
    <s v="PID0973"/>
    <s v="North"/>
    <s v="Senior Adullt"/>
    <n v="21000"/>
    <n v="28.015677166497316"/>
    <b v="1"/>
    <s v="Heart Disease"/>
    <b v="1"/>
    <b v="0"/>
    <s v="Aetna"/>
    <s v="Regular Follow Up"/>
    <x v="1"/>
  </r>
  <r>
    <s v="PID0974"/>
    <s v="South"/>
    <s v="Young Adults"/>
    <n v="500"/>
    <n v="24.463667820069208"/>
    <b v="0"/>
    <s v="Osteoarthritis"/>
    <b v="0"/>
    <b v="0"/>
    <s v="Cigna"/>
    <s v="Regular Follow Up"/>
    <x v="1"/>
  </r>
  <r>
    <s v="PID0975"/>
    <s v="East"/>
    <s v="Senior Adullt"/>
    <n v="12000"/>
    <n v="28.910491099608631"/>
    <b v="1"/>
    <s v="Fractured Leg"/>
    <b v="1"/>
    <b v="1"/>
    <s v="Blue Cross"/>
    <s v="High Priority"/>
    <x v="1"/>
  </r>
  <r>
    <s v="PID0976"/>
    <s v="South"/>
    <s v="Young Adults"/>
    <n v="12000"/>
    <n v="28.461330448891296"/>
    <b v="1"/>
    <s v="Respiratory Infection"/>
    <b v="1"/>
    <b v="0"/>
    <s v="Blue Cross"/>
    <s v="Regular Follow Up"/>
    <x v="0"/>
  </r>
  <r>
    <s v="PID0977"/>
    <s v="South"/>
    <s v="Young Adults"/>
    <n v="18000"/>
    <n v="22.697120728602673"/>
    <b v="0"/>
    <s v="Fractured Arm"/>
    <b v="0"/>
    <b v="0"/>
    <s v="No Insurance"/>
    <s v="Regular Follow Up"/>
    <x v="0"/>
  </r>
  <r>
    <s v="PID0978"/>
    <s v="North"/>
    <s v="Senior Adullt"/>
    <n v="36000"/>
    <n v="33.20196311719215"/>
    <b v="1"/>
    <s v="Hypertension"/>
    <b v="0"/>
    <b v="1"/>
    <s v="Medicare"/>
    <s v="High Priority"/>
    <x v="3"/>
  </r>
  <r>
    <s v="PID0979"/>
    <s v="North"/>
    <s v="Super Adults"/>
    <n v="16000"/>
    <n v="33.787332376317359"/>
    <b v="1"/>
    <s v="Prostate Cancer"/>
    <b v="1"/>
    <b v="0"/>
    <s v="UnitedHealthcare"/>
    <s v="High Priority"/>
    <x v="3"/>
  </r>
  <r>
    <s v="PID0980"/>
    <s v="South"/>
    <s v="senior"/>
    <n v="40000"/>
    <n v="33.548387096774185"/>
    <b v="1"/>
    <s v="Stroke"/>
    <b v="1"/>
    <b v="1"/>
    <s v="Medicare"/>
    <s v="Regular Follow Up"/>
    <x v="3"/>
  </r>
  <r>
    <s v="PID0981"/>
    <s v="South"/>
    <s v="Senior Adullt"/>
    <n v="18000"/>
    <n v="23.49480968858132"/>
    <b v="0"/>
    <s v="Prostate Cancer"/>
    <b v="0"/>
    <b v="0"/>
    <s v="Medicare"/>
    <s v="Regular Follow Up"/>
    <x v="4"/>
  </r>
  <r>
    <s v="PID0982"/>
    <s v="South"/>
    <s v="senior"/>
    <n v="800"/>
    <n v="28.045236511326635"/>
    <b v="1"/>
    <s v="Heart Disease"/>
    <b v="1"/>
    <b v="0"/>
    <s v="UnitedHealthcare"/>
    <s v="Regular Follow Up"/>
    <x v="1"/>
  </r>
  <r>
    <s v="PID0983"/>
    <s v="South"/>
    <s v="Super Adults"/>
    <n v="240000"/>
    <n v="28.270874424720574"/>
    <b v="1"/>
    <s v="Kidney Stones"/>
    <b v="1"/>
    <b v="1"/>
    <s v="Cigna"/>
    <s v="Regular Follow Up"/>
    <x v="0"/>
  </r>
  <r>
    <s v="PID0984"/>
    <s v="West"/>
    <s v="Super Adults"/>
    <n v="2000"/>
    <n v="25.848074921956293"/>
    <b v="0"/>
    <s v="Cancer"/>
    <b v="0"/>
    <b v="0"/>
    <s v="No Insurance"/>
    <s v="Regular Follow Up"/>
    <x v="0"/>
  </r>
  <r>
    <s v="PID0985"/>
    <s v="West"/>
    <s v="Super Adults"/>
    <n v="240000"/>
    <n v="29.21956295525494"/>
    <b v="1"/>
    <s v="Respiratory Infection"/>
    <b v="1"/>
    <b v="0"/>
    <s v="Medicare"/>
    <s v="Regular Follow Up"/>
    <x v="0"/>
  </r>
  <r>
    <s v="PID0986"/>
    <s v="South"/>
    <s v="Young Adults"/>
    <n v="21000"/>
    <n v="28.37857453912034"/>
    <b v="1"/>
    <s v="Respiratory Infection"/>
    <b v="1"/>
    <b v="0"/>
    <s v="Blue Cross"/>
    <s v="Regular Follow Up"/>
    <x v="0"/>
  </r>
  <r>
    <s v="PID0987"/>
    <s v="South"/>
    <s v="Senior Adullt"/>
    <n v="18000"/>
    <n v="26.448680722131041"/>
    <b v="0"/>
    <s v="Diabetes"/>
    <b v="0"/>
    <b v="0"/>
    <s v="Aetna"/>
    <s v="Regular Follow Up"/>
    <x v="1"/>
  </r>
  <r>
    <s v="PID0988"/>
    <s v="South"/>
    <s v="Young Adults"/>
    <n v="2000"/>
    <n v="34.251552384727177"/>
    <b v="1"/>
    <s v="Prostate Cancer"/>
    <b v="1"/>
    <b v="0"/>
    <s v="UnitedHealthcare"/>
    <s v="Regular Follow Up"/>
    <x v="4"/>
  </r>
  <r>
    <s v="PID0989"/>
    <s v="South"/>
    <s v="Young Adults"/>
    <n v="60000"/>
    <n v="24.205693296602391"/>
    <b v="0"/>
    <s v="Childbirth"/>
    <b v="0"/>
    <b v="0"/>
    <s v="Cigna"/>
    <s v="Regular Follow Up"/>
    <x v="1"/>
  </r>
  <r>
    <s v="PID0990"/>
    <s v="North"/>
    <s v="senior"/>
    <n v="100"/>
    <n v="30.07597773187214"/>
    <b v="1"/>
    <s v="Prostate Cancer"/>
    <b v="0"/>
    <b v="1"/>
    <s v="UnitedHealthcare"/>
    <s v="Regular Follow Up"/>
    <x v="3"/>
  </r>
  <r>
    <s v="PID0991"/>
    <s v="South"/>
    <s v="senior"/>
    <n v="45000"/>
    <n v="26.089795918367347"/>
    <b v="0"/>
    <s v="Hypertension"/>
    <b v="0"/>
    <b v="0"/>
    <s v="Medicare"/>
    <s v="Regular Follow Up"/>
    <x v="1"/>
  </r>
  <r>
    <s v="PID0992"/>
    <s v="South"/>
    <s v="senior"/>
    <n v="75000"/>
    <n v="20.462215387244221"/>
    <b v="0"/>
    <s v="Diabetes"/>
    <b v="0"/>
    <b v="0"/>
    <s v="No Insurance"/>
    <s v="Regular Follow Up"/>
    <x v="3"/>
  </r>
  <r>
    <s v="PID0993"/>
    <s v="South"/>
    <s v="senior"/>
    <n v="10000"/>
    <n v="33.740901430671592"/>
    <b v="1"/>
    <s v="Cancer"/>
    <b v="1"/>
    <b v="0"/>
    <s v="UnitedHealthcare"/>
    <s v="Regular Follow Up"/>
    <x v="3"/>
  </r>
  <r>
    <s v="PID0994"/>
    <s v="North"/>
    <s v="Senior Adullt"/>
    <n v="240000"/>
    <n v="23.749999999999993"/>
    <b v="0"/>
    <s v="Hypertension"/>
    <b v="0"/>
    <b v="0"/>
    <s v="No Insurance"/>
    <s v="Regular Follow Up"/>
    <x v="1"/>
  </r>
  <r>
    <s v="PID0995"/>
    <s v="West"/>
    <s v="senior"/>
    <n v="90000"/>
    <n v="21.155294202015131"/>
    <b v="0"/>
    <s v="Fractured Arm"/>
    <b v="0"/>
    <b v="0"/>
    <s v="Cigna"/>
    <s v="Regular Follow Up"/>
    <x v="0"/>
  </r>
  <r>
    <s v="PID0996"/>
    <s v="West"/>
    <s v="Senior Adullt"/>
    <n v="3000"/>
    <n v="31.874999999999993"/>
    <b v="1"/>
    <s v="Allergic Reaction"/>
    <b v="1"/>
    <b v="0"/>
    <s v="Blue Cross"/>
    <s v="Regular Follow Up"/>
    <x v="3"/>
  </r>
  <r>
    <s v="PID0997"/>
    <s v="South"/>
    <s v="Super Adults"/>
    <n v="200000"/>
    <n v="21.810132094643638"/>
    <b v="0"/>
    <s v="Kidney Stones"/>
    <b v="0"/>
    <b v="0"/>
    <s v="Cigna"/>
    <s v="Regular Follow Up"/>
    <x v="1"/>
  </r>
  <r>
    <s v="PID0998"/>
    <s v="North"/>
    <s v="Senior Adullt"/>
    <n v="40000"/>
    <n v="30.460971879779031"/>
    <b v="1"/>
    <s v="Stroke"/>
    <b v="1"/>
    <b v="0"/>
    <s v="Medicare"/>
    <s v="High Priority"/>
    <x v="1"/>
  </r>
  <r>
    <s v="PID0999"/>
    <s v="North"/>
    <s v="Super Adults"/>
    <n v="12000"/>
    <n v="29.842973882390638"/>
    <b v="1"/>
    <s v="Heart Attack"/>
    <b v="1"/>
    <b v="1"/>
    <s v="Medicare"/>
    <s v="High Priority"/>
    <x v="1"/>
  </r>
  <r>
    <s v="PID1000"/>
    <s v="West"/>
    <s v="Senior Adullt"/>
    <n v="36000"/>
    <n v="23.497917906008333"/>
    <b v="0"/>
    <s v="Appendicitis"/>
    <b v="0"/>
    <b v="0"/>
    <s v="No Insurance"/>
    <s v="Regular Follow Up"/>
    <x v="0"/>
  </r>
  <r>
    <m/>
    <m/>
    <m/>
    <m/>
    <m/>
    <m/>
    <m/>
    <m/>
    <m/>
    <m/>
    <m/>
    <x v="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ID0001"/>
    <x v="0"/>
    <s v="senior"/>
    <n v="60000"/>
    <n v="29.195011337868486"/>
    <b v="1"/>
    <s v="Fractured Leg"/>
    <b v="0"/>
    <b v="1"/>
    <s v="Blue Cross"/>
    <s v="Regular Follow Up"/>
    <s v="Startup"/>
    <x v="0"/>
    <x v="0"/>
  </r>
  <r>
    <s v="PID0002"/>
    <x v="1"/>
    <s v="Super Adults"/>
    <n v="500"/>
    <n v="28.047091412742382"/>
    <b v="1"/>
    <s v="Prostate Cancer"/>
    <b v="0"/>
    <b v="1"/>
    <s v="No Insurance"/>
    <s v="Regular Follow Up"/>
    <s v="Startup"/>
    <x v="1"/>
    <x v="1"/>
  </r>
  <r>
    <s v="PID0003"/>
    <x v="2"/>
    <s v="Young Adults"/>
    <n v="18000"/>
    <n v="24.01384083044983"/>
    <b v="0"/>
    <s v="Stroke"/>
    <b v="0"/>
    <b v="0"/>
    <s v="Blue Cross"/>
    <s v="Regular Follow Up"/>
    <s v="public"/>
    <x v="2"/>
    <x v="0"/>
  </r>
  <r>
    <s v="PID0004"/>
    <x v="0"/>
    <s v="Young Adults"/>
    <n v="48000"/>
    <n v="31.266412240467773"/>
    <b v="1"/>
    <s v="Heart Attack"/>
    <b v="1"/>
    <b v="0"/>
    <s v="Aetna"/>
    <s v="Regular Follow Up"/>
    <s v=" Public"/>
    <x v="2"/>
    <x v="1"/>
  </r>
  <r>
    <s v="PID0005"/>
    <x v="2"/>
    <s v="Senior Adullt"/>
    <n v="21000"/>
    <n v="26.773658423671925"/>
    <b v="0"/>
    <s v="Appendicitis"/>
    <b v="0"/>
    <b v="0"/>
    <s v="Cigna"/>
    <s v="High Priority"/>
    <s v="Startup"/>
    <x v="3"/>
    <x v="2"/>
  </r>
  <r>
    <s v="PID0006"/>
    <x v="0"/>
    <s v="Super Adults"/>
    <n v="18000"/>
    <n v="31.076311412227675"/>
    <b v="1"/>
    <s v="Fractured Arm"/>
    <b v="0"/>
    <b v="1"/>
    <s v="Cigna"/>
    <s v="Regular Follow Up"/>
    <s v="Private"/>
    <x v="4"/>
    <x v="0"/>
  </r>
  <r>
    <s v="PID0007"/>
    <x v="1"/>
    <s v="Senior Adullt"/>
    <n v="3000"/>
    <n v="30.928880475932939"/>
    <b v="1"/>
    <s v="Childbirth"/>
    <b v="0"/>
    <b v="1"/>
    <s v="Aetna"/>
    <s v="Regular Follow Up"/>
    <s v="None"/>
    <x v="3"/>
    <x v="3"/>
  </r>
  <r>
    <s v="PID0008"/>
    <x v="0"/>
    <s v="Young Adults"/>
    <n v="20000"/>
    <n v="29.165541452876042"/>
    <b v="1"/>
    <s v="Hypertension"/>
    <b v="1"/>
    <b v="0"/>
    <s v="Aetna"/>
    <s v="Regular Follow Up"/>
    <s v="None"/>
    <x v="5"/>
    <x v="4"/>
  </r>
  <r>
    <s v="PID0009"/>
    <x v="0"/>
    <s v="senior"/>
    <n v="72000"/>
    <n v="29.280733471074381"/>
    <b v="1"/>
    <s v="Respiratory Infection"/>
    <b v="1"/>
    <b v="1"/>
    <s v="Aetna"/>
    <s v="Regular Follow Up"/>
    <s v="public"/>
    <x v="6"/>
    <x v="0"/>
  </r>
  <r>
    <s v="PID0010"/>
    <x v="3"/>
    <s v="Young Adults"/>
    <n v="250000"/>
    <n v="33.480387127663221"/>
    <b v="1"/>
    <s v="Heart Attack"/>
    <b v="1"/>
    <b v="0"/>
    <s v="No Insurance"/>
    <s v="High Priority"/>
    <s v="Startup"/>
    <x v="5"/>
    <x v="2"/>
  </r>
  <r>
    <s v="PID0011"/>
    <x v="0"/>
    <s v="senior"/>
    <n v="16000"/>
    <n v="30.083545483882538"/>
    <b v="1"/>
    <s v="Appendicitis"/>
    <b v="0"/>
    <b v="1"/>
    <s v="Aetna"/>
    <s v="High Priority"/>
    <s v="public"/>
    <x v="7"/>
    <x v="5"/>
  </r>
  <r>
    <s v="PID0012"/>
    <x v="0"/>
    <s v="senior"/>
    <n v="45000"/>
    <n v="31.130097701831414"/>
    <b v="1"/>
    <s v="Osteoarthritis"/>
    <b v="1"/>
    <b v="0"/>
    <s v="Blue Cross"/>
    <s v="Regular Follow Up"/>
    <s v="public"/>
    <x v="7"/>
    <x v="1"/>
  </r>
  <r>
    <s v="PID0013"/>
    <x v="0"/>
    <s v="senior"/>
    <n v="18000"/>
    <n v="33.713165916678768"/>
    <b v="1"/>
    <s v="Kidney Stones"/>
    <b v="1"/>
    <b v="1"/>
    <s v="No Insurance"/>
    <s v="Regular Follow Up"/>
    <s v="Startup"/>
    <x v="0"/>
    <x v="6"/>
  </r>
  <r>
    <s v="PID0014"/>
    <x v="0"/>
    <s v="Senior Adullt"/>
    <n v="14000"/>
    <n v="26.777469990766392"/>
    <b v="0"/>
    <s v="Hypertension"/>
    <b v="0"/>
    <b v="0"/>
    <s v="Medicare"/>
    <s v="Regular Follow Up"/>
    <s v="Private"/>
    <x v="8"/>
    <x v="1"/>
  </r>
  <r>
    <s v="PID0015"/>
    <x v="2"/>
    <s v="senior"/>
    <n v="60000"/>
    <n v="24.382327883484116"/>
    <b v="0"/>
    <s v="Stroke"/>
    <b v="0"/>
    <b v="0"/>
    <s v="Cigna"/>
    <s v="High Priority"/>
    <s v="public"/>
    <x v="7"/>
    <x v="2"/>
  </r>
  <r>
    <s v="PID0016"/>
    <x v="1"/>
    <s v="Young Adults"/>
    <n v="240000"/>
    <n v="33.645546372819105"/>
    <b v="1"/>
    <s v="Heart Disease"/>
    <b v="1"/>
    <b v="0"/>
    <s v="No Insurance"/>
    <s v="Regular Follow Up"/>
    <s v="Startup"/>
    <x v="5"/>
    <x v="1"/>
  </r>
  <r>
    <s v="PID0017"/>
    <x v="0"/>
    <s v="Senior Adullt"/>
    <n v="1000"/>
    <n v="21.728997095629101"/>
    <b v="0"/>
    <s v="Osteoarthritis"/>
    <b v="0"/>
    <b v="0"/>
    <s v="No Insurance"/>
    <s v="Regular Follow Up"/>
    <s v="public"/>
    <x v="9"/>
    <x v="6"/>
  </r>
  <r>
    <s v="PID0018"/>
    <x v="0"/>
    <s v="senior"/>
    <n v="40000"/>
    <n v="33.525762845566355"/>
    <b v="1"/>
    <s v="Childbirth"/>
    <b v="1"/>
    <b v="0"/>
    <s v="Cigna"/>
    <s v="High Priority"/>
    <s v="Startup"/>
    <x v="10"/>
    <x v="5"/>
  </r>
  <r>
    <s v="PID0019"/>
    <x v="0"/>
    <s v="Senior Adullt"/>
    <n v="500"/>
    <n v="33.856571252693136"/>
    <b v="1"/>
    <s v="Allergic Reaction"/>
    <b v="0"/>
    <b v="1"/>
    <s v="UnitedHealthcare"/>
    <s v="Regular Follow Up"/>
    <s v="public"/>
    <x v="8"/>
    <x v="7"/>
  </r>
  <r>
    <s v="PID0020"/>
    <x v="1"/>
    <s v="senior"/>
    <n v="24000"/>
    <n v="28.432545040700589"/>
    <b v="1"/>
    <s v="Respiratory Infection"/>
    <b v="1"/>
    <b v="1"/>
    <s v="Blue Cross"/>
    <s v="Regular Follow Up"/>
    <s v="Startup"/>
    <x v="10"/>
    <x v="1"/>
  </r>
  <r>
    <s v="PID0021"/>
    <x v="2"/>
    <s v="Senior Adullt"/>
    <n v="24000"/>
    <n v="20.832529609197174"/>
    <b v="0"/>
    <s v="Kidney Stones"/>
    <b v="0"/>
    <b v="0"/>
    <s v="Medicare"/>
    <s v="Regular Follow Up"/>
    <s v="None"/>
    <x v="11"/>
    <x v="4"/>
  </r>
  <r>
    <s v="PID0022"/>
    <x v="0"/>
    <s v="senior"/>
    <n v="20000"/>
    <n v="25.689561925365066"/>
    <b v="0"/>
    <s v="Fractured Leg"/>
    <b v="0"/>
    <b v="0"/>
    <s v="UnitedHealthcare"/>
    <s v="High Priority"/>
    <s v="Private"/>
    <x v="6"/>
    <x v="2"/>
  </r>
  <r>
    <s v="PID0023"/>
    <x v="0"/>
    <s v="senior"/>
    <n v="240000"/>
    <n v="30.216028850530446"/>
    <b v="1"/>
    <s v="Kidney Stones"/>
    <b v="0"/>
    <b v="1"/>
    <s v="No Insurance"/>
    <s v="Regular Follow Up"/>
    <s v="public"/>
    <x v="10"/>
    <x v="3"/>
  </r>
  <r>
    <s v="PID0024"/>
    <x v="1"/>
    <s v="senior"/>
    <n v="60000"/>
    <n v="24.16349881440777"/>
    <b v="0"/>
    <s v="Diabetes"/>
    <b v="0"/>
    <b v="0"/>
    <s v="No Insurance"/>
    <s v="Regular Follow Up"/>
    <s v="Startup"/>
    <x v="7"/>
    <x v="1"/>
  </r>
  <r>
    <s v="PID0025"/>
    <x v="1"/>
    <s v="Senior Adullt"/>
    <n v="3000"/>
    <n v="20.081632653061224"/>
    <b v="0"/>
    <s v="Osteoarthritis"/>
    <b v="0"/>
    <b v="0"/>
    <s v="Medicare"/>
    <s v="Regular Follow Up"/>
    <s v="public"/>
    <x v="3"/>
    <x v="8"/>
  </r>
  <r>
    <s v="PID0026"/>
    <x v="2"/>
    <s v="senior"/>
    <n v="72000"/>
    <n v="30.400000000000002"/>
    <b v="1"/>
    <s v="Kidney Stones"/>
    <b v="1"/>
    <b v="0"/>
    <s v="Blue Cross"/>
    <s v="High Priority"/>
    <s v="public"/>
    <x v="10"/>
    <x v="2"/>
  </r>
  <r>
    <s v="PID0027"/>
    <x v="1"/>
    <s v="senior"/>
    <n v="48000"/>
    <n v="24.543958544868879"/>
    <b v="0"/>
    <s v="Osteoarthritis"/>
    <b v="0"/>
    <b v="0"/>
    <s v="No Insurance"/>
    <s v="High Priority"/>
    <s v="None"/>
    <x v="6"/>
    <x v="9"/>
  </r>
  <r>
    <s v="PID0028"/>
    <x v="0"/>
    <s v="Young Adults"/>
    <n v="45000"/>
    <n v="20.512627498212204"/>
    <b v="0"/>
    <s v="Cancer"/>
    <b v="0"/>
    <b v="0"/>
    <s v="Blue Cross"/>
    <s v="Regular Follow Up"/>
    <s v="Startup"/>
    <x v="2"/>
    <x v="10"/>
  </r>
  <r>
    <s v="PID0029"/>
    <x v="2"/>
    <s v="Senior Adullt"/>
    <n v="16000"/>
    <n v="34.475250399187111"/>
    <b v="1"/>
    <s v="Prostate Cancer"/>
    <b v="1"/>
    <b v="0"/>
    <s v="No Insurance"/>
    <s v="High Priority"/>
    <s v="Startup"/>
    <x v="3"/>
    <x v="2"/>
  </r>
  <r>
    <s v="PID0030"/>
    <x v="2"/>
    <s v="Young Adults"/>
    <n v="60000"/>
    <n v="26.818115836841343"/>
    <b v="0"/>
    <s v="Allergic Reaction"/>
    <b v="0"/>
    <b v="0"/>
    <s v="UnitedHealthcare"/>
    <s v="Regular Follow Up"/>
    <s v="public"/>
    <x v="12"/>
    <x v="4"/>
  </r>
  <r>
    <s v="PID0031"/>
    <x v="2"/>
    <s v="Senior Adullt"/>
    <n v="21000"/>
    <n v="22.915782570116889"/>
    <b v="0"/>
    <s v="Cancer"/>
    <b v="0"/>
    <b v="0"/>
    <s v="Medicare"/>
    <s v="High Priority"/>
    <s v="Startup"/>
    <x v="8"/>
    <x v="11"/>
  </r>
  <r>
    <s v="PID0032"/>
    <x v="0"/>
    <s v="senior"/>
    <n v="45000"/>
    <n v="24.408284023668635"/>
    <b v="0"/>
    <s v="Prostate Cancer"/>
    <b v="0"/>
    <b v="0"/>
    <s v="No Insurance"/>
    <s v="Regular Follow Up"/>
    <s v="Private"/>
    <x v="0"/>
    <x v="12"/>
  </r>
  <r>
    <s v="PID0033"/>
    <x v="1"/>
    <s v="Young Adults"/>
    <n v="32000"/>
    <n v="25.501730103806231"/>
    <b v="0"/>
    <s v="Stroke"/>
    <b v="0"/>
    <b v="0"/>
    <s v="UnitedHealthcare"/>
    <s v="Regular Follow Up"/>
    <s v="public"/>
    <x v="12"/>
    <x v="1"/>
  </r>
  <r>
    <s v="PID0034"/>
    <x v="2"/>
    <s v="Senior Adullt"/>
    <n v="3000"/>
    <n v="31.808613719135288"/>
    <b v="1"/>
    <s v="Allergic Reaction"/>
    <b v="1"/>
    <b v="0"/>
    <s v="No Insurance"/>
    <s v="Regular Follow Up"/>
    <s v="public"/>
    <x v="9"/>
    <x v="1"/>
  </r>
  <r>
    <s v="PID0035"/>
    <x v="2"/>
    <s v="senior"/>
    <n v="14000"/>
    <n v="28.686868686868689"/>
    <b v="1"/>
    <s v="Cancer"/>
    <b v="0"/>
    <b v="1"/>
    <s v="UnitedHealthcare"/>
    <s v="High Priority"/>
    <s v="public"/>
    <x v="13"/>
    <x v="2"/>
  </r>
  <r>
    <s v="PID0036"/>
    <x v="2"/>
    <s v="senior"/>
    <n v="18000"/>
    <n v="30.168589174800353"/>
    <b v="1"/>
    <s v="Cancer"/>
    <b v="0"/>
    <b v="1"/>
    <s v="Medicare"/>
    <s v="High Priority"/>
    <s v="public"/>
    <x v="10"/>
    <x v="7"/>
  </r>
  <r>
    <s v="PID0037"/>
    <x v="1"/>
    <s v="senior"/>
    <n v="30000"/>
    <n v="24.901380670611438"/>
    <b v="0"/>
    <s v="Appendicitis"/>
    <b v="0"/>
    <b v="0"/>
    <s v="Aetna"/>
    <s v="Regular Follow Up"/>
    <s v="public"/>
    <x v="7"/>
    <x v="13"/>
  </r>
  <r>
    <s v="PID0038"/>
    <x v="0"/>
    <s v="Senior Adullt"/>
    <n v="20000"/>
    <n v="34.732677427260953"/>
    <b v="1"/>
    <s v="Allergic Reaction"/>
    <b v="1"/>
    <b v="1"/>
    <s v="Aetna"/>
    <s v="Regular Follow Up"/>
    <s v="Startup"/>
    <x v="3"/>
    <x v="1"/>
  </r>
  <r>
    <s v="PID0039"/>
    <x v="1"/>
    <s v="senior"/>
    <n v="200000"/>
    <n v="23.2981290297061"/>
    <b v="0"/>
    <s v="Cancer"/>
    <b v="0"/>
    <b v="0"/>
    <s v="No Insurance"/>
    <s v="Regular Follow Up"/>
    <s v="Startup"/>
    <x v="0"/>
    <x v="10"/>
  </r>
  <r>
    <s v="PID0040"/>
    <x v="0"/>
    <s v="Senior Adullt"/>
    <n v="20000"/>
    <n v="30.515798001620301"/>
    <b v="1"/>
    <s v="Prostate Cancer"/>
    <b v="1"/>
    <b v="0"/>
    <s v="Blue Cross"/>
    <s v="Regular Follow Up"/>
    <s v="Startup"/>
    <x v="8"/>
    <x v="4"/>
  </r>
  <r>
    <s v="PID0041"/>
    <x v="1"/>
    <s v="senior"/>
    <n v="240000"/>
    <n v="28.429752066115707"/>
    <b v="1"/>
    <s v="Osteoarthritis"/>
    <b v="1"/>
    <b v="0"/>
    <s v="Cigna"/>
    <s v="Regular Follow Up"/>
    <s v="Startup"/>
    <x v="0"/>
    <x v="6"/>
  </r>
  <r>
    <s v="PID0042"/>
    <x v="1"/>
    <s v="senior"/>
    <n v="72000"/>
    <n v="32.914201183431949"/>
    <b v="1"/>
    <s v="Prostate Cancer"/>
    <b v="0"/>
    <b v="1"/>
    <s v="Aetna"/>
    <s v="Regular Follow Up"/>
    <s v="Startup"/>
    <x v="7"/>
    <x v="8"/>
  </r>
  <r>
    <s v="PID0043"/>
    <x v="3"/>
    <s v="senior"/>
    <n v="90000"/>
    <n v="31.718749999999996"/>
    <b v="1"/>
    <s v="Fractured Leg"/>
    <b v="0"/>
    <b v="1"/>
    <s v="Medicare"/>
    <s v="Regular Follow Up"/>
    <s v="Private"/>
    <x v="6"/>
    <x v="13"/>
  </r>
  <r>
    <s v="PID0044"/>
    <x v="1"/>
    <s v="Young Adults"/>
    <n v="24000"/>
    <n v="29.137170411408643"/>
    <b v="1"/>
    <s v="Appendicitis"/>
    <b v="1"/>
    <b v="0"/>
    <s v="Medicare"/>
    <s v="Regular Follow Up"/>
    <s v="Startup"/>
    <x v="2"/>
    <x v="8"/>
  </r>
  <r>
    <s v="PID0045"/>
    <x v="2"/>
    <s v="Super Adults"/>
    <n v="21000"/>
    <n v="31.582054309327042"/>
    <b v="1"/>
    <s v="Heart Attack"/>
    <b v="1"/>
    <b v="1"/>
    <s v="Blue Cross"/>
    <s v="High Priority"/>
    <s v="Startup"/>
    <x v="1"/>
    <x v="2"/>
  </r>
  <r>
    <s v="PID0046"/>
    <x v="0"/>
    <s v="Senior Adullt"/>
    <n v="24000"/>
    <n v="30.847098252453751"/>
    <b v="1"/>
    <s v="Heart Attack"/>
    <b v="1"/>
    <b v="0"/>
    <s v="Blue Cross"/>
    <s v="Regular Follow Up"/>
    <s v="Startup"/>
    <x v="14"/>
    <x v="4"/>
  </r>
  <r>
    <s v="PID0047"/>
    <x v="0"/>
    <s v="Young Adults"/>
    <n v="800"/>
    <n v="24.144678702184066"/>
    <b v="0"/>
    <s v="Cancer"/>
    <b v="0"/>
    <b v="0"/>
    <s v="UnitedHealthcare"/>
    <s v="Regular Follow Up"/>
    <s v="Startup"/>
    <x v="2"/>
    <x v="14"/>
  </r>
  <r>
    <s v="PID0048"/>
    <x v="1"/>
    <s v="Senior Adullt"/>
    <n v="300000"/>
    <n v="28.441373966942148"/>
    <b v="1"/>
    <s v="Stroke"/>
    <b v="0"/>
    <b v="1"/>
    <s v="Medicare"/>
    <s v="Regular Follow Up"/>
    <s v="public"/>
    <x v="3"/>
    <x v="10"/>
  </r>
  <r>
    <s v="PID0049"/>
    <x v="0"/>
    <s v="senior"/>
    <n v="1600"/>
    <n v="20.590371224742622"/>
    <b v="0"/>
    <s v="Prostate Cancer"/>
    <b v="0"/>
    <b v="0"/>
    <s v="Blue Cross"/>
    <s v="Regular Follow Up"/>
    <s v="Startup"/>
    <x v="0"/>
    <x v="0"/>
  </r>
  <r>
    <s v="PID0050"/>
    <x v="3"/>
    <s v="senior"/>
    <n v="60000"/>
    <n v="33.461891643709826"/>
    <b v="1"/>
    <s v="Respiratory Infection"/>
    <b v="1"/>
    <b v="0"/>
    <s v="Aetna"/>
    <s v="High Priority"/>
    <s v="public"/>
    <x v="10"/>
    <x v="7"/>
  </r>
  <r>
    <s v="PID0051"/>
    <x v="1"/>
    <s v="senior"/>
    <n v="72000"/>
    <n v="25.997436308283927"/>
    <b v="0"/>
    <s v="Prostate Cancer"/>
    <b v="0"/>
    <b v="0"/>
    <s v="Aetna"/>
    <s v="Regular Follow Up"/>
    <s v="Startup"/>
    <x v="7"/>
    <x v="12"/>
  </r>
  <r>
    <s v="PID0052"/>
    <x v="1"/>
    <s v="senior"/>
    <n v="100"/>
    <n v="31.230951271110474"/>
    <b v="1"/>
    <s v="Heart Disease"/>
    <b v="1"/>
    <b v="1"/>
    <s v="Cigna"/>
    <s v="Regular Follow Up"/>
    <s v="Startup"/>
    <x v="7"/>
    <x v="10"/>
  </r>
  <r>
    <s v="PID0053"/>
    <x v="1"/>
    <s v="senior"/>
    <n v="24000"/>
    <n v="28.164062499999993"/>
    <b v="1"/>
    <s v="Respiratory Infection"/>
    <b v="1"/>
    <b v="0"/>
    <s v="UnitedHealthcare"/>
    <s v="Regular Follow Up"/>
    <s v="Startup"/>
    <x v="7"/>
    <x v="14"/>
  </r>
  <r>
    <s v="PID0054"/>
    <x v="1"/>
    <s v="Senior Adullt"/>
    <n v="100"/>
    <n v="33.382337122162859"/>
    <b v="1"/>
    <s v="Hypertension"/>
    <b v="0"/>
    <b v="1"/>
    <s v="UnitedHealthcare"/>
    <s v="Regular Follow Up"/>
    <s v="Private"/>
    <x v="9"/>
    <x v="15"/>
  </r>
  <r>
    <s v="PID0055"/>
    <x v="2"/>
    <s v="senior"/>
    <n v="60000"/>
    <n v="23.532349177616183"/>
    <b v="0"/>
    <s v="Kidney Stones"/>
    <b v="0"/>
    <b v="0"/>
    <s v="Medicare"/>
    <s v="High Priority"/>
    <s v="Private"/>
    <x v="6"/>
    <x v="7"/>
  </r>
  <r>
    <s v="PID0056"/>
    <x v="2"/>
    <s v="senior"/>
    <n v="48000"/>
    <n v="22.259943675012536"/>
    <b v="0"/>
    <s v="Fractured Leg"/>
    <b v="0"/>
    <b v="0"/>
    <s v="No Insurance"/>
    <s v="High Priority"/>
    <s v="public"/>
    <x v="7"/>
    <x v="2"/>
  </r>
  <r>
    <s v="PID0057"/>
    <x v="2"/>
    <s v="senior"/>
    <n v="500"/>
    <n v="23.274836406900658"/>
    <b v="0"/>
    <s v="Cancer"/>
    <b v="0"/>
    <b v="0"/>
    <s v="Blue Cross"/>
    <s v="Regular Follow Up"/>
    <s v="Private"/>
    <x v="15"/>
    <x v="2"/>
  </r>
  <r>
    <s v="PID0058"/>
    <x v="0"/>
    <s v="Senior Adullt"/>
    <n v="90000"/>
    <n v="23.900033874063759"/>
    <b v="0"/>
    <s v="Fractured Leg"/>
    <b v="0"/>
    <b v="0"/>
    <s v="UnitedHealthcare"/>
    <s v="Regular Follow Up"/>
    <s v="Startup"/>
    <x v="14"/>
    <x v="13"/>
  </r>
  <r>
    <s v="PID0059"/>
    <x v="0"/>
    <s v="senior"/>
    <n v="72000"/>
    <n v="24.236073553272043"/>
    <b v="0"/>
    <s v="Kidney Stones"/>
    <b v="0"/>
    <b v="0"/>
    <s v="Blue Cross"/>
    <s v="Regular Follow Up"/>
    <s v="public"/>
    <x v="6"/>
    <x v="0"/>
  </r>
  <r>
    <s v="PID0060"/>
    <x v="2"/>
    <s v="Senior Adullt"/>
    <n v="800"/>
    <n v="32.824138366367883"/>
    <b v="1"/>
    <s v="Heart Attack"/>
    <b v="1"/>
    <b v="0"/>
    <s v="No Insurance"/>
    <s v="Regular Follow Up"/>
    <s v="Private"/>
    <x v="9"/>
    <x v="11"/>
  </r>
  <r>
    <s v="PID0061"/>
    <x v="2"/>
    <s v="Senior Adullt"/>
    <n v="14000"/>
    <n v="30.894886363636367"/>
    <b v="1"/>
    <s v="Heart Attack"/>
    <b v="1"/>
    <b v="0"/>
    <s v="Blue Cross"/>
    <s v="Regular Follow Up"/>
    <s v="Private"/>
    <x v="3"/>
    <x v="1"/>
  </r>
  <r>
    <s v="PID0062"/>
    <x v="2"/>
    <s v="Young Adults"/>
    <n v="75000"/>
    <n v="30.356079969188759"/>
    <b v="1"/>
    <s v="Appendicitis"/>
    <b v="0"/>
    <b v="1"/>
    <s v="Medicare"/>
    <s v="High Priority"/>
    <s v="public"/>
    <x v="5"/>
    <x v="2"/>
  </r>
  <r>
    <s v="PID0063"/>
    <x v="1"/>
    <s v="Senior Adullt"/>
    <n v="45000"/>
    <n v="34.187758264462815"/>
    <b v="1"/>
    <s v="Hypertension"/>
    <b v="1"/>
    <b v="0"/>
    <s v="Blue Cross"/>
    <s v="Regular Follow Up"/>
    <s v="None"/>
    <x v="9"/>
    <x v="3"/>
  </r>
  <r>
    <s v="PID0064"/>
    <x v="1"/>
    <s v="Senior Adullt"/>
    <n v="100"/>
    <n v="31.608361155465236"/>
    <b v="1"/>
    <s v="Heart Disease"/>
    <b v="1"/>
    <b v="0"/>
    <s v="Cigna"/>
    <s v="Regular Follow Up"/>
    <s v="Private"/>
    <x v="14"/>
    <x v="3"/>
  </r>
  <r>
    <s v="PID0065"/>
    <x v="1"/>
    <s v="Super Adults"/>
    <n v="32000"/>
    <n v="23.12909617436366"/>
    <b v="0"/>
    <s v="Allergic Reaction"/>
    <b v="0"/>
    <b v="0"/>
    <s v="UnitedHealthcare"/>
    <s v="Regular Follow Up"/>
    <s v="public"/>
    <x v="16"/>
    <x v="8"/>
  </r>
  <r>
    <s v="PID0066"/>
    <x v="1"/>
    <s v="Senior Adullt"/>
    <n v="18000"/>
    <n v="24.095500459136822"/>
    <b v="0"/>
    <s v="Osteoarthritis"/>
    <b v="0"/>
    <b v="0"/>
    <s v="Cigna"/>
    <s v="Regular Follow Up"/>
    <s v="Private"/>
    <x v="3"/>
    <x v="0"/>
  </r>
  <r>
    <s v="PID0067"/>
    <x v="2"/>
    <s v="Super Adults"/>
    <n v="200000"/>
    <n v="30.666666666666668"/>
    <b v="1"/>
    <s v="Childbirth"/>
    <b v="1"/>
    <b v="0"/>
    <s v="No Insurance"/>
    <s v="High Priority"/>
    <s v="public"/>
    <x v="4"/>
    <x v="7"/>
  </r>
  <r>
    <s v="PID0068"/>
    <x v="0"/>
    <s v="senior"/>
    <n v="20000"/>
    <n v="23.773677392248175"/>
    <b v="0"/>
    <s v="Allergic Reaction"/>
    <b v="0"/>
    <b v="0"/>
    <s v="Aetna"/>
    <s v="Regular Follow Up"/>
    <s v="Startup"/>
    <x v="10"/>
    <x v="13"/>
  </r>
  <r>
    <s v="PID0069"/>
    <x v="1"/>
    <s v="senior"/>
    <n v="250000"/>
    <n v="31.565454254125935"/>
    <b v="1"/>
    <s v="Cancer"/>
    <b v="0"/>
    <b v="1"/>
    <s v="Aetna"/>
    <s v="Regular Follow Up"/>
    <s v="public"/>
    <x v="7"/>
    <x v="16"/>
  </r>
  <r>
    <s v="PID0070"/>
    <x v="2"/>
    <s v="Young Adults"/>
    <n v="240000"/>
    <n v="32.910927456382005"/>
    <b v="1"/>
    <s v="Childbirth"/>
    <b v="0"/>
    <b v="1"/>
    <s v="Medicare"/>
    <s v="High Priority"/>
    <s v="public"/>
    <x v="2"/>
    <x v="17"/>
  </r>
  <r>
    <s v="PID0071"/>
    <x v="0"/>
    <s v="senior"/>
    <n v="100"/>
    <n v="29.161993270309239"/>
    <b v="1"/>
    <s v="Childbirth"/>
    <b v="1"/>
    <b v="0"/>
    <s v="Cigna"/>
    <s v="Regular Follow Up"/>
    <s v="Private"/>
    <x v="7"/>
    <x v="1"/>
  </r>
  <r>
    <s v="PID0072"/>
    <x v="1"/>
    <s v="Young Adults"/>
    <n v="18000"/>
    <n v="22.582709172343712"/>
    <b v="0"/>
    <s v="Hypertension"/>
    <b v="0"/>
    <b v="0"/>
    <s v="Medicare"/>
    <s v="Regular Follow Up"/>
    <s v="Startup"/>
    <x v="5"/>
    <x v="6"/>
  </r>
  <r>
    <s v="PID0073"/>
    <x v="1"/>
    <s v="Young Adults"/>
    <n v="60000"/>
    <n v="33.345584550101904"/>
    <b v="1"/>
    <s v="Stroke"/>
    <b v="1"/>
    <b v="1"/>
    <s v="Blue Cross"/>
    <s v="Regular Follow Up"/>
    <s v="Startup"/>
    <x v="12"/>
    <x v="1"/>
  </r>
  <r>
    <s v="PID0074"/>
    <x v="0"/>
    <s v="senior"/>
    <n v="100"/>
    <n v="28.082609358329517"/>
    <b v="1"/>
    <s v="Osteoarthritis"/>
    <b v="1"/>
    <b v="0"/>
    <s v="Cigna"/>
    <s v="Regular Follow Up"/>
    <s v="None"/>
    <x v="10"/>
    <x v="10"/>
  </r>
  <r>
    <s v="PID0075"/>
    <x v="0"/>
    <s v="senior"/>
    <n v="48000"/>
    <n v="26.056094182825486"/>
    <b v="0"/>
    <s v="Kidney Stones"/>
    <b v="0"/>
    <b v="0"/>
    <s v="No Insurance"/>
    <s v="High Priority"/>
    <s v="None"/>
    <x v="10"/>
    <x v="2"/>
  </r>
  <r>
    <s v="PID0076"/>
    <x v="3"/>
    <s v="senior"/>
    <n v="300000"/>
    <n v="26.213842975206614"/>
    <b v="0"/>
    <s v="Allergic Reaction"/>
    <b v="0"/>
    <b v="0"/>
    <s v="Blue Cross"/>
    <s v="Regular Follow Up"/>
    <s v="Startup"/>
    <x v="6"/>
    <x v="0"/>
  </r>
  <r>
    <s v="PID0077"/>
    <x v="0"/>
    <s v="Senior Adullt"/>
    <n v="300000"/>
    <n v="31.008328375966695"/>
    <b v="1"/>
    <s v="Respiratory Infection"/>
    <b v="1"/>
    <b v="0"/>
    <s v="Cigna"/>
    <s v="High Priority"/>
    <s v="public"/>
    <x v="3"/>
    <x v="7"/>
  </r>
  <r>
    <s v="PID0078"/>
    <x v="2"/>
    <s v="Senior Adullt"/>
    <n v="100"/>
    <n v="30.356079969188759"/>
    <b v="1"/>
    <s v="Osteoarthritis"/>
    <b v="1"/>
    <b v="0"/>
    <s v="No Insurance"/>
    <s v="Regular Follow Up"/>
    <s v="Startup"/>
    <x v="3"/>
    <x v="2"/>
  </r>
  <r>
    <s v="PID0079"/>
    <x v="2"/>
    <s v="Young Adults"/>
    <n v="18000"/>
    <n v="29.238777717685238"/>
    <b v="1"/>
    <s v="Heart Attack"/>
    <b v="1"/>
    <b v="1"/>
    <s v="UnitedHealthcare"/>
    <s v="High Priority"/>
    <s v="Private"/>
    <x v="2"/>
    <x v="7"/>
  </r>
  <r>
    <s v="PID0080"/>
    <x v="1"/>
    <s v="Senior Adullt"/>
    <n v="75000"/>
    <n v="30.539772727272727"/>
    <b v="1"/>
    <s v="Hypertension"/>
    <b v="1"/>
    <b v="0"/>
    <s v="Cigna"/>
    <s v="Regular Follow Up"/>
    <s v="Private"/>
    <x v="3"/>
    <x v="8"/>
  </r>
  <r>
    <s v="PID0081"/>
    <x v="0"/>
    <s v="senior"/>
    <n v="45000"/>
    <n v="30.824829931972793"/>
    <b v="1"/>
    <s v="Heart Attack"/>
    <b v="1"/>
    <b v="0"/>
    <s v="UnitedHealthcare"/>
    <s v="Regular Follow Up"/>
    <s v="Private"/>
    <x v="7"/>
    <x v="0"/>
  </r>
  <r>
    <s v="PID0082"/>
    <x v="3"/>
    <s v="Super Adults"/>
    <n v="250000"/>
    <n v="22.940214158239147"/>
    <b v="0"/>
    <s v="Hypertension"/>
    <b v="0"/>
    <b v="0"/>
    <s v="No Insurance"/>
    <s v="Regular Follow Up"/>
    <s v="public"/>
    <x v="16"/>
    <x v="1"/>
  </r>
  <r>
    <s v="PID0083"/>
    <x v="0"/>
    <s v="Senior Adullt"/>
    <n v="100"/>
    <n v="29.035208047553724"/>
    <b v="1"/>
    <s v="Respiratory Infection"/>
    <b v="1"/>
    <b v="1"/>
    <s v="UnitedHealthcare"/>
    <s v="Regular Follow Up"/>
    <s v="public"/>
    <x v="3"/>
    <x v="3"/>
  </r>
  <r>
    <s v="PID0084"/>
    <x v="0"/>
    <s v="Super Adults"/>
    <n v="3000"/>
    <n v="21.557691547011586"/>
    <b v="0"/>
    <s v="Childbirth"/>
    <b v="0"/>
    <b v="0"/>
    <s v="UnitedHealthcare"/>
    <s v="Regular Follow Up"/>
    <s v="public"/>
    <x v="16"/>
    <x v="3"/>
  </r>
  <r>
    <s v="PID0085"/>
    <x v="0"/>
    <s v="senior"/>
    <n v="14000"/>
    <n v="25.601469237832877"/>
    <b v="0"/>
    <s v="Appendicitis"/>
    <b v="0"/>
    <b v="0"/>
    <s v="Cigna"/>
    <s v="Regular Follow Up"/>
    <s v="Startup"/>
    <x v="15"/>
    <x v="8"/>
  </r>
  <r>
    <s v="PID0086"/>
    <x v="1"/>
    <s v="Senior Adullt"/>
    <n v="32000"/>
    <n v="29.257142857142856"/>
    <b v="1"/>
    <s v="Appendicitis"/>
    <b v="1"/>
    <b v="1"/>
    <s v="No Insurance"/>
    <s v="Regular Follow Up"/>
    <s v="public"/>
    <x v="3"/>
    <x v="18"/>
  </r>
  <r>
    <s v="PID0087"/>
    <x v="2"/>
    <s v="senior"/>
    <n v="250000"/>
    <n v="30.780907404284029"/>
    <b v="1"/>
    <s v="Diabetes"/>
    <b v="0"/>
    <b v="1"/>
    <s v="Cigna"/>
    <s v="Regular Follow Up"/>
    <s v="Private"/>
    <x v="0"/>
    <x v="8"/>
  </r>
  <r>
    <s v="PID0088"/>
    <x v="0"/>
    <s v="Young Adults"/>
    <n v="800"/>
    <n v="31.113753468093538"/>
    <b v="1"/>
    <s v="Fractured Leg"/>
    <b v="1"/>
    <b v="1"/>
    <s v="Medicare"/>
    <s v="Regular Follow Up"/>
    <s v="Startup"/>
    <x v="2"/>
    <x v="10"/>
  </r>
  <r>
    <s v="PID0089"/>
    <x v="2"/>
    <s v="Senior Adullt"/>
    <n v="72000"/>
    <n v="29.022469008264466"/>
    <b v="1"/>
    <s v="Appendicitis"/>
    <b v="0"/>
    <b v="1"/>
    <s v="Aetna"/>
    <s v="Regular Follow Up"/>
    <s v="public"/>
    <x v="3"/>
    <x v="3"/>
  </r>
  <r>
    <s v="PID0090"/>
    <x v="0"/>
    <s v="Senior Adullt"/>
    <n v="20000"/>
    <n v="24.346516547742841"/>
    <b v="0"/>
    <s v="Allergic Reaction"/>
    <b v="0"/>
    <b v="0"/>
    <s v="Medicare"/>
    <s v="Regular Follow Up"/>
    <s v="public"/>
    <x v="8"/>
    <x v="6"/>
  </r>
  <r>
    <s v="PID0091"/>
    <x v="1"/>
    <s v="Young Adults"/>
    <n v="500"/>
    <n v="31.360076604767283"/>
    <b v="1"/>
    <s v="Appendicitis"/>
    <b v="1"/>
    <b v="0"/>
    <s v="UnitedHealthcare"/>
    <s v="Regular Follow Up"/>
    <s v="Startup"/>
    <x v="2"/>
    <x v="6"/>
  </r>
  <r>
    <s v="PID0092"/>
    <x v="2"/>
    <s v="Super Adults"/>
    <n v="18000"/>
    <n v="21.919001306430541"/>
    <b v="0"/>
    <s v="Appendicitis"/>
    <b v="0"/>
    <b v="0"/>
    <s v="No Insurance"/>
    <s v="High Priority"/>
    <s v="Startup"/>
    <x v="16"/>
    <x v="5"/>
  </r>
  <r>
    <s v="PID0093"/>
    <x v="2"/>
    <s v="Young Adults"/>
    <n v="10000"/>
    <n v="20.311418685121112"/>
    <b v="0"/>
    <s v="Allergic Reaction"/>
    <b v="0"/>
    <b v="0"/>
    <s v="Cigna"/>
    <s v="Regular Follow Up"/>
    <s v="Private"/>
    <x v="2"/>
    <x v="11"/>
  </r>
  <r>
    <s v="PID0094"/>
    <x v="2"/>
    <s v="Senior Adullt"/>
    <n v="48000"/>
    <n v="31.123381978557855"/>
    <b v="1"/>
    <s v="Allergic Reaction"/>
    <b v="0"/>
    <b v="1"/>
    <s v="Blue Cross"/>
    <s v="Regular Follow Up"/>
    <s v="Private"/>
    <x v="3"/>
    <x v="0"/>
  </r>
  <r>
    <s v="PID0095"/>
    <x v="3"/>
    <s v="senior"/>
    <n v="10000"/>
    <n v="30.89569160997733"/>
    <b v="1"/>
    <s v="Heart Disease"/>
    <b v="1"/>
    <b v="0"/>
    <s v="Aetna"/>
    <s v="Regular Follow Up"/>
    <s v="public"/>
    <x v="7"/>
    <x v="0"/>
  </r>
  <r>
    <s v="PID0096"/>
    <x v="1"/>
    <s v="senior"/>
    <n v="20000"/>
    <n v="31.763642340565415"/>
    <b v="1"/>
    <s v="Cancer"/>
    <b v="1"/>
    <b v="0"/>
    <s v="Medicare"/>
    <s v="Regular Follow Up"/>
    <s v="None"/>
    <x v="10"/>
    <x v="13"/>
  </r>
  <r>
    <s v="PID0097"/>
    <x v="0"/>
    <s v="Senior Adullt"/>
    <n v="200"/>
    <n v="33.671874999999993"/>
    <b v="1"/>
    <s v="Diabetes"/>
    <b v="1"/>
    <b v="1"/>
    <s v="Cigna"/>
    <s v="Regular Follow Up"/>
    <s v="Startup"/>
    <x v="9"/>
    <x v="3"/>
  </r>
  <r>
    <s v="PID0098"/>
    <x v="0"/>
    <s v="senior"/>
    <n v="21000"/>
    <n v="33.310624260461118"/>
    <b v="1"/>
    <s v="Osteoarthritis"/>
    <b v="1"/>
    <b v="1"/>
    <s v="Cigna"/>
    <s v="Regular Follow Up"/>
    <s v="Startup"/>
    <x v="10"/>
    <x v="12"/>
  </r>
  <r>
    <s v="PID0099"/>
    <x v="2"/>
    <s v="Senior Adullt"/>
    <n v="18000"/>
    <n v="32.667233560090708"/>
    <b v="1"/>
    <s v="Fractured Leg"/>
    <b v="0"/>
    <b v="1"/>
    <s v="Medicare"/>
    <s v="Regular Follow Up"/>
    <s v="public"/>
    <x v="3"/>
    <x v="1"/>
  </r>
  <r>
    <s v="PID0100"/>
    <x v="1"/>
    <s v="Senior Adullt"/>
    <n v="3000"/>
    <n v="34.816594356197783"/>
    <b v="1"/>
    <s v="Heart Disease"/>
    <b v="1"/>
    <b v="0"/>
    <s v="Aetna"/>
    <s v="Regular Follow Up"/>
    <s v="Startup"/>
    <x v="3"/>
    <x v="0"/>
  </r>
  <r>
    <s v="PID0101"/>
    <x v="1"/>
    <s v="Young Adults"/>
    <n v="240000"/>
    <n v="28.273809523809526"/>
    <b v="1"/>
    <s v="Prostate Cancer"/>
    <b v="1"/>
    <b v="1"/>
    <s v="Cigna"/>
    <s v="Regular Follow Up"/>
    <s v="Startup"/>
    <x v="2"/>
    <x v="10"/>
  </r>
  <r>
    <s v="PID0102"/>
    <x v="1"/>
    <s v="Young Adults"/>
    <n v="72000"/>
    <n v="20.767579851028909"/>
    <b v="0"/>
    <s v="Kidney Stones"/>
    <b v="0"/>
    <b v="0"/>
    <s v="Blue Cross"/>
    <s v="Regular Follow Up"/>
    <s v="Private"/>
    <x v="2"/>
    <x v="6"/>
  </r>
  <r>
    <s v="PID0103"/>
    <x v="0"/>
    <s v="Super Adults"/>
    <n v="18000"/>
    <n v="24.199263038548754"/>
    <b v="0"/>
    <s v="Allergic Reaction"/>
    <b v="0"/>
    <b v="0"/>
    <s v="No Insurance"/>
    <s v="Regular Follow Up"/>
    <s v="public"/>
    <x v="1"/>
    <x v="13"/>
  </r>
  <r>
    <s v="PID0104"/>
    <x v="3"/>
    <s v="Senior Adullt"/>
    <n v="40000"/>
    <n v="33.164161000989495"/>
    <b v="1"/>
    <s v="Respiratory Infection"/>
    <b v="1"/>
    <b v="0"/>
    <s v="UnitedHealthcare"/>
    <s v="Regular Follow Up"/>
    <s v="Startup"/>
    <x v="14"/>
    <x v="8"/>
  </r>
  <r>
    <s v="PID0105"/>
    <x v="1"/>
    <s v="senior"/>
    <n v="10000"/>
    <n v="34.626038781163437"/>
    <b v="1"/>
    <s v="Heart Disease"/>
    <b v="1"/>
    <b v="1"/>
    <s v="Cigna"/>
    <s v="Regular Follow Up"/>
    <s v="Private"/>
    <x v="7"/>
    <x v="6"/>
  </r>
  <r>
    <s v="PID0106"/>
    <x v="2"/>
    <s v="senior"/>
    <n v="32000"/>
    <n v="29.3946871824648"/>
    <b v="1"/>
    <s v="Appendicitis"/>
    <b v="1"/>
    <b v="1"/>
    <s v="Aetna"/>
    <s v="Regular Follow Up"/>
    <s v="public"/>
    <x v="6"/>
    <x v="3"/>
  </r>
  <r>
    <s v="PID0107"/>
    <x v="1"/>
    <s v="Young Adults"/>
    <n v="200000"/>
    <n v="20.460276421207183"/>
    <b v="0"/>
    <s v="Fractured Arm"/>
    <b v="0"/>
    <b v="0"/>
    <s v="UnitedHealthcare"/>
    <s v="Regular Follow Up"/>
    <s v="None"/>
    <x v="2"/>
    <x v="12"/>
  </r>
  <r>
    <s v="PID0108"/>
    <x v="1"/>
    <s v="Senior Adullt"/>
    <n v="24000"/>
    <n v="30.759870200108171"/>
    <b v="1"/>
    <s v="Heart Attack"/>
    <b v="1"/>
    <b v="0"/>
    <s v="Blue Cross"/>
    <s v="Regular Follow Up"/>
    <s v="Private"/>
    <x v="9"/>
    <x v="16"/>
  </r>
  <r>
    <s v="PID0109"/>
    <x v="2"/>
    <s v="senior"/>
    <n v="240000"/>
    <n v="31.210937499999996"/>
    <b v="1"/>
    <s v="Fractured Leg"/>
    <b v="1"/>
    <b v="0"/>
    <s v="No Insurance"/>
    <s v="High Priority"/>
    <s v="None"/>
    <x v="6"/>
    <x v="2"/>
  </r>
  <r>
    <s v="PID0110"/>
    <x v="0"/>
    <s v="Senior Adullt"/>
    <n v="18000"/>
    <n v="24.57751514923407"/>
    <b v="0"/>
    <s v="Diabetes"/>
    <b v="0"/>
    <b v="0"/>
    <s v="Blue Cross"/>
    <s v="Regular Follow Up"/>
    <s v="Startup"/>
    <x v="8"/>
    <x v="4"/>
  </r>
  <r>
    <s v="PID0111"/>
    <x v="1"/>
    <s v="Senior Adullt"/>
    <n v="24000"/>
    <n v="29.723183391003467"/>
    <b v="1"/>
    <s v="Heart Disease"/>
    <b v="1"/>
    <b v="1"/>
    <s v="Medicare"/>
    <s v="High Priority"/>
    <s v="Private"/>
    <x v="9"/>
    <x v="9"/>
  </r>
  <r>
    <s v="PID0112"/>
    <x v="3"/>
    <s v="Super Adults"/>
    <n v="240000"/>
    <n v="33.740753925873179"/>
    <b v="1"/>
    <s v="Diabetes"/>
    <b v="1"/>
    <b v="0"/>
    <s v="Medicare"/>
    <s v="Regular Follow Up"/>
    <s v="public"/>
    <x v="1"/>
    <x v="0"/>
  </r>
  <r>
    <s v="PID0113"/>
    <x v="1"/>
    <s v="senior"/>
    <n v="800"/>
    <n v="30.737407461169983"/>
    <b v="1"/>
    <s v="Heart Disease"/>
    <b v="1"/>
    <b v="0"/>
    <s v="Aetna"/>
    <s v="Regular Follow Up"/>
    <s v="public"/>
    <x v="7"/>
    <x v="13"/>
  </r>
  <r>
    <s v="PID0114"/>
    <x v="0"/>
    <s v="senior"/>
    <n v="90000"/>
    <n v="33.902021841147317"/>
    <b v="1"/>
    <s v="Prostate Cancer"/>
    <b v="0"/>
    <b v="1"/>
    <s v="No Insurance"/>
    <s v="Regular Follow Up"/>
    <s v="Startup"/>
    <x v="0"/>
    <x v="8"/>
  </r>
  <r>
    <s v="PID0115"/>
    <x v="1"/>
    <s v="Young Adults"/>
    <n v="100"/>
    <n v="28.427528393726341"/>
    <b v="1"/>
    <s v="Fractured Arm"/>
    <b v="1"/>
    <b v="0"/>
    <s v="No Insurance"/>
    <s v="Regular Follow Up"/>
    <s v="Private"/>
    <x v="2"/>
    <x v="13"/>
  </r>
  <r>
    <s v="PID0116"/>
    <x v="0"/>
    <s v="Senior Adullt"/>
    <n v="800"/>
    <n v="24.713311075627811"/>
    <b v="0"/>
    <s v="Cancer"/>
    <b v="0"/>
    <b v="0"/>
    <s v="Medicare"/>
    <s v="Regular Follow Up"/>
    <s v="Private"/>
    <x v="14"/>
    <x v="8"/>
  </r>
  <r>
    <s v="PID0117"/>
    <x v="1"/>
    <s v="senior"/>
    <n v="48000"/>
    <n v="20.899908172635445"/>
    <b v="0"/>
    <s v="Allergic Reaction"/>
    <b v="0"/>
    <b v="0"/>
    <s v="Medicare"/>
    <s v="Regular Follow Up"/>
    <s v="Private"/>
    <x v="10"/>
    <x v="6"/>
  </r>
  <r>
    <s v="PID0118"/>
    <x v="0"/>
    <s v="Super Adults"/>
    <n v="500"/>
    <n v="22.939750692520775"/>
    <b v="0"/>
    <s v="Childbirth"/>
    <b v="0"/>
    <b v="0"/>
    <s v="No Insurance"/>
    <s v="Regular Follow Up"/>
    <s v="Startup"/>
    <x v="1"/>
    <x v="6"/>
  </r>
  <r>
    <s v="PID0119"/>
    <x v="3"/>
    <s v="senior"/>
    <n v="500"/>
    <n v="33.796847114812621"/>
    <b v="1"/>
    <s v="Hypertension"/>
    <b v="1"/>
    <b v="0"/>
    <s v="Medicare"/>
    <s v="Regular Follow Up"/>
    <s v="public"/>
    <x v="10"/>
    <x v="6"/>
  </r>
  <r>
    <s v="PID0120"/>
    <x v="2"/>
    <s v="Young Adults"/>
    <n v="18000"/>
    <n v="29.570312499999996"/>
    <b v="1"/>
    <s v="Appendicitis"/>
    <b v="0"/>
    <b v="1"/>
    <s v="Cigna"/>
    <s v="High Priority"/>
    <s v="public"/>
    <x v="2"/>
    <x v="17"/>
  </r>
  <r>
    <s v="PID0121"/>
    <x v="1"/>
    <s v="Young Adults"/>
    <n v="20000"/>
    <n v="26.696500906600825"/>
    <b v="0"/>
    <s v="Prostate Cancer"/>
    <b v="0"/>
    <b v="0"/>
    <s v="Cigna"/>
    <s v="Regular Follow Up"/>
    <s v="public"/>
    <x v="2"/>
    <x v="19"/>
  </r>
  <r>
    <s v="PID0122"/>
    <x v="0"/>
    <s v="Super Adults"/>
    <n v="18000"/>
    <n v="24.650505651397982"/>
    <b v="0"/>
    <s v="Diabetes"/>
    <b v="0"/>
    <b v="0"/>
    <s v="Medicare"/>
    <s v="High Priority"/>
    <s v="public"/>
    <x v="16"/>
    <x v="5"/>
  </r>
  <r>
    <s v="PID0123"/>
    <x v="0"/>
    <s v="Young Adults"/>
    <n v="10000"/>
    <n v="21.664973145594427"/>
    <b v="0"/>
    <s v="Fractured Leg"/>
    <b v="0"/>
    <b v="0"/>
    <s v="No Insurance"/>
    <s v="Regular Follow Up"/>
    <s v="Private"/>
    <x v="2"/>
    <x v="0"/>
  </r>
  <r>
    <s v="PID0124"/>
    <x v="0"/>
    <s v="Super Adults"/>
    <n v="90000"/>
    <n v="34.172472952627714"/>
    <b v="1"/>
    <s v="Stroke"/>
    <b v="1"/>
    <b v="1"/>
    <s v="UnitedHealthcare"/>
    <s v="Regular Follow Up"/>
    <s v="Private"/>
    <x v="16"/>
    <x v="10"/>
  </r>
  <r>
    <s v="PID0125"/>
    <x v="0"/>
    <s v="Super Adults"/>
    <n v="18000"/>
    <n v="32.368549813692653"/>
    <b v="1"/>
    <s v="Fractured Arm"/>
    <b v="1"/>
    <b v="0"/>
    <s v="Blue Cross"/>
    <s v="Regular Follow Up"/>
    <s v="Private"/>
    <x v="16"/>
    <x v="3"/>
  </r>
  <r>
    <s v="PID0126"/>
    <x v="0"/>
    <s v="Senior Adullt"/>
    <n v="800"/>
    <n v="22.758466596444187"/>
    <b v="0"/>
    <s v="Prostate Cancer"/>
    <b v="0"/>
    <b v="0"/>
    <s v="Medicare"/>
    <s v="Regular Follow Up"/>
    <s v="None"/>
    <x v="9"/>
    <x v="7"/>
  </r>
  <r>
    <s v="PID0127"/>
    <x v="0"/>
    <s v="senior"/>
    <n v="18000"/>
    <n v="24.242424242424246"/>
    <b v="0"/>
    <s v="Diabetes"/>
    <b v="0"/>
    <b v="0"/>
    <s v="Medicare"/>
    <s v="High Priority"/>
    <s v="Startup"/>
    <x v="0"/>
    <x v="7"/>
  </r>
  <r>
    <s v="PID0128"/>
    <x v="0"/>
    <s v="Senior Adullt"/>
    <n v="250000"/>
    <n v="20.212244897959184"/>
    <b v="0"/>
    <s v="Stroke"/>
    <b v="0"/>
    <b v="0"/>
    <s v="Aetna"/>
    <s v="Regular Follow Up"/>
    <s v="Startup"/>
    <x v="14"/>
    <x v="6"/>
  </r>
  <r>
    <s v="PID0129"/>
    <x v="1"/>
    <s v="senior"/>
    <n v="40000"/>
    <n v="22.096688617708562"/>
    <b v="0"/>
    <s v="Fractured Arm"/>
    <b v="0"/>
    <b v="0"/>
    <s v="Medicare"/>
    <s v="Regular Follow Up"/>
    <s v="public"/>
    <x v="6"/>
    <x v="0"/>
  </r>
  <r>
    <s v="PID0130"/>
    <x v="0"/>
    <s v="senior"/>
    <n v="90000"/>
    <n v="26.701174094180026"/>
    <b v="0"/>
    <s v="Cancer"/>
    <b v="0"/>
    <b v="0"/>
    <s v="Blue Cross"/>
    <s v="Regular Follow Up"/>
    <s v="public"/>
    <x v="6"/>
    <x v="16"/>
  </r>
  <r>
    <s v="PID0131"/>
    <x v="0"/>
    <s v="Young Adults"/>
    <n v="32000"/>
    <n v="28.25851811790157"/>
    <b v="1"/>
    <s v="Stroke"/>
    <b v="1"/>
    <b v="1"/>
    <s v="Blue Cross"/>
    <s v="High Priority"/>
    <s v="public"/>
    <x v="12"/>
    <x v="2"/>
  </r>
  <r>
    <s v="PID0132"/>
    <x v="3"/>
    <s v="senior"/>
    <n v="300000"/>
    <n v="33.576829424580289"/>
    <b v="1"/>
    <s v="Hypertension"/>
    <b v="1"/>
    <b v="0"/>
    <s v="No Insurance"/>
    <s v="Regular Follow Up"/>
    <s v="public"/>
    <x v="0"/>
    <x v="20"/>
  </r>
  <r>
    <s v="PID0133"/>
    <x v="0"/>
    <s v="senior"/>
    <n v="24000"/>
    <n v="22.977394408090426"/>
    <b v="0"/>
    <s v="Cancer"/>
    <b v="0"/>
    <b v="0"/>
    <s v="UnitedHealthcare"/>
    <s v="Regular Follow Up"/>
    <s v="Startup"/>
    <x v="10"/>
    <x v="13"/>
  </r>
  <r>
    <s v="PID0134"/>
    <x v="0"/>
    <s v="senior"/>
    <n v="32000"/>
    <n v="21.167144543767922"/>
    <b v="0"/>
    <s v="Childbirth"/>
    <b v="0"/>
    <b v="0"/>
    <s v="Aetna"/>
    <s v="Regular Follow Up"/>
    <s v="None"/>
    <x v="0"/>
    <x v="13"/>
  </r>
  <r>
    <s v="PID0135"/>
    <x v="1"/>
    <s v="Young Adults"/>
    <n v="10000"/>
    <n v="28.858131487889278"/>
    <b v="1"/>
    <s v="Respiratory Infection"/>
    <b v="1"/>
    <b v="0"/>
    <s v="No Insurance"/>
    <s v="Regular Follow Up"/>
    <s v="Startup"/>
    <x v="2"/>
    <x v="6"/>
  </r>
  <r>
    <s v="PID0136"/>
    <x v="0"/>
    <s v="Young Adults"/>
    <n v="24000"/>
    <n v="20.10875141069047"/>
    <b v="0"/>
    <s v="Cancer"/>
    <b v="0"/>
    <b v="0"/>
    <s v="No Insurance"/>
    <s v="High Priority"/>
    <s v="public"/>
    <x v="2"/>
    <x v="7"/>
  </r>
  <r>
    <s v="PID0137"/>
    <x v="1"/>
    <s v="Senior Adullt"/>
    <n v="100"/>
    <n v="23.318800369929974"/>
    <b v="0"/>
    <s v="Kidney Stones"/>
    <b v="0"/>
    <b v="0"/>
    <s v="Blue Cross"/>
    <s v="Regular Follow Up"/>
    <s v="None"/>
    <x v="14"/>
    <x v="10"/>
  </r>
  <r>
    <s v="PID0138"/>
    <x v="3"/>
    <s v="senior"/>
    <n v="800"/>
    <n v="30.774099125825714"/>
    <b v="1"/>
    <s v="Appendicitis"/>
    <b v="0"/>
    <b v="1"/>
    <s v="Aetna"/>
    <s v="Regular Follow Up"/>
    <s v="Private"/>
    <x v="0"/>
    <x v="0"/>
  </r>
  <r>
    <s v="PID0139"/>
    <x v="3"/>
    <s v="senior"/>
    <n v="10000"/>
    <n v="24.343196635932255"/>
    <b v="0"/>
    <s v="Kidney Stones"/>
    <b v="0"/>
    <b v="0"/>
    <s v="No Insurance"/>
    <s v="Regular Follow Up"/>
    <s v="public"/>
    <x v="10"/>
    <x v="8"/>
  </r>
  <r>
    <s v="PID0140"/>
    <x v="0"/>
    <s v="senior"/>
    <n v="60000"/>
    <n v="21.812961731031827"/>
    <b v="0"/>
    <s v="Hypertension"/>
    <b v="0"/>
    <b v="0"/>
    <s v="UnitedHealthcare"/>
    <s v="High Priority"/>
    <s v="public"/>
    <x v="6"/>
    <x v="5"/>
  </r>
  <r>
    <s v="PID0141"/>
    <x v="1"/>
    <s v="Senior Adullt"/>
    <n v="2000"/>
    <n v="31.245674740484432"/>
    <b v="1"/>
    <s v="Appendicitis"/>
    <b v="0"/>
    <b v="1"/>
    <s v="Medicare"/>
    <s v="Regular Follow Up"/>
    <s v="public"/>
    <x v="9"/>
    <x v="13"/>
  </r>
  <r>
    <s v="PID0142"/>
    <x v="1"/>
    <s v="senior"/>
    <n v="32000"/>
    <n v="34.187755102040818"/>
    <b v="1"/>
    <s v="Appendicitis"/>
    <b v="1"/>
    <b v="0"/>
    <s v="UnitedHealthcare"/>
    <s v="Regular Follow Up"/>
    <s v="Private"/>
    <x v="6"/>
    <x v="0"/>
  </r>
  <r>
    <s v="PID0143"/>
    <x v="0"/>
    <s v="senior"/>
    <n v="21000"/>
    <n v="26.901386983691502"/>
    <b v="0"/>
    <s v="Fractured Arm"/>
    <b v="0"/>
    <b v="0"/>
    <s v="No Insurance"/>
    <s v="Regular Follow Up"/>
    <s v="Startup"/>
    <x v="10"/>
    <x v="8"/>
  </r>
  <r>
    <s v="PID0144"/>
    <x v="0"/>
    <s v="senior"/>
    <n v="100"/>
    <n v="29.466666666666665"/>
    <b v="1"/>
    <s v="Heart Disease"/>
    <b v="1"/>
    <b v="0"/>
    <s v="Aetna"/>
    <s v="Regular Follow Up"/>
    <s v="public"/>
    <x v="10"/>
    <x v="5"/>
  </r>
  <r>
    <s v="PID0145"/>
    <x v="0"/>
    <s v="Super Adults"/>
    <n v="40000"/>
    <n v="33.901163771293646"/>
    <b v="1"/>
    <s v="Heart Attack"/>
    <b v="1"/>
    <b v="0"/>
    <s v="Aetna"/>
    <s v="Regular Follow Up"/>
    <s v="public"/>
    <x v="1"/>
    <x v="13"/>
  </r>
  <r>
    <s v="PID0146"/>
    <x v="1"/>
    <s v="Senior Adullt"/>
    <n v="2000"/>
    <n v="21.406289217971246"/>
    <b v="0"/>
    <s v="Diabetes"/>
    <b v="0"/>
    <b v="0"/>
    <s v="Medicare"/>
    <s v="Regular Follow Up"/>
    <s v="Private"/>
    <x v="9"/>
    <x v="13"/>
  </r>
  <r>
    <s v="PID0147"/>
    <x v="3"/>
    <s v="Senior Adullt"/>
    <n v="500"/>
    <n v="34.671280276816617"/>
    <b v="1"/>
    <s v="Fractured Arm"/>
    <b v="1"/>
    <b v="0"/>
    <s v="Medicare"/>
    <s v="Regular Follow Up"/>
    <s v="Startup"/>
    <x v="3"/>
    <x v="19"/>
  </r>
  <r>
    <s v="PID0148"/>
    <x v="1"/>
    <s v="senior"/>
    <n v="200000"/>
    <n v="29.655824375897208"/>
    <b v="1"/>
    <s v="Diabetes"/>
    <b v="1"/>
    <b v="0"/>
    <s v="Blue Cross"/>
    <s v="Regular Follow Up"/>
    <s v="public"/>
    <x v="0"/>
    <x v="13"/>
  </r>
  <r>
    <s v="PID0149"/>
    <x v="2"/>
    <s v="Senior Adullt"/>
    <n v="60000"/>
    <n v="21.95547347901919"/>
    <b v="0"/>
    <s v="Cancer"/>
    <b v="0"/>
    <b v="0"/>
    <s v="Aetna"/>
    <s v="High Priority"/>
    <s v="public"/>
    <x v="3"/>
    <x v="7"/>
  </r>
  <r>
    <s v="PID0150"/>
    <x v="2"/>
    <s v="senior"/>
    <n v="240000"/>
    <n v="25.104445029922093"/>
    <b v="0"/>
    <s v="Prostate Cancer"/>
    <b v="0"/>
    <b v="0"/>
    <s v="Blue Cross"/>
    <s v="High Priority"/>
    <s v="public"/>
    <x v="6"/>
    <x v="5"/>
  </r>
  <r>
    <s v="PID0151"/>
    <x v="0"/>
    <s v="senior"/>
    <n v="10000"/>
    <n v="32.415108117976388"/>
    <b v="1"/>
    <s v="Fractured Leg"/>
    <b v="1"/>
    <b v="1"/>
    <s v="Medicare"/>
    <s v="Regular Follow Up"/>
    <s v="public"/>
    <x v="10"/>
    <x v="6"/>
  </r>
  <r>
    <s v="PID0152"/>
    <x v="1"/>
    <s v="Young Adults"/>
    <n v="24000"/>
    <n v="29.712006489994597"/>
    <b v="1"/>
    <s v="Hypertension"/>
    <b v="1"/>
    <b v="0"/>
    <s v="Blue Cross"/>
    <s v="Regular Follow Up"/>
    <s v="Startup"/>
    <x v="5"/>
    <x v="1"/>
  </r>
  <r>
    <s v="PID0153"/>
    <x v="3"/>
    <s v="senior"/>
    <n v="40000"/>
    <n v="28.440954975164232"/>
    <b v="1"/>
    <s v="Diabetes"/>
    <b v="0"/>
    <b v="1"/>
    <s v="Aetna"/>
    <s v="High Priority"/>
    <s v="public"/>
    <x v="7"/>
    <x v="2"/>
  </r>
  <r>
    <s v="PID0154"/>
    <x v="0"/>
    <s v="Senior Adullt"/>
    <n v="60000"/>
    <n v="30.078124999999993"/>
    <b v="1"/>
    <s v="Stroke"/>
    <b v="1"/>
    <b v="0"/>
    <s v="Cigna"/>
    <s v="Regular Follow Up"/>
    <s v="Private"/>
    <x v="14"/>
    <x v="0"/>
  </r>
  <r>
    <s v="PID0155"/>
    <x v="0"/>
    <s v="Senior Adullt"/>
    <n v="800"/>
    <n v="31.091348342144887"/>
    <b v="1"/>
    <s v="Respiratory Infection"/>
    <b v="1"/>
    <b v="0"/>
    <s v="UnitedHealthcare"/>
    <s v="Regular Follow Up"/>
    <s v="public"/>
    <x v="3"/>
    <x v="5"/>
  </r>
  <r>
    <s v="PID0156"/>
    <x v="0"/>
    <s v="senior"/>
    <n v="24000"/>
    <n v="26.962868480725625"/>
    <b v="0"/>
    <s v="Fractured Leg"/>
    <b v="0"/>
    <b v="0"/>
    <s v="Aetna"/>
    <s v="Regular Follow Up"/>
    <s v="Startup"/>
    <x v="7"/>
    <x v="6"/>
  </r>
  <r>
    <s v="PID0157"/>
    <x v="0"/>
    <s v="Senior Adullt"/>
    <n v="24000"/>
    <n v="32.753365996682227"/>
    <b v="1"/>
    <s v="Childbirth"/>
    <b v="0"/>
    <b v="1"/>
    <s v="Medicare"/>
    <s v="Regular Follow Up"/>
    <s v="public"/>
    <x v="3"/>
    <x v="16"/>
  </r>
  <r>
    <s v="PID0158"/>
    <x v="0"/>
    <s v="Young Adults"/>
    <n v="100"/>
    <n v="31.895661157024794"/>
    <b v="1"/>
    <s v="Heart Attack"/>
    <b v="1"/>
    <b v="0"/>
    <s v="Medicare"/>
    <s v="Regular Follow Up"/>
    <s v="Startup"/>
    <x v="12"/>
    <x v="6"/>
  </r>
  <r>
    <s v="PID0159"/>
    <x v="3"/>
    <s v="senior"/>
    <n v="800"/>
    <n v="30.748066627007741"/>
    <b v="1"/>
    <s v="Respiratory Infection"/>
    <b v="1"/>
    <b v="0"/>
    <s v="Blue Cross"/>
    <s v="Regular Follow Up"/>
    <s v="public"/>
    <x v="7"/>
    <x v="10"/>
  </r>
  <r>
    <s v="PID0160"/>
    <x v="3"/>
    <s v="senior"/>
    <n v="300000"/>
    <n v="29.319856487018246"/>
    <b v="1"/>
    <s v="Hypertension"/>
    <b v="0"/>
    <b v="1"/>
    <s v="Medicare"/>
    <s v="Regular Follow Up"/>
    <s v="Startup"/>
    <x v="6"/>
    <x v="12"/>
  </r>
  <r>
    <s v="PID0161"/>
    <x v="1"/>
    <s v="Young Adults"/>
    <n v="60000"/>
    <n v="23.673469387755102"/>
    <b v="0"/>
    <s v="Appendicitis"/>
    <b v="0"/>
    <b v="0"/>
    <s v="Aetna"/>
    <s v="Regular Follow Up"/>
    <s v="public"/>
    <x v="2"/>
    <x v="8"/>
  </r>
  <r>
    <s v="PID0162"/>
    <x v="0"/>
    <s v="senior"/>
    <n v="60000"/>
    <n v="22.915782570116889"/>
    <b v="0"/>
    <s v="Diabetes"/>
    <b v="0"/>
    <b v="0"/>
    <s v="Cigna"/>
    <s v="Regular Follow Up"/>
    <s v="Private"/>
    <x v="7"/>
    <x v="21"/>
  </r>
  <r>
    <s v="PID0163"/>
    <x v="2"/>
    <s v="Young Adults"/>
    <n v="24000"/>
    <n v="26.919011758488573"/>
    <b v="0"/>
    <s v="Osteoarthritis"/>
    <b v="0"/>
    <b v="0"/>
    <s v="Aetna"/>
    <s v="Regular Follow Up"/>
    <s v="public"/>
    <x v="12"/>
    <x v="0"/>
  </r>
  <r>
    <s v="PID0164"/>
    <x v="3"/>
    <s v="Senior Adullt"/>
    <n v="40000"/>
    <n v="30.513822654093012"/>
    <b v="1"/>
    <s v="Hypertension"/>
    <b v="0"/>
    <b v="1"/>
    <s v="UnitedHealthcare"/>
    <s v="Regular Follow Up"/>
    <s v="Startup"/>
    <x v="3"/>
    <x v="13"/>
  </r>
  <r>
    <s v="PID0165"/>
    <x v="0"/>
    <s v="senior"/>
    <n v="18000"/>
    <n v="34.671280276816617"/>
    <b v="1"/>
    <s v="Prostate Cancer"/>
    <b v="1"/>
    <b v="1"/>
    <s v="No Insurance"/>
    <s v="Regular Follow Up"/>
    <s v="public"/>
    <x v="6"/>
    <x v="4"/>
  </r>
  <r>
    <s v="PID0166"/>
    <x v="1"/>
    <s v="Super Adults"/>
    <n v="20000"/>
    <n v="34.755463059313215"/>
    <b v="1"/>
    <s v="Childbirth"/>
    <b v="1"/>
    <b v="1"/>
    <s v="No Insurance"/>
    <s v="Regular Follow Up"/>
    <s v="public"/>
    <x v="16"/>
    <x v="3"/>
  </r>
  <r>
    <s v="PID0167"/>
    <x v="3"/>
    <s v="senior"/>
    <n v="250000"/>
    <n v="28.517422748191979"/>
    <b v="1"/>
    <s v="Heart Disease"/>
    <b v="1"/>
    <b v="1"/>
    <s v="UnitedHealthcare"/>
    <s v="Regular Follow Up"/>
    <s v="Private"/>
    <x v="7"/>
    <x v="0"/>
  </r>
  <r>
    <s v="PID0168"/>
    <x v="2"/>
    <s v="senior"/>
    <n v="100"/>
    <n v="33.910728752748732"/>
    <b v="1"/>
    <s v="Fractured Arm"/>
    <b v="1"/>
    <b v="1"/>
    <s v="Medicare"/>
    <s v="Regular Follow Up"/>
    <s v="Private"/>
    <x v="7"/>
    <x v="17"/>
  </r>
  <r>
    <s v="PID0169"/>
    <x v="2"/>
    <s v="senior"/>
    <n v="21000"/>
    <n v="26.339579224194605"/>
    <b v="0"/>
    <s v="Kidney Stones"/>
    <b v="0"/>
    <b v="0"/>
    <s v="UnitedHealthcare"/>
    <s v="Regular Follow Up"/>
    <s v="Startup"/>
    <x v="0"/>
    <x v="0"/>
  </r>
  <r>
    <s v="PID0170"/>
    <x v="1"/>
    <s v="senior"/>
    <n v="20000"/>
    <n v="34.646435960890912"/>
    <b v="1"/>
    <s v="Osteoarthritis"/>
    <b v="0"/>
    <b v="1"/>
    <s v="UnitedHealthcare"/>
    <s v="Regular Follow Up"/>
    <s v="None"/>
    <x v="10"/>
    <x v="14"/>
  </r>
  <r>
    <s v="PID0171"/>
    <x v="0"/>
    <s v="senior"/>
    <n v="100"/>
    <n v="31.683873264506936"/>
    <b v="1"/>
    <s v="Heart Attack"/>
    <b v="1"/>
    <b v="0"/>
    <s v="UnitedHealthcare"/>
    <s v="Regular Follow Up"/>
    <s v="public"/>
    <x v="10"/>
    <x v="12"/>
  </r>
  <r>
    <s v="PID0172"/>
    <x v="2"/>
    <s v="senior"/>
    <n v="3000"/>
    <n v="29.781380130874481"/>
    <b v="1"/>
    <s v="Respiratory Infection"/>
    <b v="1"/>
    <b v="0"/>
    <s v="No Insurance"/>
    <s v="Regular Follow Up"/>
    <s v="public"/>
    <x v="6"/>
    <x v="0"/>
  </r>
  <r>
    <s v="PID0173"/>
    <x v="1"/>
    <s v="Super Adults"/>
    <n v="100"/>
    <n v="31.753520104514447"/>
    <b v="1"/>
    <s v="Diabetes"/>
    <b v="0"/>
    <b v="1"/>
    <s v="No Insurance"/>
    <s v="Regular Follow Up"/>
    <s v="Private"/>
    <x v="16"/>
    <x v="18"/>
  </r>
  <r>
    <s v="PID0174"/>
    <x v="0"/>
    <s v="Super Adults"/>
    <n v="3000"/>
    <n v="31.552977839335181"/>
    <b v="1"/>
    <s v="Stroke"/>
    <b v="1"/>
    <b v="1"/>
    <s v="Cigna"/>
    <s v="Regular Follow Up"/>
    <s v="public"/>
    <x v="1"/>
    <x v="1"/>
  </r>
  <r>
    <s v="PID0175"/>
    <x v="0"/>
    <s v="Super Adults"/>
    <n v="36000"/>
    <n v="26.418928726956018"/>
    <b v="0"/>
    <s v="Stroke"/>
    <b v="0"/>
    <b v="0"/>
    <s v="Blue Cross"/>
    <s v="Regular Follow Up"/>
    <s v="Private"/>
    <x v="1"/>
    <x v="6"/>
  </r>
  <r>
    <s v="PID0176"/>
    <x v="3"/>
    <s v="senior"/>
    <n v="800"/>
    <n v="29.077672031928422"/>
    <b v="1"/>
    <s v="Prostate Cancer"/>
    <b v="1"/>
    <b v="0"/>
    <s v="UnitedHealthcare"/>
    <s v="Regular Follow Up"/>
    <s v="public"/>
    <x v="7"/>
    <x v="8"/>
  </r>
  <r>
    <s v="PID0177"/>
    <x v="0"/>
    <s v="Senior Adullt"/>
    <n v="500"/>
    <n v="34.994834710743802"/>
    <b v="1"/>
    <s v="Hypertension"/>
    <b v="1"/>
    <b v="1"/>
    <s v="Aetna"/>
    <s v="Regular Follow Up"/>
    <s v="public"/>
    <x v="3"/>
    <x v="8"/>
  </r>
  <r>
    <s v="PID0178"/>
    <x v="1"/>
    <s v="Young Adults"/>
    <n v="32000"/>
    <n v="31.569054637105388"/>
    <b v="1"/>
    <s v="Heart Attack"/>
    <b v="1"/>
    <b v="0"/>
    <s v="UnitedHealthcare"/>
    <s v="Regular Follow Up"/>
    <s v="Startup"/>
    <x v="17"/>
    <x v="8"/>
  </r>
  <r>
    <s v="PID0179"/>
    <x v="0"/>
    <s v="senior"/>
    <n v="3000"/>
    <n v="25.356513379266136"/>
    <b v="0"/>
    <s v="Kidney Stones"/>
    <b v="0"/>
    <b v="0"/>
    <s v="Cigna"/>
    <s v="Regular Follow Up"/>
    <s v="Private"/>
    <x v="0"/>
    <x v="3"/>
  </r>
  <r>
    <s v="PID0180"/>
    <x v="1"/>
    <s v="Senior Adullt"/>
    <n v="10000"/>
    <n v="21.162501196974048"/>
    <b v="0"/>
    <s v="Hypertension"/>
    <b v="0"/>
    <b v="0"/>
    <s v="No Insurance"/>
    <s v="Regular Follow Up"/>
    <s v="Startup"/>
    <x v="8"/>
    <x v="8"/>
  </r>
  <r>
    <s v="PID0181"/>
    <x v="0"/>
    <s v="senior"/>
    <n v="200000"/>
    <n v="30.896787626412852"/>
    <b v="1"/>
    <s v="Childbirth"/>
    <b v="0"/>
    <b v="1"/>
    <s v="Cigna"/>
    <s v="Regular Follow Up"/>
    <s v="public"/>
    <x v="10"/>
    <x v="8"/>
  </r>
  <r>
    <s v="PID0182"/>
    <x v="0"/>
    <s v="Young Adults"/>
    <n v="60000"/>
    <n v="33.776757861522469"/>
    <b v="1"/>
    <s v="Childbirth"/>
    <b v="1"/>
    <b v="1"/>
    <s v="Medicare"/>
    <s v="Regular Follow Up"/>
    <s v="None"/>
    <x v="2"/>
    <x v="22"/>
  </r>
  <r>
    <s v="PID0183"/>
    <x v="1"/>
    <s v="senior"/>
    <n v="18000"/>
    <n v="32.343749999999993"/>
    <b v="1"/>
    <s v="Respiratory Infection"/>
    <b v="1"/>
    <b v="0"/>
    <s v="Blue Cross"/>
    <s v="Regular Follow Up"/>
    <s v="public"/>
    <x v="0"/>
    <x v="8"/>
  </r>
  <r>
    <s v="PID0184"/>
    <x v="2"/>
    <s v="Senior Adullt"/>
    <n v="240000"/>
    <n v="31.667863616155401"/>
    <b v="1"/>
    <s v="Heart Attack"/>
    <b v="1"/>
    <b v="0"/>
    <s v="Blue Cross"/>
    <s v="Regular Follow Up"/>
    <s v="public"/>
    <x v="3"/>
    <x v="6"/>
  </r>
  <r>
    <s v="PID0185"/>
    <x v="0"/>
    <s v="Young Adults"/>
    <n v="90000"/>
    <n v="21.95547347901919"/>
    <b v="0"/>
    <s v="Osteoarthritis"/>
    <b v="0"/>
    <b v="0"/>
    <s v="No Insurance"/>
    <s v="Regular Follow Up"/>
    <s v="Private"/>
    <x v="2"/>
    <x v="13"/>
  </r>
  <r>
    <s v="PID0186"/>
    <x v="0"/>
    <s v="senior"/>
    <n v="300000"/>
    <n v="31.714753123140991"/>
    <b v="1"/>
    <s v="Diabetes"/>
    <b v="0"/>
    <b v="1"/>
    <s v="Medicare"/>
    <s v="Regular Follow Up"/>
    <s v="Private"/>
    <x v="6"/>
    <x v="13"/>
  </r>
  <r>
    <s v="PID0187"/>
    <x v="0"/>
    <s v="Senior Adullt"/>
    <n v="100"/>
    <n v="25.912132306526949"/>
    <b v="0"/>
    <s v="Allergic Reaction"/>
    <b v="0"/>
    <b v="0"/>
    <s v="Blue Cross"/>
    <s v="Regular Follow Up"/>
    <s v="public"/>
    <x v="3"/>
    <x v="7"/>
  </r>
  <r>
    <s v="PID0188"/>
    <x v="2"/>
    <s v="Senior Adullt"/>
    <n v="10000"/>
    <n v="33.787332376317359"/>
    <b v="1"/>
    <s v="Heart Disease"/>
    <b v="1"/>
    <b v="0"/>
    <s v="Aetna"/>
    <s v="Regular Follow Up"/>
    <s v="Private"/>
    <x v="3"/>
    <x v="15"/>
  </r>
  <r>
    <s v="PID0189"/>
    <x v="0"/>
    <s v="Senior Adullt"/>
    <n v="240000"/>
    <n v="22.159274265839578"/>
    <b v="0"/>
    <s v="Fractured Leg"/>
    <b v="0"/>
    <b v="0"/>
    <s v="Blue Cross"/>
    <s v="Regular Follow Up"/>
    <s v="public"/>
    <x v="9"/>
    <x v="0"/>
  </r>
  <r>
    <s v="PID0190"/>
    <x v="2"/>
    <s v="Young Adults"/>
    <n v="18000"/>
    <n v="31.088584710743802"/>
    <b v="1"/>
    <s v="Heart Disease"/>
    <b v="1"/>
    <b v="0"/>
    <s v="Medicare"/>
    <s v="Regular Follow Up"/>
    <s v="Private"/>
    <x v="5"/>
    <x v="4"/>
  </r>
  <r>
    <s v="PID0191"/>
    <x v="2"/>
    <s v="Senior Adullt"/>
    <n v="75000"/>
    <n v="28.96341463414635"/>
    <b v="1"/>
    <s v="Heart Attack"/>
    <b v="1"/>
    <b v="0"/>
    <s v="Cigna"/>
    <s v="Regular Follow Up"/>
    <s v="Private"/>
    <x v="14"/>
    <x v="12"/>
  </r>
  <r>
    <s v="PID0192"/>
    <x v="2"/>
    <s v="Senior Adullt"/>
    <n v="2000"/>
    <n v="34.916726514141104"/>
    <b v="1"/>
    <s v="Hypertension"/>
    <b v="1"/>
    <b v="0"/>
    <s v="Aetna"/>
    <s v="Regular Follow Up"/>
    <s v="Startup"/>
    <x v="3"/>
    <x v="7"/>
  </r>
  <r>
    <s v="PID0193"/>
    <x v="2"/>
    <s v="senior"/>
    <n v="3000"/>
    <n v="30.292638317329668"/>
    <b v="1"/>
    <s v="Respiratory Infection"/>
    <b v="1"/>
    <b v="1"/>
    <s v="No Insurance"/>
    <s v="Regular Follow Up"/>
    <s v="public"/>
    <x v="6"/>
    <x v="1"/>
  </r>
  <r>
    <s v="PID0194"/>
    <x v="1"/>
    <s v="senior"/>
    <n v="12000"/>
    <n v="24.844720496894411"/>
    <b v="0"/>
    <s v="Prostate Cancer"/>
    <b v="0"/>
    <b v="0"/>
    <s v="Cigna"/>
    <s v="Regular Follow Up"/>
    <s v="Private"/>
    <x v="10"/>
    <x v="13"/>
  </r>
  <r>
    <s v="PID0195"/>
    <x v="1"/>
    <s v="senior"/>
    <n v="60000"/>
    <n v="30.533333333333335"/>
    <b v="1"/>
    <s v="Appendicitis"/>
    <b v="0"/>
    <b v="1"/>
    <s v="No Insurance"/>
    <s v="Regular Follow Up"/>
    <s v="None"/>
    <x v="7"/>
    <x v="8"/>
  </r>
  <r>
    <s v="PID0196"/>
    <x v="1"/>
    <s v="Senior Adullt"/>
    <n v="75000"/>
    <n v="29.436332653947673"/>
    <b v="1"/>
    <s v="Osteoarthritis"/>
    <b v="1"/>
    <b v="0"/>
    <s v="No Insurance"/>
    <s v="Regular Follow Up"/>
    <s v="Private"/>
    <x v="8"/>
    <x v="0"/>
  </r>
  <r>
    <s v="PID0197"/>
    <x v="1"/>
    <s v="Senior Adullt"/>
    <n v="21000"/>
    <n v="29.873494894071023"/>
    <b v="1"/>
    <s v="Kidney Stones"/>
    <b v="1"/>
    <b v="0"/>
    <s v="Aetna"/>
    <s v="Regular Follow Up"/>
    <s v="None"/>
    <x v="3"/>
    <x v="12"/>
  </r>
  <r>
    <s v="PID0198"/>
    <x v="2"/>
    <s v="Young Adults"/>
    <n v="3000"/>
    <n v="24.335937499999993"/>
    <b v="0"/>
    <s v="Kidney Stones"/>
    <b v="0"/>
    <b v="0"/>
    <s v="Aetna"/>
    <s v="Regular Follow Up"/>
    <s v="Private"/>
    <x v="2"/>
    <x v="1"/>
  </r>
  <r>
    <s v="PID0199"/>
    <x v="0"/>
    <s v="senior"/>
    <n v="45000"/>
    <n v="20.461819844535892"/>
    <b v="0"/>
    <s v="Prostate Cancer"/>
    <b v="0"/>
    <b v="0"/>
    <s v="Medicare"/>
    <s v="Regular Follow Up"/>
    <s v="public"/>
    <x v="7"/>
    <x v="4"/>
  </r>
  <r>
    <s v="PID0200"/>
    <x v="2"/>
    <s v="senior"/>
    <n v="1600"/>
    <n v="32.370445637973582"/>
    <b v="1"/>
    <s v="Respiratory Infection"/>
    <b v="1"/>
    <b v="0"/>
    <s v="Medicare"/>
    <s v="Regular Follow Up"/>
    <s v="public"/>
    <x v="6"/>
    <x v="17"/>
  </r>
  <r>
    <s v="PID0201"/>
    <x v="0"/>
    <s v="senior"/>
    <n v="800"/>
    <n v="22.230440499671268"/>
    <b v="0"/>
    <s v="Cancer"/>
    <b v="0"/>
    <b v="0"/>
    <s v="UnitedHealthcare"/>
    <s v="Regular Follow Up"/>
    <s v="Private"/>
    <x v="15"/>
    <x v="16"/>
  </r>
  <r>
    <s v="PID0202"/>
    <x v="2"/>
    <s v="senior"/>
    <n v="100"/>
    <n v="33.732501264968796"/>
    <b v="1"/>
    <s v="Kidney Stones"/>
    <b v="1"/>
    <b v="1"/>
    <s v="No Insurance"/>
    <s v="Regular Follow Up"/>
    <s v="public"/>
    <x v="7"/>
    <x v="5"/>
  </r>
  <r>
    <s v="PID0203"/>
    <x v="3"/>
    <s v="senior"/>
    <n v="300000"/>
    <n v="32.171201814058961"/>
    <b v="1"/>
    <s v="Kidney Stones"/>
    <b v="1"/>
    <b v="0"/>
    <s v="Cigna"/>
    <s v="Regular Follow Up"/>
    <s v="Private"/>
    <x v="6"/>
    <x v="8"/>
  </r>
  <r>
    <s v="PID0204"/>
    <x v="3"/>
    <s v="Young Adults"/>
    <n v="300000"/>
    <n v="26.918500892326001"/>
    <b v="0"/>
    <s v="Fractured Arm"/>
    <b v="0"/>
    <b v="0"/>
    <s v="Medicare"/>
    <s v="Regular Follow Up"/>
    <s v="public"/>
    <x v="2"/>
    <x v="0"/>
  </r>
  <r>
    <s v="PID0205"/>
    <x v="0"/>
    <s v="Super Adults"/>
    <n v="45000"/>
    <n v="21.810132094643638"/>
    <b v="0"/>
    <s v="Fractured Leg"/>
    <b v="0"/>
    <b v="0"/>
    <s v="Cigna"/>
    <s v="High Priority"/>
    <s v="Private"/>
    <x v="16"/>
    <x v="2"/>
  </r>
  <r>
    <s v="PID0206"/>
    <x v="2"/>
    <s v="Senior Adullt"/>
    <n v="18000"/>
    <n v="25.924199505181253"/>
    <b v="0"/>
    <s v="Allergic Reaction"/>
    <b v="0"/>
    <b v="0"/>
    <s v="Blue Cross"/>
    <s v="High Priority"/>
    <s v="public"/>
    <x v="8"/>
    <x v="5"/>
  </r>
  <r>
    <s v="PID0207"/>
    <x v="0"/>
    <s v="Young Adults"/>
    <n v="3000"/>
    <n v="29.054752066115704"/>
    <b v="1"/>
    <s v="Allergic Reaction"/>
    <b v="0"/>
    <b v="1"/>
    <s v="No Insurance"/>
    <s v="Regular Follow Up"/>
    <s v="public"/>
    <x v="2"/>
    <x v="10"/>
  </r>
  <r>
    <s v="PID0208"/>
    <x v="3"/>
    <s v="senior"/>
    <n v="3000"/>
    <n v="23.571621465221249"/>
    <b v="0"/>
    <s v="Diabetes"/>
    <b v="0"/>
    <b v="0"/>
    <s v="No Insurance"/>
    <s v="Regular Follow Up"/>
    <s v="Private"/>
    <x v="6"/>
    <x v="12"/>
  </r>
  <r>
    <s v="PID0209"/>
    <x v="3"/>
    <s v="senior"/>
    <n v="75000"/>
    <n v="26.542185872458621"/>
    <b v="0"/>
    <s v="Childbirth"/>
    <b v="0"/>
    <b v="0"/>
    <s v="Medicare"/>
    <s v="Regular Follow Up"/>
    <s v="Startup"/>
    <x v="6"/>
    <x v="12"/>
  </r>
  <r>
    <s v="PID0210"/>
    <x v="2"/>
    <s v="senior"/>
    <n v="100"/>
    <n v="20.022375679950617"/>
    <b v="0"/>
    <s v="Osteoarthritis"/>
    <b v="0"/>
    <b v="0"/>
    <s v="No Insurance"/>
    <s v="Regular Follow Up"/>
    <s v="public"/>
    <x v="7"/>
    <x v="23"/>
  </r>
  <r>
    <s v="PID0211"/>
    <x v="3"/>
    <s v="senior"/>
    <n v="20000"/>
    <n v="34.786641929499076"/>
    <b v="1"/>
    <s v="Heart Disease"/>
    <b v="1"/>
    <b v="0"/>
    <s v="Medicare"/>
    <s v="Regular Follow Up"/>
    <s v="public"/>
    <x v="10"/>
    <x v="3"/>
  </r>
  <r>
    <s v="PID0212"/>
    <x v="0"/>
    <s v="senior"/>
    <n v="60000"/>
    <n v="34.775086505190316"/>
    <b v="1"/>
    <s v="Fractured Arm"/>
    <b v="0"/>
    <b v="1"/>
    <s v="Medicare"/>
    <s v="Regular Follow Up"/>
    <s v="public"/>
    <x v="6"/>
    <x v="1"/>
  </r>
  <r>
    <s v="PID0213"/>
    <x v="3"/>
    <s v="Senior Adullt"/>
    <n v="90000"/>
    <n v="34.269972451790636"/>
    <b v="1"/>
    <s v="Heart Disease"/>
    <b v="1"/>
    <b v="0"/>
    <s v="UnitedHealthcare"/>
    <s v="Regular Follow Up"/>
    <s v="Private"/>
    <x v="8"/>
    <x v="13"/>
  </r>
  <r>
    <s v="PID0214"/>
    <x v="3"/>
    <s v="senior"/>
    <n v="32000"/>
    <n v="25.422209473269035"/>
    <b v="0"/>
    <s v="Diabetes"/>
    <b v="0"/>
    <b v="0"/>
    <s v="No Insurance"/>
    <s v="Regular Follow Up"/>
    <s v="Private"/>
    <x v="6"/>
    <x v="20"/>
  </r>
  <r>
    <s v="PID0215"/>
    <x v="2"/>
    <s v="senior"/>
    <n v="18000"/>
    <n v="33.329125110465846"/>
    <b v="1"/>
    <s v="Childbirth"/>
    <b v="1"/>
    <b v="0"/>
    <s v="No Insurance"/>
    <s v="High Priority"/>
    <s v="Private"/>
    <x v="6"/>
    <x v="2"/>
  </r>
  <r>
    <s v="PID0216"/>
    <x v="0"/>
    <s v="Senior Adullt"/>
    <n v="12000"/>
    <n v="24.420354153003352"/>
    <b v="0"/>
    <s v="Appendicitis"/>
    <b v="0"/>
    <b v="0"/>
    <s v="Cigna"/>
    <s v="Regular Follow Up"/>
    <s v="Private"/>
    <x v="9"/>
    <x v="8"/>
  </r>
  <r>
    <s v="PID0217"/>
    <x v="2"/>
    <s v="Young Adults"/>
    <n v="2000"/>
    <n v="32.38603330939435"/>
    <b v="1"/>
    <s v="Fractured Arm"/>
    <b v="0"/>
    <b v="1"/>
    <s v="Aetna"/>
    <s v="Regular Follow Up"/>
    <s v="public"/>
    <x v="2"/>
    <x v="8"/>
  </r>
  <r>
    <s v="PID0218"/>
    <x v="0"/>
    <s v="Senior Adullt"/>
    <n v="10000"/>
    <n v="26.083029094056986"/>
    <b v="0"/>
    <s v="Diabetes"/>
    <b v="0"/>
    <b v="0"/>
    <s v="Aetna"/>
    <s v="Regular Follow Up"/>
    <s v="public"/>
    <x v="3"/>
    <x v="6"/>
  </r>
  <r>
    <s v="PID0219"/>
    <x v="3"/>
    <s v="Young Adults"/>
    <n v="250000"/>
    <n v="30.960332074529511"/>
    <b v="1"/>
    <s v="Osteoarthritis"/>
    <b v="1"/>
    <b v="0"/>
    <s v="Blue Cross"/>
    <s v="Regular Follow Up"/>
    <s v="public"/>
    <x v="5"/>
    <x v="1"/>
  </r>
  <r>
    <s v="PID0220"/>
    <x v="0"/>
    <s v="Senior Adullt"/>
    <n v="36000"/>
    <n v="30.572055785123968"/>
    <b v="1"/>
    <s v="Cancer"/>
    <b v="0"/>
    <b v="1"/>
    <s v="UnitedHealthcare"/>
    <s v="Regular Follow Up"/>
    <s v="public"/>
    <x v="8"/>
    <x v="13"/>
  </r>
  <r>
    <s v="PID0221"/>
    <x v="0"/>
    <s v="Senior Adullt"/>
    <n v="800"/>
    <n v="22.854224520412394"/>
    <b v="0"/>
    <s v="Fractured Leg"/>
    <b v="0"/>
    <b v="0"/>
    <s v="Cigna"/>
    <s v="Regular Follow Up"/>
    <s v="Startup"/>
    <x v="9"/>
    <x v="4"/>
  </r>
  <r>
    <s v="PID0222"/>
    <x v="3"/>
    <s v="Senior Adullt"/>
    <n v="20000"/>
    <n v="21.317117177319655"/>
    <b v="0"/>
    <s v="Appendicitis"/>
    <b v="0"/>
    <b v="0"/>
    <s v="Aetna"/>
    <s v="Regular Follow Up"/>
    <s v="Startup"/>
    <x v="14"/>
    <x v="15"/>
  </r>
  <r>
    <s v="PID0223"/>
    <x v="3"/>
    <s v="senior"/>
    <n v="250000"/>
    <n v="24.488888888888891"/>
    <b v="0"/>
    <s v="Prostate Cancer"/>
    <b v="0"/>
    <b v="0"/>
    <s v="Cigna"/>
    <s v="High Priority"/>
    <s v="public"/>
    <x v="7"/>
    <x v="7"/>
  </r>
  <r>
    <s v="PID0224"/>
    <x v="1"/>
    <s v="Senior Adullt"/>
    <n v="32000"/>
    <n v="22.653268442981691"/>
    <b v="0"/>
    <s v="Cancer"/>
    <b v="0"/>
    <b v="0"/>
    <s v="Medicare"/>
    <s v="Regular Follow Up"/>
    <s v="public"/>
    <x v="9"/>
    <x v="12"/>
  </r>
  <r>
    <s v="PID0225"/>
    <x v="2"/>
    <s v="senior"/>
    <n v="240000"/>
    <n v="23.507740888557521"/>
    <b v="0"/>
    <s v="Allergic Reaction"/>
    <b v="0"/>
    <b v="0"/>
    <s v="Medicare"/>
    <s v="High Priority"/>
    <s v="public"/>
    <x v="0"/>
    <x v="2"/>
  </r>
  <r>
    <s v="PID0226"/>
    <x v="0"/>
    <s v="senior"/>
    <n v="20000"/>
    <n v="31.268590124925641"/>
    <b v="1"/>
    <s v="Heart Disease"/>
    <b v="1"/>
    <b v="1"/>
    <s v="Aetna"/>
    <s v="Regular Follow Up"/>
    <s v="public"/>
    <x v="0"/>
    <x v="4"/>
  </r>
  <r>
    <s v="PID0227"/>
    <x v="0"/>
    <s v="senior"/>
    <n v="500"/>
    <n v="25.066666666666666"/>
    <b v="0"/>
    <s v="Prostate Cancer"/>
    <b v="0"/>
    <b v="0"/>
    <s v="Medicare"/>
    <s v="Regular Follow Up"/>
    <s v="Private"/>
    <x v="7"/>
    <x v="10"/>
  </r>
  <r>
    <s v="PID0228"/>
    <x v="1"/>
    <s v="Young Adults"/>
    <n v="40000"/>
    <n v="28.360351528307834"/>
    <b v="1"/>
    <s v="Cancer"/>
    <b v="0"/>
    <b v="1"/>
    <s v="Aetna"/>
    <s v="Regular Follow Up"/>
    <s v="public"/>
    <x v="18"/>
    <x v="19"/>
  </r>
  <r>
    <s v="PID0229"/>
    <x v="2"/>
    <s v="senior"/>
    <n v="15000"/>
    <n v="22.093170054286073"/>
    <b v="0"/>
    <s v="Fractured Leg"/>
    <b v="0"/>
    <b v="0"/>
    <s v="Medicare"/>
    <s v="Regular Follow Up"/>
    <s v="public"/>
    <x v="6"/>
    <x v="1"/>
  </r>
  <r>
    <s v="PID0230"/>
    <x v="1"/>
    <s v="Super Adults"/>
    <n v="40000"/>
    <n v="30.014274140658149"/>
    <b v="1"/>
    <s v="Respiratory Infection"/>
    <b v="1"/>
    <b v="0"/>
    <s v="No Insurance"/>
    <s v="Regular Follow Up"/>
    <s v="Private"/>
    <x v="1"/>
    <x v="20"/>
  </r>
  <r>
    <s v="PID0231"/>
    <x v="1"/>
    <s v="Senior Adullt"/>
    <n v="32000"/>
    <n v="33.087076783025807"/>
    <b v="1"/>
    <s v="Hypertension"/>
    <b v="1"/>
    <b v="0"/>
    <s v="Aetna"/>
    <s v="Regular Follow Up"/>
    <s v="Private"/>
    <x v="3"/>
    <x v="14"/>
  </r>
  <r>
    <s v="PID0232"/>
    <x v="1"/>
    <s v="senior"/>
    <n v="500"/>
    <n v="32.720526227019732"/>
    <b v="1"/>
    <s v="Heart Disease"/>
    <b v="1"/>
    <b v="0"/>
    <s v="No Insurance"/>
    <s v="Regular Follow Up"/>
    <s v="Startup"/>
    <x v="7"/>
    <x v="6"/>
  </r>
  <r>
    <s v="PID0233"/>
    <x v="0"/>
    <s v="Senior Adullt"/>
    <n v="16000"/>
    <n v="22.382812499999993"/>
    <b v="0"/>
    <s v="Fractured Arm"/>
    <b v="0"/>
    <b v="0"/>
    <s v="Blue Cross"/>
    <s v="Regular Follow Up"/>
    <s v="None"/>
    <x v="9"/>
    <x v="13"/>
  </r>
  <r>
    <s v="PID0234"/>
    <x v="2"/>
    <s v="Young Adults"/>
    <n v="500"/>
    <n v="34.349173553719012"/>
    <b v="1"/>
    <s v="Heart Disease"/>
    <b v="1"/>
    <b v="0"/>
    <s v="Aetna"/>
    <s v="Regular Follow Up"/>
    <s v="Private"/>
    <x v="19"/>
    <x v="17"/>
  </r>
  <r>
    <s v="PID0235"/>
    <x v="3"/>
    <s v="Senior Adullt"/>
    <n v="60000"/>
    <n v="29.937518794480265"/>
    <b v="1"/>
    <s v="Diabetes"/>
    <b v="1"/>
    <b v="0"/>
    <s v="Cigna"/>
    <s v="Regular Follow Up"/>
    <s v="Startup"/>
    <x v="3"/>
    <x v="3"/>
  </r>
  <r>
    <s v="PID0236"/>
    <x v="1"/>
    <s v="Super Adults"/>
    <n v="800"/>
    <n v="20.353798126951091"/>
    <b v="0"/>
    <s v="Childbirth"/>
    <b v="0"/>
    <b v="0"/>
    <s v="No Insurance"/>
    <s v="Regular Follow Up"/>
    <s v="public"/>
    <x v="20"/>
    <x v="8"/>
  </r>
  <r>
    <s v="PID0237"/>
    <x v="1"/>
    <s v="Super Adults"/>
    <n v="30000"/>
    <n v="34.566567647853084"/>
    <b v="1"/>
    <s v="Prostate Cancer"/>
    <b v="0"/>
    <b v="1"/>
    <s v="UnitedHealthcare"/>
    <s v="Regular Follow Up"/>
    <s v="Private"/>
    <x v="16"/>
    <x v="12"/>
  </r>
  <r>
    <s v="PID0238"/>
    <x v="2"/>
    <s v="Senior Adullt"/>
    <n v="40000"/>
    <n v="30.128928559214803"/>
    <b v="1"/>
    <s v="Stroke"/>
    <b v="0"/>
    <b v="1"/>
    <s v="UnitedHealthcare"/>
    <s v="High Priority"/>
    <s v="public"/>
    <x v="14"/>
    <x v="2"/>
  </r>
  <r>
    <s v="PID0239"/>
    <x v="3"/>
    <s v="Senior Adullt"/>
    <n v="18000"/>
    <n v="21.898533491874751"/>
    <b v="0"/>
    <s v="Kidney Stones"/>
    <b v="0"/>
    <b v="0"/>
    <s v="Aetna"/>
    <s v="High Priority"/>
    <s v="public"/>
    <x v="3"/>
    <x v="2"/>
  </r>
  <r>
    <s v="PID0240"/>
    <x v="1"/>
    <s v="Young Adults"/>
    <n v="40000"/>
    <n v="26.040662011496469"/>
    <b v="0"/>
    <s v="Childbirth"/>
    <b v="0"/>
    <b v="0"/>
    <s v="Aetna"/>
    <s v="Regular Follow Up"/>
    <s v="public"/>
    <x v="5"/>
    <x v="12"/>
  </r>
  <r>
    <s v="PID0241"/>
    <x v="1"/>
    <s v="Super Adults"/>
    <n v="16000"/>
    <n v="31.368227731864103"/>
    <b v="1"/>
    <s v="Kidney Stones"/>
    <b v="0"/>
    <b v="1"/>
    <s v="Blue Cross"/>
    <s v="Regular Follow Up"/>
    <s v="Private"/>
    <x v="1"/>
    <x v="13"/>
  </r>
  <r>
    <s v="PID0242"/>
    <x v="3"/>
    <s v="senior"/>
    <n v="500"/>
    <n v="29.213238496153291"/>
    <b v="1"/>
    <s v="Diabetes"/>
    <b v="0"/>
    <b v="1"/>
    <s v="Cigna"/>
    <s v="Regular Follow Up"/>
    <s v="Private"/>
    <x v="10"/>
    <x v="3"/>
  </r>
  <r>
    <s v="PID0243"/>
    <x v="1"/>
    <s v="Young Adults"/>
    <n v="16000"/>
    <n v="21.592393671069821"/>
    <b v="0"/>
    <s v="Fractured Leg"/>
    <b v="0"/>
    <b v="0"/>
    <s v="Cigna"/>
    <s v="Regular Follow Up"/>
    <s v="public"/>
    <x v="2"/>
    <x v="6"/>
  </r>
  <r>
    <s v="PID0244"/>
    <x v="2"/>
    <s v="senior"/>
    <n v="12000"/>
    <n v="28.70259635044944"/>
    <b v="1"/>
    <s v="Stroke"/>
    <b v="1"/>
    <b v="1"/>
    <s v="No Insurance"/>
    <s v="Regular Follow Up"/>
    <s v="public"/>
    <x v="10"/>
    <x v="8"/>
  </r>
  <r>
    <s v="PID0245"/>
    <x v="0"/>
    <s v="senior"/>
    <n v="40000"/>
    <n v="24.557752341311129"/>
    <b v="0"/>
    <s v="Appendicitis"/>
    <b v="0"/>
    <b v="0"/>
    <s v="UnitedHealthcare"/>
    <s v="Regular Follow Up"/>
    <s v="None"/>
    <x v="0"/>
    <x v="1"/>
  </r>
  <r>
    <s v="PID0246"/>
    <x v="2"/>
    <s v="senior"/>
    <n v="200000"/>
    <n v="28.353057199211044"/>
    <b v="1"/>
    <s v="Appendicitis"/>
    <b v="1"/>
    <b v="1"/>
    <s v="Blue Cross"/>
    <s v="Regular Follow Up"/>
    <s v="Startup"/>
    <x v="10"/>
    <x v="24"/>
  </r>
  <r>
    <s v="PID0247"/>
    <x v="3"/>
    <s v="Super Adults"/>
    <n v="30000"/>
    <n v="29.937116623587048"/>
    <b v="1"/>
    <s v="Heart Disease"/>
    <b v="1"/>
    <b v="0"/>
    <s v="Cigna"/>
    <s v="Regular Follow Up"/>
    <s v="Private"/>
    <x v="16"/>
    <x v="6"/>
  </r>
  <r>
    <s v="PID0248"/>
    <x v="0"/>
    <s v="senior"/>
    <n v="60000"/>
    <n v="29.7264739229025"/>
    <b v="1"/>
    <s v="Heart Attack"/>
    <b v="1"/>
    <b v="0"/>
    <s v="No Insurance"/>
    <s v="Regular Follow Up"/>
    <s v="public"/>
    <x v="10"/>
    <x v="6"/>
  </r>
  <r>
    <s v="PID0249"/>
    <x v="2"/>
    <s v="senior"/>
    <n v="800"/>
    <n v="33.682733213455549"/>
    <b v="1"/>
    <s v="Kidney Stones"/>
    <b v="1"/>
    <b v="0"/>
    <s v="Cigna"/>
    <s v="Regular Follow Up"/>
    <s v="public"/>
    <x v="7"/>
    <x v="17"/>
  </r>
  <r>
    <s v="PID0250"/>
    <x v="3"/>
    <s v="Senior Adullt"/>
    <n v="500"/>
    <n v="24.499540863177231"/>
    <b v="0"/>
    <s v="Allergic Reaction"/>
    <b v="0"/>
    <b v="0"/>
    <s v="Medicare"/>
    <s v="Regular Follow Up"/>
    <s v="public"/>
    <x v="14"/>
    <x v="13"/>
  </r>
  <r>
    <s v="PID0251"/>
    <x v="0"/>
    <s v="Senior Adullt"/>
    <n v="24000"/>
    <n v="25.91087240528379"/>
    <b v="0"/>
    <s v="Allergic Reaction"/>
    <b v="0"/>
    <b v="0"/>
    <s v="Medicare"/>
    <s v="Regular Follow Up"/>
    <s v="Private"/>
    <x v="9"/>
    <x v="12"/>
  </r>
  <r>
    <s v="PID0252"/>
    <x v="3"/>
    <s v="Senior Adullt"/>
    <n v="60000"/>
    <n v="21.918540545958766"/>
    <b v="0"/>
    <s v="Diabetes"/>
    <b v="0"/>
    <b v="0"/>
    <s v="Blue Cross"/>
    <s v="High Priority"/>
    <s v="Startup"/>
    <x v="3"/>
    <x v="2"/>
  </r>
  <r>
    <s v="PID0253"/>
    <x v="2"/>
    <s v="Young Adults"/>
    <n v="30000"/>
    <n v="31.294765840220389"/>
    <b v="1"/>
    <s v="Stroke"/>
    <b v="1"/>
    <b v="0"/>
    <s v="Aetna"/>
    <s v="High Priority"/>
    <s v="Private"/>
    <x v="12"/>
    <x v="2"/>
  </r>
  <r>
    <s v="PID0254"/>
    <x v="1"/>
    <s v="senior"/>
    <n v="40000"/>
    <n v="21.852877808556482"/>
    <b v="0"/>
    <s v="Allergic Reaction"/>
    <b v="0"/>
    <b v="0"/>
    <s v="Cigna"/>
    <s v="Regular Follow Up"/>
    <s v="Private"/>
    <x v="6"/>
    <x v="1"/>
  </r>
  <r>
    <s v="PID0255"/>
    <x v="0"/>
    <s v="Senior Adullt"/>
    <n v="200000"/>
    <n v="29.615950206901271"/>
    <b v="1"/>
    <s v="Heart Attack"/>
    <b v="1"/>
    <b v="0"/>
    <s v="Aetna"/>
    <s v="Regular Follow Up"/>
    <s v="public"/>
    <x v="9"/>
    <x v="0"/>
  </r>
  <r>
    <s v="PID0256"/>
    <x v="2"/>
    <s v="senior"/>
    <n v="36000"/>
    <n v="30.655432933823818"/>
    <b v="1"/>
    <s v="Heart Attack"/>
    <b v="1"/>
    <b v="0"/>
    <s v="Aetna"/>
    <s v="Regular Follow Up"/>
    <s v="public"/>
    <x v="0"/>
    <x v="4"/>
  </r>
  <r>
    <s v="PID0257"/>
    <x v="0"/>
    <s v="Young Adults"/>
    <n v="60000"/>
    <n v="25.970115548195267"/>
    <b v="0"/>
    <s v="Fractured Arm"/>
    <b v="0"/>
    <b v="0"/>
    <s v="UnitedHealthcare"/>
    <s v="Regular Follow Up"/>
    <s v="public"/>
    <x v="2"/>
    <x v="20"/>
  </r>
  <r>
    <s v="PID0258"/>
    <x v="2"/>
    <s v="senior"/>
    <n v="3000"/>
    <n v="24.346516547742841"/>
    <b v="0"/>
    <s v="Prostate Cancer"/>
    <b v="0"/>
    <b v="0"/>
    <s v="UnitedHealthcare"/>
    <s v="Regular Follow Up"/>
    <s v="public"/>
    <x v="7"/>
    <x v="6"/>
  </r>
  <r>
    <s v="PID0259"/>
    <x v="1"/>
    <s v="Young Adults"/>
    <n v="200000"/>
    <n v="34.257812499999993"/>
    <b v="1"/>
    <s v="Heart Disease"/>
    <b v="1"/>
    <b v="0"/>
    <s v="Aetna"/>
    <s v="Regular Follow Up"/>
    <s v="Startup"/>
    <x v="2"/>
    <x v="6"/>
  </r>
  <r>
    <s v="PID0260"/>
    <x v="3"/>
    <s v="senior"/>
    <n v="100"/>
    <n v="22.812499999999996"/>
    <b v="0"/>
    <s v="Allergic Reaction"/>
    <b v="0"/>
    <b v="0"/>
    <s v="Aetna"/>
    <s v="Regular Follow Up"/>
    <s v="public"/>
    <x v="6"/>
    <x v="5"/>
  </r>
  <r>
    <s v="PID0261"/>
    <x v="0"/>
    <s v="Senior Adullt"/>
    <n v="800"/>
    <n v="29.970931203849108"/>
    <b v="1"/>
    <s v="Kidney Stones"/>
    <b v="0"/>
    <b v="1"/>
    <s v="No Insurance"/>
    <s v="Regular Follow Up"/>
    <s v="public"/>
    <x v="3"/>
    <x v="7"/>
  </r>
  <r>
    <s v="PID0262"/>
    <x v="2"/>
    <s v="Young Adults"/>
    <n v="250000"/>
    <n v="22.491349480968861"/>
    <b v="0"/>
    <s v="Appendicitis"/>
    <b v="0"/>
    <b v="0"/>
    <s v="Cigna"/>
    <s v="Regular Follow Up"/>
    <s v="public"/>
    <x v="2"/>
    <x v="6"/>
  </r>
  <r>
    <s v="PID0263"/>
    <x v="3"/>
    <s v="senior"/>
    <n v="3000"/>
    <n v="22.230133301689015"/>
    <b v="0"/>
    <s v="Osteoarthritis"/>
    <b v="0"/>
    <b v="0"/>
    <s v="Cigna"/>
    <s v="Regular Follow Up"/>
    <s v="Startup"/>
    <x v="10"/>
    <x v="4"/>
  </r>
  <r>
    <s v="PID0264"/>
    <x v="0"/>
    <s v="Senior Adullt"/>
    <n v="30000"/>
    <n v="34.049036281179141"/>
    <b v="1"/>
    <s v="Hypertension"/>
    <b v="0"/>
    <b v="1"/>
    <s v="Cigna"/>
    <s v="Regular Follow Up"/>
    <s v="public"/>
    <x v="3"/>
    <x v="1"/>
  </r>
  <r>
    <s v="PID0265"/>
    <x v="2"/>
    <s v="Senior Adullt"/>
    <n v="3000"/>
    <n v="21.406289217971246"/>
    <b v="0"/>
    <s v="Hypertension"/>
    <b v="0"/>
    <b v="0"/>
    <s v="Blue Cross"/>
    <s v="Regular Follow Up"/>
    <s v="Private"/>
    <x v="9"/>
    <x v="13"/>
  </r>
  <r>
    <s v="PID0266"/>
    <x v="1"/>
    <s v="Senior Adullt"/>
    <n v="100"/>
    <n v="29.85734124479232"/>
    <b v="1"/>
    <s v="Stroke"/>
    <b v="1"/>
    <b v="0"/>
    <s v="No Insurance"/>
    <s v="Regular Follow Up"/>
    <s v="public"/>
    <x v="3"/>
    <x v="12"/>
  </r>
  <r>
    <s v="PID0267"/>
    <x v="1"/>
    <s v="Young Adults"/>
    <n v="800"/>
    <n v="22.525951557093425"/>
    <b v="0"/>
    <s v="Allergic Reaction"/>
    <b v="0"/>
    <b v="0"/>
    <s v="Aetna"/>
    <s v="Regular Follow Up"/>
    <s v="public"/>
    <x v="2"/>
    <x v="6"/>
  </r>
  <r>
    <s v="PID0268"/>
    <x v="1"/>
    <s v="Senior Adullt"/>
    <n v="12000"/>
    <n v="34.98279260917505"/>
    <b v="1"/>
    <s v="Respiratory Infection"/>
    <b v="1"/>
    <b v="1"/>
    <s v="Aetna"/>
    <s v="Regular Follow Up"/>
    <s v="None"/>
    <x v="3"/>
    <x v="8"/>
  </r>
  <r>
    <s v="PID0269"/>
    <x v="1"/>
    <s v="Senior Adullt"/>
    <n v="40000"/>
    <n v="28.515624999999993"/>
    <b v="1"/>
    <s v="Respiratory Infection"/>
    <b v="1"/>
    <b v="0"/>
    <s v="Aetna"/>
    <s v="Regular Follow Up"/>
    <s v="public"/>
    <x v="9"/>
    <x v="8"/>
  </r>
  <r>
    <s v="PID0270"/>
    <x v="3"/>
    <s v="Senior Adullt"/>
    <n v="240000"/>
    <n v="24.177566389219184"/>
    <b v="0"/>
    <s v="Stroke"/>
    <b v="0"/>
    <b v="0"/>
    <s v="Cigna"/>
    <s v="Regular Follow Up"/>
    <s v="Private"/>
    <x v="14"/>
    <x v="1"/>
  </r>
  <r>
    <s v="PID0271"/>
    <x v="2"/>
    <s v="Young Adults"/>
    <n v="90000"/>
    <n v="25.126131845367368"/>
    <b v="0"/>
    <s v="Prostate Cancer"/>
    <b v="0"/>
    <b v="0"/>
    <s v="Medicare"/>
    <s v="Regular Follow Up"/>
    <s v="public"/>
    <x v="2"/>
    <x v="10"/>
  </r>
  <r>
    <s v="PID0272"/>
    <x v="3"/>
    <s v="Super Adults"/>
    <n v="32000"/>
    <n v="32.090551340825179"/>
    <b v="1"/>
    <s v="Heart Attack"/>
    <b v="1"/>
    <b v="0"/>
    <s v="Aetna"/>
    <s v="Regular Follow Up"/>
    <s v="public"/>
    <x v="16"/>
    <x v="12"/>
  </r>
  <r>
    <s v="PID0273"/>
    <x v="3"/>
    <s v="senior"/>
    <n v="15000"/>
    <n v="26.061679307694877"/>
    <b v="0"/>
    <s v="Prostate Cancer"/>
    <b v="0"/>
    <b v="0"/>
    <s v="Medicare"/>
    <s v="Regular Follow Up"/>
    <s v="Private"/>
    <x v="6"/>
    <x v="8"/>
  </r>
  <r>
    <s v="PID0274"/>
    <x v="1"/>
    <s v="Super Adults"/>
    <n v="90000"/>
    <n v="21.060275962236744"/>
    <b v="0"/>
    <s v="Cancer"/>
    <b v="0"/>
    <b v="0"/>
    <s v="Cigna"/>
    <s v="Regular Follow Up"/>
    <s v="Private"/>
    <x v="16"/>
    <x v="13"/>
  </r>
  <r>
    <s v="PID0275"/>
    <x v="2"/>
    <s v="Senior Adullt"/>
    <n v="12000"/>
    <n v="29.699532887261707"/>
    <b v="1"/>
    <s v="Cancer"/>
    <b v="0"/>
    <b v="1"/>
    <s v="No Insurance"/>
    <s v="High Priority"/>
    <s v="Private"/>
    <x v="9"/>
    <x v="17"/>
  </r>
  <r>
    <s v="PID0276"/>
    <x v="1"/>
    <s v="Senior Adullt"/>
    <n v="40000"/>
    <n v="32.881632653061224"/>
    <b v="1"/>
    <s v="Fractured Arm"/>
    <b v="0"/>
    <b v="1"/>
    <s v="UnitedHealthcare"/>
    <s v="Regular Follow Up"/>
    <s v="Private"/>
    <x v="3"/>
    <x v="3"/>
  </r>
  <r>
    <s v="PID0277"/>
    <x v="0"/>
    <s v="senior"/>
    <n v="18000"/>
    <n v="20.138111955557267"/>
    <b v="0"/>
    <s v="Appendicitis"/>
    <b v="0"/>
    <b v="0"/>
    <s v="Aetna"/>
    <s v="Regular Follow Up"/>
    <s v="Startup"/>
    <x v="0"/>
    <x v="0"/>
  </r>
  <r>
    <s v="PID0278"/>
    <x v="1"/>
    <s v="senior"/>
    <n v="60000"/>
    <n v="24.310660116891963"/>
    <b v="0"/>
    <s v="Childbirth"/>
    <b v="0"/>
    <b v="0"/>
    <s v="Medicare"/>
    <s v="Regular Follow Up"/>
    <s v="None"/>
    <x v="7"/>
    <x v="1"/>
  </r>
  <r>
    <s v="PID0279"/>
    <x v="1"/>
    <s v="senior"/>
    <n v="24000"/>
    <n v="26.472337894110655"/>
    <b v="0"/>
    <s v="Childbirth"/>
    <b v="0"/>
    <b v="0"/>
    <s v="No Insurance"/>
    <s v="Regular Follow Up"/>
    <s v="Private"/>
    <x v="7"/>
    <x v="12"/>
  </r>
  <r>
    <s v="PID0280"/>
    <x v="1"/>
    <s v="senior"/>
    <n v="24000"/>
    <n v="23.87543252595156"/>
    <b v="0"/>
    <s v="Prostate Cancer"/>
    <b v="0"/>
    <b v="0"/>
    <s v="Blue Cross"/>
    <s v="Regular Follow Up"/>
    <s v="public"/>
    <x v="6"/>
    <x v="8"/>
  </r>
  <r>
    <s v="PID0281"/>
    <x v="0"/>
    <s v="senior"/>
    <n v="20000"/>
    <n v="21.064002160410475"/>
    <b v="0"/>
    <s v="Prostate Cancer"/>
    <b v="0"/>
    <b v="0"/>
    <s v="Blue Cross"/>
    <s v="Regular Follow Up"/>
    <s v="public"/>
    <x v="6"/>
    <x v="4"/>
  </r>
  <r>
    <s v="PID0282"/>
    <x v="1"/>
    <s v="Senior Adullt"/>
    <n v="2000"/>
    <n v="22.270969660916126"/>
    <b v="0"/>
    <s v="Cancer"/>
    <b v="0"/>
    <b v="0"/>
    <s v="Cigna"/>
    <s v="Regular Follow Up"/>
    <s v="public"/>
    <x v="9"/>
    <x v="13"/>
  </r>
  <r>
    <s v="PID0283"/>
    <x v="0"/>
    <s v="senior"/>
    <n v="12000"/>
    <n v="24.441802087462015"/>
    <b v="0"/>
    <s v="Kidney Stones"/>
    <b v="0"/>
    <b v="0"/>
    <s v="UnitedHealthcare"/>
    <s v="High Priority"/>
    <s v="Startup"/>
    <x v="6"/>
    <x v="7"/>
  </r>
  <r>
    <s v="PID0284"/>
    <x v="1"/>
    <s v="senior"/>
    <n v="250000"/>
    <n v="34.886587771203153"/>
    <b v="1"/>
    <s v="Heart Attack"/>
    <b v="1"/>
    <b v="1"/>
    <s v="Aetna"/>
    <s v="Regular Follow Up"/>
    <s v="Startup"/>
    <x v="0"/>
    <x v="13"/>
  </r>
  <r>
    <s v="PID0285"/>
    <x v="3"/>
    <s v="Young Adults"/>
    <n v="100"/>
    <n v="21.88512813658993"/>
    <b v="0"/>
    <s v="Hypertension"/>
    <b v="0"/>
    <b v="0"/>
    <s v="UnitedHealthcare"/>
    <s v="Regular Follow Up"/>
    <s v="None"/>
    <x v="2"/>
    <x v="2"/>
  </r>
  <r>
    <s v="PID0286"/>
    <x v="2"/>
    <s v="senior"/>
    <n v="20000"/>
    <n v="31.807372175980973"/>
    <b v="1"/>
    <s v="Osteoarthritis"/>
    <b v="0"/>
    <b v="1"/>
    <s v="No Insurance"/>
    <s v="Regular Follow Up"/>
    <s v="Private"/>
    <x v="6"/>
    <x v="12"/>
  </r>
  <r>
    <s v="PID0287"/>
    <x v="0"/>
    <s v="Young Adults"/>
    <n v="20000"/>
    <n v="28.003872494531894"/>
    <b v="1"/>
    <s v="Fractured Leg"/>
    <b v="0"/>
    <b v="1"/>
    <s v="No Insurance"/>
    <s v="Regular Follow Up"/>
    <s v="Startup"/>
    <x v="2"/>
    <x v="15"/>
  </r>
  <r>
    <s v="PID0288"/>
    <x v="1"/>
    <s v="Young Adults"/>
    <n v="300000"/>
    <n v="22.159428911362287"/>
    <b v="0"/>
    <s v="Osteoarthritis"/>
    <b v="0"/>
    <b v="0"/>
    <s v="Aetna"/>
    <s v="Regular Follow Up"/>
    <s v="Startup"/>
    <x v="19"/>
    <x v="1"/>
  </r>
  <r>
    <s v="PID0289"/>
    <x v="0"/>
    <s v="Young Adults"/>
    <n v="800"/>
    <n v="24.134667387777181"/>
    <b v="0"/>
    <s v="Cancer"/>
    <b v="0"/>
    <b v="0"/>
    <s v="Blue Cross"/>
    <s v="Regular Follow Up"/>
    <s v="public"/>
    <x v="12"/>
    <x v="6"/>
  </r>
  <r>
    <s v="PID0290"/>
    <x v="1"/>
    <s v="senior"/>
    <n v="40000"/>
    <n v="25.864512471655331"/>
    <b v="0"/>
    <s v="Cancer"/>
    <b v="0"/>
    <b v="0"/>
    <s v="Blue Cross"/>
    <s v="Regular Follow Up"/>
    <s v="Private"/>
    <x v="0"/>
    <x v="8"/>
  </r>
  <r>
    <s v="PID0291"/>
    <x v="0"/>
    <s v="Senior Adullt"/>
    <n v="40000"/>
    <n v="29.162984471657619"/>
    <b v="1"/>
    <s v="Heart Attack"/>
    <b v="1"/>
    <b v="0"/>
    <s v="Medicare"/>
    <s v="Regular Follow Up"/>
    <s v="Startup"/>
    <x v="9"/>
    <x v="1"/>
  </r>
  <r>
    <s v="PID0292"/>
    <x v="0"/>
    <s v="Senior Adullt"/>
    <n v="3000"/>
    <n v="31.992510330578511"/>
    <b v="1"/>
    <s v="Kidney Stones"/>
    <b v="0"/>
    <b v="1"/>
    <s v="Blue Cross"/>
    <s v="Regular Follow Up"/>
    <s v="public"/>
    <x v="14"/>
    <x v="1"/>
  </r>
  <r>
    <s v="PID0293"/>
    <x v="1"/>
    <s v="Young Adults"/>
    <n v="800"/>
    <n v="32.733564013840834"/>
    <b v="1"/>
    <s v="Kidney Stones"/>
    <b v="1"/>
    <b v="1"/>
    <s v="Aetna"/>
    <s v="Regular Follow Up"/>
    <s v="public"/>
    <x v="2"/>
    <x v="0"/>
  </r>
  <r>
    <s v="PID0294"/>
    <x v="3"/>
    <s v="Young Adults"/>
    <n v="20000"/>
    <n v="33.203054967908493"/>
    <b v="1"/>
    <s v="Fractured Leg"/>
    <b v="1"/>
    <b v="0"/>
    <s v="Blue Cross"/>
    <s v="Regular Follow Up"/>
    <s v="public"/>
    <x v="2"/>
    <x v="1"/>
  </r>
  <r>
    <s v="PID0295"/>
    <x v="0"/>
    <s v="Young Adults"/>
    <n v="3000"/>
    <n v="22.343515592581952"/>
    <b v="0"/>
    <s v="Hypertension"/>
    <b v="0"/>
    <b v="0"/>
    <s v="Blue Cross"/>
    <s v="Regular Follow Up"/>
    <s v="Startup"/>
    <x v="18"/>
    <x v="12"/>
  </r>
  <r>
    <s v="PID0296"/>
    <x v="0"/>
    <s v="Super Adults"/>
    <n v="48000"/>
    <n v="25.874444172122828"/>
    <b v="0"/>
    <s v="Diabetes"/>
    <b v="0"/>
    <b v="0"/>
    <s v="Medicare"/>
    <s v="Regular Follow Up"/>
    <s v="Private"/>
    <x v="1"/>
    <x v="13"/>
  </r>
  <r>
    <s v="PID0297"/>
    <x v="3"/>
    <s v="senior"/>
    <n v="60000"/>
    <n v="20.281666385562492"/>
    <b v="0"/>
    <s v="Kidney Stones"/>
    <b v="0"/>
    <b v="0"/>
    <s v="Cigna"/>
    <s v="High Priority"/>
    <s v="Private"/>
    <x v="10"/>
    <x v="7"/>
  </r>
  <r>
    <s v="PID0298"/>
    <x v="0"/>
    <s v="senior"/>
    <n v="1000"/>
    <n v="26.139438085327779"/>
    <b v="0"/>
    <s v="Stroke"/>
    <b v="0"/>
    <b v="0"/>
    <s v="Medicare"/>
    <s v="Regular Follow Up"/>
    <s v="Private"/>
    <x v="7"/>
    <x v="12"/>
  </r>
  <r>
    <s v="PID0299"/>
    <x v="1"/>
    <s v="Super Adults"/>
    <n v="90000"/>
    <n v="22.632590930940552"/>
    <b v="0"/>
    <s v="Fractured Arm"/>
    <b v="0"/>
    <b v="0"/>
    <s v="Medicare"/>
    <s v="Regular Follow Up"/>
    <s v="public"/>
    <x v="16"/>
    <x v="0"/>
  </r>
  <r>
    <s v="PID0300"/>
    <x v="1"/>
    <s v="Senior Adullt"/>
    <n v="20000"/>
    <n v="25.601491627523398"/>
    <b v="0"/>
    <s v="Cancer"/>
    <b v="0"/>
    <b v="0"/>
    <s v="No Insurance"/>
    <s v="Regular Follow Up"/>
    <s v="public"/>
    <x v="9"/>
    <x v="13"/>
  </r>
  <r>
    <s v="PID0301"/>
    <x v="1"/>
    <s v="Young Adults"/>
    <n v="45000"/>
    <n v="30.266299357208453"/>
    <b v="1"/>
    <s v="Cancer"/>
    <b v="0"/>
    <b v="1"/>
    <s v="UnitedHealthcare"/>
    <s v="Regular Follow Up"/>
    <s v="public"/>
    <x v="12"/>
    <x v="20"/>
  </r>
  <r>
    <s v="PID0302"/>
    <x v="0"/>
    <s v="Senior Adullt"/>
    <n v="40000"/>
    <n v="29.088383935804945"/>
    <b v="1"/>
    <s v="Heart Attack"/>
    <b v="1"/>
    <b v="0"/>
    <s v="Cigna"/>
    <s v="Regular Follow Up"/>
    <s v="public"/>
    <x v="3"/>
    <x v="1"/>
  </r>
  <r>
    <s v="PID0303"/>
    <x v="1"/>
    <s v="Senior Adullt"/>
    <n v="18000"/>
    <n v="33.685306365258775"/>
    <b v="1"/>
    <s v="Osteoarthritis"/>
    <b v="1"/>
    <b v="0"/>
    <s v="Medicare"/>
    <s v="Regular Follow Up"/>
    <s v="Private"/>
    <x v="3"/>
    <x v="0"/>
  </r>
  <r>
    <s v="PID0304"/>
    <x v="1"/>
    <s v="senior"/>
    <n v="21000"/>
    <n v="29.58155545197031"/>
    <b v="1"/>
    <s v="Respiratory Infection"/>
    <b v="1"/>
    <b v="0"/>
    <s v="Aetna"/>
    <s v="Regular Follow Up"/>
    <s v="Startup"/>
    <x v="13"/>
    <x v="0"/>
  </r>
  <r>
    <s v="PID0305"/>
    <x v="1"/>
    <s v="Super Adults"/>
    <n v="800"/>
    <n v="26.289682539682545"/>
    <b v="0"/>
    <s v="Stroke"/>
    <b v="0"/>
    <b v="0"/>
    <s v="Aetna"/>
    <s v="Regular Follow Up"/>
    <s v="public"/>
    <x v="16"/>
    <x v="4"/>
  </r>
  <r>
    <s v="PID0306"/>
    <x v="0"/>
    <s v="Young Adults"/>
    <n v="12000"/>
    <n v="23.66780045351474"/>
    <b v="0"/>
    <s v="Childbirth"/>
    <b v="0"/>
    <b v="0"/>
    <s v="Aetna"/>
    <s v="Regular Follow Up"/>
    <s v="public"/>
    <x v="2"/>
    <x v="6"/>
  </r>
  <r>
    <s v="PID0307"/>
    <x v="0"/>
    <s v="senior"/>
    <n v="30000"/>
    <n v="34.605146406388641"/>
    <b v="1"/>
    <s v="Heart Disease"/>
    <b v="1"/>
    <b v="1"/>
    <s v="Medicare"/>
    <s v="Regular Follow Up"/>
    <s v="public"/>
    <x v="7"/>
    <x v="23"/>
  </r>
  <r>
    <s v="PID0308"/>
    <x v="2"/>
    <s v="Super Adults"/>
    <n v="12000"/>
    <n v="23.031518845723543"/>
    <b v="0"/>
    <s v="Osteoarthritis"/>
    <b v="0"/>
    <b v="0"/>
    <s v="Medicare"/>
    <s v="High Priority"/>
    <s v="Private"/>
    <x v="16"/>
    <x v="2"/>
  </r>
  <r>
    <s v="PID0309"/>
    <x v="0"/>
    <s v="senior"/>
    <n v="12000"/>
    <n v="31.035741815083774"/>
    <b v="1"/>
    <s v="Allergic Reaction"/>
    <b v="1"/>
    <b v="0"/>
    <s v="UnitedHealthcare"/>
    <s v="Regular Follow Up"/>
    <s v="Startup"/>
    <x v="0"/>
    <x v="8"/>
  </r>
  <r>
    <s v="PID0310"/>
    <x v="1"/>
    <s v="Senior Adullt"/>
    <n v="800"/>
    <n v="31.037649219467404"/>
    <b v="1"/>
    <s v="Kidney Stones"/>
    <b v="0"/>
    <b v="1"/>
    <s v="Aetna"/>
    <s v="Regular Follow Up"/>
    <s v="public"/>
    <x v="8"/>
    <x v="8"/>
  </r>
  <r>
    <s v="PID0311"/>
    <x v="0"/>
    <s v="senior"/>
    <n v="500"/>
    <n v="33.283832644628099"/>
    <b v="1"/>
    <s v="Childbirth"/>
    <b v="1"/>
    <b v="1"/>
    <s v="Medicare"/>
    <s v="Regular Follow Up"/>
    <s v="public"/>
    <x v="6"/>
    <x v="4"/>
  </r>
  <r>
    <s v="PID0312"/>
    <x v="3"/>
    <s v="Young Adults"/>
    <n v="90000"/>
    <n v="28.792713973251104"/>
    <b v="1"/>
    <s v="Prostate Cancer"/>
    <b v="1"/>
    <b v="1"/>
    <s v="No Insurance"/>
    <s v="Regular Follow Up"/>
    <s v="Private"/>
    <x v="12"/>
    <x v="13"/>
  </r>
  <r>
    <s v="PID0313"/>
    <x v="3"/>
    <s v="senior"/>
    <n v="12000"/>
    <n v="25.114771806643258"/>
    <b v="0"/>
    <s v="Kidney Stones"/>
    <b v="0"/>
    <b v="0"/>
    <s v="Aetna"/>
    <s v="Regular Follow Up"/>
    <s v="Startup"/>
    <x v="7"/>
    <x v="10"/>
  </r>
  <r>
    <s v="PID0314"/>
    <x v="0"/>
    <s v="Senior Adullt"/>
    <n v="60000"/>
    <n v="23.395823807346435"/>
    <b v="0"/>
    <s v="Allergic Reaction"/>
    <b v="0"/>
    <b v="0"/>
    <s v="Cigna"/>
    <s v="Regular Follow Up"/>
    <s v="None"/>
    <x v="3"/>
    <x v="8"/>
  </r>
  <r>
    <s v="PID0315"/>
    <x v="3"/>
    <s v="Senior Adullt"/>
    <n v="18000"/>
    <n v="26.101502335563691"/>
    <b v="0"/>
    <s v="Stroke"/>
    <b v="0"/>
    <b v="0"/>
    <s v="Cigna"/>
    <s v="High Priority"/>
    <s v="public"/>
    <x v="3"/>
    <x v="2"/>
  </r>
  <r>
    <s v="PID0316"/>
    <x v="1"/>
    <s v="Super Adults"/>
    <n v="45000"/>
    <n v="28.270874424720574"/>
    <b v="1"/>
    <s v="Fractured Arm"/>
    <b v="1"/>
    <b v="1"/>
    <s v="No Insurance"/>
    <s v="Regular Follow Up"/>
    <s v="public"/>
    <x v="16"/>
    <x v="0"/>
  </r>
  <r>
    <s v="PID0317"/>
    <x v="2"/>
    <s v="senior"/>
    <n v="16000"/>
    <n v="25.471332644628102"/>
    <b v="0"/>
    <s v="Cancer"/>
    <b v="0"/>
    <b v="0"/>
    <s v="Blue Cross"/>
    <s v="Regular Follow Up"/>
    <s v="Private"/>
    <x v="6"/>
    <x v="20"/>
  </r>
  <r>
    <s v="PID0318"/>
    <x v="2"/>
    <s v="Senior Adullt"/>
    <n v="250000"/>
    <n v="24.150302843254501"/>
    <b v="0"/>
    <s v="Allergic Reaction"/>
    <b v="0"/>
    <b v="0"/>
    <s v="Medicare"/>
    <s v="High Priority"/>
    <s v="public"/>
    <x v="9"/>
    <x v="2"/>
  </r>
  <r>
    <s v="PID0319"/>
    <x v="1"/>
    <s v="senior"/>
    <n v="100"/>
    <n v="23.967383020880959"/>
    <b v="0"/>
    <s v="Stroke"/>
    <b v="0"/>
    <b v="0"/>
    <s v="No Insurance"/>
    <s v="Regular Follow Up"/>
    <s v="Private"/>
    <x v="7"/>
    <x v="21"/>
  </r>
  <r>
    <s v="PID0320"/>
    <x v="1"/>
    <s v="senior"/>
    <n v="75000"/>
    <n v="25.654874426140964"/>
    <b v="0"/>
    <s v="Childbirth"/>
    <b v="0"/>
    <b v="0"/>
    <s v="Cigna"/>
    <s v="Regular Follow Up"/>
    <s v="Startup"/>
    <x v="10"/>
    <x v="10"/>
  </r>
  <r>
    <s v="PID0321"/>
    <x v="3"/>
    <s v="Senior Adullt"/>
    <n v="40000"/>
    <n v="26.029150151368562"/>
    <b v="0"/>
    <s v="Prostate Cancer"/>
    <b v="0"/>
    <b v="0"/>
    <s v="No Insurance"/>
    <s v="Regular Follow Up"/>
    <s v="public"/>
    <x v="9"/>
    <x v="13"/>
  </r>
  <r>
    <s v="PID0322"/>
    <x v="1"/>
    <s v="Senior Adullt"/>
    <n v="3000"/>
    <n v="22.382812499999993"/>
    <b v="0"/>
    <s v="Allergic Reaction"/>
    <b v="0"/>
    <b v="0"/>
    <s v="Aetna"/>
    <s v="Regular Follow Up"/>
    <s v="Startup"/>
    <x v="14"/>
    <x v="0"/>
  </r>
  <r>
    <s v="PID0323"/>
    <x v="2"/>
    <s v="Senior Adullt"/>
    <n v="32000"/>
    <n v="33.391003460207614"/>
    <b v="1"/>
    <s v="Kidney Stones"/>
    <b v="1"/>
    <b v="1"/>
    <s v="No Insurance"/>
    <s v="High Priority"/>
    <s v="public"/>
    <x v="9"/>
    <x v="5"/>
  </r>
  <r>
    <s v="PID0324"/>
    <x v="3"/>
    <s v="Super Adults"/>
    <n v="12000"/>
    <n v="34.434582511505582"/>
    <b v="1"/>
    <s v="Heart Attack"/>
    <b v="1"/>
    <b v="0"/>
    <s v="Aetna"/>
    <s v="Regular Follow Up"/>
    <s v="Private"/>
    <x v="1"/>
    <x v="10"/>
  </r>
  <r>
    <s v="PID0325"/>
    <x v="3"/>
    <s v="senior"/>
    <n v="16000"/>
    <n v="22.704798069696608"/>
    <b v="0"/>
    <s v="Fractured Leg"/>
    <b v="0"/>
    <b v="0"/>
    <s v="Medicare"/>
    <s v="Regular Follow Up"/>
    <s v="Startup"/>
    <x v="0"/>
    <x v="3"/>
  </r>
  <r>
    <s v="PID0326"/>
    <x v="0"/>
    <s v="Super Adults"/>
    <n v="60000"/>
    <n v="20.133333333333333"/>
    <b v="0"/>
    <s v="Stroke"/>
    <b v="0"/>
    <b v="0"/>
    <s v="No Insurance"/>
    <s v="Regular Follow Up"/>
    <s v="Private"/>
    <x v="16"/>
    <x v="8"/>
  </r>
  <r>
    <s v="PID0327"/>
    <x v="0"/>
    <s v="Young Adults"/>
    <n v="90000"/>
    <n v="33.343592900379605"/>
    <b v="1"/>
    <s v="Fractured Leg"/>
    <b v="1"/>
    <b v="0"/>
    <s v="Aetna"/>
    <s v="Regular Follow Up"/>
    <s v="Startup"/>
    <x v="2"/>
    <x v="6"/>
  </r>
  <r>
    <s v="PID0328"/>
    <x v="2"/>
    <s v="senior"/>
    <n v="60000"/>
    <n v="34.977766884913002"/>
    <b v="1"/>
    <s v="Hypertension"/>
    <b v="1"/>
    <b v="1"/>
    <s v="Medicare"/>
    <s v="High Priority"/>
    <s v="public"/>
    <x v="10"/>
    <x v="7"/>
  </r>
  <r>
    <s v="PID0329"/>
    <x v="0"/>
    <s v="Young Adults"/>
    <n v="72000"/>
    <n v="29.617411882821184"/>
    <b v="1"/>
    <s v="Heart Disease"/>
    <b v="1"/>
    <b v="0"/>
    <s v="Cigna"/>
    <s v="High Priority"/>
    <s v="Startup"/>
    <x v="12"/>
    <x v="7"/>
  </r>
  <r>
    <s v="PID0330"/>
    <x v="2"/>
    <s v="senior"/>
    <n v="500"/>
    <n v="29.881016765819368"/>
    <b v="1"/>
    <s v="Diabetes"/>
    <b v="1"/>
    <b v="0"/>
    <s v="No Insurance"/>
    <s v="Regular Follow Up"/>
    <s v="Startup"/>
    <x v="6"/>
    <x v="7"/>
  </r>
  <r>
    <s v="PID0331"/>
    <x v="2"/>
    <s v="Senior Adullt"/>
    <n v="100"/>
    <n v="32.192904936245419"/>
    <b v="1"/>
    <s v="Appendicitis"/>
    <b v="0"/>
    <b v="1"/>
    <s v="Cigna"/>
    <s v="Regular Follow Up"/>
    <s v="Private"/>
    <x v="3"/>
    <x v="12"/>
  </r>
  <r>
    <s v="PID0332"/>
    <x v="2"/>
    <s v="senior"/>
    <n v="72000"/>
    <n v="32.577777777777776"/>
    <b v="1"/>
    <s v="Heart Attack"/>
    <b v="1"/>
    <b v="0"/>
    <s v="Cigna"/>
    <s v="Regular Follow Up"/>
    <s v="public"/>
    <x v="7"/>
    <x v="6"/>
  </r>
  <r>
    <s v="PID0333"/>
    <x v="1"/>
    <s v="Senior Adullt"/>
    <n v="48000"/>
    <n v="33.023660908695021"/>
    <b v="1"/>
    <s v="Appendicitis"/>
    <b v="0"/>
    <b v="1"/>
    <s v="Cigna"/>
    <s v="Regular Follow Up"/>
    <s v="Private"/>
    <x v="14"/>
    <x v="8"/>
  </r>
  <r>
    <s v="PID0334"/>
    <x v="3"/>
    <s v="senior"/>
    <n v="12000"/>
    <n v="33.517573696145128"/>
    <b v="1"/>
    <s v="Hypertension"/>
    <b v="1"/>
    <b v="0"/>
    <s v="Cigna"/>
    <s v="Regular Follow Up"/>
    <s v="Private"/>
    <x v="7"/>
    <x v="12"/>
  </r>
  <r>
    <s v="PID0335"/>
    <x v="2"/>
    <s v="Young Adults"/>
    <n v="60000"/>
    <n v="32.599050962540019"/>
    <b v="1"/>
    <s v="Fractured Arm"/>
    <b v="1"/>
    <b v="0"/>
    <s v="No Insurance"/>
    <s v="Regular Follow Up"/>
    <s v="Startup"/>
    <x v="5"/>
    <x v="8"/>
  </r>
  <r>
    <s v="PID0336"/>
    <x v="1"/>
    <s v="senior"/>
    <n v="32000"/>
    <n v="31.230951271110474"/>
    <b v="1"/>
    <s v="Heart Attack"/>
    <b v="1"/>
    <b v="0"/>
    <s v="UnitedHealthcare"/>
    <s v="Regular Follow Up"/>
    <s v="Private"/>
    <x v="6"/>
    <x v="12"/>
  </r>
  <r>
    <s v="PID0337"/>
    <x v="2"/>
    <s v="senior"/>
    <n v="54000"/>
    <n v="33.828124999999993"/>
    <b v="1"/>
    <s v="Fractured Leg"/>
    <b v="1"/>
    <b v="0"/>
    <s v="No Insurance"/>
    <s v="High Priority"/>
    <s v="None"/>
    <x v="10"/>
    <x v="5"/>
  </r>
  <r>
    <s v="PID0338"/>
    <x v="2"/>
    <s v="Senior Adullt"/>
    <n v="250000"/>
    <n v="21.975510204081633"/>
    <b v="0"/>
    <s v="Allergic Reaction"/>
    <b v="0"/>
    <b v="0"/>
    <s v="Medicare"/>
    <s v="High Priority"/>
    <s v="public"/>
    <x v="3"/>
    <x v="11"/>
  </r>
  <r>
    <s v="PID0339"/>
    <x v="2"/>
    <s v="Senior Adullt"/>
    <n v="12000"/>
    <n v="34.915967790437364"/>
    <b v="1"/>
    <s v="Hypertension"/>
    <b v="1"/>
    <b v="0"/>
    <s v="UnitedHealthcare"/>
    <s v="High Priority"/>
    <s v="Startup"/>
    <x v="3"/>
    <x v="2"/>
  </r>
  <r>
    <s v="PID0340"/>
    <x v="1"/>
    <s v="Senior Adullt"/>
    <n v="12000"/>
    <n v="28.671874999999996"/>
    <b v="1"/>
    <s v="Osteoarthritis"/>
    <b v="1"/>
    <b v="1"/>
    <s v="UnitedHealthcare"/>
    <s v="Regular Follow Up"/>
    <s v="Private"/>
    <x v="9"/>
    <x v="21"/>
  </r>
  <r>
    <s v="PID0341"/>
    <x v="0"/>
    <s v="Senior Adullt"/>
    <n v="60000"/>
    <n v="31.562499999999993"/>
    <b v="1"/>
    <s v="Fractured Arm"/>
    <b v="1"/>
    <b v="0"/>
    <s v="Aetna"/>
    <s v="Regular Follow Up"/>
    <s v="None"/>
    <x v="3"/>
    <x v="10"/>
  </r>
  <r>
    <s v="PID0342"/>
    <x v="2"/>
    <s v="senior"/>
    <n v="300000"/>
    <n v="30.022546576480359"/>
    <b v="1"/>
    <s v="Fractured Leg"/>
    <b v="1"/>
    <b v="0"/>
    <s v="No Insurance"/>
    <s v="High Priority"/>
    <s v="public"/>
    <x v="0"/>
    <x v="17"/>
  </r>
  <r>
    <s v="PID0343"/>
    <x v="2"/>
    <s v="senior"/>
    <n v="500"/>
    <n v="33.267069657998292"/>
    <b v="1"/>
    <s v="Kidney Stones"/>
    <b v="1"/>
    <b v="0"/>
    <s v="Medicare"/>
    <s v="Regular Follow Up"/>
    <s v="Startup"/>
    <x v="15"/>
    <x v="17"/>
  </r>
  <r>
    <s v="PID0344"/>
    <x v="0"/>
    <s v="senior"/>
    <n v="200000"/>
    <n v="30.726643598615919"/>
    <b v="1"/>
    <s v="Diabetes"/>
    <b v="0"/>
    <b v="1"/>
    <s v="No Insurance"/>
    <s v="Regular Follow Up"/>
    <s v="public"/>
    <x v="6"/>
    <x v="8"/>
  </r>
  <r>
    <s v="PID0345"/>
    <x v="0"/>
    <s v="Senior Adullt"/>
    <n v="30000"/>
    <n v="29.480968858131494"/>
    <b v="1"/>
    <s v="Allergic Reaction"/>
    <b v="0"/>
    <b v="1"/>
    <s v="Medicare"/>
    <s v="Regular Follow Up"/>
    <s v="Private"/>
    <x v="3"/>
    <x v="1"/>
  </r>
  <r>
    <s v="PID0346"/>
    <x v="1"/>
    <s v="Young Adults"/>
    <n v="240000"/>
    <n v="23.515624999999996"/>
    <b v="0"/>
    <s v="Prostate Cancer"/>
    <b v="0"/>
    <b v="0"/>
    <s v="No Insurance"/>
    <s v="Regular Follow Up"/>
    <s v="public"/>
    <x v="2"/>
    <x v="6"/>
  </r>
  <r>
    <s v="PID0347"/>
    <x v="1"/>
    <s v="Senior Adullt"/>
    <n v="40000"/>
    <n v="31.804654164724447"/>
    <b v="1"/>
    <s v="Kidney Stones"/>
    <b v="0"/>
    <b v="1"/>
    <s v="Aetna"/>
    <s v="Regular Follow Up"/>
    <s v="public"/>
    <x v="14"/>
    <x v="12"/>
  </r>
  <r>
    <s v="PID0348"/>
    <x v="2"/>
    <s v="senior"/>
    <n v="45000"/>
    <n v="29.903028749626213"/>
    <b v="1"/>
    <s v="Heart Attack"/>
    <b v="1"/>
    <b v="0"/>
    <s v="Cigna"/>
    <s v="High Priority"/>
    <s v="Startup"/>
    <x v="7"/>
    <x v="17"/>
  </r>
  <r>
    <s v="PID0349"/>
    <x v="1"/>
    <s v="senior"/>
    <n v="24000"/>
    <n v="34.205829863176689"/>
    <b v="1"/>
    <s v="Prostate Cancer"/>
    <b v="1"/>
    <b v="1"/>
    <s v="No Insurance"/>
    <s v="Regular Follow Up"/>
    <s v="public"/>
    <x v="0"/>
    <x v="12"/>
  </r>
  <r>
    <s v="PID0350"/>
    <x v="1"/>
    <s v="Senior Adullt"/>
    <n v="100"/>
    <n v="33.269872975250458"/>
    <b v="1"/>
    <s v="Prostate Cancer"/>
    <b v="0"/>
    <b v="1"/>
    <s v="Blue Cross"/>
    <s v="Regular Follow Up"/>
    <s v="Private"/>
    <x v="14"/>
    <x v="18"/>
  </r>
  <r>
    <s v="PID0351"/>
    <x v="1"/>
    <s v="senior"/>
    <n v="250000"/>
    <n v="30.674454977816076"/>
    <b v="1"/>
    <s v="Stroke"/>
    <b v="1"/>
    <b v="0"/>
    <s v="Medicare"/>
    <s v="Regular Follow Up"/>
    <s v="Private"/>
    <x v="6"/>
    <x v="12"/>
  </r>
  <r>
    <s v="PID0352"/>
    <x v="0"/>
    <s v="senior"/>
    <n v="40000"/>
    <n v="28.00817869680953"/>
    <b v="1"/>
    <s v="Kidney Stones"/>
    <b v="1"/>
    <b v="0"/>
    <s v="No Insurance"/>
    <s v="High Priority"/>
    <s v="public"/>
    <x v="10"/>
    <x v="7"/>
  </r>
  <r>
    <s v="PID0353"/>
    <x v="0"/>
    <s v="Senior Adullt"/>
    <n v="16000"/>
    <n v="30.438640484549207"/>
    <b v="1"/>
    <s v="Respiratory Infection"/>
    <b v="1"/>
    <b v="1"/>
    <s v="Aetna"/>
    <s v="Regular Follow Up"/>
    <s v="public"/>
    <x v="14"/>
    <x v="10"/>
  </r>
  <r>
    <s v="PID0354"/>
    <x v="2"/>
    <s v="Senior Adullt"/>
    <n v="60000"/>
    <n v="21.340660167864808"/>
    <b v="0"/>
    <s v="Diabetes"/>
    <b v="0"/>
    <b v="0"/>
    <s v="Blue Cross"/>
    <s v="High Priority"/>
    <s v="Startup"/>
    <x v="8"/>
    <x v="2"/>
  </r>
  <r>
    <s v="PID0355"/>
    <x v="0"/>
    <s v="senior"/>
    <n v="100"/>
    <n v="22.476586888657646"/>
    <b v="0"/>
    <s v="Diabetes"/>
    <b v="0"/>
    <b v="0"/>
    <s v="Aetna"/>
    <s v="Regular Follow Up"/>
    <s v="Private"/>
    <x v="10"/>
    <x v="6"/>
  </r>
  <r>
    <s v="PID0356"/>
    <x v="2"/>
    <s v="Young Adults"/>
    <n v="500"/>
    <n v="30.087809917355372"/>
    <b v="1"/>
    <s v="Prostate Cancer"/>
    <b v="1"/>
    <b v="0"/>
    <s v="Aetna"/>
    <s v="Regular Follow Up"/>
    <s v="Private"/>
    <x v="2"/>
    <x v="1"/>
  </r>
  <r>
    <s v="PID0357"/>
    <x v="0"/>
    <s v="Senior Adullt"/>
    <n v="800"/>
    <n v="31.445312499999993"/>
    <b v="1"/>
    <s v="Respiratory Infection"/>
    <b v="1"/>
    <b v="0"/>
    <s v="No Insurance"/>
    <s v="Regular Follow Up"/>
    <s v="Private"/>
    <x v="3"/>
    <x v="0"/>
  </r>
  <r>
    <s v="PID0358"/>
    <x v="1"/>
    <s v="senior"/>
    <n v="12000"/>
    <n v="30.445054107605543"/>
    <b v="1"/>
    <s v="Heart Attack"/>
    <b v="1"/>
    <b v="0"/>
    <s v="UnitedHealthcare"/>
    <s v="Regular Follow Up"/>
    <s v="public"/>
    <x v="7"/>
    <x v="8"/>
  </r>
  <r>
    <s v="PID0359"/>
    <x v="1"/>
    <s v="Young Adults"/>
    <n v="24000"/>
    <n v="32.174662453318007"/>
    <b v="1"/>
    <s v="Diabetes"/>
    <b v="0"/>
    <b v="1"/>
    <s v="Blue Cross"/>
    <s v="Regular Follow Up"/>
    <s v="Private"/>
    <x v="2"/>
    <x v="8"/>
  </r>
  <r>
    <s v="PID0360"/>
    <x v="0"/>
    <s v="Senior Adullt"/>
    <n v="240000"/>
    <n v="30.915495366095556"/>
    <b v="1"/>
    <s v="Appendicitis"/>
    <b v="0"/>
    <b v="1"/>
    <s v="No Insurance"/>
    <s v="Regular Follow Up"/>
    <s v="Startup"/>
    <x v="14"/>
    <x v="13"/>
  </r>
  <r>
    <s v="PID0361"/>
    <x v="3"/>
    <s v="senior"/>
    <n v="100"/>
    <n v="31.717230367252146"/>
    <b v="1"/>
    <s v="Cancer"/>
    <b v="1"/>
    <b v="0"/>
    <s v="UnitedHealthcare"/>
    <s v="Regular Follow Up"/>
    <s v="public"/>
    <x v="6"/>
    <x v="22"/>
  </r>
  <r>
    <s v="PID0362"/>
    <x v="3"/>
    <s v="senior"/>
    <n v="500"/>
    <n v="30.387181205911453"/>
    <b v="1"/>
    <s v="Stroke"/>
    <b v="0"/>
    <b v="1"/>
    <s v="Aetna"/>
    <s v="Regular Follow Up"/>
    <s v="Startup"/>
    <x v="6"/>
    <x v="12"/>
  </r>
  <r>
    <s v="PID0363"/>
    <x v="1"/>
    <s v="senior"/>
    <n v="60000"/>
    <n v="34.112353026564087"/>
    <b v="1"/>
    <s v="Prostate Cancer"/>
    <b v="0"/>
    <b v="1"/>
    <s v="Cigna"/>
    <s v="Regular Follow Up"/>
    <s v="public"/>
    <x v="0"/>
    <x v="13"/>
  </r>
  <r>
    <s v="PID0364"/>
    <x v="2"/>
    <s v="senior"/>
    <n v="30000"/>
    <n v="30.062071483630163"/>
    <b v="1"/>
    <s v="Allergic Reaction"/>
    <b v="1"/>
    <b v="0"/>
    <s v="Medicare"/>
    <s v="High Priority"/>
    <s v="Private"/>
    <x v="7"/>
    <x v="17"/>
  </r>
  <r>
    <s v="PID0365"/>
    <x v="0"/>
    <s v="senior"/>
    <n v="500"/>
    <n v="33.340954122847123"/>
    <b v="1"/>
    <s v="Heart Attack"/>
    <b v="1"/>
    <b v="0"/>
    <s v="Medicare"/>
    <s v="Regular Follow Up"/>
    <s v="None"/>
    <x v="6"/>
    <x v="1"/>
  </r>
  <r>
    <s v="PID0366"/>
    <x v="1"/>
    <s v="Super Adults"/>
    <n v="1000"/>
    <n v="25.722789115646261"/>
    <b v="0"/>
    <s v="Childbirth"/>
    <b v="0"/>
    <b v="0"/>
    <s v="No Insurance"/>
    <s v="Regular Follow Up"/>
    <s v="Private"/>
    <x v="16"/>
    <x v="4"/>
  </r>
  <r>
    <s v="PID0367"/>
    <x v="1"/>
    <s v="senior"/>
    <n v="20000"/>
    <n v="31.92507804370447"/>
    <b v="1"/>
    <s v="Fractured Leg"/>
    <b v="1"/>
    <b v="1"/>
    <s v="Medicare"/>
    <s v="Regular Follow Up"/>
    <s v="None"/>
    <x v="0"/>
    <x v="6"/>
  </r>
  <r>
    <s v="PID0368"/>
    <x v="2"/>
    <s v="Young Adults"/>
    <n v="100"/>
    <n v="31.305770374776923"/>
    <b v="1"/>
    <s v="Hypertension"/>
    <b v="0"/>
    <b v="1"/>
    <s v="Aetna"/>
    <s v="Regular Follow Up"/>
    <s v="Startup"/>
    <x v="18"/>
    <x v="7"/>
  </r>
  <r>
    <s v="PID0369"/>
    <x v="2"/>
    <s v="senior"/>
    <n v="500"/>
    <n v="33.918578324576018"/>
    <b v="1"/>
    <s v="Cancer"/>
    <b v="0"/>
    <b v="1"/>
    <s v="No Insurance"/>
    <s v="Regular Follow Up"/>
    <s v="public"/>
    <x v="7"/>
    <x v="17"/>
  </r>
  <r>
    <s v="PID0370"/>
    <x v="2"/>
    <s v="senior"/>
    <n v="72000"/>
    <n v="30.780907404284029"/>
    <b v="1"/>
    <s v="Kidney Stones"/>
    <b v="1"/>
    <b v="0"/>
    <s v="No Insurance"/>
    <s v="High Priority"/>
    <s v="Private"/>
    <x v="0"/>
    <x v="7"/>
  </r>
  <r>
    <s v="PID0371"/>
    <x v="3"/>
    <s v="senior"/>
    <n v="72000"/>
    <n v="22.309244096356945"/>
    <b v="0"/>
    <s v="Cancer"/>
    <b v="0"/>
    <b v="0"/>
    <s v="Cigna"/>
    <s v="Regular Follow Up"/>
    <s v="Private"/>
    <x v="0"/>
    <x v="6"/>
  </r>
  <r>
    <s v="PID0372"/>
    <x v="3"/>
    <s v="senior"/>
    <n v="500"/>
    <n v="28.025711662075299"/>
    <b v="1"/>
    <s v="Heart Disease"/>
    <b v="1"/>
    <b v="1"/>
    <s v="No Insurance"/>
    <s v="Regular Follow Up"/>
    <s v="public"/>
    <x v="6"/>
    <x v="1"/>
  </r>
  <r>
    <s v="PID0373"/>
    <x v="2"/>
    <s v="Young Adults"/>
    <n v="240000"/>
    <n v="20.447463324113304"/>
    <b v="0"/>
    <s v="Childbirth"/>
    <b v="0"/>
    <b v="0"/>
    <s v="Cigna"/>
    <s v="Regular Follow Up"/>
    <s v="Private"/>
    <x v="2"/>
    <x v="24"/>
  </r>
  <r>
    <s v="PID0374"/>
    <x v="0"/>
    <s v="Super Adults"/>
    <n v="18000"/>
    <n v="20.381328073635764"/>
    <b v="0"/>
    <s v="Osteoarthritis"/>
    <b v="0"/>
    <b v="0"/>
    <s v="UnitedHealthcare"/>
    <s v="Regular Follow Up"/>
    <s v="public"/>
    <x v="16"/>
    <x v="8"/>
  </r>
  <r>
    <s v="PID0375"/>
    <x v="0"/>
    <s v="Senior Adullt"/>
    <n v="16000"/>
    <n v="29.069767441860467"/>
    <b v="1"/>
    <s v="Fractured Leg"/>
    <b v="0"/>
    <b v="1"/>
    <s v="Blue Cross"/>
    <s v="Regular Follow Up"/>
    <s v="Startup"/>
    <x v="3"/>
    <x v="10"/>
  </r>
  <r>
    <s v="PID0376"/>
    <x v="2"/>
    <s v="senior"/>
    <n v="800"/>
    <n v="23.71883656509695"/>
    <b v="0"/>
    <s v="Fractured Leg"/>
    <b v="0"/>
    <b v="0"/>
    <s v="Cigna"/>
    <s v="Regular Follow Up"/>
    <s v="None"/>
    <x v="0"/>
    <x v="13"/>
  </r>
  <r>
    <s v="PID0377"/>
    <x v="0"/>
    <s v="senior"/>
    <n v="72000"/>
    <n v="24.615150129553413"/>
    <b v="0"/>
    <s v="Childbirth"/>
    <b v="0"/>
    <b v="0"/>
    <s v="No Insurance"/>
    <s v="Regular Follow Up"/>
    <s v="Private"/>
    <x v="7"/>
    <x v="1"/>
  </r>
  <r>
    <s v="PID0378"/>
    <x v="2"/>
    <s v="senior"/>
    <n v="30000"/>
    <n v="34.484072549916164"/>
    <b v="1"/>
    <s v="Fractured Leg"/>
    <b v="0"/>
    <b v="1"/>
    <s v="Medicare"/>
    <s v="Regular Follow Up"/>
    <s v="Startup"/>
    <x v="10"/>
    <x v="0"/>
  </r>
  <r>
    <s v="PID0379"/>
    <x v="0"/>
    <s v="senior"/>
    <n v="21000"/>
    <n v="23.875114784205696"/>
    <b v="0"/>
    <s v="Fractured Leg"/>
    <b v="0"/>
    <b v="0"/>
    <s v="No Insurance"/>
    <s v="Regular Follow Up"/>
    <s v="Private"/>
    <x v="0"/>
    <x v="13"/>
  </r>
  <r>
    <s v="PID0380"/>
    <x v="1"/>
    <s v="Young Adults"/>
    <n v="100"/>
    <n v="21.204914783987316"/>
    <b v="0"/>
    <s v="Kidney Stones"/>
    <b v="0"/>
    <b v="0"/>
    <s v="No Insurance"/>
    <s v="Regular Follow Up"/>
    <s v="Startup"/>
    <x v="18"/>
    <x v="12"/>
  </r>
  <r>
    <s v="PID0381"/>
    <x v="1"/>
    <s v="senior"/>
    <n v="90000"/>
    <n v="26.532516532110836"/>
    <b v="0"/>
    <s v="Stroke"/>
    <b v="0"/>
    <b v="0"/>
    <s v="Medicare"/>
    <s v="Regular Follow Up"/>
    <s v="public"/>
    <x v="7"/>
    <x v="8"/>
  </r>
  <r>
    <s v="PID0382"/>
    <x v="3"/>
    <s v="Senior Adullt"/>
    <n v="18000"/>
    <n v="20.571428571428573"/>
    <b v="0"/>
    <s v="Prostate Cancer"/>
    <b v="0"/>
    <b v="0"/>
    <s v="Cigna"/>
    <s v="Regular Follow Up"/>
    <s v="public"/>
    <x v="3"/>
    <x v="22"/>
  </r>
  <r>
    <s v="PID0383"/>
    <x v="1"/>
    <s v="Super Adults"/>
    <n v="250000"/>
    <n v="33.822035128465672"/>
    <b v="1"/>
    <s v="Cancer"/>
    <b v="1"/>
    <b v="1"/>
    <s v="No Insurance"/>
    <s v="Regular Follow Up"/>
    <s v="public"/>
    <x v="16"/>
    <x v="18"/>
  </r>
  <r>
    <s v="PID0384"/>
    <x v="1"/>
    <s v="Senior Adullt"/>
    <n v="100"/>
    <n v="30.864197530864192"/>
    <b v="1"/>
    <s v="Hypertension"/>
    <b v="1"/>
    <b v="0"/>
    <s v="Aetna"/>
    <s v="Regular Follow Up"/>
    <s v="Startup"/>
    <x v="9"/>
    <x v="1"/>
  </r>
  <r>
    <s v="PID0385"/>
    <x v="2"/>
    <s v="Senior Adullt"/>
    <n v="30000"/>
    <n v="23.841672774970096"/>
    <b v="0"/>
    <s v="Diabetes"/>
    <b v="0"/>
    <b v="0"/>
    <s v="Medicare"/>
    <s v="High Priority"/>
    <s v="public"/>
    <x v="3"/>
    <x v="2"/>
  </r>
  <r>
    <s v="PID0386"/>
    <x v="2"/>
    <s v="Young Adults"/>
    <n v="60000"/>
    <n v="29.150151368559037"/>
    <b v="1"/>
    <s v="Childbirth"/>
    <b v="1"/>
    <b v="0"/>
    <s v="Aetna"/>
    <s v="High Priority"/>
    <s v="public"/>
    <x v="2"/>
    <x v="2"/>
  </r>
  <r>
    <s v="PID0387"/>
    <x v="2"/>
    <s v="senior"/>
    <n v="24000"/>
    <n v="30.934256055363328"/>
    <b v="1"/>
    <s v="Heart Disease"/>
    <b v="1"/>
    <b v="1"/>
    <s v="Medicare"/>
    <s v="High Priority"/>
    <s v="Startup"/>
    <x v="6"/>
    <x v="5"/>
  </r>
  <r>
    <s v="PID0388"/>
    <x v="3"/>
    <s v="senior"/>
    <n v="30000"/>
    <n v="34.540452111838199"/>
    <b v="1"/>
    <s v="Heart Disease"/>
    <b v="1"/>
    <b v="0"/>
    <s v="Medicare"/>
    <s v="High Priority"/>
    <s v="Startup"/>
    <x v="10"/>
    <x v="2"/>
  </r>
  <r>
    <s v="PID0389"/>
    <x v="3"/>
    <s v="Super Adults"/>
    <n v="16000"/>
    <n v="33.448389217619983"/>
    <b v="1"/>
    <s v="Diabetes"/>
    <b v="0"/>
    <b v="1"/>
    <s v="No Insurance"/>
    <s v="Regular Follow Up"/>
    <s v="Startup"/>
    <x v="16"/>
    <x v="0"/>
  </r>
  <r>
    <s v="PID0390"/>
    <x v="0"/>
    <s v="senior"/>
    <n v="75000"/>
    <n v="30.600761772853186"/>
    <b v="1"/>
    <s v="Kidney Stones"/>
    <b v="1"/>
    <b v="0"/>
    <s v="Medicare"/>
    <s v="Regular Follow Up"/>
    <s v="public"/>
    <x v="10"/>
    <x v="8"/>
  </r>
  <r>
    <s v="PID0391"/>
    <x v="0"/>
    <s v="Senior Adullt"/>
    <n v="4000"/>
    <n v="28.085336213880634"/>
    <b v="1"/>
    <s v="Childbirth"/>
    <b v="0"/>
    <b v="1"/>
    <s v="No Insurance"/>
    <s v="Regular Follow Up"/>
    <s v="Startup"/>
    <x v="9"/>
    <x v="8"/>
  </r>
  <r>
    <s v="PID0392"/>
    <x v="0"/>
    <s v="Senior Adullt"/>
    <n v="250000"/>
    <n v="30.847098252453751"/>
    <b v="1"/>
    <s v="Heart Disease"/>
    <b v="1"/>
    <b v="0"/>
    <s v="Medicare"/>
    <s v="Regular Follow Up"/>
    <s v="Startup"/>
    <x v="3"/>
    <x v="8"/>
  </r>
  <r>
    <s v="PID0393"/>
    <x v="3"/>
    <s v="Super Adults"/>
    <n v="90000"/>
    <n v="30.299434357818118"/>
    <b v="1"/>
    <s v="Appendicitis"/>
    <b v="1"/>
    <b v="0"/>
    <s v="Cigna"/>
    <s v="Regular Follow Up"/>
    <s v="public"/>
    <x v="16"/>
    <x v="12"/>
  </r>
  <r>
    <s v="PID0394"/>
    <x v="1"/>
    <s v="Super Adults"/>
    <n v="45000"/>
    <n v="32.079427237846602"/>
    <b v="1"/>
    <s v="Heart Disease"/>
    <b v="1"/>
    <b v="0"/>
    <s v="UnitedHealthcare"/>
    <s v="Regular Follow Up"/>
    <s v="public"/>
    <x v="16"/>
    <x v="10"/>
  </r>
  <r>
    <s v="PID0395"/>
    <x v="3"/>
    <s v="Senior Adullt"/>
    <n v="48000"/>
    <n v="29.846813956114268"/>
    <b v="1"/>
    <s v="Heart Disease"/>
    <b v="1"/>
    <b v="1"/>
    <s v="UnitedHealthcare"/>
    <s v="Regular Follow Up"/>
    <s v="Startup"/>
    <x v="8"/>
    <x v="15"/>
  </r>
  <r>
    <s v="PID0396"/>
    <x v="2"/>
    <s v="Super Adults"/>
    <n v="12000"/>
    <n v="29.904263329628172"/>
    <b v="1"/>
    <s v="Cancer"/>
    <b v="0"/>
    <b v="1"/>
    <s v="Aetna"/>
    <s v="High Priority"/>
    <s v="Startup"/>
    <x v="16"/>
    <x v="17"/>
  </r>
  <r>
    <s v="PID0397"/>
    <x v="2"/>
    <s v="Senior Adullt"/>
    <n v="800"/>
    <n v="29.035383741521603"/>
    <b v="1"/>
    <s v="Respiratory Infection"/>
    <b v="1"/>
    <b v="1"/>
    <s v="Blue Cross"/>
    <s v="Regular Follow Up"/>
    <s v="public"/>
    <x v="9"/>
    <x v="8"/>
  </r>
  <r>
    <s v="PID0398"/>
    <x v="0"/>
    <s v="Young Adults"/>
    <n v="24000"/>
    <n v="23.030045351473927"/>
    <b v="0"/>
    <s v="Osteoarthritis"/>
    <b v="0"/>
    <b v="0"/>
    <s v="UnitedHealthcare"/>
    <s v="Regular Follow Up"/>
    <s v="public"/>
    <x v="5"/>
    <x v="8"/>
  </r>
  <r>
    <s v="PID0399"/>
    <x v="1"/>
    <s v="Senior Adullt"/>
    <n v="60000"/>
    <n v="30.320443482963768"/>
    <b v="1"/>
    <s v="Stroke"/>
    <b v="1"/>
    <b v="0"/>
    <s v="Cigna"/>
    <s v="Regular Follow Up"/>
    <s v="Private"/>
    <x v="9"/>
    <x v="1"/>
  </r>
  <r>
    <s v="PID0400"/>
    <x v="2"/>
    <s v="Senior Adullt"/>
    <n v="24000"/>
    <n v="26.1286108288576"/>
    <b v="0"/>
    <s v="Diabetes"/>
    <b v="0"/>
    <b v="0"/>
    <s v="Cigna"/>
    <s v="High Priority"/>
    <s v="public"/>
    <x v="14"/>
    <x v="5"/>
  </r>
  <r>
    <s v="PID0401"/>
    <x v="2"/>
    <s v="senior"/>
    <n v="60000"/>
    <n v="20.844444444444445"/>
    <b v="0"/>
    <s v="Appendicitis"/>
    <b v="0"/>
    <b v="0"/>
    <s v="Cigna"/>
    <s v="High Priority"/>
    <s v="None"/>
    <x v="7"/>
    <x v="2"/>
  </r>
  <r>
    <s v="PID0402"/>
    <x v="1"/>
    <s v="Senior Adullt"/>
    <n v="250000"/>
    <n v="30.026332888752098"/>
    <b v="1"/>
    <s v="Diabetes"/>
    <b v="0"/>
    <b v="1"/>
    <s v="Medicare"/>
    <s v="Regular Follow Up"/>
    <s v="Private"/>
    <x v="9"/>
    <x v="6"/>
  </r>
  <r>
    <s v="PID0403"/>
    <x v="0"/>
    <s v="senior"/>
    <n v="1600"/>
    <n v="34.89028567127103"/>
    <b v="1"/>
    <s v="Heart Disease"/>
    <b v="1"/>
    <b v="1"/>
    <s v="Aetna"/>
    <s v="Regular Follow Up"/>
    <s v="Private"/>
    <x v="6"/>
    <x v="6"/>
  </r>
  <r>
    <s v="PID0404"/>
    <x v="0"/>
    <s v="Super Adults"/>
    <n v="12000"/>
    <n v="34.924163648750408"/>
    <b v="1"/>
    <s v="Childbirth"/>
    <b v="0"/>
    <b v="1"/>
    <s v="Blue Cross"/>
    <s v="Regular Follow Up"/>
    <s v="Private"/>
    <x v="16"/>
    <x v="6"/>
  </r>
  <r>
    <s v="PID0405"/>
    <x v="0"/>
    <s v="Young Adults"/>
    <n v="32000"/>
    <n v="22.13839353757049"/>
    <b v="0"/>
    <s v="Fractured Arm"/>
    <b v="0"/>
    <b v="0"/>
    <s v="Blue Cross"/>
    <s v="Regular Follow Up"/>
    <s v="public"/>
    <x v="2"/>
    <x v="1"/>
  </r>
  <r>
    <s v="PID0406"/>
    <x v="0"/>
    <s v="Senior Adullt"/>
    <n v="12000"/>
    <n v="32.707290451277807"/>
    <b v="1"/>
    <s v="Fractured Leg"/>
    <b v="1"/>
    <b v="0"/>
    <s v="No Insurance"/>
    <s v="Regular Follow Up"/>
    <s v="public"/>
    <x v="3"/>
    <x v="1"/>
  </r>
  <r>
    <s v="PID0407"/>
    <x v="2"/>
    <s v="senior"/>
    <n v="100"/>
    <n v="34.842451523545705"/>
    <b v="1"/>
    <s v="Childbirth"/>
    <b v="1"/>
    <b v="1"/>
    <s v="Aetna"/>
    <s v="Regular Follow Up"/>
    <s v="Private"/>
    <x v="7"/>
    <x v="18"/>
  </r>
  <r>
    <s v="PID0408"/>
    <x v="3"/>
    <s v="senior"/>
    <n v="24000"/>
    <n v="28.945312499999993"/>
    <b v="1"/>
    <s v="Diabetes"/>
    <b v="1"/>
    <b v="0"/>
    <s v="Blue Cross"/>
    <s v="Regular Follow Up"/>
    <s v="Startup"/>
    <x v="0"/>
    <x v="6"/>
  </r>
  <r>
    <s v="PID0409"/>
    <x v="3"/>
    <s v="senior"/>
    <n v="48000"/>
    <n v="30.334540499838646"/>
    <b v="1"/>
    <s v="Fractured Arm"/>
    <b v="1"/>
    <b v="0"/>
    <s v="No Insurance"/>
    <s v="Regular Follow Up"/>
    <s v="public"/>
    <x v="7"/>
    <x v="13"/>
  </r>
  <r>
    <s v="PID0410"/>
    <x v="0"/>
    <s v="senior"/>
    <n v="60000"/>
    <n v="33.226642280140219"/>
    <b v="1"/>
    <s v="Fractured Arm"/>
    <b v="1"/>
    <b v="1"/>
    <s v="No Insurance"/>
    <s v="Regular Follow Up"/>
    <s v="public"/>
    <x v="10"/>
    <x v="0"/>
  </r>
  <r>
    <s v="PID0411"/>
    <x v="2"/>
    <s v="Senior Adullt"/>
    <n v="800"/>
    <n v="31.789809841776744"/>
    <b v="1"/>
    <s v="Heart Disease"/>
    <b v="1"/>
    <b v="1"/>
    <s v="Cigna"/>
    <s v="Regular Follow Up"/>
    <s v="Startup"/>
    <x v="3"/>
    <x v="17"/>
  </r>
  <r>
    <s v="PID0412"/>
    <x v="0"/>
    <s v="senior"/>
    <n v="40000"/>
    <n v="32.08655562165378"/>
    <b v="1"/>
    <s v="Diabetes"/>
    <b v="1"/>
    <b v="0"/>
    <s v="No Insurance"/>
    <s v="Regular Follow Up"/>
    <s v="Private"/>
    <x v="6"/>
    <x v="21"/>
  </r>
  <r>
    <s v="PID0413"/>
    <x v="2"/>
    <s v="senior"/>
    <n v="72000"/>
    <n v="29.033661643131204"/>
    <b v="1"/>
    <s v="Fractured Leg"/>
    <b v="0"/>
    <b v="1"/>
    <s v="Medicare"/>
    <s v="Regular Follow Up"/>
    <s v="Private"/>
    <x v="7"/>
    <x v="10"/>
  </r>
  <r>
    <s v="PID0414"/>
    <x v="3"/>
    <s v="Super Adults"/>
    <n v="60000"/>
    <n v="24.194944598337951"/>
    <b v="0"/>
    <s v="Fractured Leg"/>
    <b v="0"/>
    <b v="0"/>
    <s v="Aetna"/>
    <s v="Regular Follow Up"/>
    <s v="Private"/>
    <x v="16"/>
    <x v="3"/>
  </r>
  <r>
    <s v="PID0415"/>
    <x v="2"/>
    <s v="senior"/>
    <n v="500"/>
    <n v="22.892819979188342"/>
    <b v="0"/>
    <s v="Prostate Cancer"/>
    <b v="0"/>
    <b v="0"/>
    <s v="Medicare"/>
    <s v="Regular Follow Up"/>
    <s v="public"/>
    <x v="10"/>
    <x v="2"/>
  </r>
  <r>
    <s v="PID0416"/>
    <x v="3"/>
    <s v="Young Adults"/>
    <n v="32000"/>
    <n v="32.632014754036661"/>
    <b v="1"/>
    <s v="Heart Disease"/>
    <b v="1"/>
    <b v="0"/>
    <s v="Cigna"/>
    <s v="Regular Follow Up"/>
    <s v="public"/>
    <x v="2"/>
    <x v="1"/>
  </r>
  <r>
    <s v="PID0417"/>
    <x v="3"/>
    <s v="senior"/>
    <n v="32000"/>
    <n v="31.875438537872967"/>
    <b v="1"/>
    <s v="Heart Attack"/>
    <b v="1"/>
    <b v="0"/>
    <s v="Aetna"/>
    <s v="Regular Follow Up"/>
    <s v="Startup"/>
    <x v="6"/>
    <x v="12"/>
  </r>
  <r>
    <s v="PID0418"/>
    <x v="0"/>
    <s v="Senior Adullt"/>
    <n v="90000"/>
    <n v="22.432653061224492"/>
    <b v="0"/>
    <s v="Prostate Cancer"/>
    <b v="0"/>
    <b v="0"/>
    <s v="UnitedHealthcare"/>
    <s v="Regular Follow Up"/>
    <s v="Private"/>
    <x v="3"/>
    <x v="10"/>
  </r>
  <r>
    <s v="PID0419"/>
    <x v="0"/>
    <s v="senior"/>
    <n v="200000"/>
    <n v="33.370626133251029"/>
    <b v="1"/>
    <s v="Osteoarthritis"/>
    <b v="1"/>
    <b v="0"/>
    <s v="Aetna"/>
    <s v="Regular Follow Up"/>
    <s v="Private"/>
    <x v="6"/>
    <x v="8"/>
  </r>
  <r>
    <s v="PID0420"/>
    <x v="1"/>
    <s v="Super Adults"/>
    <n v="240000"/>
    <n v="34.702096428168169"/>
    <b v="1"/>
    <s v="Prostate Cancer"/>
    <b v="1"/>
    <b v="0"/>
    <s v="Blue Cross"/>
    <s v="Regular Follow Up"/>
    <s v="public"/>
    <x v="1"/>
    <x v="10"/>
  </r>
  <r>
    <s v="PID0421"/>
    <x v="1"/>
    <s v="Super Adults"/>
    <n v="45000"/>
    <n v="26.1286108288576"/>
    <b v="0"/>
    <s v="Stroke"/>
    <b v="0"/>
    <b v="0"/>
    <s v="Aetna"/>
    <s v="Regular Follow Up"/>
    <s v="None"/>
    <x v="1"/>
    <x v="8"/>
  </r>
  <r>
    <s v="PID0422"/>
    <x v="0"/>
    <s v="senior"/>
    <n v="800"/>
    <n v="28.844953173777309"/>
    <b v="1"/>
    <s v="Childbirth"/>
    <b v="1"/>
    <b v="0"/>
    <s v="No Insurance"/>
    <s v="Regular Follow Up"/>
    <s v="Private"/>
    <x v="0"/>
    <x v="0"/>
  </r>
  <r>
    <s v="PID0423"/>
    <x v="0"/>
    <s v="senior"/>
    <n v="250000"/>
    <n v="33.113822914390937"/>
    <b v="1"/>
    <s v="Heart Attack"/>
    <b v="1"/>
    <b v="1"/>
    <s v="Medicare"/>
    <s v="Regular Follow Up"/>
    <s v="Private"/>
    <x v="6"/>
    <x v="13"/>
  </r>
  <r>
    <s v="PID0424"/>
    <x v="2"/>
    <s v="senior"/>
    <n v="800"/>
    <n v="34.569780483896807"/>
    <b v="1"/>
    <s v="Cancer"/>
    <b v="1"/>
    <b v="1"/>
    <s v="UnitedHealthcare"/>
    <s v="Regular Follow Up"/>
    <s v="Startup"/>
    <x v="0"/>
    <x v="13"/>
  </r>
  <r>
    <s v="PID0425"/>
    <x v="1"/>
    <s v="Senior Adullt"/>
    <n v="45000"/>
    <n v="22.369146005509645"/>
    <b v="0"/>
    <s v="Appendicitis"/>
    <b v="0"/>
    <b v="0"/>
    <s v="Aetna"/>
    <s v="Regular Follow Up"/>
    <s v="Startup"/>
    <x v="9"/>
    <x v="8"/>
  </r>
  <r>
    <s v="PID0426"/>
    <x v="0"/>
    <s v="senior"/>
    <n v="800"/>
    <n v="34.033595017762373"/>
    <b v="1"/>
    <s v="Hypertension"/>
    <b v="0"/>
    <b v="1"/>
    <s v="No Insurance"/>
    <s v="Regular Follow Up"/>
    <s v="Startup"/>
    <x v="0"/>
    <x v="12"/>
  </r>
  <r>
    <s v="PID0427"/>
    <x v="2"/>
    <s v="Senior Adullt"/>
    <n v="40000"/>
    <n v="22.309356408869661"/>
    <b v="0"/>
    <s v="Hypertension"/>
    <b v="0"/>
    <b v="0"/>
    <s v="Blue Cross"/>
    <s v="High Priority"/>
    <s v="Private"/>
    <x v="8"/>
    <x v="5"/>
  </r>
  <r>
    <s v="PID0428"/>
    <x v="3"/>
    <s v="senior"/>
    <n v="3000"/>
    <n v="34.352399737015119"/>
    <b v="1"/>
    <s v="Diabetes"/>
    <b v="1"/>
    <b v="0"/>
    <s v="Aetna"/>
    <s v="Regular Follow Up"/>
    <s v="Startup"/>
    <x v="10"/>
    <x v="13"/>
  </r>
  <r>
    <s v="PID0429"/>
    <x v="2"/>
    <s v="senior"/>
    <n v="40000"/>
    <n v="22.168692837517408"/>
    <b v="0"/>
    <s v="Fractured Leg"/>
    <b v="0"/>
    <b v="0"/>
    <s v="UnitedHealthcare"/>
    <s v="High Priority"/>
    <s v="Startup"/>
    <x v="7"/>
    <x v="2"/>
  </r>
  <r>
    <s v="PID0430"/>
    <x v="0"/>
    <s v="senior"/>
    <n v="72000"/>
    <n v="29.372397382510414"/>
    <b v="1"/>
    <s v="Heart Attack"/>
    <b v="1"/>
    <b v="0"/>
    <s v="Blue Cross"/>
    <s v="Regular Follow Up"/>
    <s v="Private"/>
    <x v="0"/>
    <x v="13"/>
  </r>
  <r>
    <s v="PID0431"/>
    <x v="3"/>
    <s v="senior"/>
    <n v="12000"/>
    <n v="31.34476044559354"/>
    <b v="1"/>
    <s v="Kidney Stones"/>
    <b v="0"/>
    <b v="1"/>
    <s v="Cigna"/>
    <s v="Regular Follow Up"/>
    <s v="public"/>
    <x v="6"/>
    <x v="22"/>
  </r>
  <r>
    <s v="PID0432"/>
    <x v="2"/>
    <s v="Young Adults"/>
    <n v="54000"/>
    <n v="24.673008323424494"/>
    <b v="0"/>
    <s v="Prostate Cancer"/>
    <b v="0"/>
    <b v="0"/>
    <s v="Aetna"/>
    <s v="High Priority"/>
    <s v="Private"/>
    <x v="2"/>
    <x v="17"/>
  </r>
  <r>
    <s v="PID0433"/>
    <x v="0"/>
    <s v="senior"/>
    <n v="45000"/>
    <n v="29.531680440771357"/>
    <b v="1"/>
    <s v="Heart Disease"/>
    <b v="1"/>
    <b v="1"/>
    <s v="Blue Cross"/>
    <s v="Regular Follow Up"/>
    <s v="None"/>
    <x v="6"/>
    <x v="18"/>
  </r>
  <r>
    <s v="PID0434"/>
    <x v="0"/>
    <s v="senior"/>
    <n v="100"/>
    <n v="25.636700961376285"/>
    <b v="0"/>
    <s v="Diabetes"/>
    <b v="0"/>
    <b v="0"/>
    <s v="Cigna"/>
    <s v="Regular Follow Up"/>
    <s v="Startup"/>
    <x v="0"/>
    <x v="8"/>
  </r>
  <r>
    <s v="PID0435"/>
    <x v="1"/>
    <s v="senior"/>
    <n v="24000"/>
    <n v="21.338210638622158"/>
    <b v="0"/>
    <s v="Cancer"/>
    <b v="0"/>
    <b v="0"/>
    <s v="Aetna"/>
    <s v="Regular Follow Up"/>
    <s v="public"/>
    <x v="15"/>
    <x v="8"/>
  </r>
  <r>
    <s v="PID0436"/>
    <x v="1"/>
    <s v="Young Adults"/>
    <n v="18000"/>
    <n v="29.062499999999996"/>
    <b v="1"/>
    <s v="Kidney Stones"/>
    <b v="0"/>
    <b v="1"/>
    <s v="Cigna"/>
    <s v="Regular Follow Up"/>
    <s v="public"/>
    <x v="18"/>
    <x v="13"/>
  </r>
  <r>
    <s v="PID0437"/>
    <x v="0"/>
    <s v="senior"/>
    <n v="54000"/>
    <n v="23.287419651056016"/>
    <b v="0"/>
    <s v="Fractured Arm"/>
    <b v="0"/>
    <b v="0"/>
    <s v="Aetna"/>
    <s v="Regular Follow Up"/>
    <s v="Private"/>
    <x v="7"/>
    <x v="18"/>
  </r>
  <r>
    <s v="PID0438"/>
    <x v="2"/>
    <s v="senior"/>
    <n v="500"/>
    <n v="32.769394909312595"/>
    <b v="1"/>
    <s v="Kidney Stones"/>
    <b v="1"/>
    <b v="1"/>
    <s v="Medicare"/>
    <s v="Regular Follow Up"/>
    <s v="public"/>
    <x v="7"/>
    <x v="5"/>
  </r>
  <r>
    <s v="PID0439"/>
    <x v="0"/>
    <s v="Super Adults"/>
    <n v="48000"/>
    <n v="30.781249999999993"/>
    <b v="1"/>
    <s v="Diabetes"/>
    <b v="0"/>
    <b v="1"/>
    <s v="Cigna"/>
    <s v="Regular Follow Up"/>
    <s v="Private"/>
    <x v="16"/>
    <x v="19"/>
  </r>
  <r>
    <s v="PID0440"/>
    <x v="1"/>
    <s v="senior"/>
    <n v="72000"/>
    <n v="25.512123388393011"/>
    <b v="0"/>
    <s v="Stroke"/>
    <b v="0"/>
    <b v="0"/>
    <s v="Cigna"/>
    <s v="Regular Follow Up"/>
    <s v="Private"/>
    <x v="6"/>
    <x v="10"/>
  </r>
  <r>
    <s v="PID0441"/>
    <x v="0"/>
    <s v="Super Adults"/>
    <n v="200"/>
    <n v="34.570312499999993"/>
    <b v="1"/>
    <s v="Fractured Arm"/>
    <b v="0"/>
    <b v="1"/>
    <s v="Blue Cross"/>
    <s v="Regular Follow Up"/>
    <s v="Startup"/>
    <x v="1"/>
    <x v="7"/>
  </r>
  <r>
    <s v="PID0442"/>
    <x v="0"/>
    <s v="senior"/>
    <n v="20000"/>
    <n v="20.692552781765347"/>
    <b v="0"/>
    <s v="Diabetes"/>
    <b v="0"/>
    <b v="0"/>
    <s v="UnitedHealthcare"/>
    <s v="Regular Follow Up"/>
    <s v="Startup"/>
    <x v="10"/>
    <x v="8"/>
  </r>
  <r>
    <s v="PID0443"/>
    <x v="2"/>
    <s v="Senior Adullt"/>
    <n v="60000"/>
    <n v="25.524316375477053"/>
    <b v="0"/>
    <s v="Fractured Leg"/>
    <b v="0"/>
    <b v="0"/>
    <s v="Aetna"/>
    <s v="High Priority"/>
    <s v="None"/>
    <x v="8"/>
    <x v="11"/>
  </r>
  <r>
    <s v="PID0444"/>
    <x v="2"/>
    <s v="senior"/>
    <n v="45000"/>
    <n v="31.239414355075468"/>
    <b v="1"/>
    <s v="Diabetes"/>
    <b v="1"/>
    <b v="0"/>
    <s v="Blue Cross"/>
    <s v="High Priority"/>
    <s v="None"/>
    <x v="10"/>
    <x v="2"/>
  </r>
  <r>
    <s v="PID0445"/>
    <x v="2"/>
    <s v="Senior Adullt"/>
    <n v="24000"/>
    <n v="26.696500906600825"/>
    <b v="0"/>
    <s v="Prostate Cancer"/>
    <b v="0"/>
    <b v="0"/>
    <s v="UnitedHealthcare"/>
    <s v="Regular Follow Up"/>
    <s v="None"/>
    <x v="9"/>
    <x v="0"/>
  </r>
  <r>
    <s v="PID0446"/>
    <x v="2"/>
    <s v="Super Adults"/>
    <n v="15000"/>
    <n v="30.734543728491751"/>
    <b v="1"/>
    <s v="Fractured Leg"/>
    <b v="1"/>
    <b v="0"/>
    <s v="Aetna"/>
    <s v="High Priority"/>
    <s v="public"/>
    <x v="16"/>
    <x v="17"/>
  </r>
  <r>
    <s v="PID0447"/>
    <x v="0"/>
    <s v="Young Adults"/>
    <n v="250000"/>
    <n v="33.836425909894992"/>
    <b v="1"/>
    <s v="Heart Attack"/>
    <b v="1"/>
    <b v="0"/>
    <s v="Aetna"/>
    <s v="Regular Follow Up"/>
    <s v="Startup"/>
    <x v="2"/>
    <x v="6"/>
  </r>
  <r>
    <s v="PID0448"/>
    <x v="2"/>
    <s v="Senior Adullt"/>
    <n v="24000"/>
    <n v="31.491671624033319"/>
    <b v="1"/>
    <s v="Prostate Cancer"/>
    <b v="1"/>
    <b v="0"/>
    <s v="Medicare"/>
    <s v="High Priority"/>
    <s v="public"/>
    <x v="8"/>
    <x v="11"/>
  </r>
  <r>
    <s v="PID0449"/>
    <x v="2"/>
    <s v="senior"/>
    <n v="250000"/>
    <n v="29.508326411138796"/>
    <b v="1"/>
    <s v="Fractured Leg"/>
    <b v="0"/>
    <b v="1"/>
    <s v="Cigna"/>
    <s v="High Priority"/>
    <s v="Startup"/>
    <x v="7"/>
    <x v="2"/>
  </r>
  <r>
    <s v="PID0450"/>
    <x v="1"/>
    <s v="senior"/>
    <n v="300000"/>
    <n v="33.127834467120188"/>
    <b v="1"/>
    <s v="Fractured Leg"/>
    <b v="1"/>
    <b v="1"/>
    <s v="No Insurance"/>
    <s v="Regular Follow Up"/>
    <s v="public"/>
    <x v="10"/>
    <x v="1"/>
  </r>
  <r>
    <s v="PID0451"/>
    <x v="3"/>
    <s v="Senior Adullt"/>
    <n v="18000"/>
    <n v="31.082688875669248"/>
    <b v="1"/>
    <s v="Hypertension"/>
    <b v="0"/>
    <b v="1"/>
    <s v="Cigna"/>
    <s v="Regular Follow Up"/>
    <s v="Startup"/>
    <x v="14"/>
    <x v="8"/>
  </r>
  <r>
    <s v="PID0452"/>
    <x v="0"/>
    <s v="Young Adults"/>
    <n v="3000"/>
    <n v="24.553571428571431"/>
    <b v="0"/>
    <s v="Cancer"/>
    <b v="0"/>
    <b v="0"/>
    <s v="Blue Cross"/>
    <s v="Regular Follow Up"/>
    <s v="public"/>
    <x v="2"/>
    <x v="2"/>
  </r>
  <r>
    <s v="PID0453"/>
    <x v="2"/>
    <s v="Senior Adullt"/>
    <n v="18000"/>
    <n v="24.056934745564501"/>
    <b v="0"/>
    <s v="Fractured Arm"/>
    <b v="0"/>
    <b v="0"/>
    <s v="No Insurance"/>
    <s v="High Priority"/>
    <s v="None"/>
    <x v="14"/>
    <x v="2"/>
  </r>
  <r>
    <s v="PID0454"/>
    <x v="0"/>
    <s v="senior"/>
    <n v="32000"/>
    <n v="26.764297437192273"/>
    <b v="0"/>
    <s v="Childbirth"/>
    <b v="0"/>
    <b v="0"/>
    <s v="Cigna"/>
    <s v="Regular Follow Up"/>
    <s v="public"/>
    <x v="6"/>
    <x v="10"/>
  </r>
  <r>
    <s v="PID0455"/>
    <x v="0"/>
    <s v="Young Adults"/>
    <n v="100"/>
    <n v="32.923201730665227"/>
    <b v="1"/>
    <s v="Fractured Arm"/>
    <b v="1"/>
    <b v="0"/>
    <s v="Cigna"/>
    <s v="Regular Follow Up"/>
    <s v="public"/>
    <x v="12"/>
    <x v="8"/>
  </r>
  <r>
    <s v="PID0456"/>
    <x v="0"/>
    <s v="senior"/>
    <n v="54000"/>
    <n v="32.800734618916437"/>
    <b v="1"/>
    <s v="Cancer"/>
    <b v="0"/>
    <b v="1"/>
    <s v="No Insurance"/>
    <s v="High Priority"/>
    <s v="Startup"/>
    <x v="0"/>
    <x v="7"/>
  </r>
  <r>
    <s v="PID0457"/>
    <x v="3"/>
    <s v="senior"/>
    <n v="800"/>
    <n v="25.221367397300046"/>
    <b v="0"/>
    <s v="Fractured Arm"/>
    <b v="0"/>
    <b v="0"/>
    <s v="Aetna"/>
    <s v="Regular Follow Up"/>
    <s v="Private"/>
    <x v="6"/>
    <x v="2"/>
  </r>
  <r>
    <s v="PID0458"/>
    <x v="2"/>
    <s v="Senior Adullt"/>
    <n v="72000"/>
    <n v="31.826099579039052"/>
    <b v="1"/>
    <s v="Childbirth"/>
    <b v="1"/>
    <b v="1"/>
    <s v="UnitedHealthcare"/>
    <s v="High Priority"/>
    <s v="public"/>
    <x v="3"/>
    <x v="2"/>
  </r>
  <r>
    <s v="PID0459"/>
    <x v="0"/>
    <s v="senior"/>
    <n v="40000"/>
    <n v="33.798126951092605"/>
    <b v="1"/>
    <s v="Heart Attack"/>
    <b v="1"/>
    <b v="0"/>
    <s v="Blue Cross"/>
    <s v="Regular Follow Up"/>
    <s v="Startup"/>
    <x v="7"/>
    <x v="10"/>
  </r>
  <r>
    <s v="PID0460"/>
    <x v="1"/>
    <s v="Young Adults"/>
    <n v="40000"/>
    <n v="31.609195402298852"/>
    <b v="1"/>
    <s v="Kidney Stones"/>
    <b v="0"/>
    <b v="1"/>
    <s v="UnitedHealthcare"/>
    <s v="Regular Follow Up"/>
    <s v="public"/>
    <x v="5"/>
    <x v="0"/>
  </r>
  <r>
    <s v="PID0461"/>
    <x v="2"/>
    <s v="senior"/>
    <n v="32000"/>
    <n v="20.919067215363508"/>
    <b v="0"/>
    <s v="Childbirth"/>
    <b v="0"/>
    <b v="0"/>
    <s v="No Insurance"/>
    <s v="High Priority"/>
    <s v="Startup"/>
    <x v="10"/>
    <x v="11"/>
  </r>
  <r>
    <s v="PID0462"/>
    <x v="0"/>
    <s v="Senior Adullt"/>
    <n v="54000"/>
    <n v="30.830449826989621"/>
    <b v="1"/>
    <s v="Prostate Cancer"/>
    <b v="0"/>
    <b v="1"/>
    <s v="Blue Cross"/>
    <s v="Regular Follow Up"/>
    <s v="public"/>
    <x v="3"/>
    <x v="10"/>
  </r>
  <r>
    <s v="PID0463"/>
    <x v="3"/>
    <s v="senior"/>
    <n v="40000"/>
    <n v="29.27257977285019"/>
    <b v="1"/>
    <s v="Stroke"/>
    <b v="1"/>
    <b v="0"/>
    <s v="Aetna"/>
    <s v="Regular Follow Up"/>
    <s v="public"/>
    <x v="6"/>
    <x v="6"/>
  </r>
  <r>
    <s v="PID0464"/>
    <x v="0"/>
    <s v="Super Adults"/>
    <n v="800"/>
    <n v="32.470156106519745"/>
    <b v="1"/>
    <s v="Cancer"/>
    <b v="0"/>
    <b v="1"/>
    <s v="No Insurance"/>
    <s v="Regular Follow Up"/>
    <s v="Startup"/>
    <x v="16"/>
    <x v="8"/>
  </r>
  <r>
    <s v="PID0465"/>
    <x v="1"/>
    <s v="Young Adults"/>
    <n v="32000"/>
    <n v="30.00992063492064"/>
    <b v="1"/>
    <s v="Heart Disease"/>
    <b v="1"/>
    <b v="1"/>
    <s v="UnitedHealthcare"/>
    <s v="Regular Follow Up"/>
    <s v="Private"/>
    <x v="2"/>
    <x v="6"/>
  </r>
  <r>
    <s v="PID0466"/>
    <x v="0"/>
    <s v="Super Adults"/>
    <n v="12000"/>
    <n v="31.134235171696144"/>
    <b v="1"/>
    <s v="Stroke"/>
    <b v="1"/>
    <b v="0"/>
    <s v="No Insurance"/>
    <s v="Regular Follow Up"/>
    <s v="Startup"/>
    <x v="16"/>
    <x v="12"/>
  </r>
  <r>
    <s v="PID0467"/>
    <x v="1"/>
    <s v="Super Adults"/>
    <n v="40000"/>
    <n v="33.701198528539216"/>
    <b v="1"/>
    <s v="Hypertension"/>
    <b v="0"/>
    <b v="1"/>
    <s v="No Insurance"/>
    <s v="Regular Follow Up"/>
    <s v="public"/>
    <x v="16"/>
    <x v="6"/>
  </r>
  <r>
    <s v="PID0468"/>
    <x v="2"/>
    <s v="Young Adults"/>
    <n v="21000"/>
    <n v="32.352941176470594"/>
    <b v="1"/>
    <s v="Stroke"/>
    <b v="0"/>
    <b v="1"/>
    <s v="Aetna"/>
    <s v="Regular Follow Up"/>
    <s v="Startup"/>
    <x v="12"/>
    <x v="13"/>
  </r>
  <r>
    <s v="PID0469"/>
    <x v="3"/>
    <s v="Young Adults"/>
    <n v="3000"/>
    <n v="21.93771626297578"/>
    <b v="0"/>
    <s v="Hypertension"/>
    <b v="0"/>
    <b v="0"/>
    <s v="Cigna"/>
    <s v="Regular Follow Up"/>
    <s v="Private"/>
    <x v="12"/>
    <x v="5"/>
  </r>
  <r>
    <s v="PID0470"/>
    <x v="2"/>
    <s v="senior"/>
    <n v="75000"/>
    <n v="34.438631487824161"/>
    <b v="1"/>
    <s v="Appendicitis"/>
    <b v="1"/>
    <b v="0"/>
    <s v="Medicare"/>
    <s v="Regular Follow Up"/>
    <s v="Startup"/>
    <x v="7"/>
    <x v="8"/>
  </r>
  <r>
    <s v="PID0471"/>
    <x v="3"/>
    <s v="Young Adults"/>
    <n v="800"/>
    <n v="31.941452070722622"/>
    <b v="1"/>
    <s v="Stroke"/>
    <b v="0"/>
    <b v="1"/>
    <s v="UnitedHealthcare"/>
    <s v="Regular Follow Up"/>
    <s v="Private"/>
    <x v="19"/>
    <x v="1"/>
  </r>
  <r>
    <s v="PID0472"/>
    <x v="0"/>
    <s v="senior"/>
    <n v="75000"/>
    <n v="20.390624999999996"/>
    <b v="0"/>
    <s v="Kidney Stones"/>
    <b v="0"/>
    <b v="0"/>
    <s v="No Insurance"/>
    <s v="Regular Follow Up"/>
    <s v="Startup"/>
    <x v="10"/>
    <x v="18"/>
  </r>
  <r>
    <s v="PID0473"/>
    <x v="0"/>
    <s v="senior"/>
    <n v="20000"/>
    <n v="34.012855831037648"/>
    <b v="1"/>
    <s v="Fractured Arm"/>
    <b v="0"/>
    <b v="1"/>
    <s v="UnitedHealthcare"/>
    <s v="Regular Follow Up"/>
    <s v="Startup"/>
    <x v="0"/>
    <x v="13"/>
  </r>
  <r>
    <s v="PID0474"/>
    <x v="2"/>
    <s v="senior"/>
    <n v="100"/>
    <n v="28.133656509695292"/>
    <b v="1"/>
    <s v="Childbirth"/>
    <b v="1"/>
    <b v="1"/>
    <s v="UnitedHealthcare"/>
    <s v="Regular Follow Up"/>
    <s v="public"/>
    <x v="10"/>
    <x v="6"/>
  </r>
  <r>
    <s v="PID0475"/>
    <x v="1"/>
    <s v="Super Adults"/>
    <n v="75000"/>
    <n v="29.895429246078599"/>
    <b v="1"/>
    <s v="Stroke"/>
    <b v="0"/>
    <b v="1"/>
    <s v="Medicare"/>
    <s v="Regular Follow Up"/>
    <s v="None"/>
    <x v="16"/>
    <x v="8"/>
  </r>
  <r>
    <s v="PID0476"/>
    <x v="0"/>
    <s v="Senior Adullt"/>
    <n v="250000"/>
    <n v="33.090134297520663"/>
    <b v="1"/>
    <s v="Stroke"/>
    <b v="0"/>
    <b v="1"/>
    <s v="No Insurance"/>
    <s v="Regular Follow Up"/>
    <s v="public"/>
    <x v="9"/>
    <x v="4"/>
  </r>
  <r>
    <s v="PID0477"/>
    <x v="1"/>
    <s v="Senior Adullt"/>
    <n v="20000"/>
    <n v="25.822720163426858"/>
    <b v="0"/>
    <s v="Allergic Reaction"/>
    <b v="0"/>
    <b v="0"/>
    <s v="Medicare"/>
    <s v="Regular Follow Up"/>
    <s v="Startup"/>
    <x v="3"/>
    <x v="1"/>
  </r>
  <r>
    <s v="PID0478"/>
    <x v="2"/>
    <s v="Young Adults"/>
    <n v="72000"/>
    <n v="21.877551020408163"/>
    <b v="0"/>
    <s v="Diabetes"/>
    <b v="0"/>
    <b v="0"/>
    <s v="Blue Cross"/>
    <s v="High Priority"/>
    <s v="None"/>
    <x v="5"/>
    <x v="17"/>
  </r>
  <r>
    <s v="PID0479"/>
    <x v="0"/>
    <s v="senior"/>
    <n v="4000"/>
    <n v="28.281249999999996"/>
    <b v="1"/>
    <s v="Heart Disease"/>
    <b v="1"/>
    <b v="1"/>
    <s v="Blue Cross"/>
    <s v="Regular Follow Up"/>
    <s v="Private"/>
    <x v="6"/>
    <x v="1"/>
  </r>
  <r>
    <s v="PID0480"/>
    <x v="0"/>
    <s v="Young Adults"/>
    <n v="30000"/>
    <n v="20.576281027725361"/>
    <b v="0"/>
    <s v="Hypertension"/>
    <b v="0"/>
    <b v="0"/>
    <s v="Aetna"/>
    <s v="Regular Follow Up"/>
    <s v="Private"/>
    <x v="5"/>
    <x v="0"/>
  </r>
  <r>
    <s v="PID0481"/>
    <x v="2"/>
    <s v="Senior Adullt"/>
    <n v="45000"/>
    <n v="24.767565919829291"/>
    <b v="0"/>
    <s v="Kidney Stones"/>
    <b v="0"/>
    <b v="0"/>
    <s v="Cigna"/>
    <s v="High Priority"/>
    <s v="Private"/>
    <x v="9"/>
    <x v="7"/>
  </r>
  <r>
    <s v="PID0482"/>
    <x v="1"/>
    <s v="senior"/>
    <n v="100"/>
    <n v="32.539062499999993"/>
    <b v="1"/>
    <s v="Heart Attack"/>
    <b v="1"/>
    <b v="0"/>
    <s v="No Insurance"/>
    <s v="Regular Follow Up"/>
    <s v="public"/>
    <x v="10"/>
    <x v="3"/>
  </r>
  <r>
    <s v="PID0483"/>
    <x v="2"/>
    <s v="senior"/>
    <n v="500"/>
    <n v="34.943825024563203"/>
    <b v="1"/>
    <s v="Heart Attack"/>
    <b v="1"/>
    <b v="0"/>
    <s v="Cigna"/>
    <s v="Regular Follow Up"/>
    <s v="public"/>
    <x v="7"/>
    <x v="1"/>
  </r>
  <r>
    <s v="PID0484"/>
    <x v="2"/>
    <s v="Young Adults"/>
    <n v="500"/>
    <n v="24.683195592286506"/>
    <b v="0"/>
    <s v="Cancer"/>
    <b v="0"/>
    <b v="0"/>
    <s v="Cigna"/>
    <s v="Regular Follow Up"/>
    <s v="public"/>
    <x v="2"/>
    <x v="17"/>
  </r>
  <r>
    <s v="PID0485"/>
    <x v="0"/>
    <s v="senior"/>
    <n v="60000"/>
    <n v="28.826177285318558"/>
    <b v="1"/>
    <s v="Respiratory Infection"/>
    <b v="1"/>
    <b v="1"/>
    <s v="No Insurance"/>
    <s v="Regular Follow Up"/>
    <s v="public"/>
    <x v="7"/>
    <x v="4"/>
  </r>
  <r>
    <s v="PID0486"/>
    <x v="0"/>
    <s v="senior"/>
    <n v="48000"/>
    <n v="33.976124885215796"/>
    <b v="1"/>
    <s v="Heart Disease"/>
    <b v="1"/>
    <b v="0"/>
    <s v="UnitedHealthcare"/>
    <s v="Regular Follow Up"/>
    <s v="Private"/>
    <x v="6"/>
    <x v="12"/>
  </r>
  <r>
    <s v="PID0487"/>
    <x v="0"/>
    <s v="senior"/>
    <n v="15000"/>
    <n v="30.66122448979592"/>
    <b v="1"/>
    <s v="Cancer"/>
    <b v="1"/>
    <b v="1"/>
    <s v="Medicare"/>
    <s v="Regular Follow Up"/>
    <s v="Private"/>
    <x v="6"/>
    <x v="6"/>
  </r>
  <r>
    <s v="PID0488"/>
    <x v="0"/>
    <s v="senior"/>
    <n v="800"/>
    <n v="30.267642974371924"/>
    <b v="1"/>
    <s v="Prostate Cancer"/>
    <b v="1"/>
    <b v="0"/>
    <s v="UnitedHealthcare"/>
    <s v="Regular Follow Up"/>
    <s v="public"/>
    <x v="6"/>
    <x v="5"/>
  </r>
  <r>
    <s v="PID0489"/>
    <x v="1"/>
    <s v="senior"/>
    <n v="21000"/>
    <n v="28.444444444444443"/>
    <b v="1"/>
    <s v="Osteoarthritis"/>
    <b v="1"/>
    <b v="0"/>
    <s v="Cigna"/>
    <s v="Regular Follow Up"/>
    <s v="Private"/>
    <x v="10"/>
    <x v="8"/>
  </r>
  <r>
    <s v="PID0490"/>
    <x v="0"/>
    <s v="Senior Adullt"/>
    <n v="40000"/>
    <n v="22.100449992742053"/>
    <b v="0"/>
    <s v="Hypertension"/>
    <b v="0"/>
    <b v="0"/>
    <s v="Medicare"/>
    <s v="Regular Follow Up"/>
    <s v="public"/>
    <x v="3"/>
    <x v="6"/>
  </r>
  <r>
    <s v="PID0491"/>
    <x v="1"/>
    <s v="senior"/>
    <n v="500"/>
    <n v="32.907681030824421"/>
    <b v="1"/>
    <s v="Osteoarthritis"/>
    <b v="1"/>
    <b v="1"/>
    <s v="Cigna"/>
    <s v="Regular Follow Up"/>
    <s v="Startup"/>
    <x v="0"/>
    <x v="13"/>
  </r>
  <r>
    <s v="PID0492"/>
    <x v="1"/>
    <s v="Senior Adullt"/>
    <n v="100"/>
    <n v="28.114285714285714"/>
    <b v="1"/>
    <s v="Diabetes"/>
    <b v="1"/>
    <b v="0"/>
    <s v="Aetna"/>
    <s v="Regular Follow Up"/>
    <s v="public"/>
    <x v="3"/>
    <x v="0"/>
  </r>
  <r>
    <s v="PID0493"/>
    <x v="2"/>
    <s v="Super Adults"/>
    <n v="300000"/>
    <n v="33.759666864961339"/>
    <b v="1"/>
    <s v="Respiratory Infection"/>
    <b v="1"/>
    <b v="1"/>
    <s v="Cigna"/>
    <s v="Regular Follow Up"/>
    <s v="Startup"/>
    <x v="1"/>
    <x v="13"/>
  </r>
  <r>
    <s v="PID0494"/>
    <x v="0"/>
    <s v="Senior Adullt"/>
    <n v="500"/>
    <n v="22.109374999999996"/>
    <b v="0"/>
    <s v="Diabetes"/>
    <b v="0"/>
    <b v="0"/>
    <s v="Medicare"/>
    <s v="Regular Follow Up"/>
    <s v="public"/>
    <x v="8"/>
    <x v="1"/>
  </r>
  <r>
    <s v="PID0495"/>
    <x v="0"/>
    <s v="senior"/>
    <n v="300000"/>
    <n v="32.370445637973582"/>
    <b v="1"/>
    <s v="Fractured Arm"/>
    <b v="1"/>
    <b v="1"/>
    <s v="Cigna"/>
    <s v="High Priority"/>
    <s v="Private"/>
    <x v="10"/>
    <x v="2"/>
  </r>
  <r>
    <s v="PID0496"/>
    <x v="3"/>
    <s v="senior"/>
    <n v="20000"/>
    <n v="22.976680384087786"/>
    <b v="0"/>
    <s v="Kidney Stones"/>
    <b v="0"/>
    <b v="0"/>
    <s v="Medicare"/>
    <s v="Regular Follow Up"/>
    <s v="Startup"/>
    <x v="10"/>
    <x v="0"/>
  </r>
  <r>
    <s v="PID0497"/>
    <x v="1"/>
    <s v="senior"/>
    <n v="3000"/>
    <n v="20.140804180577735"/>
    <b v="0"/>
    <s v="Prostate Cancer"/>
    <b v="0"/>
    <b v="0"/>
    <s v="Cigna"/>
    <s v="Regular Follow Up"/>
    <s v="None"/>
    <x v="13"/>
    <x v="13"/>
  </r>
  <r>
    <s v="PID0498"/>
    <x v="2"/>
    <s v="senior"/>
    <n v="60000"/>
    <n v="28.682001185980464"/>
    <b v="1"/>
    <s v="Appendicitis"/>
    <b v="0"/>
    <b v="1"/>
    <s v="UnitedHealthcare"/>
    <s v="High Priority"/>
    <s v="Startup"/>
    <x v="6"/>
    <x v="2"/>
  </r>
  <r>
    <s v="PID0499"/>
    <x v="1"/>
    <s v="senior"/>
    <n v="100"/>
    <n v="20.732340720221607"/>
    <b v="0"/>
    <s v="Appendicitis"/>
    <b v="0"/>
    <b v="0"/>
    <s v="No Insurance"/>
    <s v="Regular Follow Up"/>
    <s v="Private"/>
    <x v="10"/>
    <x v="24"/>
  </r>
  <r>
    <s v="PID0500"/>
    <x v="0"/>
    <s v="Super Adults"/>
    <n v="40000"/>
    <n v="26.36079714455682"/>
    <b v="0"/>
    <s v="Osteoarthritis"/>
    <b v="0"/>
    <b v="0"/>
    <s v="UnitedHealthcare"/>
    <s v="Regular Follow Up"/>
    <s v="Private"/>
    <x v="16"/>
    <x v="4"/>
  </r>
  <r>
    <s v="PID0501"/>
    <x v="2"/>
    <s v="Senior Adullt"/>
    <n v="18000"/>
    <n v="30.380622837370243"/>
    <b v="1"/>
    <s v="Heart Disease"/>
    <b v="1"/>
    <b v="1"/>
    <s v="Cigna"/>
    <s v="High Priority"/>
    <s v="public"/>
    <x v="9"/>
    <x v="5"/>
  </r>
  <r>
    <s v="PID0502"/>
    <x v="0"/>
    <s v="senior"/>
    <n v="24000"/>
    <n v="29.79421790178008"/>
    <b v="1"/>
    <s v="Respiratory Infection"/>
    <b v="1"/>
    <b v="0"/>
    <s v="Medicare"/>
    <s v="Regular Follow Up"/>
    <s v="Startup"/>
    <x v="6"/>
    <x v="1"/>
  </r>
  <r>
    <s v="PID0503"/>
    <x v="0"/>
    <s v="senior"/>
    <n v="18000"/>
    <n v="28.850341123530267"/>
    <b v="1"/>
    <s v="Fractured Leg"/>
    <b v="1"/>
    <b v="0"/>
    <s v="Aetna"/>
    <s v="Regular Follow Up"/>
    <s v="None"/>
    <x v="0"/>
    <x v="4"/>
  </r>
  <r>
    <s v="PID0504"/>
    <x v="0"/>
    <s v="Senior Adullt"/>
    <n v="800"/>
    <n v="29.983587930816814"/>
    <b v="1"/>
    <s v="Diabetes"/>
    <b v="1"/>
    <b v="1"/>
    <s v="Cigna"/>
    <s v="Regular Follow Up"/>
    <s v="public"/>
    <x v="3"/>
    <x v="5"/>
  </r>
  <r>
    <s v="PID0505"/>
    <x v="3"/>
    <s v="senior"/>
    <n v="3000"/>
    <n v="29.60356404958678"/>
    <b v="1"/>
    <s v="Diabetes"/>
    <b v="0"/>
    <b v="1"/>
    <s v="Medicare"/>
    <s v="Regular Follow Up"/>
    <s v="Private"/>
    <x v="6"/>
    <x v="4"/>
  </r>
  <r>
    <s v="PID0506"/>
    <x v="2"/>
    <s v="Senior Adullt"/>
    <n v="200000"/>
    <n v="31.942942130881562"/>
    <b v="1"/>
    <s v="Heart Disease"/>
    <b v="1"/>
    <b v="1"/>
    <s v="UnitedHealthcare"/>
    <s v="High Priority"/>
    <s v="Startup"/>
    <x v="8"/>
    <x v="2"/>
  </r>
  <r>
    <s v="PID0507"/>
    <x v="1"/>
    <s v="Senior Adullt"/>
    <n v="20000"/>
    <n v="25.559329155141629"/>
    <b v="0"/>
    <s v="Hypertension"/>
    <b v="0"/>
    <b v="0"/>
    <s v="No Insurance"/>
    <s v="Regular Follow Up"/>
    <s v="public"/>
    <x v="9"/>
    <x v="6"/>
  </r>
  <r>
    <s v="PID0508"/>
    <x v="0"/>
    <s v="Super Adults"/>
    <n v="1600"/>
    <n v="28.685144680698485"/>
    <b v="1"/>
    <s v="Prostate Cancer"/>
    <b v="1"/>
    <b v="1"/>
    <s v="Aetna"/>
    <s v="Regular Follow Up"/>
    <s v="Private"/>
    <x v="16"/>
    <x v="8"/>
  </r>
  <r>
    <s v="PID0509"/>
    <x v="0"/>
    <s v="Senior Adullt"/>
    <n v="21000"/>
    <n v="29.441590048674961"/>
    <b v="1"/>
    <s v="Stroke"/>
    <b v="0"/>
    <b v="1"/>
    <s v="No Insurance"/>
    <s v="Regular Follow Up"/>
    <s v="None"/>
    <x v="14"/>
    <x v="10"/>
  </r>
  <r>
    <s v="PID0510"/>
    <x v="2"/>
    <s v="Young Adults"/>
    <n v="250000"/>
    <n v="29.545711167149687"/>
    <b v="1"/>
    <s v="Fractured Leg"/>
    <b v="1"/>
    <b v="1"/>
    <s v="Aetna"/>
    <s v="Regular Follow Up"/>
    <s v="Private"/>
    <x v="2"/>
    <x v="8"/>
  </r>
  <r>
    <s v="PID0511"/>
    <x v="2"/>
    <s v="senior"/>
    <n v="18000"/>
    <n v="32.15893351800554"/>
    <b v="1"/>
    <s v="Appendicitis"/>
    <b v="1"/>
    <b v="0"/>
    <s v="Blue Cross"/>
    <s v="High Priority"/>
    <s v="public"/>
    <x v="0"/>
    <x v="17"/>
  </r>
  <r>
    <s v="PID0512"/>
    <x v="2"/>
    <s v="Senior Adullt"/>
    <n v="12000"/>
    <n v="30.750122323008021"/>
    <b v="1"/>
    <s v="Fractured Arm"/>
    <b v="1"/>
    <b v="0"/>
    <s v="Blue Cross"/>
    <s v="High Priority"/>
    <s v="public"/>
    <x v="3"/>
    <x v="2"/>
  </r>
  <r>
    <s v="PID0513"/>
    <x v="2"/>
    <s v="Senior Adullt"/>
    <n v="21000"/>
    <n v="22.699724517906336"/>
    <b v="0"/>
    <s v="Fractured Leg"/>
    <b v="0"/>
    <b v="0"/>
    <s v="Aetna"/>
    <s v="High Priority"/>
    <s v="Private"/>
    <x v="8"/>
    <x v="2"/>
  </r>
  <r>
    <s v="PID0514"/>
    <x v="2"/>
    <s v="senior"/>
    <n v="3000"/>
    <n v="30.411381685422864"/>
    <b v="1"/>
    <s v="Allergic Reaction"/>
    <b v="0"/>
    <b v="1"/>
    <s v="UnitedHealthcare"/>
    <s v="Regular Follow Up"/>
    <s v="Private"/>
    <x v="10"/>
    <x v="5"/>
  </r>
  <r>
    <s v="PID0515"/>
    <x v="0"/>
    <s v="senior"/>
    <n v="100"/>
    <n v="33.912513336381643"/>
    <b v="1"/>
    <s v="Osteoarthritis"/>
    <b v="1"/>
    <b v="0"/>
    <s v="No Insurance"/>
    <s v="Regular Follow Up"/>
    <s v="Startup"/>
    <x v="10"/>
    <x v="12"/>
  </r>
  <r>
    <s v="PID0516"/>
    <x v="1"/>
    <s v="senior"/>
    <n v="40000"/>
    <n v="32.198096371207619"/>
    <b v="1"/>
    <s v="Hypertension"/>
    <b v="0"/>
    <b v="1"/>
    <s v="No Insurance"/>
    <s v="Regular Follow Up"/>
    <s v="Private"/>
    <x v="7"/>
    <x v="0"/>
  </r>
  <r>
    <s v="PID0517"/>
    <x v="2"/>
    <s v="Super Adults"/>
    <n v="32000"/>
    <n v="32.304687499999993"/>
    <b v="1"/>
    <s v="Hypertension"/>
    <b v="0"/>
    <b v="1"/>
    <s v="Medicare"/>
    <s v="Regular Follow Up"/>
    <s v="public"/>
    <x v="16"/>
    <x v="4"/>
  </r>
  <r>
    <s v="PID0518"/>
    <x v="2"/>
    <s v="Senior Adullt"/>
    <n v="12000"/>
    <n v="21.777553339224845"/>
    <b v="0"/>
    <s v="Appendicitis"/>
    <b v="0"/>
    <b v="0"/>
    <s v="No Insurance"/>
    <s v="Regular Follow Up"/>
    <s v="public"/>
    <x v="9"/>
    <x v="1"/>
  </r>
  <r>
    <s v="PID0519"/>
    <x v="2"/>
    <s v="senior"/>
    <n v="500"/>
    <n v="28.408184110568481"/>
    <b v="1"/>
    <s v="Respiratory Infection"/>
    <b v="1"/>
    <b v="0"/>
    <s v="UnitedHealthcare"/>
    <s v="Regular Follow Up"/>
    <s v="Startup"/>
    <x v="6"/>
    <x v="2"/>
  </r>
  <r>
    <s v="PID0520"/>
    <x v="0"/>
    <s v="Super Adults"/>
    <n v="18000"/>
    <n v="24.648996883862615"/>
    <b v="0"/>
    <s v="Cancer"/>
    <b v="0"/>
    <b v="0"/>
    <s v="Cigna"/>
    <s v="Regular Follow Up"/>
    <s v="Private"/>
    <x v="1"/>
    <x v="23"/>
  </r>
  <r>
    <s v="PID0521"/>
    <x v="0"/>
    <s v="Young Adults"/>
    <n v="30000"/>
    <n v="25.050505050505055"/>
    <b v="0"/>
    <s v="Childbirth"/>
    <b v="0"/>
    <b v="0"/>
    <s v="Medicare"/>
    <s v="Regular Follow Up"/>
    <s v="public"/>
    <x v="2"/>
    <x v="3"/>
  </r>
  <r>
    <s v="PID0522"/>
    <x v="2"/>
    <s v="Senior Adullt"/>
    <n v="100"/>
    <n v="29.983587930816814"/>
    <b v="1"/>
    <s v="Cancer"/>
    <b v="1"/>
    <b v="1"/>
    <s v="Cigna"/>
    <s v="Regular Follow Up"/>
    <s v="Private"/>
    <x v="3"/>
    <x v="8"/>
  </r>
  <r>
    <s v="PID0523"/>
    <x v="2"/>
    <s v="senior"/>
    <n v="3000"/>
    <n v="32.406157169862269"/>
    <b v="1"/>
    <s v="Hypertension"/>
    <b v="1"/>
    <b v="0"/>
    <s v="Blue Cross"/>
    <s v="Regular Follow Up"/>
    <s v="public"/>
    <x v="7"/>
    <x v="2"/>
  </r>
  <r>
    <s v="PID0524"/>
    <x v="1"/>
    <s v="Young Adults"/>
    <n v="800"/>
    <n v="23.437499999999996"/>
    <b v="0"/>
    <s v="Fractured Arm"/>
    <b v="0"/>
    <b v="0"/>
    <s v="No Insurance"/>
    <s v="Regular Follow Up"/>
    <s v="None"/>
    <x v="2"/>
    <x v="8"/>
  </r>
  <r>
    <s v="PID0525"/>
    <x v="3"/>
    <s v="Young Adults"/>
    <n v="60000"/>
    <n v="23.86062365862896"/>
    <b v="0"/>
    <s v="Prostate Cancer"/>
    <b v="0"/>
    <b v="0"/>
    <s v="Blue Cross"/>
    <s v="Regular Follow Up"/>
    <s v="Startup"/>
    <x v="2"/>
    <x v="3"/>
  </r>
  <r>
    <s v="PID0526"/>
    <x v="0"/>
    <s v="senior"/>
    <n v="60000"/>
    <n v="31.064015096530699"/>
    <b v="1"/>
    <s v="Heart Attack"/>
    <b v="1"/>
    <b v="1"/>
    <s v="Aetna"/>
    <s v="Regular Follow Up"/>
    <s v="public"/>
    <x v="6"/>
    <x v="13"/>
  </r>
  <r>
    <s v="PID0527"/>
    <x v="0"/>
    <s v="Young Adults"/>
    <n v="60000"/>
    <n v="31.143707482993204"/>
    <b v="1"/>
    <s v="Heart Disease"/>
    <b v="1"/>
    <b v="0"/>
    <s v="Blue Cross"/>
    <s v="Regular Follow Up"/>
    <s v="Private"/>
    <x v="5"/>
    <x v="1"/>
  </r>
  <r>
    <s v="PID0528"/>
    <x v="2"/>
    <s v="senior"/>
    <n v="240000"/>
    <n v="33.121306786104107"/>
    <b v="1"/>
    <s v="Heart Disease"/>
    <b v="1"/>
    <b v="1"/>
    <s v="Medicare"/>
    <s v="High Priority"/>
    <s v="Private"/>
    <x v="10"/>
    <x v="5"/>
  </r>
  <r>
    <s v="PID0529"/>
    <x v="0"/>
    <s v="senior"/>
    <n v="500"/>
    <n v="30.592955518691404"/>
    <b v="1"/>
    <s v="Childbirth"/>
    <b v="0"/>
    <b v="1"/>
    <s v="UnitedHealthcare"/>
    <s v="Regular Follow Up"/>
    <s v="None"/>
    <x v="15"/>
    <x v="13"/>
  </r>
  <r>
    <s v="PID0530"/>
    <x v="1"/>
    <s v="senior"/>
    <n v="54000"/>
    <n v="34.316890495867767"/>
    <b v="1"/>
    <s v="Respiratory Infection"/>
    <b v="1"/>
    <b v="0"/>
    <s v="Aetna"/>
    <s v="Regular Follow Up"/>
    <s v="Private"/>
    <x v="6"/>
    <x v="3"/>
  </r>
  <r>
    <s v="PID0531"/>
    <x v="0"/>
    <s v="senior"/>
    <n v="500"/>
    <n v="30.597469897881414"/>
    <b v="1"/>
    <s v="Respiratory Infection"/>
    <b v="1"/>
    <b v="1"/>
    <s v="Cigna"/>
    <s v="Regular Follow Up"/>
    <s v="public"/>
    <x v="7"/>
    <x v="12"/>
  </r>
  <r>
    <s v="PID0532"/>
    <x v="3"/>
    <s v="Young Adults"/>
    <n v="500"/>
    <n v="20.047778925619834"/>
    <b v="0"/>
    <s v="Appendicitis"/>
    <b v="0"/>
    <b v="0"/>
    <s v="Aetna"/>
    <s v="Regular Follow Up"/>
    <s v="Private"/>
    <x v="2"/>
    <x v="0"/>
  </r>
  <r>
    <s v="PID0533"/>
    <x v="2"/>
    <s v="Super Adults"/>
    <n v="4000"/>
    <n v="22.595640908398103"/>
    <b v="0"/>
    <s v="Appendicitis"/>
    <b v="0"/>
    <b v="0"/>
    <s v="Cigna"/>
    <s v="Regular Follow Up"/>
    <s v="None"/>
    <x v="16"/>
    <x v="6"/>
  </r>
  <r>
    <s v="PID0534"/>
    <x v="2"/>
    <s v="Senior Adullt"/>
    <n v="30000"/>
    <n v="28.442906574394467"/>
    <b v="1"/>
    <s v="Heart Attack"/>
    <b v="1"/>
    <b v="0"/>
    <s v="UnitedHealthcare"/>
    <s v="Regular Follow Up"/>
    <s v="public"/>
    <x v="3"/>
    <x v="15"/>
  </r>
  <r>
    <s v="PID0535"/>
    <x v="1"/>
    <s v="Super Adults"/>
    <n v="500"/>
    <n v="30.148423005565864"/>
    <b v="1"/>
    <s v="Prostate Cancer"/>
    <b v="0"/>
    <b v="1"/>
    <s v="Blue Cross"/>
    <s v="Regular Follow Up"/>
    <s v="public"/>
    <x v="16"/>
    <x v="0"/>
  </r>
  <r>
    <s v="PID0536"/>
    <x v="0"/>
    <s v="Senior Adullt"/>
    <n v="24000"/>
    <n v="30.519669037596167"/>
    <b v="1"/>
    <s v="Appendicitis"/>
    <b v="0"/>
    <b v="1"/>
    <s v="UnitedHealthcare"/>
    <s v="Regular Follow Up"/>
    <s v="Startup"/>
    <x v="14"/>
    <x v="10"/>
  </r>
  <r>
    <s v="PID0537"/>
    <x v="0"/>
    <s v="Young Adults"/>
    <n v="24000"/>
    <n v="28.415532879818599"/>
    <b v="1"/>
    <s v="Diabetes"/>
    <b v="1"/>
    <b v="0"/>
    <s v="No Insurance"/>
    <s v="Regular Follow Up"/>
    <s v="public"/>
    <x v="2"/>
    <x v="12"/>
  </r>
  <r>
    <s v="PID0538"/>
    <x v="2"/>
    <s v="senior"/>
    <n v="12000"/>
    <n v="30.714682387116071"/>
    <b v="1"/>
    <s v="Heart Disease"/>
    <b v="1"/>
    <b v="0"/>
    <s v="UnitedHealthcare"/>
    <s v="High Priority"/>
    <s v="None"/>
    <x v="10"/>
    <x v="2"/>
  </r>
  <r>
    <s v="PID0539"/>
    <x v="0"/>
    <s v="Senior Adullt"/>
    <n v="3000"/>
    <n v="34.978200554894968"/>
    <b v="1"/>
    <s v="Allergic Reaction"/>
    <b v="1"/>
    <b v="1"/>
    <s v="Medicare"/>
    <s v="Regular Follow Up"/>
    <s v="Startup"/>
    <x v="3"/>
    <x v="2"/>
  </r>
  <r>
    <s v="PID0540"/>
    <x v="0"/>
    <s v="senior"/>
    <n v="18000"/>
    <n v="21.035548203863801"/>
    <b v="0"/>
    <s v="Hypertension"/>
    <b v="0"/>
    <b v="0"/>
    <s v="Blue Cross"/>
    <s v="Regular Follow Up"/>
    <s v="Private"/>
    <x v="6"/>
    <x v="0"/>
  </r>
  <r>
    <s v="PID0541"/>
    <x v="0"/>
    <s v="senior"/>
    <n v="36000"/>
    <n v="33.717306816988206"/>
    <b v="1"/>
    <s v="Heart Attack"/>
    <b v="1"/>
    <b v="0"/>
    <s v="No Insurance"/>
    <s v="Regular Follow Up"/>
    <s v="Startup"/>
    <x v="6"/>
    <x v="13"/>
  </r>
  <r>
    <s v="PID0542"/>
    <x v="1"/>
    <s v="Super Adults"/>
    <n v="60000"/>
    <n v="30.533333333333335"/>
    <b v="1"/>
    <s v="Diabetes"/>
    <b v="1"/>
    <b v="0"/>
    <s v="Blue Cross"/>
    <s v="Regular Follow Up"/>
    <s v="Private"/>
    <x v="1"/>
    <x v="12"/>
  </r>
  <r>
    <s v="PID0543"/>
    <x v="3"/>
    <s v="senior"/>
    <n v="30000"/>
    <n v="29.443027210884356"/>
    <b v="1"/>
    <s v="Hypertension"/>
    <b v="0"/>
    <b v="1"/>
    <s v="No Insurance"/>
    <s v="Regular Follow Up"/>
    <s v="Private"/>
    <x v="10"/>
    <x v="13"/>
  </r>
  <r>
    <s v="PID0544"/>
    <x v="2"/>
    <s v="senior"/>
    <n v="18000"/>
    <n v="30.60406986059926"/>
    <b v="1"/>
    <s v="Respiratory Infection"/>
    <b v="1"/>
    <b v="0"/>
    <s v="Blue Cross"/>
    <s v="High Priority"/>
    <s v="Private"/>
    <x v="10"/>
    <x v="7"/>
  </r>
  <r>
    <s v="PID0545"/>
    <x v="0"/>
    <s v="senior"/>
    <n v="800"/>
    <n v="31.000918273645553"/>
    <b v="1"/>
    <s v="Kidney Stones"/>
    <b v="1"/>
    <b v="1"/>
    <s v="Cigna"/>
    <s v="Regular Follow Up"/>
    <s v="public"/>
    <x v="10"/>
    <x v="3"/>
  </r>
  <r>
    <s v="PID0546"/>
    <x v="2"/>
    <s v="Super Adults"/>
    <n v="40000"/>
    <n v="31.365165838807876"/>
    <b v="1"/>
    <s v="Cancer"/>
    <b v="1"/>
    <b v="0"/>
    <s v="Cigna"/>
    <s v="Regular Follow Up"/>
    <s v="Private"/>
    <x v="16"/>
    <x v="10"/>
  </r>
  <r>
    <s v="PID0547"/>
    <x v="1"/>
    <s v="Senior Adullt"/>
    <n v="60000"/>
    <n v="29.322107707940194"/>
    <b v="1"/>
    <s v="Childbirth"/>
    <b v="1"/>
    <b v="1"/>
    <s v="Cigna"/>
    <s v="Regular Follow Up"/>
    <s v="public"/>
    <x v="3"/>
    <x v="16"/>
  </r>
  <r>
    <s v="PID0548"/>
    <x v="0"/>
    <s v="Young Adults"/>
    <n v="40000"/>
    <n v="32.142722721969214"/>
    <b v="1"/>
    <s v="Heart Attack"/>
    <b v="1"/>
    <b v="0"/>
    <s v="Medicare"/>
    <s v="Regular Follow Up"/>
    <s v="Startup"/>
    <x v="2"/>
    <x v="0"/>
  </r>
  <r>
    <s v="PID0549"/>
    <x v="2"/>
    <s v="senior"/>
    <n v="32000"/>
    <n v="21.671206537413873"/>
    <b v="0"/>
    <s v="Appendicitis"/>
    <b v="0"/>
    <b v="0"/>
    <s v="Aetna"/>
    <s v="High Priority"/>
    <s v="None"/>
    <x v="10"/>
    <x v="7"/>
  </r>
  <r>
    <s v="PID0550"/>
    <x v="1"/>
    <s v="Senior Adullt"/>
    <n v="240000"/>
    <n v="34.131469363474125"/>
    <b v="1"/>
    <s v="Stroke"/>
    <b v="0"/>
    <b v="1"/>
    <s v="Blue Cross"/>
    <s v="Regular Follow Up"/>
    <s v="Private"/>
    <x v="3"/>
    <x v="4"/>
  </r>
  <r>
    <s v="PID0551"/>
    <x v="2"/>
    <s v="senior"/>
    <n v="800"/>
    <n v="33.777777777777779"/>
    <b v="1"/>
    <s v="Appendicitis"/>
    <b v="1"/>
    <b v="0"/>
    <s v="Cigna"/>
    <s v="Regular Follow Up"/>
    <s v="Private"/>
    <x v="10"/>
    <x v="7"/>
  </r>
  <r>
    <s v="PID0552"/>
    <x v="1"/>
    <s v="Senior Adullt"/>
    <n v="18000"/>
    <n v="24.785890550152416"/>
    <b v="0"/>
    <s v="Osteoarthritis"/>
    <b v="0"/>
    <b v="0"/>
    <s v="Cigna"/>
    <s v="Regular Follow Up"/>
    <s v="Private"/>
    <x v="8"/>
    <x v="10"/>
  </r>
  <r>
    <s v="PID0553"/>
    <x v="0"/>
    <s v="senior"/>
    <n v="12000"/>
    <n v="34.747474747474747"/>
    <b v="1"/>
    <s v="Cancer"/>
    <b v="1"/>
    <b v="0"/>
    <s v="Cigna"/>
    <s v="Regular Follow Up"/>
    <s v="Startup"/>
    <x v="10"/>
    <x v="15"/>
  </r>
  <r>
    <s v="PID0554"/>
    <x v="2"/>
    <s v="senior"/>
    <n v="16000"/>
    <n v="34.6505280645544"/>
    <b v="1"/>
    <s v="Heart Disease"/>
    <b v="1"/>
    <b v="0"/>
    <s v="No Insurance"/>
    <s v="High Priority"/>
    <s v="Startup"/>
    <x v="10"/>
    <x v="2"/>
  </r>
  <r>
    <s v="PID0555"/>
    <x v="0"/>
    <s v="senior"/>
    <n v="200000"/>
    <n v="30.064014631915864"/>
    <b v="1"/>
    <s v="Hypertension"/>
    <b v="1"/>
    <b v="0"/>
    <s v="Medicare"/>
    <s v="Regular Follow Up"/>
    <s v="Startup"/>
    <x v="6"/>
    <x v="12"/>
  </r>
  <r>
    <s v="PID0556"/>
    <x v="1"/>
    <s v="senior"/>
    <n v="250000"/>
    <n v="29.397682658239965"/>
    <b v="1"/>
    <s v="Prostate Cancer"/>
    <b v="1"/>
    <b v="0"/>
    <s v="Cigna"/>
    <s v="Regular Follow Up"/>
    <s v="Startup"/>
    <x v="6"/>
    <x v="0"/>
  </r>
  <r>
    <s v="PID0557"/>
    <x v="0"/>
    <s v="senior"/>
    <n v="3000"/>
    <n v="23.54823959762231"/>
    <b v="0"/>
    <s v="Prostate Cancer"/>
    <b v="0"/>
    <b v="0"/>
    <s v="Blue Cross"/>
    <s v="Regular Follow Up"/>
    <s v="public"/>
    <x v="6"/>
    <x v="7"/>
  </r>
  <r>
    <s v="PID0558"/>
    <x v="1"/>
    <s v="Senior Adullt"/>
    <n v="100"/>
    <n v="25.368480725623584"/>
    <b v="0"/>
    <s v="Kidney Stones"/>
    <b v="0"/>
    <b v="0"/>
    <s v="UnitedHealthcare"/>
    <s v="Regular Follow Up"/>
    <s v="public"/>
    <x v="3"/>
    <x v="8"/>
  </r>
  <r>
    <s v="PID0559"/>
    <x v="0"/>
    <s v="Young Adults"/>
    <n v="240000"/>
    <n v="34.924003620361411"/>
    <b v="1"/>
    <s v="Kidney Stones"/>
    <b v="1"/>
    <b v="0"/>
    <s v="Cigna"/>
    <s v="Regular Follow Up"/>
    <s v="None"/>
    <x v="2"/>
    <x v="13"/>
  </r>
  <r>
    <s v="PID0560"/>
    <x v="2"/>
    <s v="Senior Adullt"/>
    <n v="200000"/>
    <n v="32.732197119830886"/>
    <b v="1"/>
    <s v="Heart Disease"/>
    <b v="1"/>
    <b v="1"/>
    <s v="No Insurance"/>
    <s v="Regular Follow Up"/>
    <s v="None"/>
    <x v="3"/>
    <x v="0"/>
  </r>
  <r>
    <s v="PID0561"/>
    <x v="1"/>
    <s v="Senior Adullt"/>
    <n v="250000"/>
    <n v="33.694727891156468"/>
    <b v="1"/>
    <s v="Diabetes"/>
    <b v="0"/>
    <b v="1"/>
    <s v="Cigna"/>
    <s v="Regular Follow Up"/>
    <s v="public"/>
    <x v="3"/>
    <x v="6"/>
  </r>
  <r>
    <s v="PID0562"/>
    <x v="1"/>
    <s v="Senior Adullt"/>
    <n v="12000"/>
    <n v="29.952026259310696"/>
    <b v="1"/>
    <s v="Heart Attack"/>
    <b v="1"/>
    <b v="0"/>
    <s v="No Insurance"/>
    <s v="Regular Follow Up"/>
    <s v="Startup"/>
    <x v="3"/>
    <x v="10"/>
  </r>
  <r>
    <s v="PID0563"/>
    <x v="2"/>
    <s v="Senior Adullt"/>
    <n v="30000"/>
    <n v="25.11249818551314"/>
    <b v="0"/>
    <s v="Kidney Stones"/>
    <b v="0"/>
    <b v="0"/>
    <s v="Aetna"/>
    <s v="Regular Follow Up"/>
    <s v="Startup"/>
    <x v="14"/>
    <x v="1"/>
  </r>
  <r>
    <s v="PID0564"/>
    <x v="1"/>
    <s v="Young Adults"/>
    <n v="60000"/>
    <n v="29.237832874196513"/>
    <b v="1"/>
    <s v="Heart Attack"/>
    <b v="1"/>
    <b v="0"/>
    <s v="Cigna"/>
    <s v="Regular Follow Up"/>
    <s v="public"/>
    <x v="18"/>
    <x v="13"/>
  </r>
  <r>
    <s v="PID0565"/>
    <x v="0"/>
    <s v="senior"/>
    <n v="100"/>
    <n v="34.212804396100722"/>
    <b v="1"/>
    <s v="Heart Attack"/>
    <b v="1"/>
    <b v="0"/>
    <s v="Medicare"/>
    <s v="Regular Follow Up"/>
    <s v="Private"/>
    <x v="0"/>
    <x v="6"/>
  </r>
  <r>
    <s v="PID0566"/>
    <x v="0"/>
    <s v="Senior Adullt"/>
    <n v="32000"/>
    <n v="28.440816326530609"/>
    <b v="1"/>
    <s v="Heart Disease"/>
    <b v="1"/>
    <b v="0"/>
    <s v="Blue Cross"/>
    <s v="Regular Follow Up"/>
    <s v="None"/>
    <x v="9"/>
    <x v="4"/>
  </r>
  <r>
    <s v="PID0567"/>
    <x v="0"/>
    <s v="senior"/>
    <n v="800"/>
    <n v="30.44358239163434"/>
    <b v="1"/>
    <s v="Fractured Leg"/>
    <b v="0"/>
    <b v="1"/>
    <s v="Cigna"/>
    <s v="Regular Follow Up"/>
    <s v="Startup"/>
    <x v="0"/>
    <x v="13"/>
  </r>
  <r>
    <s v="PID0568"/>
    <x v="3"/>
    <s v="senior"/>
    <n v="18000"/>
    <n v="28.886576482830385"/>
    <b v="1"/>
    <s v="Hypertension"/>
    <b v="1"/>
    <b v="1"/>
    <s v="No Insurance"/>
    <s v="Regular Follow Up"/>
    <s v="public"/>
    <x v="10"/>
    <x v="8"/>
  </r>
  <r>
    <s v="PID0569"/>
    <x v="2"/>
    <s v="Senior Adullt"/>
    <n v="500"/>
    <n v="33.813358281265664"/>
    <b v="1"/>
    <s v="Diabetes"/>
    <b v="1"/>
    <b v="0"/>
    <s v="No Insurance"/>
    <s v="Regular Follow Up"/>
    <s v="public"/>
    <x v="9"/>
    <x v="2"/>
  </r>
  <r>
    <s v="PID0570"/>
    <x v="2"/>
    <s v="Senior Adullt"/>
    <n v="90000"/>
    <n v="33.31350386674599"/>
    <b v="1"/>
    <s v="Heart Disease"/>
    <b v="1"/>
    <b v="1"/>
    <s v="Cigna"/>
    <s v="Regular Follow Up"/>
    <s v="Startup"/>
    <x v="3"/>
    <x v="8"/>
  </r>
  <r>
    <s v="PID0571"/>
    <x v="1"/>
    <s v="Young Adults"/>
    <n v="3000"/>
    <n v="29.369507835209998"/>
    <b v="1"/>
    <s v="Respiratory Infection"/>
    <b v="1"/>
    <b v="0"/>
    <s v="UnitedHealthcare"/>
    <s v="Regular Follow Up"/>
    <s v="public"/>
    <x v="2"/>
    <x v="1"/>
  </r>
  <r>
    <s v="PID0572"/>
    <x v="3"/>
    <s v="senior"/>
    <n v="300000"/>
    <n v="25.491276400367315"/>
    <b v="0"/>
    <s v="Allergic Reaction"/>
    <b v="0"/>
    <b v="0"/>
    <s v="Medicare"/>
    <s v="High Priority"/>
    <s v="public"/>
    <x v="6"/>
    <x v="5"/>
  </r>
  <r>
    <s v="PID0573"/>
    <x v="3"/>
    <s v="senior"/>
    <n v="60000"/>
    <n v="30.311111111111114"/>
    <b v="1"/>
    <s v="Kidney Stones"/>
    <b v="0"/>
    <b v="1"/>
    <s v="UnitedHealthcare"/>
    <s v="Regular Follow Up"/>
    <s v="public"/>
    <x v="0"/>
    <x v="3"/>
  </r>
  <r>
    <s v="PID0574"/>
    <x v="3"/>
    <s v="Super Adults"/>
    <n v="250000"/>
    <n v="32.708744247205779"/>
    <b v="1"/>
    <s v="Heart Disease"/>
    <b v="1"/>
    <b v="0"/>
    <s v="Medicare"/>
    <s v="Regular Follow Up"/>
    <s v="Startup"/>
    <x v="1"/>
    <x v="1"/>
  </r>
  <r>
    <s v="PID0575"/>
    <x v="0"/>
    <s v="senior"/>
    <n v="12000"/>
    <n v="32.443825510933799"/>
    <b v="1"/>
    <s v="Appendicitis"/>
    <b v="0"/>
    <b v="1"/>
    <s v="Medicare"/>
    <s v="High Priority"/>
    <s v="public"/>
    <x v="6"/>
    <x v="2"/>
  </r>
  <r>
    <s v="PID0576"/>
    <x v="1"/>
    <s v="Senior Adullt"/>
    <n v="36000"/>
    <n v="34.293801712875599"/>
    <b v="1"/>
    <s v="Heart Disease"/>
    <b v="1"/>
    <b v="0"/>
    <s v="Medicare"/>
    <s v="Regular Follow Up"/>
    <s v="Startup"/>
    <x v="8"/>
    <x v="6"/>
  </r>
  <r>
    <s v="PID0577"/>
    <x v="3"/>
    <s v="Senior Adullt"/>
    <n v="45000"/>
    <n v="31.268590124925641"/>
    <b v="1"/>
    <s v="Appendicitis"/>
    <b v="1"/>
    <b v="1"/>
    <s v="Medicare"/>
    <s v="Regular Follow Up"/>
    <s v="Startup"/>
    <x v="14"/>
    <x v="15"/>
  </r>
  <r>
    <s v="PID0578"/>
    <x v="1"/>
    <s v="Senior Adullt"/>
    <n v="90000"/>
    <n v="21.832474567314041"/>
    <b v="0"/>
    <s v="Fractured Leg"/>
    <b v="0"/>
    <b v="0"/>
    <s v="No Insurance"/>
    <s v="Regular Follow Up"/>
    <s v="Startup"/>
    <x v="9"/>
    <x v="1"/>
  </r>
  <r>
    <s v="PID0579"/>
    <x v="2"/>
    <s v="Young Adults"/>
    <n v="1000"/>
    <n v="34.112353026564087"/>
    <b v="1"/>
    <s v="Fractured Arm"/>
    <b v="1"/>
    <b v="0"/>
    <s v="No Insurance"/>
    <s v="Regular Follow Up"/>
    <s v="public"/>
    <x v="18"/>
    <x v="2"/>
  </r>
  <r>
    <s v="PID0580"/>
    <x v="2"/>
    <s v="senior"/>
    <n v="18000"/>
    <n v="30.483896811408421"/>
    <b v="1"/>
    <s v="Allergic Reaction"/>
    <b v="1"/>
    <b v="1"/>
    <s v="Blue Cross"/>
    <s v="Regular Follow Up"/>
    <s v="public"/>
    <x v="10"/>
    <x v="1"/>
  </r>
  <r>
    <s v="PID0581"/>
    <x v="2"/>
    <s v="senior"/>
    <n v="45000"/>
    <n v="30.264919469349667"/>
    <b v="1"/>
    <s v="Kidney Stones"/>
    <b v="1"/>
    <b v="0"/>
    <s v="UnitedHealthcare"/>
    <s v="Regular Follow Up"/>
    <s v="Startup"/>
    <x v="10"/>
    <x v="4"/>
  </r>
  <r>
    <s v="PID0582"/>
    <x v="3"/>
    <s v="senior"/>
    <n v="3000"/>
    <n v="33.310624260461118"/>
    <b v="1"/>
    <s v="Osteoarthritis"/>
    <b v="1"/>
    <b v="1"/>
    <s v="Aetna"/>
    <s v="Regular Follow Up"/>
    <s v="public"/>
    <x v="7"/>
    <x v="0"/>
  </r>
  <r>
    <s v="PID0583"/>
    <x v="2"/>
    <s v="senior"/>
    <n v="32000"/>
    <n v="26.455218464218323"/>
    <b v="0"/>
    <s v="Kidney Stones"/>
    <b v="0"/>
    <b v="0"/>
    <s v="UnitedHealthcare"/>
    <s v="Regular Follow Up"/>
    <s v="Private"/>
    <x v="10"/>
    <x v="6"/>
  </r>
  <r>
    <s v="PID0584"/>
    <x v="0"/>
    <s v="senior"/>
    <n v="18000"/>
    <n v="33.961296937075481"/>
    <b v="1"/>
    <s v="Respiratory Infection"/>
    <b v="1"/>
    <b v="0"/>
    <s v="Medicare"/>
    <s v="High Priority"/>
    <s v="Startup"/>
    <x v="10"/>
    <x v="2"/>
  </r>
  <r>
    <s v="PID0585"/>
    <x v="0"/>
    <s v="Senior Adullt"/>
    <n v="32000"/>
    <n v="24.602076124567475"/>
    <b v="0"/>
    <s v="Childbirth"/>
    <b v="0"/>
    <b v="0"/>
    <s v="Aetna"/>
    <s v="Regular Follow Up"/>
    <s v="Startup"/>
    <x v="14"/>
    <x v="4"/>
  </r>
  <r>
    <s v="PID0586"/>
    <x v="1"/>
    <s v="senior"/>
    <n v="24000"/>
    <n v="26.546938775510203"/>
    <b v="0"/>
    <s v="Kidney Stones"/>
    <b v="0"/>
    <b v="0"/>
    <s v="UnitedHealthcare"/>
    <s v="Regular Follow Up"/>
    <s v="Startup"/>
    <x v="6"/>
    <x v="10"/>
  </r>
  <r>
    <s v="PID0587"/>
    <x v="0"/>
    <s v="senior"/>
    <n v="40000"/>
    <n v="21.402570062716546"/>
    <b v="0"/>
    <s v="Hypertension"/>
    <b v="0"/>
    <b v="0"/>
    <s v="Medicare"/>
    <s v="Regular Follow Up"/>
    <s v="Startup"/>
    <x v="0"/>
    <x v="1"/>
  </r>
  <r>
    <s v="PID0588"/>
    <x v="1"/>
    <s v="Young Adults"/>
    <n v="18000"/>
    <n v="22.375679950619187"/>
    <b v="0"/>
    <s v="Prostate Cancer"/>
    <b v="0"/>
    <b v="0"/>
    <s v="Cigna"/>
    <s v="Regular Follow Up"/>
    <s v="Startup"/>
    <x v="2"/>
    <x v="24"/>
  </r>
  <r>
    <s v="PID0589"/>
    <x v="0"/>
    <s v="senior"/>
    <n v="800"/>
    <n v="31.164138657834318"/>
    <b v="1"/>
    <s v="Appendicitis"/>
    <b v="1"/>
    <b v="1"/>
    <s v="Cigna"/>
    <s v="Regular Follow Up"/>
    <s v="public"/>
    <x v="10"/>
    <x v="2"/>
  </r>
  <r>
    <s v="PID0590"/>
    <x v="3"/>
    <s v="senior"/>
    <n v="3000"/>
    <n v="26.462045967944352"/>
    <b v="0"/>
    <s v="Cancer"/>
    <b v="0"/>
    <b v="0"/>
    <s v="Blue Cross"/>
    <s v="Regular Follow Up"/>
    <s v="Startup"/>
    <x v="7"/>
    <x v="5"/>
  </r>
  <r>
    <s v="PID0591"/>
    <x v="2"/>
    <s v="Super Adults"/>
    <n v="40000"/>
    <n v="26.748614958448751"/>
    <b v="0"/>
    <s v="Hypertension"/>
    <b v="0"/>
    <b v="0"/>
    <s v="Aetna"/>
    <s v="High Priority"/>
    <s v="Startup"/>
    <x v="4"/>
    <x v="17"/>
  </r>
  <r>
    <s v="PID0592"/>
    <x v="0"/>
    <s v="Senior Adullt"/>
    <n v="800"/>
    <n v="32.419217687074834"/>
    <b v="1"/>
    <s v="Stroke"/>
    <b v="0"/>
    <b v="1"/>
    <s v="Cigna"/>
    <s v="Regular Follow Up"/>
    <s v="public"/>
    <x v="3"/>
    <x v="12"/>
  </r>
  <r>
    <s v="PID0593"/>
    <x v="1"/>
    <s v="senior"/>
    <n v="40000"/>
    <n v="28.826177285318558"/>
    <b v="1"/>
    <s v="Respiratory Infection"/>
    <b v="1"/>
    <b v="1"/>
    <s v="UnitedHealthcare"/>
    <s v="Regular Follow Up"/>
    <s v="public"/>
    <x v="0"/>
    <x v="13"/>
  </r>
  <r>
    <s v="PID0594"/>
    <x v="0"/>
    <s v="Senior Adullt"/>
    <n v="100"/>
    <n v="20.930612244897958"/>
    <b v="0"/>
    <s v="Cancer"/>
    <b v="0"/>
    <b v="0"/>
    <s v="No Insurance"/>
    <s v="Regular Follow Up"/>
    <s v="public"/>
    <x v="3"/>
    <x v="24"/>
  </r>
  <r>
    <s v="PID0595"/>
    <x v="0"/>
    <s v="Young Adults"/>
    <n v="800"/>
    <n v="33.828124999999993"/>
    <b v="1"/>
    <s v="Childbirth"/>
    <b v="0"/>
    <b v="1"/>
    <s v="Blue Cross"/>
    <s v="Regular Follow Up"/>
    <s v="Startup"/>
    <x v="5"/>
    <x v="20"/>
  </r>
  <r>
    <s v="PID0596"/>
    <x v="2"/>
    <s v="Senior Adullt"/>
    <n v="100"/>
    <n v="33.070004445812394"/>
    <b v="1"/>
    <s v="Respiratory Infection"/>
    <b v="1"/>
    <b v="0"/>
    <s v="No Insurance"/>
    <s v="Regular Follow Up"/>
    <s v="public"/>
    <x v="14"/>
    <x v="7"/>
  </r>
  <r>
    <s v="PID0597"/>
    <x v="1"/>
    <s v="senior"/>
    <n v="45000"/>
    <n v="31.816893424036284"/>
    <b v="1"/>
    <s v="Osteoarthritis"/>
    <b v="1"/>
    <b v="0"/>
    <s v="Cigna"/>
    <s v="Regular Follow Up"/>
    <s v="public"/>
    <x v="6"/>
    <x v="8"/>
  </r>
  <r>
    <s v="PID0598"/>
    <x v="2"/>
    <s v="Young Adults"/>
    <n v="240000"/>
    <n v="33.398437499999993"/>
    <b v="1"/>
    <s v="Hypertension"/>
    <b v="1"/>
    <b v="0"/>
    <s v="Medicare"/>
    <s v="Regular Follow Up"/>
    <s v="Startup"/>
    <x v="5"/>
    <x v="8"/>
  </r>
  <r>
    <s v="PID0599"/>
    <x v="1"/>
    <s v="senior"/>
    <n v="21000"/>
    <n v="23.460737656157054"/>
    <b v="0"/>
    <s v="Osteoarthritis"/>
    <b v="0"/>
    <b v="0"/>
    <s v="UnitedHealthcare"/>
    <s v="Regular Follow Up"/>
    <s v="Private"/>
    <x v="6"/>
    <x v="1"/>
  </r>
  <r>
    <s v="PID0600"/>
    <x v="1"/>
    <s v="senior"/>
    <n v="18000"/>
    <n v="31.645569620253159"/>
    <b v="1"/>
    <s v="Heart Disease"/>
    <b v="1"/>
    <b v="0"/>
    <s v="Medicare"/>
    <s v="Regular Follow Up"/>
    <s v="None"/>
    <x v="7"/>
    <x v="1"/>
  </r>
  <r>
    <s v="PID0601"/>
    <x v="2"/>
    <s v="Young Adults"/>
    <n v="4000"/>
    <n v="34.861583596017603"/>
    <b v="1"/>
    <s v="Childbirth"/>
    <b v="0"/>
    <b v="1"/>
    <s v="Cigna"/>
    <s v="Regular Follow Up"/>
    <s v="public"/>
    <x v="2"/>
    <x v="22"/>
  </r>
  <r>
    <s v="PID0602"/>
    <x v="2"/>
    <s v="senior"/>
    <n v="100"/>
    <n v="21.462833934386051"/>
    <b v="0"/>
    <s v="Appendicitis"/>
    <b v="0"/>
    <b v="0"/>
    <s v="UnitedHealthcare"/>
    <s v="Regular Follow Up"/>
    <s v="Private"/>
    <x v="0"/>
    <x v="14"/>
  </r>
  <r>
    <s v="PID0603"/>
    <x v="0"/>
    <s v="Young Adults"/>
    <n v="800"/>
    <n v="31.651552816778128"/>
    <b v="1"/>
    <s v="Heart Attack"/>
    <b v="1"/>
    <b v="1"/>
    <s v="No Insurance"/>
    <s v="Regular Follow Up"/>
    <s v="public"/>
    <x v="18"/>
    <x v="10"/>
  </r>
  <r>
    <s v="PID0604"/>
    <x v="0"/>
    <s v="senior"/>
    <n v="200000"/>
    <n v="28.316808765093938"/>
    <b v="1"/>
    <s v="Respiratory Infection"/>
    <b v="1"/>
    <b v="1"/>
    <s v="Cigna"/>
    <s v="Regular Follow Up"/>
    <s v="public"/>
    <x v="6"/>
    <x v="3"/>
  </r>
  <r>
    <s v="PID0605"/>
    <x v="2"/>
    <s v="senior"/>
    <n v="90000"/>
    <n v="26.9281795690057"/>
    <b v="0"/>
    <s v="Fractured Arm"/>
    <b v="0"/>
    <b v="0"/>
    <s v="Medicare"/>
    <s v="Regular Follow Up"/>
    <s v="public"/>
    <x v="10"/>
    <x v="13"/>
  </r>
  <r>
    <s v="PID0606"/>
    <x v="1"/>
    <s v="senior"/>
    <n v="200000"/>
    <n v="22.754312908982754"/>
    <b v="0"/>
    <s v="Diabetes"/>
    <b v="0"/>
    <b v="0"/>
    <s v="No Insurance"/>
    <s v="Regular Follow Up"/>
    <s v="Startup"/>
    <x v="6"/>
    <x v="0"/>
  </r>
  <r>
    <s v="PID0607"/>
    <x v="0"/>
    <s v="senior"/>
    <n v="500"/>
    <n v="28.996539792387544"/>
    <b v="1"/>
    <s v="Respiratory Infection"/>
    <b v="1"/>
    <b v="0"/>
    <s v="No Insurance"/>
    <s v="Regular Follow Up"/>
    <s v="Startup"/>
    <x v="6"/>
    <x v="6"/>
  </r>
  <r>
    <s v="PID0608"/>
    <x v="0"/>
    <s v="Super Adults"/>
    <n v="21000"/>
    <n v="29.832766439909303"/>
    <b v="1"/>
    <s v="Respiratory Infection"/>
    <b v="1"/>
    <b v="0"/>
    <s v="UnitedHealthcare"/>
    <s v="Regular Follow Up"/>
    <s v="Startup"/>
    <x v="1"/>
    <x v="21"/>
  </r>
  <r>
    <s v="PID0609"/>
    <x v="1"/>
    <s v="Senior Adullt"/>
    <n v="45000"/>
    <n v="25.665030991735538"/>
    <b v="0"/>
    <s v="Prostate Cancer"/>
    <b v="0"/>
    <b v="0"/>
    <s v="Cigna"/>
    <s v="Regular Follow Up"/>
    <s v="Startup"/>
    <x v="3"/>
    <x v="6"/>
  </r>
  <r>
    <s v="PID0610"/>
    <x v="0"/>
    <s v="Senior Adullt"/>
    <n v="45000"/>
    <n v="23.63120276324339"/>
    <b v="0"/>
    <s v="Childbirth"/>
    <b v="0"/>
    <b v="0"/>
    <s v="No Insurance"/>
    <s v="Regular Follow Up"/>
    <s v="Startup"/>
    <x v="3"/>
    <x v="0"/>
  </r>
  <r>
    <s v="PID0611"/>
    <x v="1"/>
    <s v="Senior Adullt"/>
    <n v="100"/>
    <n v="31.207133058984908"/>
    <b v="1"/>
    <s v="Respiratory Infection"/>
    <b v="1"/>
    <b v="0"/>
    <s v="Blue Cross"/>
    <s v="Regular Follow Up"/>
    <s v="Startup"/>
    <x v="3"/>
    <x v="4"/>
  </r>
  <r>
    <s v="PID0612"/>
    <x v="0"/>
    <s v="Senior Adullt"/>
    <n v="45000"/>
    <n v="26.385557379118797"/>
    <b v="0"/>
    <s v="Fractured Leg"/>
    <b v="0"/>
    <b v="0"/>
    <s v="Medicare"/>
    <s v="Regular Follow Up"/>
    <s v="Private"/>
    <x v="3"/>
    <x v="10"/>
  </r>
  <r>
    <s v="PID0613"/>
    <x v="2"/>
    <s v="senior"/>
    <n v="75000"/>
    <n v="29.250679540752156"/>
    <b v="1"/>
    <s v="Heart Disease"/>
    <b v="1"/>
    <b v="0"/>
    <s v="UnitedHealthcare"/>
    <s v="Regular Follow Up"/>
    <s v="public"/>
    <x v="0"/>
    <x v="8"/>
  </r>
  <r>
    <s v="PID0614"/>
    <x v="0"/>
    <s v="senior"/>
    <n v="24000"/>
    <n v="26.662049861495845"/>
    <b v="0"/>
    <s v="Diabetes"/>
    <b v="0"/>
    <b v="0"/>
    <s v="No Insurance"/>
    <s v="High Priority"/>
    <s v="Startup"/>
    <x v="15"/>
    <x v="2"/>
  </r>
  <r>
    <s v="PID0615"/>
    <x v="2"/>
    <s v="senior"/>
    <n v="40000"/>
    <n v="23.823047879982624"/>
    <b v="0"/>
    <s v="Diabetes"/>
    <b v="0"/>
    <b v="0"/>
    <s v="Cigna"/>
    <s v="High Priority"/>
    <s v="Startup"/>
    <x v="6"/>
    <x v="11"/>
  </r>
  <r>
    <s v="PID0616"/>
    <x v="1"/>
    <s v="Young Adults"/>
    <n v="40000"/>
    <n v="29.134948096885818"/>
    <b v="1"/>
    <s v="Fractured Arm"/>
    <b v="0"/>
    <b v="1"/>
    <s v="Aetna"/>
    <s v="Regular Follow Up"/>
    <s v="public"/>
    <x v="2"/>
    <x v="1"/>
  </r>
  <r>
    <s v="PID0617"/>
    <x v="0"/>
    <s v="Senior Adullt"/>
    <n v="45000"/>
    <n v="25.245389649018449"/>
    <b v="0"/>
    <s v="Cancer"/>
    <b v="0"/>
    <b v="0"/>
    <s v="Aetna"/>
    <s v="Regular Follow Up"/>
    <s v="Private"/>
    <x v="9"/>
    <x v="0"/>
  </r>
  <r>
    <s v="PID0618"/>
    <x v="0"/>
    <s v="Senior Adullt"/>
    <n v="3000"/>
    <n v="31.588613406795229"/>
    <b v="1"/>
    <s v="Heart Attack"/>
    <b v="1"/>
    <b v="1"/>
    <s v="Aetna"/>
    <s v="Regular Follow Up"/>
    <s v="Startup"/>
    <x v="8"/>
    <x v="12"/>
  </r>
  <r>
    <s v="PID0619"/>
    <x v="1"/>
    <s v="Young Adults"/>
    <n v="90000"/>
    <n v="24.916255786819228"/>
    <b v="0"/>
    <s v="Prostate Cancer"/>
    <b v="0"/>
    <b v="0"/>
    <s v="Aetna"/>
    <s v="Regular Follow Up"/>
    <s v="Private"/>
    <x v="2"/>
    <x v="3"/>
  </r>
  <r>
    <s v="PID0620"/>
    <x v="2"/>
    <s v="Young Adults"/>
    <n v="30000"/>
    <n v="23.086803677663603"/>
    <b v="0"/>
    <s v="Stroke"/>
    <b v="0"/>
    <b v="0"/>
    <s v="UnitedHealthcare"/>
    <s v="Regular Follow Up"/>
    <s v="Private"/>
    <x v="2"/>
    <x v="13"/>
  </r>
  <r>
    <s v="PID0621"/>
    <x v="3"/>
    <s v="Senior Adullt"/>
    <n v="3000"/>
    <n v="26.213842975206614"/>
    <b v="0"/>
    <s v="Osteoarthritis"/>
    <b v="0"/>
    <b v="0"/>
    <s v="No Insurance"/>
    <s v="Regular Follow Up"/>
    <s v="Private"/>
    <x v="9"/>
    <x v="12"/>
  </r>
  <r>
    <s v="PID0622"/>
    <x v="3"/>
    <s v="Senior Adullt"/>
    <n v="3000"/>
    <n v="24.212293388429753"/>
    <b v="0"/>
    <s v="Childbirth"/>
    <b v="0"/>
    <b v="0"/>
    <s v="No Insurance"/>
    <s v="Regular Follow Up"/>
    <s v="public"/>
    <x v="14"/>
    <x v="19"/>
  </r>
  <r>
    <s v="PID0623"/>
    <x v="0"/>
    <s v="Young Adults"/>
    <n v="500"/>
    <n v="28.451154013644945"/>
    <b v="1"/>
    <s v="Respiratory Infection"/>
    <b v="1"/>
    <b v="0"/>
    <s v="Aetna"/>
    <s v="Regular Follow Up"/>
    <s v="public"/>
    <x v="5"/>
    <x v="13"/>
  </r>
  <r>
    <s v="PID0624"/>
    <x v="0"/>
    <s v="senior"/>
    <n v="30000"/>
    <n v="34.490358126721766"/>
    <b v="1"/>
    <s v="Heart Disease"/>
    <b v="1"/>
    <b v="0"/>
    <s v="Aetna"/>
    <s v="Regular Follow Up"/>
    <s v="Startup"/>
    <x v="15"/>
    <x v="12"/>
  </r>
  <r>
    <s v="PID0625"/>
    <x v="0"/>
    <s v="Young Adults"/>
    <n v="90000"/>
    <n v="26.149276859504134"/>
    <b v="0"/>
    <s v="Kidney Stones"/>
    <b v="0"/>
    <b v="0"/>
    <s v="Blue Cross"/>
    <s v="Regular Follow Up"/>
    <s v="Private"/>
    <x v="19"/>
    <x v="0"/>
  </r>
  <r>
    <s v="PID0626"/>
    <x v="3"/>
    <s v="senior"/>
    <n v="4000"/>
    <n v="23.433744592212783"/>
    <b v="0"/>
    <s v="Hypertension"/>
    <b v="0"/>
    <b v="0"/>
    <s v="Medicare"/>
    <s v="Regular Follow Up"/>
    <s v="public"/>
    <x v="10"/>
    <x v="8"/>
  </r>
  <r>
    <s v="PID0627"/>
    <x v="1"/>
    <s v="Senior Adullt"/>
    <n v="12000"/>
    <n v="33.455265965554027"/>
    <b v="1"/>
    <s v="Kidney Stones"/>
    <b v="1"/>
    <b v="0"/>
    <s v="No Insurance"/>
    <s v="Regular Follow Up"/>
    <s v="public"/>
    <x v="3"/>
    <x v="0"/>
  </r>
  <r>
    <s v="PID0628"/>
    <x v="2"/>
    <s v="Super Adults"/>
    <n v="240000"/>
    <n v="34.382549630615181"/>
    <b v="1"/>
    <s v="Respiratory Infection"/>
    <b v="1"/>
    <b v="0"/>
    <s v="UnitedHealthcare"/>
    <s v="Regular Follow Up"/>
    <s v="Private"/>
    <x v="16"/>
    <x v="19"/>
  </r>
  <r>
    <s v="PID0629"/>
    <x v="0"/>
    <s v="senior"/>
    <n v="75000"/>
    <n v="28.850341123530267"/>
    <b v="1"/>
    <s v="Diabetes"/>
    <b v="1"/>
    <b v="1"/>
    <s v="No Insurance"/>
    <s v="Regular Follow Up"/>
    <s v="Private"/>
    <x v="0"/>
    <x v="8"/>
  </r>
  <r>
    <s v="PID0630"/>
    <x v="3"/>
    <s v="senior"/>
    <n v="100"/>
    <n v="29.615950206901271"/>
    <b v="1"/>
    <s v="Heart Attack"/>
    <b v="1"/>
    <b v="0"/>
    <s v="Aetna"/>
    <s v="Regular Follow Up"/>
    <s v="Private"/>
    <x v="6"/>
    <x v="15"/>
  </r>
  <r>
    <s v="PID0631"/>
    <x v="2"/>
    <s v="Senior Adullt"/>
    <n v="45000"/>
    <n v="34.828514739229028"/>
    <b v="1"/>
    <s v="Heart Attack"/>
    <b v="1"/>
    <b v="0"/>
    <s v="Cigna"/>
    <s v="High Priority"/>
    <s v="public"/>
    <x v="9"/>
    <x v="2"/>
  </r>
  <r>
    <s v="PID0632"/>
    <x v="1"/>
    <s v="Senior Adullt"/>
    <n v="16000"/>
    <n v="22.889795918367344"/>
    <b v="0"/>
    <s v="Childbirth"/>
    <b v="0"/>
    <b v="0"/>
    <s v="Blue Cross"/>
    <s v="Regular Follow Up"/>
    <s v="Startup"/>
    <x v="9"/>
    <x v="13"/>
  </r>
  <r>
    <s v="PID0633"/>
    <x v="0"/>
    <s v="Young Adults"/>
    <n v="300000"/>
    <n v="25.377229080932779"/>
    <b v="0"/>
    <s v="Appendicitis"/>
    <b v="0"/>
    <b v="0"/>
    <s v="Aetna"/>
    <s v="Regular Follow Up"/>
    <s v="Startup"/>
    <x v="2"/>
    <x v="10"/>
  </r>
  <r>
    <s v="PID0634"/>
    <x v="0"/>
    <s v="senior"/>
    <n v="500"/>
    <n v="25.140478668054108"/>
    <b v="0"/>
    <s v="Diabetes"/>
    <b v="0"/>
    <b v="0"/>
    <s v="No Insurance"/>
    <s v="Regular Follow Up"/>
    <s v="None"/>
    <x v="7"/>
    <x v="23"/>
  </r>
  <r>
    <s v="PID0635"/>
    <x v="3"/>
    <s v="senior"/>
    <n v="21000"/>
    <n v="30.13840830449827"/>
    <b v="1"/>
    <s v="Allergic Reaction"/>
    <b v="0"/>
    <b v="1"/>
    <s v="Aetna"/>
    <s v="Regular Follow Up"/>
    <s v="None"/>
    <x v="6"/>
    <x v="12"/>
  </r>
  <r>
    <s v="PID0636"/>
    <x v="0"/>
    <s v="senior"/>
    <n v="3000"/>
    <n v="32.01019066403682"/>
    <b v="1"/>
    <s v="Fractured Arm"/>
    <b v="0"/>
    <b v="1"/>
    <s v="UnitedHealthcare"/>
    <s v="Regular Follow Up"/>
    <s v="None"/>
    <x v="0"/>
    <x v="8"/>
  </r>
  <r>
    <s v="PID0637"/>
    <x v="0"/>
    <s v="Super Adults"/>
    <n v="75000"/>
    <n v="32.450069920040157"/>
    <b v="1"/>
    <s v="Heart Attack"/>
    <b v="1"/>
    <b v="0"/>
    <s v="Aetna"/>
    <s v="High Priority"/>
    <s v="public"/>
    <x v="16"/>
    <x v="7"/>
  </r>
  <r>
    <s v="PID0638"/>
    <x v="2"/>
    <s v="Senior Adullt"/>
    <n v="12000"/>
    <n v="32.29786616344898"/>
    <b v="1"/>
    <s v="Heart Attack"/>
    <b v="1"/>
    <b v="1"/>
    <s v="Blue Cross"/>
    <s v="High Priority"/>
    <s v="Private"/>
    <x v="3"/>
    <x v="2"/>
  </r>
  <r>
    <s v="PID0639"/>
    <x v="2"/>
    <s v="senior"/>
    <n v="30000"/>
    <n v="30.110990511536716"/>
    <b v="1"/>
    <s v="Diabetes"/>
    <b v="1"/>
    <b v="0"/>
    <s v="Medicare"/>
    <s v="Regular Follow Up"/>
    <s v="Private"/>
    <x v="6"/>
    <x v="1"/>
  </r>
  <r>
    <s v="PID0640"/>
    <x v="2"/>
    <s v="senior"/>
    <n v="18000"/>
    <n v="28.123914972416188"/>
    <b v="1"/>
    <s v="Respiratory Infection"/>
    <b v="1"/>
    <b v="0"/>
    <s v="No Insurance"/>
    <s v="High Priority"/>
    <s v="public"/>
    <x v="15"/>
    <x v="11"/>
  </r>
  <r>
    <s v="PID0641"/>
    <x v="1"/>
    <s v="Senior Adullt"/>
    <n v="250000"/>
    <n v="28.555794945453304"/>
    <b v="1"/>
    <s v="Prostate Cancer"/>
    <b v="1"/>
    <b v="0"/>
    <s v="Cigna"/>
    <s v="Regular Follow Up"/>
    <s v="Private"/>
    <x v="14"/>
    <x v="8"/>
  </r>
  <r>
    <s v="PID0642"/>
    <x v="0"/>
    <s v="senior"/>
    <n v="16000"/>
    <n v="34.171178600882065"/>
    <b v="1"/>
    <s v="Childbirth"/>
    <b v="0"/>
    <b v="1"/>
    <s v="Blue Cross"/>
    <s v="Regular Follow Up"/>
    <s v="None"/>
    <x v="10"/>
    <x v="13"/>
  </r>
  <r>
    <s v="PID0643"/>
    <x v="2"/>
    <s v="senior"/>
    <n v="10000"/>
    <n v="28.124999999999993"/>
    <b v="1"/>
    <s v="Prostate Cancer"/>
    <b v="1"/>
    <b v="0"/>
    <s v="No Insurance"/>
    <s v="Regular Follow Up"/>
    <s v="Startup"/>
    <x v="6"/>
    <x v="4"/>
  </r>
  <r>
    <s v="PID0644"/>
    <x v="2"/>
    <s v="senior"/>
    <n v="200000"/>
    <n v="29.494097123615564"/>
    <b v="1"/>
    <s v="Respiratory Infection"/>
    <b v="1"/>
    <b v="0"/>
    <s v="No Insurance"/>
    <s v="High Priority"/>
    <s v="public"/>
    <x v="0"/>
    <x v="17"/>
  </r>
  <r>
    <s v="PID0645"/>
    <x v="0"/>
    <s v="Senior Adullt"/>
    <n v="45000"/>
    <n v="30.450624628197509"/>
    <b v="1"/>
    <s v="Heart Attack"/>
    <b v="1"/>
    <b v="0"/>
    <s v="Cigna"/>
    <s v="Regular Follow Up"/>
    <s v="public"/>
    <x v="9"/>
    <x v="24"/>
  </r>
  <r>
    <s v="PID0646"/>
    <x v="1"/>
    <s v="senior"/>
    <n v="90000"/>
    <n v="29.809176107493698"/>
    <b v="1"/>
    <s v="Hypertension"/>
    <b v="0"/>
    <b v="1"/>
    <s v="Blue Cross"/>
    <s v="Regular Follow Up"/>
    <s v="public"/>
    <x v="0"/>
    <x v="12"/>
  </r>
  <r>
    <s v="PID0647"/>
    <x v="2"/>
    <s v="senior"/>
    <n v="3000"/>
    <n v="33.142182492831843"/>
    <b v="1"/>
    <s v="Heart Attack"/>
    <b v="1"/>
    <b v="1"/>
    <s v="Aetna"/>
    <s v="Regular Follow Up"/>
    <s v="Private"/>
    <x v="0"/>
    <x v="2"/>
  </r>
  <r>
    <s v="PID0648"/>
    <x v="0"/>
    <s v="Senior Adullt"/>
    <n v="90000"/>
    <n v="20.014033211934912"/>
    <b v="0"/>
    <s v="Allergic Reaction"/>
    <b v="0"/>
    <b v="0"/>
    <s v="Medicare"/>
    <s v="Regular Follow Up"/>
    <s v="public"/>
    <x v="3"/>
    <x v="19"/>
  </r>
  <r>
    <s v="PID0649"/>
    <x v="1"/>
    <s v="Super Adults"/>
    <n v="200000"/>
    <n v="23.848684210526315"/>
    <b v="0"/>
    <s v="Cancer"/>
    <b v="0"/>
    <b v="0"/>
    <s v="UnitedHealthcare"/>
    <s v="Regular Follow Up"/>
    <s v="Startup"/>
    <x v="20"/>
    <x v="13"/>
  </r>
  <r>
    <s v="PID0650"/>
    <x v="1"/>
    <s v="senior"/>
    <n v="3000"/>
    <n v="20.213383655102341"/>
    <b v="0"/>
    <s v="Stroke"/>
    <b v="0"/>
    <b v="0"/>
    <s v="UnitedHealthcare"/>
    <s v="Regular Follow Up"/>
    <s v="public"/>
    <x v="7"/>
    <x v="12"/>
  </r>
  <r>
    <s v="PID0651"/>
    <x v="1"/>
    <s v="Senior Adullt"/>
    <n v="40000"/>
    <n v="22.99357208448118"/>
    <b v="0"/>
    <s v="Osteoarthritis"/>
    <b v="0"/>
    <b v="0"/>
    <s v="Cigna"/>
    <s v="Regular Follow Up"/>
    <s v="Private"/>
    <x v="8"/>
    <x v="13"/>
  </r>
  <r>
    <s v="PID0652"/>
    <x v="1"/>
    <s v="Senior Adullt"/>
    <n v="500"/>
    <n v="30.741861989326175"/>
    <b v="1"/>
    <s v="Heart Attack"/>
    <b v="1"/>
    <b v="1"/>
    <s v="Medicare"/>
    <s v="Regular Follow Up"/>
    <s v="Private"/>
    <x v="3"/>
    <x v="1"/>
  </r>
  <r>
    <s v="PID0653"/>
    <x v="1"/>
    <s v="Senior Adullt"/>
    <n v="60000"/>
    <n v="26.52265821112432"/>
    <b v="0"/>
    <s v="Fractured Leg"/>
    <b v="0"/>
    <b v="0"/>
    <s v="Blue Cross"/>
    <s v="Regular Follow Up"/>
    <s v="public"/>
    <x v="3"/>
    <x v="10"/>
  </r>
  <r>
    <s v="PID0654"/>
    <x v="2"/>
    <s v="Super Adults"/>
    <n v="200"/>
    <n v="22.044444444444444"/>
    <b v="0"/>
    <s v="Fractured Arm"/>
    <b v="0"/>
    <b v="0"/>
    <s v="Blue Cross"/>
    <s v="Regular Follow Up"/>
    <s v="public"/>
    <x v="16"/>
    <x v="8"/>
  </r>
  <r>
    <s v="PID0655"/>
    <x v="2"/>
    <s v="Senior Adullt"/>
    <n v="200000"/>
    <n v="33.13224169300009"/>
    <b v="1"/>
    <s v="Respiratory Infection"/>
    <b v="1"/>
    <b v="1"/>
    <s v="Blue Cross"/>
    <s v="Regular Follow Up"/>
    <s v="public"/>
    <x v="3"/>
    <x v="0"/>
  </r>
  <r>
    <s v="PID0656"/>
    <x v="0"/>
    <s v="Young Adults"/>
    <n v="250000"/>
    <n v="25.280109859242845"/>
    <b v="0"/>
    <s v="Allergic Reaction"/>
    <b v="0"/>
    <b v="0"/>
    <s v="UnitedHealthcare"/>
    <s v="Regular Follow Up"/>
    <s v="public"/>
    <x v="2"/>
    <x v="15"/>
  </r>
  <r>
    <s v="PID0657"/>
    <x v="0"/>
    <s v="Young Adults"/>
    <n v="60000"/>
    <n v="26.890544123216767"/>
    <b v="0"/>
    <s v="Stroke"/>
    <b v="0"/>
    <b v="0"/>
    <s v="UnitedHealthcare"/>
    <s v="Regular Follow Up"/>
    <s v="Startup"/>
    <x v="12"/>
    <x v="6"/>
  </r>
  <r>
    <s v="PID0658"/>
    <x v="0"/>
    <s v="Senior Adullt"/>
    <n v="40000"/>
    <n v="23.386377156454493"/>
    <b v="0"/>
    <s v="Fractured Leg"/>
    <b v="0"/>
    <b v="0"/>
    <s v="No Insurance"/>
    <s v="Regular Follow Up"/>
    <s v="public"/>
    <x v="9"/>
    <x v="6"/>
  </r>
  <r>
    <s v="PID0659"/>
    <x v="0"/>
    <s v="senior"/>
    <n v="21000"/>
    <n v="31.259105098855354"/>
    <b v="1"/>
    <s v="Hypertension"/>
    <b v="1"/>
    <b v="1"/>
    <s v="Blue Cross"/>
    <s v="High Priority"/>
    <s v="Private"/>
    <x v="10"/>
    <x v="5"/>
  </r>
  <r>
    <s v="PID0660"/>
    <x v="1"/>
    <s v="Young Adults"/>
    <n v="300000"/>
    <n v="28.002559373706202"/>
    <b v="1"/>
    <s v="Respiratory Infection"/>
    <b v="1"/>
    <b v="0"/>
    <s v="Medicare"/>
    <s v="Regular Follow Up"/>
    <s v="Startup"/>
    <x v="2"/>
    <x v="0"/>
  </r>
  <r>
    <s v="PID0661"/>
    <x v="1"/>
    <s v="senior"/>
    <n v="20000"/>
    <n v="25.24421413816043"/>
    <b v="0"/>
    <s v="Diabetes"/>
    <b v="0"/>
    <b v="0"/>
    <s v="Cigna"/>
    <s v="Regular Follow Up"/>
    <s v="Startup"/>
    <x v="10"/>
    <x v="1"/>
  </r>
  <r>
    <s v="PID0662"/>
    <x v="2"/>
    <s v="senior"/>
    <n v="90000"/>
    <n v="21.377410468319564"/>
    <b v="0"/>
    <s v="Prostate Cancer"/>
    <b v="0"/>
    <b v="0"/>
    <s v="UnitedHealthcare"/>
    <s v="Regular Follow Up"/>
    <s v="Startup"/>
    <x v="6"/>
    <x v="8"/>
  </r>
  <r>
    <s v="PID0663"/>
    <x v="2"/>
    <s v="Super Adults"/>
    <n v="200000"/>
    <n v="33.207819259734016"/>
    <b v="1"/>
    <s v="Prostate Cancer"/>
    <b v="1"/>
    <b v="1"/>
    <s v="UnitedHealthcare"/>
    <s v="Regular Follow Up"/>
    <s v="Startup"/>
    <x v="16"/>
    <x v="1"/>
  </r>
  <r>
    <s v="PID0664"/>
    <x v="2"/>
    <s v="Super Adults"/>
    <n v="60000"/>
    <n v="29.126962694340492"/>
    <b v="1"/>
    <s v="Fractured Leg"/>
    <b v="1"/>
    <b v="0"/>
    <s v="No Insurance"/>
    <s v="Regular Follow Up"/>
    <s v="Private"/>
    <x v="1"/>
    <x v="4"/>
  </r>
  <r>
    <s v="PID0665"/>
    <x v="0"/>
    <s v="senior"/>
    <n v="24000"/>
    <n v="23.324075243024872"/>
    <b v="0"/>
    <s v="Osteoarthritis"/>
    <b v="0"/>
    <b v="0"/>
    <s v="Blue Cross"/>
    <s v="Regular Follow Up"/>
    <s v="Startup"/>
    <x v="6"/>
    <x v="1"/>
  </r>
  <r>
    <s v="PID0666"/>
    <x v="3"/>
    <s v="senior"/>
    <n v="36000"/>
    <n v="23.738759335467147"/>
    <b v="0"/>
    <s v="Kidney Stones"/>
    <b v="0"/>
    <b v="0"/>
    <s v="Aetna"/>
    <s v="Regular Follow Up"/>
    <s v="public"/>
    <x v="10"/>
    <x v="6"/>
  </r>
  <r>
    <s v="PID0667"/>
    <x v="1"/>
    <s v="senior"/>
    <n v="250000"/>
    <n v="30.321067189524179"/>
    <b v="1"/>
    <s v="Respiratory Infection"/>
    <b v="1"/>
    <b v="0"/>
    <s v="UnitedHealthcare"/>
    <s v="Regular Follow Up"/>
    <s v="Private"/>
    <x v="6"/>
    <x v="13"/>
  </r>
  <r>
    <s v="PID0668"/>
    <x v="1"/>
    <s v="senior"/>
    <n v="60000"/>
    <n v="21.11039897452331"/>
    <b v="0"/>
    <s v="Fractured Arm"/>
    <b v="0"/>
    <b v="0"/>
    <s v="Cigna"/>
    <s v="Regular Follow Up"/>
    <s v="None"/>
    <x v="0"/>
    <x v="0"/>
  </r>
  <r>
    <s v="PID0669"/>
    <x v="2"/>
    <s v="senior"/>
    <n v="90000"/>
    <n v="30.644044321329638"/>
    <b v="1"/>
    <s v="Heart Attack"/>
    <b v="1"/>
    <b v="0"/>
    <s v="UnitedHealthcare"/>
    <s v="Regular Follow Up"/>
    <s v="public"/>
    <x v="10"/>
    <x v="15"/>
  </r>
  <r>
    <s v="PID0670"/>
    <x v="0"/>
    <s v="Young Adults"/>
    <n v="60000"/>
    <n v="28.414864276382641"/>
    <b v="1"/>
    <s v="Cancer"/>
    <b v="1"/>
    <b v="0"/>
    <s v="Blue Cross"/>
    <s v="Regular Follow Up"/>
    <s v="public"/>
    <x v="2"/>
    <x v="18"/>
  </r>
  <r>
    <s v="PID0671"/>
    <x v="0"/>
    <s v="Young Adults"/>
    <n v="12000"/>
    <n v="31.741788900397605"/>
    <b v="1"/>
    <s v="Kidney Stones"/>
    <b v="0"/>
    <b v="1"/>
    <s v="No Insurance"/>
    <s v="Regular Follow Up"/>
    <s v="public"/>
    <x v="12"/>
    <x v="0"/>
  </r>
  <r>
    <s v="PID0672"/>
    <x v="2"/>
    <s v="Senior Adullt"/>
    <n v="12000"/>
    <n v="29.92469282600079"/>
    <b v="1"/>
    <s v="Heart Attack"/>
    <b v="1"/>
    <b v="0"/>
    <s v="Aetna"/>
    <s v="Regular Follow Up"/>
    <s v="public"/>
    <x v="9"/>
    <x v="0"/>
  </r>
  <r>
    <s v="PID0673"/>
    <x v="1"/>
    <s v="senior"/>
    <n v="12000"/>
    <n v="28.279721474646504"/>
    <b v="1"/>
    <s v="Childbirth"/>
    <b v="1"/>
    <b v="0"/>
    <s v="Medicare"/>
    <s v="Regular Follow Up"/>
    <s v="Private"/>
    <x v="0"/>
    <x v="1"/>
  </r>
  <r>
    <s v="PID0674"/>
    <x v="2"/>
    <s v="Senior Adullt"/>
    <n v="48000"/>
    <n v="21.59736570247934"/>
    <b v="0"/>
    <s v="Prostate Cancer"/>
    <b v="0"/>
    <b v="0"/>
    <s v="Medicare"/>
    <s v="High Priority"/>
    <s v="None"/>
    <x v="3"/>
    <x v="2"/>
  </r>
  <r>
    <s v="PID0675"/>
    <x v="0"/>
    <s v="Senior Adullt"/>
    <n v="18000"/>
    <n v="21.047724909462513"/>
    <b v="0"/>
    <s v="Fractured Leg"/>
    <b v="0"/>
    <b v="0"/>
    <s v="UnitedHealthcare"/>
    <s v="Regular Follow Up"/>
    <s v="Startup"/>
    <x v="14"/>
    <x v="1"/>
  </r>
  <r>
    <s v="PID0676"/>
    <x v="2"/>
    <s v="Senior Adullt"/>
    <n v="60000"/>
    <n v="33.41951546490472"/>
    <b v="1"/>
    <s v="Respiratory Infection"/>
    <b v="1"/>
    <b v="0"/>
    <s v="Blue Cross"/>
    <s v="Regular Follow Up"/>
    <s v="Startup"/>
    <x v="14"/>
    <x v="12"/>
  </r>
  <r>
    <s v="PID0677"/>
    <x v="2"/>
    <s v="Senior Adullt"/>
    <n v="24000"/>
    <n v="28.555794945453304"/>
    <b v="1"/>
    <s v="Heart Disease"/>
    <b v="1"/>
    <b v="0"/>
    <s v="Cigna"/>
    <s v="Regular Follow Up"/>
    <s v="public"/>
    <x v="3"/>
    <x v="15"/>
  </r>
  <r>
    <s v="PID0678"/>
    <x v="0"/>
    <s v="senior"/>
    <n v="60000"/>
    <n v="34.296874999999993"/>
    <b v="1"/>
    <s v="Heart Disease"/>
    <b v="1"/>
    <b v="0"/>
    <s v="Blue Cross"/>
    <s v="Regular Follow Up"/>
    <s v="Private"/>
    <x v="6"/>
    <x v="8"/>
  </r>
  <r>
    <s v="PID0679"/>
    <x v="0"/>
    <s v="senior"/>
    <n v="500"/>
    <n v="20.488888888888891"/>
    <b v="0"/>
    <s v="Osteoarthritis"/>
    <b v="0"/>
    <b v="0"/>
    <s v="UnitedHealthcare"/>
    <s v="Regular Follow Up"/>
    <s v="Private"/>
    <x v="10"/>
    <x v="8"/>
  </r>
  <r>
    <s v="PID0680"/>
    <x v="1"/>
    <s v="Senior Adullt"/>
    <n v="36000"/>
    <n v="32.653810835629024"/>
    <b v="1"/>
    <s v="Heart Attack"/>
    <b v="1"/>
    <b v="0"/>
    <s v="Medicare"/>
    <s v="Regular Follow Up"/>
    <s v="public"/>
    <x v="9"/>
    <x v="0"/>
  </r>
  <r>
    <s v="PID0681"/>
    <x v="3"/>
    <s v="senior"/>
    <n v="2000"/>
    <n v="23.633626273589865"/>
    <b v="0"/>
    <s v="Kidney Stones"/>
    <b v="0"/>
    <b v="0"/>
    <s v="Cigna"/>
    <s v="Regular Follow Up"/>
    <s v="public"/>
    <x v="6"/>
    <x v="6"/>
  </r>
  <r>
    <s v="PID0682"/>
    <x v="0"/>
    <s v="Super Adults"/>
    <n v="100"/>
    <n v="23.931015387049559"/>
    <b v="0"/>
    <s v="Osteoarthritis"/>
    <b v="0"/>
    <b v="0"/>
    <s v="Blue Cross"/>
    <s v="Regular Follow Up"/>
    <s v="Startup"/>
    <x v="16"/>
    <x v="3"/>
  </r>
  <r>
    <s v="PID0683"/>
    <x v="0"/>
    <s v="Senior Adullt"/>
    <n v="24000"/>
    <n v="22.499999999999996"/>
    <b v="0"/>
    <s v="Osteoarthritis"/>
    <b v="0"/>
    <b v="0"/>
    <s v="UnitedHealthcare"/>
    <s v="Regular Follow Up"/>
    <s v="Private"/>
    <x v="8"/>
    <x v="4"/>
  </r>
  <r>
    <s v="PID0684"/>
    <x v="0"/>
    <s v="Super Adults"/>
    <n v="18000"/>
    <n v="23.335466144755166"/>
    <b v="0"/>
    <s v="Childbirth"/>
    <b v="0"/>
    <b v="0"/>
    <s v="No Insurance"/>
    <s v="Regular Follow Up"/>
    <s v="public"/>
    <x v="16"/>
    <x v="12"/>
  </r>
  <r>
    <s v="PID0685"/>
    <x v="0"/>
    <s v="senior"/>
    <n v="500"/>
    <n v="22.906574394463671"/>
    <b v="0"/>
    <s v="Prostate Cancer"/>
    <b v="0"/>
    <b v="0"/>
    <s v="Cigna"/>
    <s v="Regular Follow Up"/>
    <s v="public"/>
    <x v="13"/>
    <x v="10"/>
  </r>
  <r>
    <s v="PID0686"/>
    <x v="3"/>
    <s v="senior"/>
    <n v="20000"/>
    <n v="23.952095808383234"/>
    <b v="0"/>
    <s v="Diabetes"/>
    <b v="0"/>
    <b v="0"/>
    <s v="UnitedHealthcare"/>
    <s v="High Priority"/>
    <s v="Startup"/>
    <x v="6"/>
    <x v="5"/>
  </r>
  <r>
    <s v="PID0687"/>
    <x v="0"/>
    <s v="senior"/>
    <n v="500"/>
    <n v="26.581227008425298"/>
    <b v="0"/>
    <s v="Hypertension"/>
    <b v="0"/>
    <b v="0"/>
    <s v="Medicare"/>
    <s v="Regular Follow Up"/>
    <s v="public"/>
    <x v="10"/>
    <x v="3"/>
  </r>
  <r>
    <s v="PID0688"/>
    <x v="0"/>
    <s v="Senior Adullt"/>
    <n v="200000"/>
    <n v="28.721121070571897"/>
    <b v="1"/>
    <s v="Heart Attack"/>
    <b v="1"/>
    <b v="1"/>
    <s v="Blue Cross"/>
    <s v="High Priority"/>
    <s v="Private"/>
    <x v="9"/>
    <x v="2"/>
  </r>
  <r>
    <s v="PID0689"/>
    <x v="0"/>
    <s v="Senior Adullt"/>
    <n v="100"/>
    <n v="23.118367346938776"/>
    <b v="0"/>
    <s v="Cancer"/>
    <b v="0"/>
    <b v="0"/>
    <s v="Medicare"/>
    <s v="Regular Follow Up"/>
    <s v="Private"/>
    <x v="14"/>
    <x v="13"/>
  </r>
  <r>
    <s v="PID0690"/>
    <x v="2"/>
    <s v="senior"/>
    <n v="250000"/>
    <n v="31.863474122546108"/>
    <b v="1"/>
    <s v="Diabetes"/>
    <b v="1"/>
    <b v="0"/>
    <s v="Aetna"/>
    <s v="Regular Follow Up"/>
    <s v="None"/>
    <x v="6"/>
    <x v="6"/>
  </r>
  <r>
    <s v="PID0691"/>
    <x v="0"/>
    <s v="senior"/>
    <n v="18000"/>
    <n v="26.92698504862825"/>
    <b v="0"/>
    <s v="Hypertension"/>
    <b v="0"/>
    <b v="0"/>
    <s v="No Insurance"/>
    <s v="High Priority"/>
    <s v="Private"/>
    <x v="13"/>
    <x v="7"/>
  </r>
  <r>
    <s v="PID0692"/>
    <x v="2"/>
    <s v="Senior Adullt"/>
    <n v="18000"/>
    <n v="23.087594133967499"/>
    <b v="0"/>
    <s v="Cancer"/>
    <b v="0"/>
    <b v="0"/>
    <s v="Cigna"/>
    <s v="High Priority"/>
    <s v="Startup"/>
    <x v="14"/>
    <x v="17"/>
  </r>
  <r>
    <s v="PID0693"/>
    <x v="3"/>
    <s v="Super Adults"/>
    <n v="90000"/>
    <n v="34.39349112426035"/>
    <b v="1"/>
    <s v="Prostate Cancer"/>
    <b v="1"/>
    <b v="0"/>
    <s v="No Insurance"/>
    <s v="Regular Follow Up"/>
    <s v="Private"/>
    <x v="1"/>
    <x v="13"/>
  </r>
  <r>
    <s v="PID0694"/>
    <x v="2"/>
    <s v="Senior Adullt"/>
    <n v="18000"/>
    <n v="33.012244897959185"/>
    <b v="1"/>
    <s v="Kidney Stones"/>
    <b v="1"/>
    <b v="0"/>
    <s v="Medicare"/>
    <s v="Regular Follow Up"/>
    <s v="Private"/>
    <x v="9"/>
    <x v="21"/>
  </r>
  <r>
    <s v="PID0695"/>
    <x v="2"/>
    <s v="Young Adults"/>
    <n v="60000"/>
    <n v="30.301903628792392"/>
    <b v="1"/>
    <s v="Prostate Cancer"/>
    <b v="0"/>
    <b v="1"/>
    <s v="Cigna"/>
    <s v="Regular Follow Up"/>
    <s v="Startup"/>
    <x v="2"/>
    <x v="12"/>
  </r>
  <r>
    <s v="PID0696"/>
    <x v="0"/>
    <s v="Senior Adullt"/>
    <n v="60000"/>
    <n v="29.480968858131494"/>
    <b v="1"/>
    <s v="Heart Attack"/>
    <b v="1"/>
    <b v="0"/>
    <s v="Medicare"/>
    <s v="Regular Follow Up"/>
    <s v="public"/>
    <x v="9"/>
    <x v="6"/>
  </r>
  <r>
    <s v="PID0697"/>
    <x v="2"/>
    <s v="Senior Adullt"/>
    <n v="24000"/>
    <n v="31.305770374776923"/>
    <b v="1"/>
    <s v="Hypertension"/>
    <b v="0"/>
    <b v="1"/>
    <s v="Blue Cross"/>
    <s v="High Priority"/>
    <s v="public"/>
    <x v="3"/>
    <x v="2"/>
  </r>
  <r>
    <s v="PID0698"/>
    <x v="2"/>
    <s v="Senior Adullt"/>
    <n v="48000"/>
    <n v="20.247920077516788"/>
    <b v="0"/>
    <s v="Fractured Leg"/>
    <b v="0"/>
    <b v="0"/>
    <s v="Medicare"/>
    <s v="Regular Follow Up"/>
    <s v="public"/>
    <x v="9"/>
    <x v="13"/>
  </r>
  <r>
    <s v="PID0699"/>
    <x v="0"/>
    <s v="Senior Adullt"/>
    <n v="90000"/>
    <n v="29.212571392902841"/>
    <b v="1"/>
    <s v="Cancer"/>
    <b v="0"/>
    <b v="1"/>
    <s v="Cigna"/>
    <s v="Regular Follow Up"/>
    <s v="Startup"/>
    <x v="3"/>
    <x v="1"/>
  </r>
  <r>
    <s v="PID0700"/>
    <x v="0"/>
    <s v="Young Adults"/>
    <n v="18000"/>
    <n v="33.422848018580346"/>
    <b v="1"/>
    <s v="Diabetes"/>
    <b v="1"/>
    <b v="0"/>
    <s v="No Insurance"/>
    <s v="Regular Follow Up"/>
    <s v="Private"/>
    <x v="2"/>
    <x v="8"/>
  </r>
  <r>
    <s v="PID0701"/>
    <x v="0"/>
    <s v="senior"/>
    <n v="24000"/>
    <n v="21.223898795915254"/>
    <b v="0"/>
    <s v="Kidney Stones"/>
    <b v="0"/>
    <b v="0"/>
    <s v="UnitedHealthcare"/>
    <s v="Regular Follow Up"/>
    <s v="public"/>
    <x v="10"/>
    <x v="3"/>
  </r>
  <r>
    <s v="PID0702"/>
    <x v="0"/>
    <s v="Senior Adullt"/>
    <n v="12000"/>
    <n v="30.938311566110883"/>
    <b v="1"/>
    <s v="Stroke"/>
    <b v="1"/>
    <b v="0"/>
    <s v="UnitedHealthcare"/>
    <s v="Regular Follow Up"/>
    <s v="None"/>
    <x v="3"/>
    <x v="13"/>
  </r>
  <r>
    <s v="PID0703"/>
    <x v="3"/>
    <s v="Super Adults"/>
    <n v="20000"/>
    <n v="21.43902535500969"/>
    <b v="0"/>
    <s v="Osteoarthritis"/>
    <b v="0"/>
    <b v="0"/>
    <s v="UnitedHealthcare"/>
    <s v="Regular Follow Up"/>
    <s v="Startup"/>
    <x v="1"/>
    <x v="18"/>
  </r>
  <r>
    <s v="PID0704"/>
    <x v="2"/>
    <s v="senior"/>
    <n v="20000"/>
    <n v="25.847768218818715"/>
    <b v="0"/>
    <s v="Fractured Leg"/>
    <b v="0"/>
    <b v="0"/>
    <s v="UnitedHealthcare"/>
    <s v="Regular Follow Up"/>
    <s v="Private"/>
    <x v="7"/>
    <x v="13"/>
  </r>
  <r>
    <s v="PID0705"/>
    <x v="2"/>
    <s v="Super Adults"/>
    <n v="60000"/>
    <n v="32.455677715120288"/>
    <b v="1"/>
    <s v="Heart Attack"/>
    <b v="1"/>
    <b v="0"/>
    <s v="UnitedHealthcare"/>
    <s v="High Priority"/>
    <s v="Private"/>
    <x v="16"/>
    <x v="11"/>
  </r>
  <r>
    <s v="PID0706"/>
    <x v="1"/>
    <s v="senior"/>
    <n v="250000"/>
    <n v="32.286492549270946"/>
    <b v="1"/>
    <s v="Allergic Reaction"/>
    <b v="1"/>
    <b v="0"/>
    <s v="Cigna"/>
    <s v="Regular Follow Up"/>
    <s v="public"/>
    <x v="0"/>
    <x v="23"/>
  </r>
  <r>
    <s v="PID0707"/>
    <x v="2"/>
    <s v="Senior Adullt"/>
    <n v="12000"/>
    <n v="26.416326530612245"/>
    <b v="0"/>
    <s v="Childbirth"/>
    <b v="0"/>
    <b v="0"/>
    <s v="Cigna"/>
    <s v="Regular Follow Up"/>
    <s v="public"/>
    <x v="9"/>
    <x v="3"/>
  </r>
  <r>
    <s v="PID0708"/>
    <x v="0"/>
    <s v="senior"/>
    <n v="90000"/>
    <n v="26.748614958448751"/>
    <b v="0"/>
    <s v="Cancer"/>
    <b v="0"/>
    <b v="0"/>
    <s v="Aetna"/>
    <s v="High Priority"/>
    <s v="Private"/>
    <x v="0"/>
    <x v="2"/>
  </r>
  <r>
    <s v="PID0709"/>
    <x v="1"/>
    <s v="Senior Adullt"/>
    <n v="90000"/>
    <n v="28.96855892278392"/>
    <b v="1"/>
    <s v="Appendicitis"/>
    <b v="0"/>
    <b v="1"/>
    <s v="Aetna"/>
    <s v="Regular Follow Up"/>
    <s v="Startup"/>
    <x v="3"/>
    <x v="13"/>
  </r>
  <r>
    <s v="PID0710"/>
    <x v="1"/>
    <s v="Senior Adullt"/>
    <n v="16000"/>
    <n v="21.903731746890212"/>
    <b v="0"/>
    <s v="Fractured Arm"/>
    <b v="0"/>
    <b v="0"/>
    <s v="Blue Cross"/>
    <s v="Regular Follow Up"/>
    <s v="public"/>
    <x v="9"/>
    <x v="1"/>
  </r>
  <r>
    <s v="PID0711"/>
    <x v="2"/>
    <s v="senior"/>
    <n v="40000"/>
    <n v="28.551379325468179"/>
    <b v="1"/>
    <s v="Prostate Cancer"/>
    <b v="1"/>
    <b v="1"/>
    <s v="Blue Cross"/>
    <s v="High Priority"/>
    <s v="Startup"/>
    <x v="0"/>
    <x v="11"/>
  </r>
  <r>
    <s v="PID0712"/>
    <x v="1"/>
    <s v="senior"/>
    <n v="500"/>
    <n v="33.752319596652782"/>
    <b v="1"/>
    <s v="Fractured Leg"/>
    <b v="0"/>
    <b v="1"/>
    <s v="Blue Cross"/>
    <s v="Regular Follow Up"/>
    <s v="None"/>
    <x v="10"/>
    <x v="3"/>
  </r>
  <r>
    <s v="PID0713"/>
    <x v="3"/>
    <s v="Young Adults"/>
    <n v="500"/>
    <n v="23.801652892561986"/>
    <b v="0"/>
    <s v="Kidney Stones"/>
    <b v="0"/>
    <b v="0"/>
    <s v="Cigna"/>
    <s v="Regular Follow Up"/>
    <s v="Private"/>
    <x v="5"/>
    <x v="0"/>
  </r>
  <r>
    <s v="PID0714"/>
    <x v="0"/>
    <s v="senior"/>
    <n v="12000"/>
    <n v="23.154407787993513"/>
    <b v="0"/>
    <s v="Prostate Cancer"/>
    <b v="0"/>
    <b v="0"/>
    <s v="Aetna"/>
    <s v="Regular Follow Up"/>
    <s v="Startup"/>
    <x v="6"/>
    <x v="13"/>
  </r>
  <r>
    <s v="PID0715"/>
    <x v="3"/>
    <s v="senior"/>
    <n v="60000"/>
    <n v="32.350251486053949"/>
    <b v="1"/>
    <s v="Childbirth"/>
    <b v="1"/>
    <b v="0"/>
    <s v="UnitedHealthcare"/>
    <s v="Regular Follow Up"/>
    <s v="public"/>
    <x v="0"/>
    <x v="0"/>
  </r>
  <r>
    <s v="PID0716"/>
    <x v="0"/>
    <s v="senior"/>
    <n v="36000"/>
    <n v="30.226971207286027"/>
    <b v="1"/>
    <s v="Fractured Leg"/>
    <b v="1"/>
    <b v="0"/>
    <s v="Cigna"/>
    <s v="Regular Follow Up"/>
    <s v="public"/>
    <x v="10"/>
    <x v="8"/>
  </r>
  <r>
    <s v="PID0717"/>
    <x v="2"/>
    <s v="senior"/>
    <n v="250000"/>
    <n v="20.443594104308396"/>
    <b v="0"/>
    <s v="Osteoarthritis"/>
    <b v="0"/>
    <b v="0"/>
    <s v="Medicare"/>
    <s v="High Priority"/>
    <s v="Startup"/>
    <x v="0"/>
    <x v="5"/>
  </r>
  <r>
    <s v="PID0718"/>
    <x v="2"/>
    <s v="Super Adults"/>
    <n v="3000"/>
    <n v="28.085937499999996"/>
    <b v="1"/>
    <s v="Fractured Arm"/>
    <b v="1"/>
    <b v="0"/>
    <s v="Cigna"/>
    <s v="Regular Follow Up"/>
    <s v="Private"/>
    <x v="1"/>
    <x v="8"/>
  </r>
  <r>
    <s v="PID0719"/>
    <x v="3"/>
    <s v="Senior Adullt"/>
    <n v="100"/>
    <n v="34.857667584940316"/>
    <b v="1"/>
    <s v="Heart Disease"/>
    <b v="1"/>
    <b v="0"/>
    <s v="Cigna"/>
    <s v="Regular Follow Up"/>
    <s v="Private"/>
    <x v="8"/>
    <x v="0"/>
  </r>
  <r>
    <s v="PID0720"/>
    <x v="0"/>
    <s v="Senior Adullt"/>
    <n v="800"/>
    <n v="31.17163689672466"/>
    <b v="1"/>
    <s v="Appendicitis"/>
    <b v="1"/>
    <b v="1"/>
    <s v="Medicare"/>
    <s v="Regular Follow Up"/>
    <s v="public"/>
    <x v="3"/>
    <x v="3"/>
  </r>
  <r>
    <s v="PID0721"/>
    <x v="1"/>
    <s v="senior"/>
    <n v="500"/>
    <n v="28.398293233891501"/>
    <b v="1"/>
    <s v="Heart Disease"/>
    <b v="1"/>
    <b v="0"/>
    <s v="UnitedHealthcare"/>
    <s v="Regular Follow Up"/>
    <s v="Private"/>
    <x v="7"/>
    <x v="1"/>
  </r>
  <r>
    <s v="PID0722"/>
    <x v="0"/>
    <s v="Senior Adullt"/>
    <n v="20000"/>
    <n v="29.688581314878896"/>
    <b v="1"/>
    <s v="Fractured Leg"/>
    <b v="1"/>
    <b v="0"/>
    <s v="UnitedHealthcare"/>
    <s v="Regular Follow Up"/>
    <s v="public"/>
    <x v="9"/>
    <x v="10"/>
  </r>
  <r>
    <s v="PID0723"/>
    <x v="3"/>
    <s v="Young Adults"/>
    <n v="100"/>
    <n v="28.472022726547287"/>
    <b v="1"/>
    <s v="Respiratory Infection"/>
    <b v="1"/>
    <b v="0"/>
    <s v="Medicare"/>
    <s v="Regular Follow Up"/>
    <s v="public"/>
    <x v="2"/>
    <x v="8"/>
  </r>
  <r>
    <s v="PID0724"/>
    <x v="0"/>
    <s v="senior"/>
    <n v="20000"/>
    <n v="23.688888888888886"/>
    <b v="0"/>
    <s v="Fractured Leg"/>
    <b v="0"/>
    <b v="0"/>
    <s v="UnitedHealthcare"/>
    <s v="Regular Follow Up"/>
    <s v="public"/>
    <x v="15"/>
    <x v="3"/>
  </r>
  <r>
    <s v="PID0725"/>
    <x v="0"/>
    <s v="Senior Adullt"/>
    <n v="24000"/>
    <n v="22.343158464034612"/>
    <b v="0"/>
    <s v="Appendicitis"/>
    <b v="0"/>
    <b v="0"/>
    <s v="Cigna"/>
    <s v="Regular Follow Up"/>
    <s v="Private"/>
    <x v="3"/>
    <x v="10"/>
  </r>
  <r>
    <s v="PID0726"/>
    <x v="0"/>
    <s v="senior"/>
    <n v="24000"/>
    <n v="28.200608876782564"/>
    <b v="1"/>
    <s v="Fractured Arm"/>
    <b v="0"/>
    <b v="1"/>
    <s v="No Insurance"/>
    <s v="Regular Follow Up"/>
    <s v="Private"/>
    <x v="7"/>
    <x v="6"/>
  </r>
  <r>
    <s v="PID0727"/>
    <x v="0"/>
    <s v="senior"/>
    <n v="12000"/>
    <n v="33.472217359336163"/>
    <b v="1"/>
    <s v="Appendicitis"/>
    <b v="0"/>
    <b v="1"/>
    <s v="UnitedHealthcare"/>
    <s v="High Priority"/>
    <s v="Startup"/>
    <x v="6"/>
    <x v="5"/>
  </r>
  <r>
    <s v="PID0728"/>
    <x v="2"/>
    <s v="senior"/>
    <n v="24000"/>
    <n v="20.902888663086081"/>
    <b v="0"/>
    <s v="Allergic Reaction"/>
    <b v="0"/>
    <b v="0"/>
    <s v="Medicare"/>
    <s v="Regular Follow Up"/>
    <s v="Private"/>
    <x v="6"/>
    <x v="1"/>
  </r>
  <r>
    <s v="PID0729"/>
    <x v="1"/>
    <s v="senior"/>
    <n v="90000"/>
    <n v="20.393842375334415"/>
    <b v="0"/>
    <s v="Childbirth"/>
    <b v="0"/>
    <b v="0"/>
    <s v="Medicare"/>
    <s v="Regular Follow Up"/>
    <s v="public"/>
    <x v="7"/>
    <x v="4"/>
  </r>
  <r>
    <s v="PID0730"/>
    <x v="0"/>
    <s v="senior"/>
    <n v="90000"/>
    <n v="28.158817253467458"/>
    <b v="1"/>
    <s v="Heart Disease"/>
    <b v="1"/>
    <b v="0"/>
    <s v="No Insurance"/>
    <s v="Regular Follow Up"/>
    <s v="Startup"/>
    <x v="0"/>
    <x v="3"/>
  </r>
  <r>
    <s v="PID0731"/>
    <x v="1"/>
    <s v="Senior Adullt"/>
    <n v="60000"/>
    <n v="29.669839381320646"/>
    <b v="1"/>
    <s v="Osteoarthritis"/>
    <b v="1"/>
    <b v="0"/>
    <s v="Blue Cross"/>
    <s v="Regular Follow Up"/>
    <s v="Private"/>
    <x v="11"/>
    <x v="1"/>
  </r>
  <r>
    <s v="PID0732"/>
    <x v="1"/>
    <s v="senior"/>
    <n v="48000"/>
    <n v="29.812244897959182"/>
    <b v="1"/>
    <s v="Heart Attack"/>
    <b v="1"/>
    <b v="0"/>
    <s v="Blue Cross"/>
    <s v="Regular Follow Up"/>
    <s v="public"/>
    <x v="6"/>
    <x v="8"/>
  </r>
  <r>
    <s v="PID0733"/>
    <x v="1"/>
    <s v="senior"/>
    <n v="800"/>
    <n v="23.501139165444275"/>
    <b v="0"/>
    <s v="Prostate Cancer"/>
    <b v="0"/>
    <b v="0"/>
    <s v="Blue Cross"/>
    <s v="Regular Follow Up"/>
    <s v="public"/>
    <x v="6"/>
    <x v="1"/>
  </r>
  <r>
    <s v="PID0734"/>
    <x v="0"/>
    <s v="Super Adults"/>
    <n v="40000"/>
    <n v="30.898437499999993"/>
    <b v="1"/>
    <s v="Respiratory Infection"/>
    <b v="1"/>
    <b v="0"/>
    <s v="Cigna"/>
    <s v="Regular Follow Up"/>
    <s v="Startup"/>
    <x v="1"/>
    <x v="12"/>
  </r>
  <r>
    <s v="PID0735"/>
    <x v="0"/>
    <s v="senior"/>
    <n v="12000"/>
    <n v="24.310318549001671"/>
    <b v="0"/>
    <s v="Prostate Cancer"/>
    <b v="0"/>
    <b v="0"/>
    <s v="Aetna"/>
    <s v="Regular Follow Up"/>
    <s v="public"/>
    <x v="0"/>
    <x v="0"/>
  </r>
  <r>
    <s v="PID0736"/>
    <x v="3"/>
    <s v="senior"/>
    <n v="15000"/>
    <n v="22.793319561640001"/>
    <b v="0"/>
    <s v="Cancer"/>
    <b v="0"/>
    <b v="0"/>
    <s v="UnitedHealthcare"/>
    <s v="Regular Follow Up"/>
    <s v="public"/>
    <x v="0"/>
    <x v="6"/>
  </r>
  <r>
    <s v="PID0737"/>
    <x v="3"/>
    <s v="Senior Adullt"/>
    <n v="12000"/>
    <n v="20.875227425069426"/>
    <b v="0"/>
    <s v="Hypertension"/>
    <b v="0"/>
    <b v="0"/>
    <s v="Cigna"/>
    <s v="Regular Follow Up"/>
    <s v="Private"/>
    <x v="9"/>
    <x v="0"/>
  </r>
  <r>
    <s v="PID0738"/>
    <x v="0"/>
    <s v="Senior Adullt"/>
    <n v="20000"/>
    <n v="29.650148763722175"/>
    <b v="1"/>
    <s v="Stroke"/>
    <b v="1"/>
    <b v="1"/>
    <s v="Blue Cross"/>
    <s v="High Priority"/>
    <s v="Private"/>
    <x v="3"/>
    <x v="5"/>
  </r>
  <r>
    <s v="PID0739"/>
    <x v="2"/>
    <s v="senior"/>
    <n v="45000"/>
    <n v="30.084192190448544"/>
    <b v="1"/>
    <s v="Osteoarthritis"/>
    <b v="1"/>
    <b v="1"/>
    <s v="No Insurance"/>
    <s v="Regular Follow Up"/>
    <s v="Startup"/>
    <x v="6"/>
    <x v="10"/>
  </r>
  <r>
    <s v="PID0740"/>
    <x v="1"/>
    <s v="senior"/>
    <n v="24000"/>
    <n v="25.706650607851255"/>
    <b v="0"/>
    <s v="Fractured Arm"/>
    <b v="0"/>
    <b v="0"/>
    <s v="No Insurance"/>
    <s v="Regular Follow Up"/>
    <s v="Startup"/>
    <x v="10"/>
    <x v="6"/>
  </r>
  <r>
    <s v="PID0741"/>
    <x v="0"/>
    <s v="senior"/>
    <n v="90000"/>
    <n v="33.645546372819105"/>
    <b v="1"/>
    <s v="Respiratory Infection"/>
    <b v="1"/>
    <b v="1"/>
    <s v="Medicare"/>
    <s v="Regular Follow Up"/>
    <s v="public"/>
    <x v="6"/>
    <x v="13"/>
  </r>
  <r>
    <s v="PID0742"/>
    <x v="2"/>
    <s v="senior"/>
    <n v="3000"/>
    <n v="23.952095808383234"/>
    <b v="0"/>
    <s v="Prostate Cancer"/>
    <b v="0"/>
    <b v="0"/>
    <s v="Medicare"/>
    <s v="Regular Follow Up"/>
    <s v="Startup"/>
    <x v="10"/>
    <x v="5"/>
  </r>
  <r>
    <s v="PID0743"/>
    <x v="2"/>
    <s v="Senior Adullt"/>
    <n v="20000"/>
    <n v="29.2024457883658"/>
    <b v="1"/>
    <s v="Respiratory Infection"/>
    <b v="1"/>
    <b v="1"/>
    <s v="Blue Cross"/>
    <s v="High Priority"/>
    <s v="public"/>
    <x v="9"/>
    <x v="2"/>
  </r>
  <r>
    <s v="PID0744"/>
    <x v="1"/>
    <s v="senior"/>
    <n v="3000"/>
    <n v="29.342361752334053"/>
    <b v="1"/>
    <s v="Fractured Arm"/>
    <b v="1"/>
    <b v="0"/>
    <s v="Blue Cross"/>
    <s v="Regular Follow Up"/>
    <s v="public"/>
    <x v="6"/>
    <x v="10"/>
  </r>
  <r>
    <s v="PID0745"/>
    <x v="2"/>
    <s v="Senior Adullt"/>
    <n v="12000"/>
    <n v="24.620408163265306"/>
    <b v="0"/>
    <s v="Allergic Reaction"/>
    <b v="0"/>
    <b v="0"/>
    <s v="UnitedHealthcare"/>
    <s v="High Priority"/>
    <s v="Startup"/>
    <x v="3"/>
    <x v="17"/>
  </r>
  <r>
    <s v="PID0746"/>
    <x v="0"/>
    <s v="Senior Adullt"/>
    <n v="500"/>
    <n v="24.3125994819138"/>
    <b v="0"/>
    <s v="Childbirth"/>
    <b v="0"/>
    <b v="0"/>
    <s v="Aetna"/>
    <s v="Regular Follow Up"/>
    <s v="None"/>
    <x v="3"/>
    <x v="0"/>
  </r>
  <r>
    <s v="PID0747"/>
    <x v="0"/>
    <s v="Senior Adullt"/>
    <n v="300000"/>
    <n v="30.804191389976012"/>
    <b v="1"/>
    <s v="Respiratory Infection"/>
    <b v="1"/>
    <b v="1"/>
    <s v="No Insurance"/>
    <s v="Regular Follow Up"/>
    <s v="Startup"/>
    <x v="3"/>
    <x v="3"/>
  </r>
  <r>
    <s v="PID0748"/>
    <x v="1"/>
    <s v="Senior Adullt"/>
    <n v="200000"/>
    <n v="30.304921818919507"/>
    <b v="1"/>
    <s v="Hypertension"/>
    <b v="1"/>
    <b v="0"/>
    <s v="UnitedHealthcare"/>
    <s v="Regular Follow Up"/>
    <s v="public"/>
    <x v="9"/>
    <x v="0"/>
  </r>
  <r>
    <s v="PID0749"/>
    <x v="0"/>
    <s v="senior"/>
    <n v="240000"/>
    <n v="28.515624999999993"/>
    <b v="1"/>
    <s v="Heart Disease"/>
    <b v="1"/>
    <b v="0"/>
    <s v="Cigna"/>
    <s v="Regular Follow Up"/>
    <s v="public"/>
    <x v="0"/>
    <x v="10"/>
  </r>
  <r>
    <s v="PID0750"/>
    <x v="3"/>
    <s v="Super Adults"/>
    <n v="100"/>
    <n v="33.694727891156468"/>
    <b v="1"/>
    <s v="Heart Attack"/>
    <b v="1"/>
    <b v="0"/>
    <s v="No Insurance"/>
    <s v="Regular Follow Up"/>
    <s v="Private"/>
    <x v="1"/>
    <x v="1"/>
  </r>
  <r>
    <s v="PID0751"/>
    <x v="1"/>
    <s v="senior"/>
    <n v="20000"/>
    <n v="30.927456382001839"/>
    <b v="1"/>
    <s v="Fractured Leg"/>
    <b v="1"/>
    <b v="1"/>
    <s v="Blue Cross"/>
    <s v="Regular Follow Up"/>
    <s v="public"/>
    <x v="7"/>
    <x v="22"/>
  </r>
  <r>
    <s v="PID0752"/>
    <x v="0"/>
    <s v="senior"/>
    <n v="18000"/>
    <n v="33.968915237942632"/>
    <b v="1"/>
    <s v="Fractured Arm"/>
    <b v="1"/>
    <b v="1"/>
    <s v="Cigna"/>
    <s v="Regular Follow Up"/>
    <s v="Startup"/>
    <x v="10"/>
    <x v="0"/>
  </r>
  <r>
    <s v="PID0753"/>
    <x v="0"/>
    <s v="Super Adults"/>
    <n v="32000"/>
    <n v="26.580764630994175"/>
    <b v="0"/>
    <s v="Fractured Arm"/>
    <b v="0"/>
    <b v="0"/>
    <s v="UnitedHealthcare"/>
    <s v="Regular Follow Up"/>
    <s v="public"/>
    <x v="16"/>
    <x v="12"/>
  </r>
  <r>
    <s v="PID0754"/>
    <x v="3"/>
    <s v="Senior Adullt"/>
    <n v="24000"/>
    <n v="23.622573423769587"/>
    <b v="0"/>
    <s v="Osteoarthritis"/>
    <b v="0"/>
    <b v="0"/>
    <s v="Medicare"/>
    <s v="Regular Follow Up"/>
    <s v="Startup"/>
    <x v="3"/>
    <x v="3"/>
  </r>
  <r>
    <s v="PID0755"/>
    <x v="2"/>
    <s v="senior"/>
    <n v="20000"/>
    <n v="24.355071302675849"/>
    <b v="0"/>
    <s v="Cancer"/>
    <b v="0"/>
    <b v="0"/>
    <s v="Medicare"/>
    <s v="Regular Follow Up"/>
    <s v="Private"/>
    <x v="0"/>
    <x v="3"/>
  </r>
  <r>
    <s v="PID0756"/>
    <x v="1"/>
    <s v="senior"/>
    <n v="60000"/>
    <n v="22.942130453700404"/>
    <b v="0"/>
    <s v="Appendicitis"/>
    <b v="0"/>
    <b v="0"/>
    <s v="No Insurance"/>
    <s v="Regular Follow Up"/>
    <s v="public"/>
    <x v="10"/>
    <x v="4"/>
  </r>
  <r>
    <s v="PID0757"/>
    <x v="0"/>
    <s v="Senior Adullt"/>
    <n v="15000"/>
    <n v="31.426912469153724"/>
    <b v="1"/>
    <s v="Heart Disease"/>
    <b v="1"/>
    <b v="0"/>
    <s v="Blue Cross"/>
    <s v="Regular Follow Up"/>
    <s v="None"/>
    <x v="8"/>
    <x v="0"/>
  </r>
  <r>
    <s v="PID0758"/>
    <x v="1"/>
    <s v="Senior Adullt"/>
    <n v="12000"/>
    <n v="33.021120293847574"/>
    <b v="1"/>
    <s v="Allergic Reaction"/>
    <b v="1"/>
    <b v="1"/>
    <s v="Blue Cross"/>
    <s v="Regular Follow Up"/>
    <s v="public"/>
    <x v="3"/>
    <x v="10"/>
  </r>
  <r>
    <s v="PID0759"/>
    <x v="2"/>
    <s v="senior"/>
    <n v="18000"/>
    <n v="31.16487742348982"/>
    <b v="1"/>
    <s v="Cancer"/>
    <b v="0"/>
    <b v="1"/>
    <s v="No Insurance"/>
    <s v="High Priority"/>
    <s v="Startup"/>
    <x v="10"/>
    <x v="5"/>
  </r>
  <r>
    <s v="PID0760"/>
    <x v="0"/>
    <s v="Senior Adullt"/>
    <n v="240000"/>
    <n v="33.392248453478096"/>
    <b v="1"/>
    <s v="Heart Attack"/>
    <b v="1"/>
    <b v="0"/>
    <s v="Cigna"/>
    <s v="High Priority"/>
    <s v="public"/>
    <x v="9"/>
    <x v="2"/>
  </r>
  <r>
    <s v="PID0761"/>
    <x v="3"/>
    <s v="senior"/>
    <n v="72000"/>
    <n v="26.177411979881111"/>
    <b v="0"/>
    <s v="Fractured Leg"/>
    <b v="0"/>
    <b v="0"/>
    <s v="UnitedHealthcare"/>
    <s v="Regular Follow Up"/>
    <s v="public"/>
    <x v="6"/>
    <x v="13"/>
  </r>
  <r>
    <s v="PID0762"/>
    <x v="1"/>
    <s v="Super Adults"/>
    <n v="32000"/>
    <n v="20.077747874749029"/>
    <b v="0"/>
    <s v="Stroke"/>
    <b v="0"/>
    <b v="0"/>
    <s v="UnitedHealthcare"/>
    <s v="Regular Follow Up"/>
    <s v="Startup"/>
    <x v="16"/>
    <x v="6"/>
  </r>
  <r>
    <s v="PID0763"/>
    <x v="1"/>
    <s v="Super Adults"/>
    <n v="12000"/>
    <n v="23.92242299970097"/>
    <b v="0"/>
    <s v="Cancer"/>
    <b v="0"/>
    <b v="0"/>
    <s v="UnitedHealthcare"/>
    <s v="Regular Follow Up"/>
    <s v="Private"/>
    <x v="1"/>
    <x v="4"/>
  </r>
  <r>
    <s v="PID0764"/>
    <x v="1"/>
    <s v="senior"/>
    <n v="240000"/>
    <n v="30.138775510204081"/>
    <b v="1"/>
    <s v="Cancer"/>
    <b v="1"/>
    <b v="0"/>
    <s v="Aetna"/>
    <s v="Regular Follow Up"/>
    <s v="Startup"/>
    <x v="6"/>
    <x v="6"/>
  </r>
  <r>
    <s v="PID0765"/>
    <x v="0"/>
    <s v="Senior Adullt"/>
    <n v="200000"/>
    <n v="23.313879092412847"/>
    <b v="0"/>
    <s v="Stroke"/>
    <b v="0"/>
    <b v="0"/>
    <s v="No Insurance"/>
    <s v="High Priority"/>
    <s v="Private"/>
    <x v="14"/>
    <x v="5"/>
  </r>
  <r>
    <s v="PID0766"/>
    <x v="2"/>
    <s v="senior"/>
    <n v="3000"/>
    <n v="29.431607353685276"/>
    <b v="1"/>
    <s v="Stroke"/>
    <b v="1"/>
    <b v="0"/>
    <s v="No Insurance"/>
    <s v="Regular Follow Up"/>
    <s v="Startup"/>
    <x v="0"/>
    <x v="2"/>
  </r>
  <r>
    <s v="PID0767"/>
    <x v="0"/>
    <s v="senior"/>
    <n v="20000"/>
    <n v="33.834027364663896"/>
    <b v="1"/>
    <s v="Diabetes"/>
    <b v="1"/>
    <b v="0"/>
    <s v="Aetna"/>
    <s v="Regular Follow Up"/>
    <s v="None"/>
    <x v="6"/>
    <x v="4"/>
  </r>
  <r>
    <s v="PID0768"/>
    <x v="0"/>
    <s v="Senior Adullt"/>
    <n v="15000"/>
    <n v="23.422098967556547"/>
    <b v="0"/>
    <s v="Diabetes"/>
    <b v="0"/>
    <b v="0"/>
    <s v="Medicare"/>
    <s v="Regular Follow Up"/>
    <s v="Startup"/>
    <x v="9"/>
    <x v="0"/>
  </r>
  <r>
    <s v="PID0769"/>
    <x v="2"/>
    <s v="senior"/>
    <n v="72000"/>
    <n v="33.150434385002278"/>
    <b v="1"/>
    <s v="Prostate Cancer"/>
    <b v="1"/>
    <b v="0"/>
    <s v="Blue Cross"/>
    <s v="High Priority"/>
    <s v="Startup"/>
    <x v="6"/>
    <x v="17"/>
  </r>
  <r>
    <s v="PID0770"/>
    <x v="0"/>
    <s v="senior"/>
    <n v="12000"/>
    <n v="32.123735871505062"/>
    <b v="1"/>
    <s v="Prostate Cancer"/>
    <b v="1"/>
    <b v="1"/>
    <s v="Aetna"/>
    <s v="Regular Follow Up"/>
    <s v="Private"/>
    <x v="15"/>
    <x v="1"/>
  </r>
  <r>
    <s v="PID0771"/>
    <x v="2"/>
    <s v="Senior Adullt"/>
    <n v="1600"/>
    <n v="24.156549421054276"/>
    <b v="0"/>
    <s v="Fractured Leg"/>
    <b v="0"/>
    <b v="0"/>
    <s v="No Insurance"/>
    <s v="Regular Follow Up"/>
    <s v="public"/>
    <x v="3"/>
    <x v="2"/>
  </r>
  <r>
    <s v="PID0772"/>
    <x v="2"/>
    <s v="senior"/>
    <n v="15000"/>
    <n v="22.4"/>
    <b v="0"/>
    <s v="Allergic Reaction"/>
    <b v="0"/>
    <b v="0"/>
    <s v="UnitedHealthcare"/>
    <s v="High Priority"/>
    <s v="public"/>
    <x v="10"/>
    <x v="17"/>
  </r>
  <r>
    <s v="PID0773"/>
    <x v="1"/>
    <s v="Super Adults"/>
    <n v="32000"/>
    <n v="31.18836291913215"/>
    <b v="1"/>
    <s v="Fractured Arm"/>
    <b v="1"/>
    <b v="1"/>
    <s v="Medicare"/>
    <s v="Regular Follow Up"/>
    <s v="public"/>
    <x v="1"/>
    <x v="12"/>
  </r>
  <r>
    <s v="PID0774"/>
    <x v="1"/>
    <s v="Senior Adullt"/>
    <n v="90000"/>
    <n v="34.29651633810424"/>
    <b v="1"/>
    <s v="Osteoarthritis"/>
    <b v="1"/>
    <b v="0"/>
    <s v="No Insurance"/>
    <s v="Regular Follow Up"/>
    <s v="public"/>
    <x v="9"/>
    <x v="12"/>
  </r>
  <r>
    <s v="PID0775"/>
    <x v="0"/>
    <s v="Senior Adullt"/>
    <n v="12000"/>
    <n v="20.104514443315431"/>
    <b v="0"/>
    <s v="Fractured Arm"/>
    <b v="0"/>
    <b v="0"/>
    <s v="Aetna"/>
    <s v="Regular Follow Up"/>
    <s v="Startup"/>
    <x v="3"/>
    <x v="6"/>
  </r>
  <r>
    <s v="PID0776"/>
    <x v="1"/>
    <s v="senior"/>
    <n v="12000"/>
    <n v="31.701962809917358"/>
    <b v="1"/>
    <s v="Diabetes"/>
    <b v="0"/>
    <b v="1"/>
    <s v="No Insurance"/>
    <s v="Regular Follow Up"/>
    <s v="public"/>
    <x v="6"/>
    <x v="3"/>
  </r>
  <r>
    <s v="PID0777"/>
    <x v="1"/>
    <s v="senior"/>
    <n v="240000"/>
    <n v="30.541383219954653"/>
    <b v="1"/>
    <s v="Cancer"/>
    <b v="1"/>
    <b v="0"/>
    <s v="UnitedHealthcare"/>
    <s v="Regular Follow Up"/>
    <s v="Startup"/>
    <x v="6"/>
    <x v="4"/>
  </r>
  <r>
    <s v="PID0778"/>
    <x v="1"/>
    <s v="senior"/>
    <n v="40000"/>
    <n v="28.197125852808828"/>
    <b v="1"/>
    <s v="Cancer"/>
    <b v="1"/>
    <b v="1"/>
    <s v="No Insurance"/>
    <s v="Regular Follow Up"/>
    <s v="public"/>
    <x v="10"/>
    <x v="13"/>
  </r>
  <r>
    <s v="PID0779"/>
    <x v="3"/>
    <s v="Young Adults"/>
    <n v="240000"/>
    <n v="28.026590930370464"/>
    <b v="1"/>
    <s v="Childbirth"/>
    <b v="1"/>
    <b v="0"/>
    <s v="No Insurance"/>
    <s v="Regular Follow Up"/>
    <s v="Private"/>
    <x v="2"/>
    <x v="4"/>
  </r>
  <r>
    <s v="PID0780"/>
    <x v="0"/>
    <s v="Senior Adullt"/>
    <n v="90000"/>
    <n v="33.417162017985056"/>
    <b v="1"/>
    <s v="Heart Attack"/>
    <b v="1"/>
    <b v="0"/>
    <s v="Aetna"/>
    <s v="Regular Follow Up"/>
    <s v="Startup"/>
    <x v="14"/>
    <x v="22"/>
  </r>
  <r>
    <s v="PID0781"/>
    <x v="0"/>
    <s v="senior"/>
    <n v="4000"/>
    <n v="21.874999999999996"/>
    <b v="0"/>
    <s v="Allergic Reaction"/>
    <b v="0"/>
    <b v="0"/>
    <s v="Blue Cross"/>
    <s v="Regular Follow Up"/>
    <s v="public"/>
    <x v="7"/>
    <x v="6"/>
  </r>
  <r>
    <s v="PID0782"/>
    <x v="0"/>
    <s v="senior"/>
    <n v="45000"/>
    <n v="24.977777777777778"/>
    <b v="0"/>
    <s v="Fractured Leg"/>
    <b v="0"/>
    <b v="0"/>
    <s v="UnitedHealthcare"/>
    <s v="Regular Follow Up"/>
    <s v="Startup"/>
    <x v="10"/>
    <x v="1"/>
  </r>
  <r>
    <s v="PID0783"/>
    <x v="0"/>
    <s v="Super Adults"/>
    <n v="100"/>
    <n v="32.933117543001245"/>
    <b v="1"/>
    <s v="Stroke"/>
    <b v="1"/>
    <b v="0"/>
    <s v="No Insurance"/>
    <s v="Regular Follow Up"/>
    <s v="public"/>
    <x v="20"/>
    <x v="3"/>
  </r>
  <r>
    <s v="PID0784"/>
    <x v="2"/>
    <s v="senior"/>
    <n v="72000"/>
    <n v="20.882755855524742"/>
    <b v="0"/>
    <s v="Fractured Leg"/>
    <b v="0"/>
    <b v="0"/>
    <s v="Blue Cross"/>
    <s v="Regular Follow Up"/>
    <s v="public"/>
    <x v="6"/>
    <x v="1"/>
  </r>
  <r>
    <s v="PID0785"/>
    <x v="2"/>
    <s v="Super Adults"/>
    <n v="3000"/>
    <n v="31.739929087103249"/>
    <b v="1"/>
    <s v="Fractured Arm"/>
    <b v="0"/>
    <b v="1"/>
    <s v="UnitedHealthcare"/>
    <s v="Regular Follow Up"/>
    <s v="Private"/>
    <x v="1"/>
    <x v="2"/>
  </r>
  <r>
    <s v="PID0786"/>
    <x v="0"/>
    <s v="Young Adults"/>
    <n v="500"/>
    <n v="31.37798916633637"/>
    <b v="1"/>
    <s v="Heart Disease"/>
    <b v="1"/>
    <b v="1"/>
    <s v="No Insurance"/>
    <s v="Regular Follow Up"/>
    <s v="Startup"/>
    <x v="2"/>
    <x v="4"/>
  </r>
  <r>
    <s v="PID0787"/>
    <x v="0"/>
    <s v="Super Adults"/>
    <n v="32000"/>
    <n v="29.079565420058085"/>
    <b v="1"/>
    <s v="Fractured Leg"/>
    <b v="1"/>
    <b v="1"/>
    <s v="UnitedHealthcare"/>
    <s v="Regular Follow Up"/>
    <s v="Startup"/>
    <x v="1"/>
    <x v="0"/>
  </r>
  <r>
    <s v="PID0788"/>
    <x v="3"/>
    <s v="Young Adults"/>
    <n v="40000"/>
    <n v="28.415532879818599"/>
    <b v="1"/>
    <s v="Heart Attack"/>
    <b v="1"/>
    <b v="1"/>
    <s v="No Insurance"/>
    <s v="Regular Follow Up"/>
    <s v="Private"/>
    <x v="19"/>
    <x v="12"/>
  </r>
  <r>
    <s v="PID0789"/>
    <x v="2"/>
    <s v="Super Adults"/>
    <n v="75000"/>
    <n v="29.010519395134775"/>
    <b v="1"/>
    <s v="Kidney Stones"/>
    <b v="0"/>
    <b v="1"/>
    <s v="No Insurance"/>
    <s v="High Priority"/>
    <s v="Private"/>
    <x v="1"/>
    <x v="5"/>
  </r>
  <r>
    <s v="PID0790"/>
    <x v="1"/>
    <s v="Senior Adullt"/>
    <n v="12000"/>
    <n v="21.604938271604937"/>
    <b v="0"/>
    <s v="Allergic Reaction"/>
    <b v="0"/>
    <b v="0"/>
    <s v="Cigna"/>
    <s v="Regular Follow Up"/>
    <s v="Startup"/>
    <x v="3"/>
    <x v="13"/>
  </r>
  <r>
    <s v="PID0791"/>
    <x v="0"/>
    <s v="senior"/>
    <n v="32000"/>
    <n v="22.887902695595002"/>
    <b v="0"/>
    <s v="Fractured Leg"/>
    <b v="0"/>
    <b v="0"/>
    <s v="No Insurance"/>
    <s v="Regular Follow Up"/>
    <s v="public"/>
    <x v="10"/>
    <x v="0"/>
  </r>
  <r>
    <s v="PID0792"/>
    <x v="0"/>
    <s v="Senior Adullt"/>
    <n v="1000"/>
    <n v="33.945568114217735"/>
    <b v="1"/>
    <s v="Heart Disease"/>
    <b v="1"/>
    <b v="1"/>
    <s v="UnitedHealthcare"/>
    <s v="Regular Follow Up"/>
    <s v="Startup"/>
    <x v="14"/>
    <x v="7"/>
  </r>
  <r>
    <s v="PID0793"/>
    <x v="0"/>
    <s v="Super Adults"/>
    <n v="30000"/>
    <n v="32.031249999999993"/>
    <b v="1"/>
    <s v="Heart Attack"/>
    <b v="1"/>
    <b v="1"/>
    <s v="Medicare"/>
    <s v="Regular Follow Up"/>
    <s v="public"/>
    <x v="20"/>
    <x v="4"/>
  </r>
  <r>
    <s v="PID0794"/>
    <x v="1"/>
    <s v="Super Adults"/>
    <n v="500"/>
    <n v="20.972655019081966"/>
    <b v="0"/>
    <s v="Diabetes"/>
    <b v="0"/>
    <b v="0"/>
    <s v="Blue Cross"/>
    <s v="Regular Follow Up"/>
    <s v="None"/>
    <x v="16"/>
    <x v="6"/>
  </r>
  <r>
    <s v="PID0795"/>
    <x v="0"/>
    <s v="Senior Adullt"/>
    <n v="250000"/>
    <n v="29.696262561631983"/>
    <b v="1"/>
    <s v="Heart Disease"/>
    <b v="1"/>
    <b v="0"/>
    <s v="Cigna"/>
    <s v="Regular Follow Up"/>
    <s v="Private"/>
    <x v="3"/>
    <x v="23"/>
  </r>
  <r>
    <s v="PID0796"/>
    <x v="0"/>
    <s v="Senior Adullt"/>
    <n v="3000"/>
    <n v="28.760986286378717"/>
    <b v="1"/>
    <s v="Kidney Stones"/>
    <b v="0"/>
    <b v="1"/>
    <s v="Medicare"/>
    <s v="Regular Follow Up"/>
    <s v="public"/>
    <x v="8"/>
    <x v="3"/>
  </r>
  <r>
    <s v="PID0797"/>
    <x v="3"/>
    <s v="Senior Adullt"/>
    <n v="200000"/>
    <n v="24.558120886097097"/>
    <b v="0"/>
    <s v="Osteoarthritis"/>
    <b v="0"/>
    <b v="0"/>
    <s v="UnitedHealthcare"/>
    <s v="Regular Follow Up"/>
    <s v="None"/>
    <x v="3"/>
    <x v="10"/>
  </r>
  <r>
    <s v="PID0798"/>
    <x v="0"/>
    <s v="senior"/>
    <n v="36000"/>
    <n v="25.078124999999996"/>
    <b v="0"/>
    <s v="Kidney Stones"/>
    <b v="0"/>
    <b v="0"/>
    <s v="Cigna"/>
    <s v="High Priority"/>
    <s v="Startup"/>
    <x v="15"/>
    <x v="2"/>
  </r>
  <r>
    <s v="PID0799"/>
    <x v="2"/>
    <s v="senior"/>
    <n v="12000"/>
    <n v="30.483896811408421"/>
    <b v="1"/>
    <s v="Kidney Stones"/>
    <b v="1"/>
    <b v="0"/>
    <s v="Medicare"/>
    <s v="Regular Follow Up"/>
    <s v="public"/>
    <x v="10"/>
    <x v="10"/>
  </r>
  <r>
    <s v="PID0800"/>
    <x v="1"/>
    <s v="senior"/>
    <n v="15000"/>
    <n v="25.37777777777778"/>
    <b v="0"/>
    <s v="Stroke"/>
    <b v="0"/>
    <b v="0"/>
    <s v="UnitedHealthcare"/>
    <s v="Regular Follow Up"/>
    <s v="Startup"/>
    <x v="0"/>
    <x v="0"/>
  </r>
  <r>
    <s v="PID0801"/>
    <x v="1"/>
    <s v="Senior Adullt"/>
    <n v="300000"/>
    <n v="26.367187499999996"/>
    <b v="0"/>
    <s v="Stroke"/>
    <b v="0"/>
    <b v="0"/>
    <s v="No Insurance"/>
    <s v="Regular Follow Up"/>
    <s v="public"/>
    <x v="3"/>
    <x v="1"/>
  </r>
  <r>
    <s v="PID0802"/>
    <x v="1"/>
    <s v="Senior Adullt"/>
    <n v="500"/>
    <n v="31.531069388871792"/>
    <b v="1"/>
    <s v="Respiratory Infection"/>
    <b v="1"/>
    <b v="0"/>
    <s v="UnitedHealthcare"/>
    <s v="Regular Follow Up"/>
    <s v="Startup"/>
    <x v="9"/>
    <x v="0"/>
  </r>
  <r>
    <s v="PID0803"/>
    <x v="3"/>
    <s v="senior"/>
    <n v="60000"/>
    <n v="25.293946871824652"/>
    <b v="0"/>
    <s v="Stroke"/>
    <b v="0"/>
    <b v="0"/>
    <s v="Cigna"/>
    <s v="Regular Follow Up"/>
    <s v="public"/>
    <x v="7"/>
    <x v="10"/>
  </r>
  <r>
    <s v="PID0804"/>
    <x v="0"/>
    <s v="Young Adults"/>
    <n v="48000"/>
    <n v="28.844688309708882"/>
    <b v="1"/>
    <s v="Respiratory Infection"/>
    <b v="1"/>
    <b v="1"/>
    <s v="UnitedHealthcare"/>
    <s v="Regular Follow Up"/>
    <s v="Startup"/>
    <x v="12"/>
    <x v="6"/>
  </r>
  <r>
    <s v="PID0805"/>
    <x v="2"/>
    <s v="senior"/>
    <n v="24000"/>
    <n v="33.425160697887975"/>
    <b v="1"/>
    <s v="Heart Disease"/>
    <b v="1"/>
    <b v="1"/>
    <s v="UnitedHealthcare"/>
    <s v="Regular Follow Up"/>
    <s v="Startup"/>
    <x v="10"/>
    <x v="3"/>
  </r>
  <r>
    <s v="PID0806"/>
    <x v="2"/>
    <s v="senior"/>
    <n v="3000"/>
    <n v="26.749763663737269"/>
    <b v="0"/>
    <s v="Diabetes"/>
    <b v="0"/>
    <b v="0"/>
    <s v="Aetna"/>
    <s v="Regular Follow Up"/>
    <s v="Private"/>
    <x v="6"/>
    <x v="10"/>
  </r>
  <r>
    <s v="PID0807"/>
    <x v="3"/>
    <s v="Young Adults"/>
    <n v="800"/>
    <n v="28.658390615916009"/>
    <b v="1"/>
    <s v="Osteoarthritis"/>
    <b v="1"/>
    <b v="0"/>
    <s v="UnitedHealthcare"/>
    <s v="Regular Follow Up"/>
    <s v="public"/>
    <x v="5"/>
    <x v="0"/>
  </r>
  <r>
    <s v="PID0808"/>
    <x v="0"/>
    <s v="Young Adults"/>
    <n v="15000"/>
    <n v="32.226562499999993"/>
    <b v="1"/>
    <s v="Childbirth"/>
    <b v="1"/>
    <b v="0"/>
    <s v="Blue Cross"/>
    <s v="Regular Follow Up"/>
    <s v="public"/>
    <x v="12"/>
    <x v="0"/>
  </r>
  <r>
    <s v="PID0809"/>
    <x v="1"/>
    <s v="senior"/>
    <n v="12000"/>
    <n v="21.223898795915254"/>
    <b v="0"/>
    <s v="Fractured Leg"/>
    <b v="0"/>
    <b v="0"/>
    <s v="No Insurance"/>
    <s v="Regular Follow Up"/>
    <s v="public"/>
    <x v="10"/>
    <x v="6"/>
  </r>
  <r>
    <s v="PID0810"/>
    <x v="0"/>
    <s v="Senior Adullt"/>
    <n v="24000"/>
    <n v="29.474171521160446"/>
    <b v="1"/>
    <s v="Hypertension"/>
    <b v="1"/>
    <b v="1"/>
    <s v="Cigna"/>
    <s v="Regular Follow Up"/>
    <s v="Private"/>
    <x v="9"/>
    <x v="8"/>
  </r>
  <r>
    <s v="PID0811"/>
    <x v="1"/>
    <s v="senior"/>
    <n v="800"/>
    <n v="23.100907029478464"/>
    <b v="0"/>
    <s v="Stroke"/>
    <b v="0"/>
    <b v="0"/>
    <s v="Aetna"/>
    <s v="Regular Follow Up"/>
    <s v="Private"/>
    <x v="0"/>
    <x v="0"/>
  </r>
  <r>
    <s v="PID0812"/>
    <x v="3"/>
    <s v="Senior Adullt"/>
    <n v="60000"/>
    <n v="24.725182932941294"/>
    <b v="0"/>
    <s v="Fractured Arm"/>
    <b v="0"/>
    <b v="0"/>
    <s v="Cigna"/>
    <s v="Regular Follow Up"/>
    <s v="public"/>
    <x v="3"/>
    <x v="10"/>
  </r>
  <r>
    <s v="PID0813"/>
    <x v="2"/>
    <s v="Young Adults"/>
    <n v="250000"/>
    <n v="34.433783613180154"/>
    <b v="1"/>
    <s v="Childbirth"/>
    <b v="0"/>
    <b v="1"/>
    <s v="Blue Cross"/>
    <s v="Regular Follow Up"/>
    <s v="None"/>
    <x v="5"/>
    <x v="0"/>
  </r>
  <r>
    <s v="PID0814"/>
    <x v="1"/>
    <s v="senior"/>
    <n v="36000"/>
    <n v="34.656699085498623"/>
    <b v="1"/>
    <s v="Heart Disease"/>
    <b v="1"/>
    <b v="0"/>
    <s v="Aetna"/>
    <s v="Regular Follow Up"/>
    <s v="Private"/>
    <x v="7"/>
    <x v="6"/>
  </r>
  <r>
    <s v="PID0815"/>
    <x v="3"/>
    <s v="senior"/>
    <n v="3000"/>
    <n v="25.312294543063771"/>
    <b v="0"/>
    <s v="Hypertension"/>
    <b v="0"/>
    <b v="0"/>
    <s v="Blue Cross"/>
    <s v="Regular Follow Up"/>
    <s v="public"/>
    <x v="10"/>
    <x v="22"/>
  </r>
  <r>
    <s v="PID0816"/>
    <x v="2"/>
    <s v="Young Adults"/>
    <n v="12000"/>
    <n v="34.98279260917505"/>
    <b v="1"/>
    <s v="Kidney Stones"/>
    <b v="0"/>
    <b v="1"/>
    <s v="No Insurance"/>
    <s v="Regular Follow Up"/>
    <s v="public"/>
    <x v="2"/>
    <x v="12"/>
  </r>
  <r>
    <s v="PID0817"/>
    <x v="1"/>
    <s v="Senior Adullt"/>
    <n v="32000"/>
    <n v="20.868764172335602"/>
    <b v="0"/>
    <s v="Fractured Leg"/>
    <b v="0"/>
    <b v="0"/>
    <s v="Blue Cross"/>
    <s v="Regular Follow Up"/>
    <s v="public"/>
    <x v="3"/>
    <x v="13"/>
  </r>
  <r>
    <s v="PID0818"/>
    <x v="2"/>
    <s v="senior"/>
    <n v="100"/>
    <n v="26.892006802721095"/>
    <b v="0"/>
    <s v="Cancer"/>
    <b v="0"/>
    <b v="0"/>
    <s v="UnitedHealthcare"/>
    <s v="Regular Follow Up"/>
    <s v="Startup"/>
    <x v="0"/>
    <x v="12"/>
  </r>
  <r>
    <s v="PID0819"/>
    <x v="0"/>
    <s v="Senior Adullt"/>
    <n v="240000"/>
    <n v="24.785890550152416"/>
    <b v="0"/>
    <s v="Appendicitis"/>
    <b v="0"/>
    <b v="0"/>
    <s v="Blue Cross"/>
    <s v="Regular Follow Up"/>
    <s v="Startup"/>
    <x v="3"/>
    <x v="10"/>
  </r>
  <r>
    <s v="PID0820"/>
    <x v="3"/>
    <s v="Senior Adullt"/>
    <n v="16000"/>
    <n v="31.83885640025991"/>
    <b v="1"/>
    <s v="Cancer"/>
    <b v="0"/>
    <b v="1"/>
    <s v="Cigna"/>
    <s v="High Priority"/>
    <s v="Private"/>
    <x v="9"/>
    <x v="5"/>
  </r>
  <r>
    <s v="PID0821"/>
    <x v="0"/>
    <s v="senior"/>
    <n v="300000"/>
    <n v="33.515273388872927"/>
    <b v="1"/>
    <s v="Diabetes"/>
    <b v="1"/>
    <b v="0"/>
    <s v="No Insurance"/>
    <s v="High Priority"/>
    <s v="public"/>
    <x v="6"/>
    <x v="2"/>
  </r>
  <r>
    <s v="PID0822"/>
    <x v="0"/>
    <s v="senior"/>
    <n v="500"/>
    <n v="33.822345155981935"/>
    <b v="1"/>
    <s v="Allergic Reaction"/>
    <b v="0"/>
    <b v="1"/>
    <s v="Aetna"/>
    <s v="Regular Follow Up"/>
    <s v="None"/>
    <x v="10"/>
    <x v="10"/>
  </r>
  <r>
    <s v="PID0823"/>
    <x v="3"/>
    <s v="senior"/>
    <n v="90000"/>
    <n v="21.561065197428839"/>
    <b v="0"/>
    <s v="Fractured Arm"/>
    <b v="0"/>
    <b v="0"/>
    <s v="UnitedHealthcare"/>
    <s v="Regular Follow Up"/>
    <s v="Startup"/>
    <x v="7"/>
    <x v="3"/>
  </r>
  <r>
    <s v="PID0824"/>
    <x v="3"/>
    <s v="Senior Adullt"/>
    <n v="100"/>
    <n v="29.225727785398561"/>
    <b v="1"/>
    <s v="Fractured Leg"/>
    <b v="0"/>
    <b v="1"/>
    <s v="Blue Cross"/>
    <s v="Regular Follow Up"/>
    <s v="Private"/>
    <x v="3"/>
    <x v="8"/>
  </r>
  <r>
    <s v="PID0825"/>
    <x v="1"/>
    <s v="Senior Adullt"/>
    <n v="240000"/>
    <n v="33.283832644628099"/>
    <b v="1"/>
    <s v="Kidney Stones"/>
    <b v="0"/>
    <b v="1"/>
    <s v="Medicare"/>
    <s v="Regular Follow Up"/>
    <s v="public"/>
    <x v="9"/>
    <x v="3"/>
  </r>
  <r>
    <s v="PID0826"/>
    <x v="0"/>
    <s v="senior"/>
    <n v="40000"/>
    <n v="26.500811249323963"/>
    <b v="0"/>
    <s v="Diabetes"/>
    <b v="0"/>
    <b v="0"/>
    <s v="Cigna"/>
    <s v="High Priority"/>
    <s v="Startup"/>
    <x v="6"/>
    <x v="9"/>
  </r>
  <r>
    <s v="PID0827"/>
    <x v="2"/>
    <s v="Super Adults"/>
    <n v="30000"/>
    <n v="28.722879684418146"/>
    <b v="1"/>
    <s v="Childbirth"/>
    <b v="1"/>
    <b v="0"/>
    <s v="Medicare"/>
    <s v="High Priority"/>
    <s v="Private"/>
    <x v="16"/>
    <x v="11"/>
  </r>
  <r>
    <s v="PID0828"/>
    <x v="0"/>
    <s v="senior"/>
    <n v="500"/>
    <n v="30.508337052213072"/>
    <b v="1"/>
    <s v="Appendicitis"/>
    <b v="0"/>
    <b v="1"/>
    <s v="Medicare"/>
    <s v="Regular Follow Up"/>
    <s v="public"/>
    <x v="0"/>
    <x v="13"/>
  </r>
  <r>
    <s v="PID0829"/>
    <x v="0"/>
    <s v="Senior Adullt"/>
    <n v="800"/>
    <n v="28.692589172736916"/>
    <b v="1"/>
    <s v="Prostate Cancer"/>
    <b v="0"/>
    <b v="1"/>
    <s v="UnitedHealthcare"/>
    <s v="Regular Follow Up"/>
    <s v="Startup"/>
    <x v="3"/>
    <x v="19"/>
  </r>
  <r>
    <s v="PID0830"/>
    <x v="0"/>
    <s v="Senior Adullt"/>
    <n v="500"/>
    <n v="32.031249999999993"/>
    <b v="1"/>
    <s v="Hypertension"/>
    <b v="1"/>
    <b v="0"/>
    <s v="UnitedHealthcare"/>
    <s v="Regular Follow Up"/>
    <s v="None"/>
    <x v="3"/>
    <x v="1"/>
  </r>
  <r>
    <s v="PID0831"/>
    <x v="2"/>
    <s v="Senior Adullt"/>
    <n v="30000"/>
    <n v="31.789113622843551"/>
    <b v="1"/>
    <s v="Fractured Arm"/>
    <b v="0"/>
    <b v="1"/>
    <s v="Aetna"/>
    <s v="High Priority"/>
    <s v="public"/>
    <x v="9"/>
    <x v="2"/>
  </r>
  <r>
    <s v="PID0832"/>
    <x v="0"/>
    <s v="senior"/>
    <n v="12000"/>
    <n v="34.545700378583021"/>
    <b v="1"/>
    <s v="Fractured Arm"/>
    <b v="1"/>
    <b v="0"/>
    <s v="No Insurance"/>
    <s v="Regular Follow Up"/>
    <s v="public"/>
    <x v="6"/>
    <x v="10"/>
  </r>
  <r>
    <s v="PID0833"/>
    <x v="0"/>
    <s v="Senior Adullt"/>
    <n v="60000"/>
    <n v="28.369901064261416"/>
    <b v="1"/>
    <s v="Stroke"/>
    <b v="1"/>
    <b v="0"/>
    <s v="Aetna"/>
    <s v="Regular Follow Up"/>
    <s v="Private"/>
    <x v="3"/>
    <x v="8"/>
  </r>
  <r>
    <s v="PID0834"/>
    <x v="3"/>
    <s v="Super Adults"/>
    <n v="15000"/>
    <n v="23.258573632372133"/>
    <b v="0"/>
    <s v="Fractured Leg"/>
    <b v="0"/>
    <b v="0"/>
    <s v="UnitedHealthcare"/>
    <s v="Regular Follow Up"/>
    <s v="public"/>
    <x v="1"/>
    <x v="22"/>
  </r>
  <r>
    <s v="PID0835"/>
    <x v="0"/>
    <s v="senior"/>
    <n v="250000"/>
    <n v="28.878929428102513"/>
    <b v="1"/>
    <s v="Cancer"/>
    <b v="1"/>
    <b v="0"/>
    <s v="No Insurance"/>
    <s v="Regular Follow Up"/>
    <s v="Private"/>
    <x v="6"/>
    <x v="3"/>
  </r>
  <r>
    <s v="PID0836"/>
    <x v="1"/>
    <s v="Senior Adullt"/>
    <n v="500"/>
    <n v="30.236734693877548"/>
    <b v="1"/>
    <s v="Heart Disease"/>
    <b v="1"/>
    <b v="0"/>
    <s v="Medicare"/>
    <s v="Regular Follow Up"/>
    <s v="None"/>
    <x v="14"/>
    <x v="0"/>
  </r>
  <r>
    <s v="PID0837"/>
    <x v="0"/>
    <s v="Young Adults"/>
    <n v="1000"/>
    <n v="24.418229409444582"/>
    <b v="0"/>
    <s v="Allergic Reaction"/>
    <b v="0"/>
    <b v="0"/>
    <s v="No Insurance"/>
    <s v="Regular Follow Up"/>
    <s v="None"/>
    <x v="12"/>
    <x v="10"/>
  </r>
  <r>
    <s v="PID0838"/>
    <x v="1"/>
    <s v="Super Adults"/>
    <n v="250000"/>
    <n v="31.266807701961348"/>
    <b v="1"/>
    <s v="Fractured Leg"/>
    <b v="0"/>
    <b v="1"/>
    <s v="Blue Cross"/>
    <s v="Regular Follow Up"/>
    <s v="public"/>
    <x v="1"/>
    <x v="8"/>
  </r>
  <r>
    <s v="PID0839"/>
    <x v="0"/>
    <s v="Senior Adullt"/>
    <n v="15000"/>
    <n v="28.344671201814062"/>
    <b v="1"/>
    <s v="Kidney Stones"/>
    <b v="0"/>
    <b v="1"/>
    <s v="UnitedHealthcare"/>
    <s v="Regular Follow Up"/>
    <s v="Private"/>
    <x v="8"/>
    <x v="4"/>
  </r>
  <r>
    <s v="PID0840"/>
    <x v="0"/>
    <s v="Senior Adullt"/>
    <n v="45000"/>
    <n v="34.748512709572744"/>
    <b v="1"/>
    <s v="Respiratory Infection"/>
    <b v="1"/>
    <b v="0"/>
    <s v="Aetna"/>
    <s v="Regular Follow Up"/>
    <s v="public"/>
    <x v="8"/>
    <x v="8"/>
  </r>
  <r>
    <s v="PID0841"/>
    <x v="2"/>
    <s v="senior"/>
    <n v="240000"/>
    <n v="34.816594356197783"/>
    <b v="1"/>
    <s v="Respiratory Infection"/>
    <b v="1"/>
    <b v="1"/>
    <s v="Aetna"/>
    <s v="Regular Follow Up"/>
    <s v="public"/>
    <x v="15"/>
    <x v="0"/>
  </r>
  <r>
    <s v="PID0842"/>
    <x v="0"/>
    <s v="Senior Adullt"/>
    <n v="800"/>
    <n v="31.441476138790662"/>
    <b v="1"/>
    <s v="Allergic Reaction"/>
    <b v="0"/>
    <b v="1"/>
    <s v="UnitedHealthcare"/>
    <s v="Regular Follow Up"/>
    <s v="public"/>
    <x v="3"/>
    <x v="6"/>
  </r>
  <r>
    <s v="PID0843"/>
    <x v="0"/>
    <s v="Senior Adullt"/>
    <n v="800"/>
    <n v="26.609958974745005"/>
    <b v="0"/>
    <s v="Hypertension"/>
    <b v="0"/>
    <b v="0"/>
    <s v="No Insurance"/>
    <s v="Regular Follow Up"/>
    <s v="public"/>
    <x v="9"/>
    <x v="24"/>
  </r>
  <r>
    <s v="PID0844"/>
    <x v="1"/>
    <s v="Super Adults"/>
    <n v="60000"/>
    <n v="23.95124716553288"/>
    <b v="0"/>
    <s v="Fractured Leg"/>
    <b v="0"/>
    <b v="0"/>
    <s v="No Insurance"/>
    <s v="Regular Follow Up"/>
    <s v="Private"/>
    <x v="1"/>
    <x v="0"/>
  </r>
  <r>
    <s v="PID0845"/>
    <x v="2"/>
    <s v="senior"/>
    <n v="32000"/>
    <n v="26.62222222222222"/>
    <b v="0"/>
    <s v="Hypertension"/>
    <b v="0"/>
    <b v="0"/>
    <s v="Aetna"/>
    <s v="High Priority"/>
    <s v="None"/>
    <x v="10"/>
    <x v="5"/>
  </r>
  <r>
    <s v="PID0846"/>
    <x v="2"/>
    <s v="Senior Adullt"/>
    <n v="250000"/>
    <n v="33.044897959183672"/>
    <b v="1"/>
    <s v="Diabetes"/>
    <b v="1"/>
    <b v="0"/>
    <s v="Aetna"/>
    <s v="Regular Follow Up"/>
    <s v="public"/>
    <x v="8"/>
    <x v="1"/>
  </r>
  <r>
    <s v="PID0847"/>
    <x v="2"/>
    <s v="Super Adults"/>
    <n v="12000"/>
    <n v="29.136316337148799"/>
    <b v="1"/>
    <s v="Stroke"/>
    <b v="0"/>
    <b v="1"/>
    <s v="UnitedHealthcare"/>
    <s v="High Priority"/>
    <s v="public"/>
    <x v="16"/>
    <x v="5"/>
  </r>
  <r>
    <s v="PID0848"/>
    <x v="3"/>
    <s v="Senior Adullt"/>
    <n v="240000"/>
    <n v="29.725849935226364"/>
    <b v="1"/>
    <s v="Allergic Reaction"/>
    <b v="0"/>
    <b v="1"/>
    <s v="Aetna"/>
    <s v="Regular Follow Up"/>
    <s v="public"/>
    <x v="3"/>
    <x v="12"/>
  </r>
  <r>
    <s v="PID0849"/>
    <x v="3"/>
    <s v="senior"/>
    <n v="300000"/>
    <n v="31.866054550364563"/>
    <b v="1"/>
    <s v="Heart Attack"/>
    <b v="1"/>
    <b v="0"/>
    <s v="Blue Cross"/>
    <s v="Regular Follow Up"/>
    <s v="Private"/>
    <x v="7"/>
    <x v="0"/>
  </r>
  <r>
    <s v="PID0850"/>
    <x v="3"/>
    <s v="Senior Adullt"/>
    <n v="300000"/>
    <n v="20.473469387755102"/>
    <b v="0"/>
    <s v="Diabetes"/>
    <b v="0"/>
    <b v="0"/>
    <s v="Blue Cross"/>
    <s v="Regular Follow Up"/>
    <s v="None"/>
    <x v="3"/>
    <x v="12"/>
  </r>
  <r>
    <s v="PID0851"/>
    <x v="2"/>
    <s v="senior"/>
    <n v="1600"/>
    <n v="32.461911357340718"/>
    <b v="1"/>
    <s v="Fractured Arm"/>
    <b v="1"/>
    <b v="0"/>
    <s v="No Insurance"/>
    <s v="Regular Follow Up"/>
    <s v="public"/>
    <x v="0"/>
    <x v="13"/>
  </r>
  <r>
    <s v="PID0852"/>
    <x v="0"/>
    <s v="Young Adults"/>
    <n v="200000"/>
    <n v="23.205809566311007"/>
    <b v="0"/>
    <s v="Childbirth"/>
    <b v="0"/>
    <b v="0"/>
    <s v="UnitedHealthcare"/>
    <s v="Regular Follow Up"/>
    <s v="Startup"/>
    <x v="17"/>
    <x v="12"/>
  </r>
  <r>
    <s v="PID0853"/>
    <x v="1"/>
    <s v="Senior Adullt"/>
    <n v="30000"/>
    <n v="21.285228301239037"/>
    <b v="0"/>
    <s v="Diabetes"/>
    <b v="0"/>
    <b v="0"/>
    <s v="Blue Cross"/>
    <s v="Regular Follow Up"/>
    <s v="None"/>
    <x v="8"/>
    <x v="13"/>
  </r>
  <r>
    <s v="PID0854"/>
    <x v="0"/>
    <s v="Senior Adullt"/>
    <n v="60000"/>
    <n v="29.797286998933085"/>
    <b v="1"/>
    <s v="Childbirth"/>
    <b v="1"/>
    <b v="1"/>
    <s v="No Insurance"/>
    <s v="Regular Follow Up"/>
    <s v="Private"/>
    <x v="9"/>
    <x v="1"/>
  </r>
  <r>
    <s v="PID0855"/>
    <x v="0"/>
    <s v="Young Adults"/>
    <n v="18000"/>
    <n v="31.248794413795761"/>
    <b v="1"/>
    <s v="Heart Disease"/>
    <b v="1"/>
    <b v="0"/>
    <s v="Aetna"/>
    <s v="Regular Follow Up"/>
    <s v="public"/>
    <x v="2"/>
    <x v="23"/>
  </r>
  <r>
    <s v="PID0856"/>
    <x v="2"/>
    <s v="Super Adults"/>
    <n v="2000"/>
    <n v="22.507433475102562"/>
    <b v="0"/>
    <s v="Kidney Stones"/>
    <b v="0"/>
    <b v="0"/>
    <s v="No Insurance"/>
    <s v="Regular Follow Up"/>
    <s v="public"/>
    <x v="4"/>
    <x v="25"/>
  </r>
  <r>
    <s v="PID0857"/>
    <x v="1"/>
    <s v="senior"/>
    <n v="75000"/>
    <n v="20.668967784352397"/>
    <b v="0"/>
    <s v="Cancer"/>
    <b v="0"/>
    <b v="0"/>
    <s v="No Insurance"/>
    <s v="Regular Follow Up"/>
    <s v="public"/>
    <x v="0"/>
    <x v="12"/>
  </r>
  <r>
    <s v="PID0858"/>
    <x v="1"/>
    <s v="Senior Adullt"/>
    <n v="800"/>
    <n v="31.906460562822033"/>
    <b v="1"/>
    <s v="Childbirth"/>
    <b v="1"/>
    <b v="0"/>
    <s v="UnitedHealthcare"/>
    <s v="Regular Follow Up"/>
    <s v="Startup"/>
    <x v="3"/>
    <x v="6"/>
  </r>
  <r>
    <s v="PID0859"/>
    <x v="2"/>
    <s v="Young Adults"/>
    <n v="18000"/>
    <n v="32.655083066605698"/>
    <b v="1"/>
    <s v="Diabetes"/>
    <b v="1"/>
    <b v="1"/>
    <s v="Medicare"/>
    <s v="Regular Follow Up"/>
    <s v="Startup"/>
    <x v="2"/>
    <x v="10"/>
  </r>
  <r>
    <s v="PID0860"/>
    <x v="2"/>
    <s v="Young Adults"/>
    <n v="18000"/>
    <n v="28.593749999999996"/>
    <b v="1"/>
    <s v="Respiratory Infection"/>
    <b v="1"/>
    <b v="1"/>
    <s v="Cigna"/>
    <s v="Regular Follow Up"/>
    <s v="public"/>
    <x v="2"/>
    <x v="8"/>
  </r>
  <r>
    <s v="PID0861"/>
    <x v="1"/>
    <s v="Super Adults"/>
    <n v="800"/>
    <n v="20.898437499999996"/>
    <b v="0"/>
    <s v="Stroke"/>
    <b v="0"/>
    <b v="0"/>
    <s v="No Insurance"/>
    <s v="Regular Follow Up"/>
    <s v="public"/>
    <x v="1"/>
    <x v="12"/>
  </r>
  <r>
    <s v="PID0862"/>
    <x v="2"/>
    <s v="Young Adults"/>
    <n v="12000"/>
    <n v="34.306703397612495"/>
    <b v="1"/>
    <s v="Hypertension"/>
    <b v="0"/>
    <b v="1"/>
    <s v="Aetna"/>
    <s v="High Priority"/>
    <s v="Startup"/>
    <x v="5"/>
    <x v="2"/>
  </r>
  <r>
    <s v="PID0863"/>
    <x v="1"/>
    <s v="Super Adults"/>
    <n v="30000"/>
    <n v="34.643725164924184"/>
    <b v="1"/>
    <s v="Osteoarthritis"/>
    <b v="0"/>
    <b v="1"/>
    <s v="UnitedHealthcare"/>
    <s v="Regular Follow Up"/>
    <s v="Startup"/>
    <x v="4"/>
    <x v="8"/>
  </r>
  <r>
    <s v="PID0864"/>
    <x v="2"/>
    <s v="Super Adults"/>
    <n v="800"/>
    <n v="34.214360041623308"/>
    <b v="1"/>
    <s v="Diabetes"/>
    <b v="0"/>
    <b v="1"/>
    <s v="Cigna"/>
    <s v="Regular Follow Up"/>
    <s v="public"/>
    <x v="16"/>
    <x v="13"/>
  </r>
  <r>
    <s v="PID0865"/>
    <x v="2"/>
    <s v="senior"/>
    <n v="3000"/>
    <n v="26.684560406978559"/>
    <b v="0"/>
    <s v="Allergic Reaction"/>
    <b v="0"/>
    <b v="0"/>
    <s v="Medicare"/>
    <s v="Regular Follow Up"/>
    <s v="Startup"/>
    <x v="6"/>
    <x v="5"/>
  </r>
  <r>
    <s v="PID0866"/>
    <x v="0"/>
    <s v="Super Adults"/>
    <n v="24000"/>
    <n v="34.823034077452746"/>
    <b v="1"/>
    <s v="Heart Disease"/>
    <b v="1"/>
    <b v="0"/>
    <s v="Medicare"/>
    <s v="Regular Follow Up"/>
    <s v="public"/>
    <x v="16"/>
    <x v="0"/>
  </r>
  <r>
    <s v="PID0867"/>
    <x v="0"/>
    <s v="Senior Adullt"/>
    <n v="100"/>
    <n v="25.419278036483316"/>
    <b v="0"/>
    <s v="Hypertension"/>
    <b v="0"/>
    <b v="0"/>
    <s v="No Insurance"/>
    <s v="Regular Follow Up"/>
    <s v="public"/>
    <x v="9"/>
    <x v="12"/>
  </r>
  <r>
    <s v="PID0868"/>
    <x v="3"/>
    <s v="senior"/>
    <n v="18000"/>
    <n v="28.961704854991183"/>
    <b v="1"/>
    <s v="Heart Attack"/>
    <b v="1"/>
    <b v="1"/>
    <s v="UnitedHealthcare"/>
    <s v="Regular Follow Up"/>
    <s v="Private"/>
    <x v="0"/>
    <x v="12"/>
  </r>
  <r>
    <s v="PID0869"/>
    <x v="0"/>
    <s v="Senior Adullt"/>
    <n v="40000"/>
    <n v="21.193755739210289"/>
    <b v="0"/>
    <s v="Appendicitis"/>
    <b v="0"/>
    <b v="0"/>
    <s v="Cigna"/>
    <s v="Regular Follow Up"/>
    <s v="Private"/>
    <x v="3"/>
    <x v="10"/>
  </r>
  <r>
    <s v="PID0870"/>
    <x v="0"/>
    <s v="Senior Adullt"/>
    <n v="200000"/>
    <n v="26.481632653061222"/>
    <b v="0"/>
    <s v="Fractured Arm"/>
    <b v="0"/>
    <b v="0"/>
    <s v="Cigna"/>
    <s v="Regular Follow Up"/>
    <s v="Startup"/>
    <x v="3"/>
    <x v="12"/>
  </r>
  <r>
    <s v="PID0871"/>
    <x v="2"/>
    <s v="senior"/>
    <n v="50000"/>
    <n v="25.027788733909425"/>
    <b v="0"/>
    <s v="Prostate Cancer"/>
    <b v="0"/>
    <b v="0"/>
    <s v="Blue Cross"/>
    <s v="Regular Follow Up"/>
    <s v="Private"/>
    <x v="10"/>
    <x v="1"/>
  </r>
  <r>
    <s v="PID0872"/>
    <x v="2"/>
    <s v="Senior Adullt"/>
    <n v="32000"/>
    <n v="31.992171327486922"/>
    <b v="1"/>
    <s v="Appendicitis"/>
    <b v="0"/>
    <b v="1"/>
    <s v="Cigna"/>
    <s v="High Priority"/>
    <s v="public"/>
    <x v="9"/>
    <x v="11"/>
  </r>
  <r>
    <s v="PID0873"/>
    <x v="0"/>
    <s v="senior"/>
    <n v="500"/>
    <n v="26.399635867091494"/>
    <b v="0"/>
    <s v="Hypertension"/>
    <b v="0"/>
    <b v="0"/>
    <s v="UnitedHealthcare"/>
    <s v="Regular Follow Up"/>
    <s v="public"/>
    <x v="0"/>
    <x v="4"/>
  </r>
  <r>
    <s v="PID0874"/>
    <x v="0"/>
    <s v="Young Adults"/>
    <n v="18000"/>
    <n v="34.284607438016529"/>
    <b v="1"/>
    <s v="Cancer"/>
    <b v="1"/>
    <b v="0"/>
    <s v="Blue Cross"/>
    <s v="Regular Follow Up"/>
    <s v="Startup"/>
    <x v="2"/>
    <x v="1"/>
  </r>
  <r>
    <s v="PID0875"/>
    <x v="0"/>
    <s v="Senior Adullt"/>
    <n v="16000"/>
    <n v="21.94286574579397"/>
    <b v="0"/>
    <s v="Prostate Cancer"/>
    <b v="0"/>
    <b v="0"/>
    <s v="Blue Cross"/>
    <s v="Regular Follow Up"/>
    <s v="public"/>
    <x v="8"/>
    <x v="8"/>
  </r>
  <r>
    <s v="PID0876"/>
    <x v="1"/>
    <s v="Super Adults"/>
    <n v="14000"/>
    <n v="21.64268353844373"/>
    <b v="0"/>
    <s v="Stroke"/>
    <b v="0"/>
    <b v="0"/>
    <s v="Cigna"/>
    <s v="Regular Follow Up"/>
    <s v="public"/>
    <x v="1"/>
    <x v="8"/>
  </r>
  <r>
    <s v="PID0877"/>
    <x v="0"/>
    <s v="Young Adults"/>
    <n v="40000"/>
    <n v="22.620347020964285"/>
    <b v="0"/>
    <s v="Appendicitis"/>
    <b v="0"/>
    <b v="0"/>
    <s v="Aetna"/>
    <s v="Regular Follow Up"/>
    <s v="None"/>
    <x v="18"/>
    <x v="12"/>
  </r>
  <r>
    <s v="PID0878"/>
    <x v="1"/>
    <s v="Young Adults"/>
    <n v="48000"/>
    <n v="32.368549813692653"/>
    <b v="1"/>
    <s v="Hypertension"/>
    <b v="1"/>
    <b v="0"/>
    <s v="Blue Cross"/>
    <s v="Regular Follow Up"/>
    <s v="public"/>
    <x v="2"/>
    <x v="6"/>
  </r>
  <r>
    <s v="PID0879"/>
    <x v="3"/>
    <s v="senior"/>
    <n v="32000"/>
    <n v="34.601455771092546"/>
    <b v="1"/>
    <s v="Childbirth"/>
    <b v="0"/>
    <b v="1"/>
    <s v="No Insurance"/>
    <s v="Regular Follow Up"/>
    <s v="Private"/>
    <x v="0"/>
    <x v="8"/>
  </r>
  <r>
    <s v="PID0880"/>
    <x v="2"/>
    <s v="Senior Adullt"/>
    <n v="60000"/>
    <n v="30.116213151927443"/>
    <b v="1"/>
    <s v="Childbirth"/>
    <b v="1"/>
    <b v="0"/>
    <s v="No Insurance"/>
    <s v="High Priority"/>
    <s v="None"/>
    <x v="9"/>
    <x v="5"/>
  </r>
  <r>
    <s v="PID0881"/>
    <x v="2"/>
    <s v="Senior Adullt"/>
    <n v="40000"/>
    <n v="32.251842135720068"/>
    <b v="1"/>
    <s v="Heart Attack"/>
    <b v="1"/>
    <b v="0"/>
    <s v="UnitedHealthcare"/>
    <s v="High Priority"/>
    <s v="public"/>
    <x v="3"/>
    <x v="7"/>
  </r>
  <r>
    <s v="PID0882"/>
    <x v="1"/>
    <s v="senior"/>
    <n v="18000"/>
    <n v="34.380165289256198"/>
    <b v="1"/>
    <s v="Stroke"/>
    <b v="0"/>
    <b v="1"/>
    <s v="UnitedHealthcare"/>
    <s v="Regular Follow Up"/>
    <s v="Startup"/>
    <x v="0"/>
    <x v="6"/>
  </r>
  <r>
    <s v="PID0883"/>
    <x v="2"/>
    <s v="Young Adults"/>
    <n v="18000"/>
    <n v="30.639179391225902"/>
    <b v="1"/>
    <s v="Heart Disease"/>
    <b v="1"/>
    <b v="0"/>
    <s v="UnitedHealthcare"/>
    <s v="High Priority"/>
    <s v="Private"/>
    <x v="19"/>
    <x v="2"/>
  </r>
  <r>
    <s v="PID0884"/>
    <x v="0"/>
    <s v="senior"/>
    <n v="800"/>
    <n v="29.140624999999993"/>
    <b v="1"/>
    <s v="Heart Disease"/>
    <b v="1"/>
    <b v="0"/>
    <s v="Blue Cross"/>
    <s v="Regular Follow Up"/>
    <s v="Private"/>
    <x v="6"/>
    <x v="1"/>
  </r>
  <r>
    <s v="PID0885"/>
    <x v="0"/>
    <s v="senior"/>
    <n v="12000"/>
    <n v="24.690405462752206"/>
    <b v="0"/>
    <s v="Allergic Reaction"/>
    <b v="0"/>
    <b v="0"/>
    <s v="Aetna"/>
    <s v="High Priority"/>
    <s v="public"/>
    <x v="10"/>
    <x v="2"/>
  </r>
  <r>
    <s v="PID0886"/>
    <x v="1"/>
    <s v="Senior Adullt"/>
    <n v="30000"/>
    <n v="29.792387543252598"/>
    <b v="1"/>
    <s v="Heart Disease"/>
    <b v="1"/>
    <b v="1"/>
    <s v="UnitedHealthcare"/>
    <s v="Regular Follow Up"/>
    <s v="None"/>
    <x v="8"/>
    <x v="13"/>
  </r>
  <r>
    <s v="PID0887"/>
    <x v="1"/>
    <s v="senior"/>
    <n v="200000"/>
    <n v="31.147271531886911"/>
    <b v="1"/>
    <s v="Osteoarthritis"/>
    <b v="0"/>
    <b v="1"/>
    <s v="Aetna"/>
    <s v="Regular Follow Up"/>
    <s v="public"/>
    <x v="7"/>
    <x v="8"/>
  </r>
  <r>
    <s v="PID0888"/>
    <x v="1"/>
    <s v="Young Adults"/>
    <n v="300000"/>
    <n v="25.406766528925623"/>
    <b v="0"/>
    <s v="Diabetes"/>
    <b v="0"/>
    <b v="0"/>
    <s v="Blue Cross"/>
    <s v="Regular Follow Up"/>
    <s v="public"/>
    <x v="12"/>
    <x v="8"/>
  </r>
  <r>
    <s v="PID0889"/>
    <x v="0"/>
    <s v="Senior Adullt"/>
    <n v="72000"/>
    <n v="29.159183673469386"/>
    <b v="1"/>
    <s v="Stroke"/>
    <b v="0"/>
    <b v="1"/>
    <s v="UnitedHealthcare"/>
    <s v="Regular Follow Up"/>
    <s v="public"/>
    <x v="14"/>
    <x v="1"/>
  </r>
  <r>
    <s v="PID0890"/>
    <x v="1"/>
    <s v="Senior Adullt"/>
    <n v="240000"/>
    <n v="20.109164033323754"/>
    <b v="0"/>
    <s v="Diabetes"/>
    <b v="0"/>
    <b v="0"/>
    <s v="No Insurance"/>
    <s v="Regular Follow Up"/>
    <s v="Startup"/>
    <x v="3"/>
    <x v="3"/>
  </r>
  <r>
    <s v="PID0891"/>
    <x v="2"/>
    <s v="Senior Adullt"/>
    <n v="1600"/>
    <n v="24.567474048442911"/>
    <b v="0"/>
    <s v="Cancer"/>
    <b v="0"/>
    <b v="0"/>
    <s v="Blue Cross"/>
    <s v="Regular Follow Up"/>
    <s v="Startup"/>
    <x v="8"/>
    <x v="2"/>
  </r>
  <r>
    <s v="PID0892"/>
    <x v="3"/>
    <s v="senior"/>
    <n v="40000"/>
    <n v="23.550006605892456"/>
    <b v="0"/>
    <s v="Appendicitis"/>
    <b v="0"/>
    <b v="0"/>
    <s v="Blue Cross"/>
    <s v="Regular Follow Up"/>
    <s v="None"/>
    <x v="6"/>
    <x v="8"/>
  </r>
  <r>
    <s v="PID0893"/>
    <x v="0"/>
    <s v="Senior Adullt"/>
    <n v="60000"/>
    <n v="30.631534277226958"/>
    <b v="1"/>
    <s v="Diabetes"/>
    <b v="0"/>
    <b v="1"/>
    <s v="Aetna"/>
    <s v="High Priority"/>
    <s v="Private"/>
    <x v="3"/>
    <x v="5"/>
  </r>
  <r>
    <s v="PID0894"/>
    <x v="0"/>
    <s v="Senior Adullt"/>
    <n v="18000"/>
    <n v="20.231031435424818"/>
    <b v="0"/>
    <s v="Fractured Arm"/>
    <b v="0"/>
    <b v="0"/>
    <s v="Cigna"/>
    <s v="Regular Follow Up"/>
    <s v="Private"/>
    <x v="3"/>
    <x v="8"/>
  </r>
  <r>
    <s v="PID0895"/>
    <x v="0"/>
    <s v="senior"/>
    <n v="24000"/>
    <n v="29.975695382122602"/>
    <b v="1"/>
    <s v="Diabetes"/>
    <b v="0"/>
    <b v="1"/>
    <s v="Medicare"/>
    <s v="High Priority"/>
    <s v="Startup"/>
    <x v="6"/>
    <x v="7"/>
  </r>
  <r>
    <s v="PID0896"/>
    <x v="2"/>
    <s v="senior"/>
    <n v="240000"/>
    <n v="33.892370715311095"/>
    <b v="1"/>
    <s v="Fractured Arm"/>
    <b v="0"/>
    <b v="1"/>
    <s v="Blue Cross"/>
    <s v="High Priority"/>
    <s v="public"/>
    <x v="6"/>
    <x v="11"/>
  </r>
  <r>
    <s v="PID0897"/>
    <x v="2"/>
    <s v="Senior Adullt"/>
    <n v="60000"/>
    <n v="31.427154195011344"/>
    <b v="1"/>
    <s v="Allergic Reaction"/>
    <b v="1"/>
    <b v="1"/>
    <s v="No Insurance"/>
    <s v="High Priority"/>
    <s v="public"/>
    <x v="8"/>
    <x v="2"/>
  </r>
  <r>
    <s v="PID0898"/>
    <x v="3"/>
    <s v="Super Adults"/>
    <n v="90000"/>
    <n v="23.309053069719038"/>
    <b v="0"/>
    <s v="Kidney Stones"/>
    <b v="0"/>
    <b v="0"/>
    <s v="Cigna"/>
    <s v="Regular Follow Up"/>
    <s v="public"/>
    <x v="16"/>
    <x v="8"/>
  </r>
  <r>
    <s v="PID0899"/>
    <x v="0"/>
    <s v="Senior Adullt"/>
    <n v="800"/>
    <n v="22.826244737988098"/>
    <b v="0"/>
    <s v="Diabetes"/>
    <b v="0"/>
    <b v="0"/>
    <s v="Aetna"/>
    <s v="Regular Follow Up"/>
    <s v="public"/>
    <x v="8"/>
    <x v="0"/>
  </r>
  <r>
    <s v="PID0900"/>
    <x v="1"/>
    <s v="senior"/>
    <n v="90000"/>
    <n v="20.615456580574026"/>
    <b v="0"/>
    <s v="Allergic Reaction"/>
    <b v="0"/>
    <b v="0"/>
    <s v="No Insurance"/>
    <s v="Regular Follow Up"/>
    <s v="public"/>
    <x v="6"/>
    <x v="12"/>
  </r>
  <r>
    <s v="PID0901"/>
    <x v="3"/>
    <s v="Young Adults"/>
    <n v="100"/>
    <n v="21.328124999999996"/>
    <b v="0"/>
    <s v="Allergic Reaction"/>
    <b v="0"/>
    <b v="0"/>
    <s v="Medicare"/>
    <s v="Regular Follow Up"/>
    <s v="public"/>
    <x v="12"/>
    <x v="6"/>
  </r>
  <r>
    <s v="PID0902"/>
    <x v="2"/>
    <s v="Senior Adullt"/>
    <n v="32000"/>
    <n v="28.312426186600273"/>
    <b v="1"/>
    <s v="Heart Disease"/>
    <b v="1"/>
    <b v="0"/>
    <s v="UnitedHealthcare"/>
    <s v="High Priority"/>
    <s v="public"/>
    <x v="3"/>
    <x v="17"/>
  </r>
  <r>
    <s v="PID0903"/>
    <x v="1"/>
    <s v="Senior Adullt"/>
    <n v="21000"/>
    <n v="25.186213861886124"/>
    <b v="0"/>
    <s v="Osteoarthritis"/>
    <b v="0"/>
    <b v="0"/>
    <s v="Medicare"/>
    <s v="Regular Follow Up"/>
    <s v="Private"/>
    <x v="8"/>
    <x v="13"/>
  </r>
  <r>
    <s v="PID0904"/>
    <x v="2"/>
    <s v="senior"/>
    <n v="60000"/>
    <n v="22.442607897153355"/>
    <b v="0"/>
    <s v="Childbirth"/>
    <b v="0"/>
    <b v="0"/>
    <s v="UnitedHealthcare"/>
    <s v="Regular Follow Up"/>
    <s v="public"/>
    <x v="0"/>
    <x v="23"/>
  </r>
  <r>
    <s v="PID0905"/>
    <x v="2"/>
    <s v="senior"/>
    <n v="18000"/>
    <n v="31.816893424036284"/>
    <b v="1"/>
    <s v="Hypertension"/>
    <b v="0"/>
    <b v="1"/>
    <s v="No Insurance"/>
    <s v="Regular Follow Up"/>
    <s v="public"/>
    <x v="0"/>
    <x v="13"/>
  </r>
  <r>
    <s v="PID0906"/>
    <x v="0"/>
    <s v="Senior Adullt"/>
    <n v="21000"/>
    <n v="25.643956713915557"/>
    <b v="0"/>
    <s v="Diabetes"/>
    <b v="0"/>
    <b v="0"/>
    <s v="Blue Cross"/>
    <s v="Regular Follow Up"/>
    <s v="public"/>
    <x v="3"/>
    <x v="13"/>
  </r>
  <r>
    <s v="PID0907"/>
    <x v="3"/>
    <s v="senior"/>
    <n v="45000"/>
    <n v="22.800113594872002"/>
    <b v="0"/>
    <s v="Appendicitis"/>
    <b v="0"/>
    <b v="0"/>
    <s v="Cigna"/>
    <s v="Regular Follow Up"/>
    <s v="public"/>
    <x v="0"/>
    <x v="12"/>
  </r>
  <r>
    <s v="PID0908"/>
    <x v="3"/>
    <s v="Super Adults"/>
    <n v="800"/>
    <n v="20.613131003026183"/>
    <b v="0"/>
    <s v="Appendicitis"/>
    <b v="0"/>
    <b v="0"/>
    <s v="No Insurance"/>
    <s v="Regular Follow Up"/>
    <s v="public"/>
    <x v="16"/>
    <x v="3"/>
  </r>
  <r>
    <s v="PID0909"/>
    <x v="2"/>
    <s v="Senior Adullt"/>
    <n v="90000"/>
    <n v="33.779945871896821"/>
    <b v="1"/>
    <s v="Childbirth"/>
    <b v="1"/>
    <b v="0"/>
    <s v="Aetna"/>
    <s v="High Priority"/>
    <s v="Startup"/>
    <x v="11"/>
    <x v="2"/>
  </r>
  <r>
    <s v="PID0910"/>
    <x v="0"/>
    <s v="Young Adults"/>
    <n v="240000"/>
    <n v="35.005668934240369"/>
    <b v="1"/>
    <s v="Kidney Stones"/>
    <b v="0"/>
    <b v="1"/>
    <s v="Cigna"/>
    <s v="Regular Follow Up"/>
    <s v="public"/>
    <x v="12"/>
    <x v="0"/>
  </r>
  <r>
    <s v="PID0911"/>
    <x v="0"/>
    <s v="Young Adults"/>
    <n v="24000"/>
    <n v="30.62283737024222"/>
    <b v="1"/>
    <s v="Kidney Stones"/>
    <b v="1"/>
    <b v="0"/>
    <s v="Cigna"/>
    <s v="Regular Follow Up"/>
    <s v="Private"/>
    <x v="2"/>
    <x v="10"/>
  </r>
  <r>
    <s v="PID0912"/>
    <x v="3"/>
    <s v="senior"/>
    <n v="200000"/>
    <n v="23.764921946740131"/>
    <b v="0"/>
    <s v="Kidney Stones"/>
    <b v="0"/>
    <b v="0"/>
    <s v="Medicare"/>
    <s v="Regular Follow Up"/>
    <s v="public"/>
    <x v="0"/>
    <x v="12"/>
  </r>
  <r>
    <s v="PID0913"/>
    <x v="1"/>
    <s v="senior"/>
    <n v="200000"/>
    <n v="21.860827664399096"/>
    <b v="0"/>
    <s v="Diabetes"/>
    <b v="0"/>
    <b v="0"/>
    <s v="Medicare"/>
    <s v="Regular Follow Up"/>
    <s v="public"/>
    <x v="6"/>
    <x v="1"/>
  </r>
  <r>
    <s v="PID0914"/>
    <x v="2"/>
    <s v="Young Adults"/>
    <n v="800"/>
    <n v="26.237671167289093"/>
    <b v="0"/>
    <s v="Appendicitis"/>
    <b v="0"/>
    <b v="0"/>
    <s v="No Insurance"/>
    <s v="Regular Follow Up"/>
    <s v="Startup"/>
    <x v="2"/>
    <x v="4"/>
  </r>
  <r>
    <s v="PID0915"/>
    <x v="2"/>
    <s v="senior"/>
    <n v="21000"/>
    <n v="34.057142857142857"/>
    <b v="1"/>
    <s v="Respiratory Infection"/>
    <b v="1"/>
    <b v="0"/>
    <s v="UnitedHealthcare"/>
    <s v="High Priority"/>
    <s v="public"/>
    <x v="6"/>
    <x v="2"/>
  </r>
  <r>
    <s v="PID0916"/>
    <x v="0"/>
    <s v="senior"/>
    <n v="30000"/>
    <n v="32.851454293628812"/>
    <b v="1"/>
    <s v="Fractured Arm"/>
    <b v="1"/>
    <b v="1"/>
    <s v="UnitedHealthcare"/>
    <s v="Regular Follow Up"/>
    <s v="None"/>
    <x v="0"/>
    <x v="3"/>
  </r>
  <r>
    <s v="PID0917"/>
    <x v="0"/>
    <s v="Super Adults"/>
    <n v="800"/>
    <n v="31.766344235763487"/>
    <b v="1"/>
    <s v="Heart Attack"/>
    <b v="1"/>
    <b v="0"/>
    <s v="UnitedHealthcare"/>
    <s v="Regular Follow Up"/>
    <s v="Private"/>
    <x v="16"/>
    <x v="8"/>
  </r>
  <r>
    <s v="PID0918"/>
    <x v="0"/>
    <s v="senior"/>
    <n v="240000"/>
    <n v="32.914791696908118"/>
    <b v="1"/>
    <s v="Heart Disease"/>
    <b v="1"/>
    <b v="0"/>
    <s v="Aetna"/>
    <s v="Regular Follow Up"/>
    <s v="Startup"/>
    <x v="0"/>
    <x v="8"/>
  </r>
  <r>
    <s v="PID0919"/>
    <x v="3"/>
    <s v="Senior Adullt"/>
    <n v="18000"/>
    <n v="33.794992477142081"/>
    <b v="1"/>
    <s v="Appendicitis"/>
    <b v="1"/>
    <b v="0"/>
    <s v="No Insurance"/>
    <s v="Regular Follow Up"/>
    <s v="Private"/>
    <x v="3"/>
    <x v="4"/>
  </r>
  <r>
    <s v="PID0920"/>
    <x v="3"/>
    <s v="Senior Adullt"/>
    <n v="30000"/>
    <n v="20.855868036776638"/>
    <b v="0"/>
    <s v="Kidney Stones"/>
    <b v="0"/>
    <b v="0"/>
    <s v="Blue Cross"/>
    <s v="Regular Follow Up"/>
    <s v="Private"/>
    <x v="3"/>
    <x v="6"/>
  </r>
  <r>
    <s v="PID0921"/>
    <x v="0"/>
    <s v="Young Adults"/>
    <n v="21000"/>
    <n v="26.262153763907911"/>
    <b v="0"/>
    <s v="Fractured Leg"/>
    <b v="0"/>
    <b v="0"/>
    <s v="No Insurance"/>
    <s v="Regular Follow Up"/>
    <s v="Private"/>
    <x v="2"/>
    <x v="0"/>
  </r>
  <r>
    <s v="PID0922"/>
    <x v="0"/>
    <s v="senior"/>
    <n v="30000"/>
    <n v="28.158817253467458"/>
    <b v="1"/>
    <s v="Fractured Leg"/>
    <b v="1"/>
    <b v="0"/>
    <s v="Medicare"/>
    <s v="Regular Follow Up"/>
    <s v="public"/>
    <x v="13"/>
    <x v="0"/>
  </r>
  <r>
    <s v="PID0923"/>
    <x v="0"/>
    <s v="Senior Adullt"/>
    <n v="100"/>
    <n v="32.596371882086174"/>
    <b v="1"/>
    <s v="Allergic Reaction"/>
    <b v="0"/>
    <b v="1"/>
    <s v="Blue Cross"/>
    <s v="Regular Follow Up"/>
    <s v="public"/>
    <x v="9"/>
    <x v="5"/>
  </r>
  <r>
    <s v="PID0924"/>
    <x v="1"/>
    <s v="senior"/>
    <n v="30000"/>
    <n v="31.412244897959184"/>
    <b v="1"/>
    <s v="Appendicitis"/>
    <b v="0"/>
    <b v="1"/>
    <s v="Cigna"/>
    <s v="Regular Follow Up"/>
    <s v="Startup"/>
    <x v="6"/>
    <x v="19"/>
  </r>
  <r>
    <s v="PID0925"/>
    <x v="1"/>
    <s v="senior"/>
    <n v="12000"/>
    <n v="26.233580488539278"/>
    <b v="0"/>
    <s v="Diabetes"/>
    <b v="0"/>
    <b v="0"/>
    <s v="Cigna"/>
    <s v="Regular Follow Up"/>
    <s v="public"/>
    <x v="21"/>
    <x v="24"/>
  </r>
  <r>
    <s v="PID0926"/>
    <x v="0"/>
    <s v="Senior Adullt"/>
    <n v="30000"/>
    <n v="28.994101307699513"/>
    <b v="1"/>
    <s v="Hypertension"/>
    <b v="1"/>
    <b v="1"/>
    <s v="No Insurance"/>
    <s v="Regular Follow Up"/>
    <s v="public"/>
    <x v="8"/>
    <x v="1"/>
  </r>
  <r>
    <s v="PID0927"/>
    <x v="0"/>
    <s v="senior"/>
    <n v="30000"/>
    <n v="31.467221644120702"/>
    <b v="1"/>
    <s v="Heart Attack"/>
    <b v="1"/>
    <b v="0"/>
    <s v="Cigna"/>
    <s v="Regular Follow Up"/>
    <s v="Startup"/>
    <x v="0"/>
    <x v="0"/>
  </r>
  <r>
    <s v="PID0928"/>
    <x v="3"/>
    <s v="senior"/>
    <n v="21000"/>
    <n v="34.570312499999993"/>
    <b v="1"/>
    <s v="Diabetes"/>
    <b v="1"/>
    <b v="0"/>
    <s v="Cigna"/>
    <s v="Regular Follow Up"/>
    <s v="Startup"/>
    <x v="7"/>
    <x v="13"/>
  </r>
  <r>
    <s v="PID0929"/>
    <x v="0"/>
    <s v="senior"/>
    <n v="18000"/>
    <n v="28.461797942317425"/>
    <b v="1"/>
    <s v="Childbirth"/>
    <b v="0"/>
    <b v="1"/>
    <s v="Aetna"/>
    <s v="Regular Follow Up"/>
    <s v="public"/>
    <x v="0"/>
    <x v="13"/>
  </r>
  <r>
    <s v="PID0930"/>
    <x v="0"/>
    <s v="senior"/>
    <n v="800"/>
    <n v="33.127834467120188"/>
    <b v="1"/>
    <s v="Stroke"/>
    <b v="1"/>
    <b v="0"/>
    <s v="Aetna"/>
    <s v="Regular Follow Up"/>
    <s v="public"/>
    <x v="0"/>
    <x v="0"/>
  </r>
  <r>
    <s v="PID0931"/>
    <x v="0"/>
    <s v="Senior Adullt"/>
    <n v="45000"/>
    <n v="30.605766981857059"/>
    <b v="1"/>
    <s v="Childbirth"/>
    <b v="0"/>
    <b v="1"/>
    <s v="UnitedHealthcare"/>
    <s v="Regular Follow Up"/>
    <s v="Startup"/>
    <x v="14"/>
    <x v="6"/>
  </r>
  <r>
    <s v="PID0932"/>
    <x v="1"/>
    <s v="Super Adults"/>
    <n v="32000"/>
    <n v="25.096668649613331"/>
    <b v="0"/>
    <s v="Stroke"/>
    <b v="0"/>
    <b v="0"/>
    <s v="Cigna"/>
    <s v="Regular Follow Up"/>
    <s v="Private"/>
    <x v="4"/>
    <x v="16"/>
  </r>
  <r>
    <s v="PID0933"/>
    <x v="0"/>
    <s v="senior"/>
    <n v="16000"/>
    <n v="30.573509797886533"/>
    <b v="1"/>
    <s v="Hypertension"/>
    <b v="1"/>
    <b v="0"/>
    <s v="No Insurance"/>
    <s v="Regular Follow Up"/>
    <s v="Startup"/>
    <x v="6"/>
    <x v="12"/>
  </r>
  <r>
    <s v="PID0934"/>
    <x v="0"/>
    <s v="Young Adults"/>
    <n v="90000"/>
    <n v="30.011612715923938"/>
    <b v="1"/>
    <s v="Hypertension"/>
    <b v="0"/>
    <b v="1"/>
    <s v="Medicare"/>
    <s v="Regular Follow Up"/>
    <s v="public"/>
    <x v="2"/>
    <x v="10"/>
  </r>
  <r>
    <s v="PID0935"/>
    <x v="1"/>
    <s v="senior"/>
    <n v="18000"/>
    <n v="34.863945578231302"/>
    <b v="1"/>
    <s v="Cancer"/>
    <b v="0"/>
    <b v="1"/>
    <s v="Aetna"/>
    <s v="High Priority"/>
    <s v="Private"/>
    <x v="13"/>
    <x v="9"/>
  </r>
  <r>
    <s v="PID0936"/>
    <x v="0"/>
    <s v="senior"/>
    <n v="3000"/>
    <n v="26.709401709401707"/>
    <b v="0"/>
    <s v="Hypertension"/>
    <b v="0"/>
    <b v="0"/>
    <s v="Cigna"/>
    <s v="Regular Follow Up"/>
    <s v="public"/>
    <x v="7"/>
    <x v="8"/>
  </r>
  <r>
    <s v="PID0937"/>
    <x v="3"/>
    <s v="senior"/>
    <n v="45000"/>
    <n v="30.860457063711909"/>
    <b v="1"/>
    <s v="Appendicitis"/>
    <b v="1"/>
    <b v="1"/>
    <s v="UnitedHealthcare"/>
    <s v="Regular Follow Up"/>
    <s v="Private"/>
    <x v="0"/>
    <x v="13"/>
  </r>
  <r>
    <s v="PID0938"/>
    <x v="2"/>
    <s v="Senior Adullt"/>
    <n v="240000"/>
    <n v="30.204818069430988"/>
    <b v="1"/>
    <s v="Fractured Leg"/>
    <b v="0"/>
    <b v="1"/>
    <s v="Cigna"/>
    <s v="Regular Follow Up"/>
    <s v="Private"/>
    <x v="3"/>
    <x v="1"/>
  </r>
  <r>
    <s v="PID0939"/>
    <x v="1"/>
    <s v="Young Adults"/>
    <n v="12000"/>
    <n v="34.184932501088696"/>
    <b v="1"/>
    <s v="Fractured Arm"/>
    <b v="1"/>
    <b v="0"/>
    <s v="Medicare"/>
    <s v="Regular Follow Up"/>
    <s v="Startup"/>
    <x v="2"/>
    <x v="0"/>
  </r>
  <r>
    <s v="PID0940"/>
    <x v="3"/>
    <s v="senior"/>
    <n v="60000"/>
    <n v="32.415108117976388"/>
    <b v="1"/>
    <s v="Heart Disease"/>
    <b v="1"/>
    <b v="1"/>
    <s v="Cigna"/>
    <s v="Regular Follow Up"/>
    <s v="public"/>
    <x v="0"/>
    <x v="13"/>
  </r>
  <r>
    <s v="PID0941"/>
    <x v="2"/>
    <s v="senior"/>
    <n v="75000"/>
    <n v="23.880382946681486"/>
    <b v="0"/>
    <s v="Fractured Arm"/>
    <b v="0"/>
    <b v="0"/>
    <s v="Medicare"/>
    <s v="Regular Follow Up"/>
    <s v="public"/>
    <x v="0"/>
    <x v="0"/>
  </r>
  <r>
    <s v="PID0942"/>
    <x v="3"/>
    <s v="Senior Adullt"/>
    <n v="4000"/>
    <n v="34.927923519891607"/>
    <b v="1"/>
    <s v="Respiratory Infection"/>
    <b v="1"/>
    <b v="0"/>
    <s v="Blue Cross"/>
    <s v="Regular Follow Up"/>
    <s v="Startup"/>
    <x v="9"/>
    <x v="12"/>
  </r>
  <r>
    <s v="PID0943"/>
    <x v="2"/>
    <s v="senior"/>
    <n v="240000"/>
    <n v="20.586785009861931"/>
    <b v="0"/>
    <s v="Diabetes"/>
    <b v="0"/>
    <b v="0"/>
    <s v="No Insurance"/>
    <s v="High Priority"/>
    <s v="Private"/>
    <x v="0"/>
    <x v="2"/>
  </r>
  <r>
    <s v="PID0944"/>
    <x v="1"/>
    <s v="Super Adults"/>
    <n v="3000"/>
    <n v="34.990933991744143"/>
    <b v="1"/>
    <s v="Fractured Arm"/>
    <b v="0"/>
    <b v="1"/>
    <s v="Cigna"/>
    <s v="Regular Follow Up"/>
    <s v="None"/>
    <x v="1"/>
    <x v="8"/>
  </r>
  <r>
    <s v="PID0945"/>
    <x v="3"/>
    <s v="Senior Adullt"/>
    <n v="100"/>
    <n v="33.674869928819938"/>
    <b v="1"/>
    <s v="Childbirth"/>
    <b v="0"/>
    <b v="1"/>
    <s v="Aetna"/>
    <s v="Regular Follow Up"/>
    <s v="Private"/>
    <x v="9"/>
    <x v="2"/>
  </r>
  <r>
    <s v="PID0946"/>
    <x v="2"/>
    <s v="senior"/>
    <n v="500"/>
    <n v="28.254867510488005"/>
    <b v="1"/>
    <s v="Heart Attack"/>
    <b v="1"/>
    <b v="0"/>
    <s v="Medicare"/>
    <s v="Regular Follow Up"/>
    <s v="Private"/>
    <x v="6"/>
    <x v="11"/>
  </r>
  <r>
    <s v="PID0947"/>
    <x v="3"/>
    <s v="senior"/>
    <n v="40000"/>
    <n v="26.291723822588015"/>
    <b v="0"/>
    <s v="Prostate Cancer"/>
    <b v="0"/>
    <b v="0"/>
    <s v="UnitedHealthcare"/>
    <s v="High Priority"/>
    <s v="public"/>
    <x v="0"/>
    <x v="5"/>
  </r>
  <r>
    <s v="PID0948"/>
    <x v="0"/>
    <s v="Senior Adullt"/>
    <n v="3000"/>
    <n v="34.205829863176689"/>
    <b v="1"/>
    <s v="Cancer"/>
    <b v="1"/>
    <b v="0"/>
    <s v="No Insurance"/>
    <s v="Regular Follow Up"/>
    <s v="public"/>
    <x v="3"/>
    <x v="3"/>
  </r>
  <r>
    <s v="PID0949"/>
    <x v="1"/>
    <s v="senior"/>
    <n v="240000"/>
    <n v="31.445281204935103"/>
    <b v="1"/>
    <s v="Kidney Stones"/>
    <b v="1"/>
    <b v="0"/>
    <s v="UnitedHealthcare"/>
    <s v="Regular Follow Up"/>
    <s v="public"/>
    <x v="10"/>
    <x v="6"/>
  </r>
  <r>
    <s v="PID0950"/>
    <x v="0"/>
    <s v="Senior Adullt"/>
    <n v="500"/>
    <n v="33.058409951325046"/>
    <b v="1"/>
    <s v="Respiratory Infection"/>
    <b v="1"/>
    <b v="0"/>
    <s v="No Insurance"/>
    <s v="Regular Follow Up"/>
    <s v="Private"/>
    <x v="8"/>
    <x v="20"/>
  </r>
  <r>
    <s v="PID0951"/>
    <x v="3"/>
    <s v="senior"/>
    <n v="21000"/>
    <n v="26.583878643664491"/>
    <b v="0"/>
    <s v="Childbirth"/>
    <b v="0"/>
    <b v="0"/>
    <s v="Medicare"/>
    <s v="Regular Follow Up"/>
    <s v="Startup"/>
    <x v="0"/>
    <x v="13"/>
  </r>
  <r>
    <s v="PID0952"/>
    <x v="1"/>
    <s v="Super Adults"/>
    <n v="60000"/>
    <n v="32.133194588969822"/>
    <b v="1"/>
    <s v="Diabetes"/>
    <b v="1"/>
    <b v="0"/>
    <s v="Blue Cross"/>
    <s v="Regular Follow Up"/>
    <s v="Startup"/>
    <x v="16"/>
    <x v="8"/>
  </r>
  <r>
    <s v="PID0953"/>
    <x v="1"/>
    <s v="senior"/>
    <n v="3000"/>
    <n v="26.462853385930309"/>
    <b v="0"/>
    <s v="Osteoarthritis"/>
    <b v="0"/>
    <b v="0"/>
    <s v="No Insurance"/>
    <s v="Regular Follow Up"/>
    <s v="Startup"/>
    <x v="10"/>
    <x v="20"/>
  </r>
  <r>
    <s v="PID0954"/>
    <x v="1"/>
    <s v="senior"/>
    <n v="18000"/>
    <n v="23.562805649601589"/>
    <b v="0"/>
    <s v="Appendicitis"/>
    <b v="0"/>
    <b v="0"/>
    <s v="No Insurance"/>
    <s v="Regular Follow Up"/>
    <s v="None"/>
    <x v="6"/>
    <x v="12"/>
  </r>
  <r>
    <s v="PID0955"/>
    <x v="0"/>
    <s v="Senior Adullt"/>
    <n v="300000"/>
    <n v="20.022375679950617"/>
    <b v="0"/>
    <s v="Cancer"/>
    <b v="0"/>
    <b v="0"/>
    <s v="Cigna"/>
    <s v="Regular Follow Up"/>
    <s v="Startup"/>
    <x v="3"/>
    <x v="4"/>
  </r>
  <r>
    <s v="PID0956"/>
    <x v="0"/>
    <s v="Senior Adullt"/>
    <n v="200"/>
    <n v="33.150434385002278"/>
    <b v="1"/>
    <s v="Diabetes"/>
    <b v="0"/>
    <b v="1"/>
    <s v="Blue Cross"/>
    <s v="Regular Follow Up"/>
    <s v="public"/>
    <x v="3"/>
    <x v="1"/>
  </r>
  <r>
    <s v="PID0957"/>
    <x v="3"/>
    <s v="senior"/>
    <n v="60000"/>
    <n v="32.610511543987435"/>
    <b v="1"/>
    <s v="Fractured Leg"/>
    <b v="0"/>
    <b v="1"/>
    <s v="Aetna"/>
    <s v="High Priority"/>
    <s v="Startup"/>
    <x v="6"/>
    <x v="5"/>
  </r>
  <r>
    <s v="PID0958"/>
    <x v="0"/>
    <s v="Young Adults"/>
    <n v="18000"/>
    <n v="28.207160787422382"/>
    <b v="1"/>
    <s v="Respiratory Infection"/>
    <b v="1"/>
    <b v="1"/>
    <s v="No Insurance"/>
    <s v="Regular Follow Up"/>
    <s v="Startup"/>
    <x v="2"/>
    <x v="12"/>
  </r>
  <r>
    <s v="PID0959"/>
    <x v="1"/>
    <s v="Senior Adullt"/>
    <n v="250000"/>
    <n v="21.953124999999996"/>
    <b v="0"/>
    <s v="Prostate Cancer"/>
    <b v="0"/>
    <b v="0"/>
    <s v="No Insurance"/>
    <s v="Regular Follow Up"/>
    <s v="public"/>
    <x v="9"/>
    <x v="0"/>
  </r>
  <r>
    <s v="PID0960"/>
    <x v="1"/>
    <s v="Young Adults"/>
    <n v="2000"/>
    <n v="22.41969066032124"/>
    <b v="0"/>
    <s v="Kidney Stones"/>
    <b v="0"/>
    <b v="0"/>
    <s v="UnitedHealthcare"/>
    <s v="Regular Follow Up"/>
    <s v="public"/>
    <x v="5"/>
    <x v="20"/>
  </r>
  <r>
    <s v="PID0961"/>
    <x v="1"/>
    <s v="Senior Adullt"/>
    <n v="200000"/>
    <n v="31.239414355075468"/>
    <b v="1"/>
    <s v="Stroke"/>
    <b v="0"/>
    <b v="1"/>
    <s v="UnitedHealthcare"/>
    <s v="Regular Follow Up"/>
    <s v="public"/>
    <x v="3"/>
    <x v="6"/>
  </r>
  <r>
    <s v="PID0962"/>
    <x v="0"/>
    <s v="Senior Adullt"/>
    <n v="32000"/>
    <n v="34.540542389111181"/>
    <b v="1"/>
    <s v="Appendicitis"/>
    <b v="1"/>
    <b v="1"/>
    <s v="Cigna"/>
    <s v="Regular Follow Up"/>
    <s v="Startup"/>
    <x v="8"/>
    <x v="10"/>
  </r>
  <r>
    <s v="PID0963"/>
    <x v="2"/>
    <s v="Super Adults"/>
    <n v="18000"/>
    <n v="30.449019534043437"/>
    <b v="1"/>
    <s v="Respiratory Infection"/>
    <b v="1"/>
    <b v="1"/>
    <s v="UnitedHealthcare"/>
    <s v="Regular Follow Up"/>
    <s v="Private"/>
    <x v="1"/>
    <x v="0"/>
  </r>
  <r>
    <s v="PID0964"/>
    <x v="2"/>
    <s v="Young Adults"/>
    <n v="200000"/>
    <n v="21.384083044982699"/>
    <b v="0"/>
    <s v="Childbirth"/>
    <b v="0"/>
    <b v="0"/>
    <s v="Medicare"/>
    <s v="Regular Follow Up"/>
    <s v="Startup"/>
    <x v="5"/>
    <x v="20"/>
  </r>
  <r>
    <s v="PID0965"/>
    <x v="0"/>
    <s v="Senior Adullt"/>
    <n v="200000"/>
    <n v="29.159580498866216"/>
    <b v="1"/>
    <s v="Respiratory Infection"/>
    <b v="1"/>
    <b v="0"/>
    <s v="Medicare"/>
    <s v="High Priority"/>
    <s v="public"/>
    <x v="9"/>
    <x v="5"/>
  </r>
  <r>
    <s v="PID0966"/>
    <x v="0"/>
    <s v="senior"/>
    <n v="75000"/>
    <n v="30.531143867511645"/>
    <b v="1"/>
    <s v="Cancer"/>
    <b v="1"/>
    <b v="0"/>
    <s v="Cigna"/>
    <s v="Regular Follow Up"/>
    <s v="public"/>
    <x v="6"/>
    <x v="3"/>
  </r>
  <r>
    <s v="PID0967"/>
    <x v="3"/>
    <s v="senior"/>
    <n v="32000"/>
    <n v="31.294765840220389"/>
    <b v="1"/>
    <s v="Heart Attack"/>
    <b v="1"/>
    <b v="1"/>
    <s v="Aetna"/>
    <s v="High Priority"/>
    <s v="Private"/>
    <x v="6"/>
    <x v="7"/>
  </r>
  <r>
    <s v="PID0968"/>
    <x v="1"/>
    <s v="Senior Adullt"/>
    <n v="90000"/>
    <n v="22.800046294510242"/>
    <b v="0"/>
    <s v="Prostate Cancer"/>
    <b v="0"/>
    <b v="0"/>
    <s v="Blue Cross"/>
    <s v="Regular Follow Up"/>
    <s v="Private"/>
    <x v="8"/>
    <x v="8"/>
  </r>
  <r>
    <s v="PID0969"/>
    <x v="2"/>
    <s v="senior"/>
    <n v="12000"/>
    <n v="31.788897033293466"/>
    <b v="1"/>
    <s v="Respiratory Infection"/>
    <b v="1"/>
    <b v="0"/>
    <s v="Medicare"/>
    <s v="High Priority"/>
    <s v="public"/>
    <x v="6"/>
    <x v="2"/>
  </r>
  <r>
    <s v="PID0970"/>
    <x v="0"/>
    <s v="senior"/>
    <n v="30000"/>
    <n v="33.254889857644379"/>
    <b v="1"/>
    <s v="Stroke"/>
    <b v="1"/>
    <b v="1"/>
    <s v="Blue Cross"/>
    <s v="Regular Follow Up"/>
    <s v="Startup"/>
    <x v="0"/>
    <x v="22"/>
  </r>
  <r>
    <s v="PID0971"/>
    <x v="1"/>
    <s v="senior"/>
    <n v="100"/>
    <n v="23.26019044751402"/>
    <b v="0"/>
    <s v="Appendicitis"/>
    <b v="0"/>
    <b v="0"/>
    <s v="No Insurance"/>
    <s v="Regular Follow Up"/>
    <s v="public"/>
    <x v="6"/>
    <x v="4"/>
  </r>
  <r>
    <s v="PID0972"/>
    <x v="1"/>
    <s v="senior"/>
    <n v="18000"/>
    <n v="23.267429760665969"/>
    <b v="0"/>
    <s v="Stroke"/>
    <b v="0"/>
    <b v="0"/>
    <s v="Medicare"/>
    <s v="Regular Follow Up"/>
    <s v="public"/>
    <x v="0"/>
    <x v="4"/>
  </r>
  <r>
    <s v="PID0973"/>
    <x v="2"/>
    <s v="Senior Adullt"/>
    <n v="21000"/>
    <n v="28.015677166497316"/>
    <b v="1"/>
    <s v="Heart Disease"/>
    <b v="1"/>
    <b v="0"/>
    <s v="Aetna"/>
    <s v="Regular Follow Up"/>
    <s v="public"/>
    <x v="3"/>
    <x v="1"/>
  </r>
  <r>
    <s v="PID0974"/>
    <x v="0"/>
    <s v="Young Adults"/>
    <n v="500"/>
    <n v="24.463667820069208"/>
    <b v="0"/>
    <s v="Osteoarthritis"/>
    <b v="0"/>
    <b v="0"/>
    <s v="Cigna"/>
    <s v="Regular Follow Up"/>
    <s v="public"/>
    <x v="2"/>
    <x v="6"/>
  </r>
  <r>
    <s v="PID0975"/>
    <x v="3"/>
    <s v="Senior Adullt"/>
    <n v="12000"/>
    <n v="28.910491099608631"/>
    <b v="1"/>
    <s v="Fractured Leg"/>
    <b v="1"/>
    <b v="1"/>
    <s v="Blue Cross"/>
    <s v="High Priority"/>
    <s v="public"/>
    <x v="8"/>
    <x v="5"/>
  </r>
  <r>
    <s v="PID0976"/>
    <x v="0"/>
    <s v="Young Adults"/>
    <n v="12000"/>
    <n v="28.461330448891296"/>
    <b v="1"/>
    <s v="Respiratory Infection"/>
    <b v="1"/>
    <b v="0"/>
    <s v="Blue Cross"/>
    <s v="Regular Follow Up"/>
    <s v="Startup"/>
    <x v="2"/>
    <x v="1"/>
  </r>
  <r>
    <s v="PID0977"/>
    <x v="0"/>
    <s v="Young Adults"/>
    <n v="18000"/>
    <n v="22.697120728602673"/>
    <b v="0"/>
    <s v="Fractured Arm"/>
    <b v="0"/>
    <b v="0"/>
    <s v="No Insurance"/>
    <s v="Regular Follow Up"/>
    <s v="Startup"/>
    <x v="19"/>
    <x v="12"/>
  </r>
  <r>
    <s v="PID0978"/>
    <x v="2"/>
    <s v="Senior Adullt"/>
    <n v="36000"/>
    <n v="33.20196311719215"/>
    <b v="1"/>
    <s v="Hypertension"/>
    <b v="0"/>
    <b v="1"/>
    <s v="Medicare"/>
    <s v="High Priority"/>
    <s v="Private"/>
    <x v="3"/>
    <x v="7"/>
  </r>
  <r>
    <s v="PID0979"/>
    <x v="2"/>
    <s v="Super Adults"/>
    <n v="16000"/>
    <n v="33.787332376317359"/>
    <b v="1"/>
    <s v="Prostate Cancer"/>
    <b v="1"/>
    <b v="0"/>
    <s v="UnitedHealthcare"/>
    <s v="High Priority"/>
    <s v="Private"/>
    <x v="16"/>
    <x v="2"/>
  </r>
  <r>
    <s v="PID0980"/>
    <x v="0"/>
    <s v="senior"/>
    <n v="40000"/>
    <n v="33.548387096774185"/>
    <b v="1"/>
    <s v="Stroke"/>
    <b v="1"/>
    <b v="1"/>
    <s v="Medicare"/>
    <s v="Regular Follow Up"/>
    <s v="Private"/>
    <x v="0"/>
    <x v="1"/>
  </r>
  <r>
    <s v="PID0981"/>
    <x v="0"/>
    <s v="Senior Adullt"/>
    <n v="18000"/>
    <n v="23.49480968858132"/>
    <b v="0"/>
    <s v="Prostate Cancer"/>
    <b v="0"/>
    <b v="0"/>
    <s v="Medicare"/>
    <s v="Regular Follow Up"/>
    <s v="None"/>
    <x v="8"/>
    <x v="13"/>
  </r>
  <r>
    <s v="PID0982"/>
    <x v="0"/>
    <s v="senior"/>
    <n v="800"/>
    <n v="28.045236511326635"/>
    <b v="1"/>
    <s v="Heart Disease"/>
    <b v="1"/>
    <b v="0"/>
    <s v="UnitedHealthcare"/>
    <s v="Regular Follow Up"/>
    <s v="public"/>
    <x v="10"/>
    <x v="1"/>
  </r>
  <r>
    <s v="PID0983"/>
    <x v="0"/>
    <s v="Super Adults"/>
    <n v="240000"/>
    <n v="28.270874424720574"/>
    <b v="1"/>
    <s v="Kidney Stones"/>
    <b v="1"/>
    <b v="1"/>
    <s v="Cigna"/>
    <s v="Regular Follow Up"/>
    <s v="Startup"/>
    <x v="16"/>
    <x v="10"/>
  </r>
  <r>
    <s v="PID0984"/>
    <x v="1"/>
    <s v="Super Adults"/>
    <n v="2000"/>
    <n v="25.848074921956293"/>
    <b v="0"/>
    <s v="Cancer"/>
    <b v="0"/>
    <b v="0"/>
    <s v="No Insurance"/>
    <s v="Regular Follow Up"/>
    <s v="Startup"/>
    <x v="20"/>
    <x v="0"/>
  </r>
  <r>
    <s v="PID0985"/>
    <x v="1"/>
    <s v="Super Adults"/>
    <n v="240000"/>
    <n v="29.21956295525494"/>
    <b v="1"/>
    <s v="Respiratory Infection"/>
    <b v="1"/>
    <b v="0"/>
    <s v="Medicare"/>
    <s v="Regular Follow Up"/>
    <s v="Startup"/>
    <x v="16"/>
    <x v="0"/>
  </r>
  <r>
    <s v="PID0986"/>
    <x v="0"/>
    <s v="Young Adults"/>
    <n v="21000"/>
    <n v="28.37857453912034"/>
    <b v="1"/>
    <s v="Respiratory Infection"/>
    <b v="1"/>
    <b v="0"/>
    <s v="Blue Cross"/>
    <s v="Regular Follow Up"/>
    <s v="Startup"/>
    <x v="19"/>
    <x v="13"/>
  </r>
  <r>
    <s v="PID0987"/>
    <x v="0"/>
    <s v="Senior Adullt"/>
    <n v="18000"/>
    <n v="26.448680722131041"/>
    <b v="0"/>
    <s v="Diabetes"/>
    <b v="0"/>
    <b v="0"/>
    <s v="Aetna"/>
    <s v="Regular Follow Up"/>
    <s v="public"/>
    <x v="14"/>
    <x v="4"/>
  </r>
  <r>
    <s v="PID0988"/>
    <x v="0"/>
    <s v="Young Adults"/>
    <n v="2000"/>
    <n v="34.251552384727177"/>
    <b v="1"/>
    <s v="Prostate Cancer"/>
    <b v="1"/>
    <b v="0"/>
    <s v="UnitedHealthcare"/>
    <s v="Regular Follow Up"/>
    <s v="None"/>
    <x v="2"/>
    <x v="18"/>
  </r>
  <r>
    <s v="PID0989"/>
    <x v="0"/>
    <s v="Young Adults"/>
    <n v="60000"/>
    <n v="24.205693296602391"/>
    <b v="0"/>
    <s v="Childbirth"/>
    <b v="0"/>
    <b v="0"/>
    <s v="Cigna"/>
    <s v="Regular Follow Up"/>
    <s v="public"/>
    <x v="2"/>
    <x v="1"/>
  </r>
  <r>
    <s v="PID0990"/>
    <x v="2"/>
    <s v="senior"/>
    <n v="100"/>
    <n v="30.07597773187214"/>
    <b v="1"/>
    <s v="Prostate Cancer"/>
    <b v="0"/>
    <b v="1"/>
    <s v="UnitedHealthcare"/>
    <s v="Regular Follow Up"/>
    <s v="Private"/>
    <x v="6"/>
    <x v="2"/>
  </r>
  <r>
    <s v="PID0991"/>
    <x v="0"/>
    <s v="senior"/>
    <n v="45000"/>
    <n v="26.089795918367347"/>
    <b v="0"/>
    <s v="Hypertension"/>
    <b v="0"/>
    <b v="0"/>
    <s v="Medicare"/>
    <s v="Regular Follow Up"/>
    <s v="public"/>
    <x v="6"/>
    <x v="10"/>
  </r>
  <r>
    <s v="PID0992"/>
    <x v="0"/>
    <s v="senior"/>
    <n v="75000"/>
    <n v="20.462215387244221"/>
    <b v="0"/>
    <s v="Diabetes"/>
    <b v="0"/>
    <b v="0"/>
    <s v="No Insurance"/>
    <s v="Regular Follow Up"/>
    <s v="Private"/>
    <x v="0"/>
    <x v="8"/>
  </r>
  <r>
    <s v="PID0993"/>
    <x v="0"/>
    <s v="senior"/>
    <n v="10000"/>
    <n v="33.740901430671592"/>
    <b v="1"/>
    <s v="Cancer"/>
    <b v="1"/>
    <b v="0"/>
    <s v="UnitedHealthcare"/>
    <s v="Regular Follow Up"/>
    <s v="Private"/>
    <x v="0"/>
    <x v="13"/>
  </r>
  <r>
    <s v="PID0994"/>
    <x v="2"/>
    <s v="Senior Adullt"/>
    <n v="240000"/>
    <n v="23.749999999999993"/>
    <b v="0"/>
    <s v="Hypertension"/>
    <b v="0"/>
    <b v="0"/>
    <s v="No Insurance"/>
    <s v="Regular Follow Up"/>
    <s v="public"/>
    <x v="3"/>
    <x v="13"/>
  </r>
  <r>
    <s v="PID0995"/>
    <x v="1"/>
    <s v="senior"/>
    <n v="90000"/>
    <n v="21.155294202015131"/>
    <b v="0"/>
    <s v="Fractured Arm"/>
    <b v="0"/>
    <b v="0"/>
    <s v="Cigna"/>
    <s v="Regular Follow Up"/>
    <s v="Startup"/>
    <x v="6"/>
    <x v="4"/>
  </r>
  <r>
    <s v="PID0996"/>
    <x v="1"/>
    <s v="Senior Adullt"/>
    <n v="3000"/>
    <n v="31.874999999999993"/>
    <b v="1"/>
    <s v="Allergic Reaction"/>
    <b v="1"/>
    <b v="0"/>
    <s v="Blue Cross"/>
    <s v="Regular Follow Up"/>
    <s v="Private"/>
    <x v="14"/>
    <x v="0"/>
  </r>
  <r>
    <s v="PID0997"/>
    <x v="0"/>
    <s v="Super Adults"/>
    <n v="200000"/>
    <n v="21.810132094643638"/>
    <b v="0"/>
    <s v="Kidney Stones"/>
    <b v="0"/>
    <b v="0"/>
    <s v="Cigna"/>
    <s v="Regular Follow Up"/>
    <s v="public"/>
    <x v="16"/>
    <x v="12"/>
  </r>
  <r>
    <s v="PID0998"/>
    <x v="2"/>
    <s v="Senior Adullt"/>
    <n v="40000"/>
    <n v="30.460971879779031"/>
    <b v="1"/>
    <s v="Stroke"/>
    <b v="1"/>
    <b v="0"/>
    <s v="Medicare"/>
    <s v="High Priority"/>
    <s v="public"/>
    <x v="14"/>
    <x v="7"/>
  </r>
  <r>
    <s v="PID0999"/>
    <x v="2"/>
    <s v="Super Adults"/>
    <n v="12000"/>
    <n v="29.842973882390638"/>
    <b v="1"/>
    <s v="Heart Attack"/>
    <b v="1"/>
    <b v="1"/>
    <s v="Medicare"/>
    <s v="High Priority"/>
    <s v="public"/>
    <x v="16"/>
    <x v="17"/>
  </r>
  <r>
    <s v="PID1000"/>
    <x v="1"/>
    <s v="Senior Adullt"/>
    <n v="36000"/>
    <n v="23.497917906008333"/>
    <b v="0"/>
    <s v="Appendicitis"/>
    <b v="0"/>
    <b v="0"/>
    <s v="No Insurance"/>
    <s v="Regular Follow Up"/>
    <s v="Startup"/>
    <x v="8"/>
    <x v="1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ID0001"/>
    <s v="Tamil Nadu"/>
    <s v="senior"/>
    <n v="60000"/>
    <n v="29.195011337868486"/>
    <b v="1"/>
    <s v="Fractured Leg"/>
    <b v="0"/>
    <b v="1"/>
    <s v="Blue Cross"/>
    <s v="South"/>
    <x v="0"/>
    <n v="53"/>
    <n v="0"/>
    <x v="0"/>
  </r>
  <r>
    <s v="PID0002"/>
    <s v="Maharashtra"/>
    <s v="Super Adults"/>
    <n v="500"/>
    <n v="28.047091412742382"/>
    <b v="1"/>
    <s v="Prostate Cancer"/>
    <b v="0"/>
    <b v="1"/>
    <s v="No Insurance"/>
    <s v="West"/>
    <x v="0"/>
    <n v="73"/>
    <n v="0"/>
    <x v="1"/>
  </r>
  <r>
    <s v="PID0003"/>
    <s v="Punjab"/>
    <s v="Young Adults"/>
    <n v="18000"/>
    <n v="24.01384083044983"/>
    <b v="0"/>
    <s v="Stroke"/>
    <b v="0"/>
    <b v="0"/>
    <s v="Blue Cross"/>
    <s v="North"/>
    <x v="1"/>
    <n v="33"/>
    <n v="0"/>
    <x v="2"/>
  </r>
  <r>
    <s v="PID0004"/>
    <s v="Karnataka"/>
    <s v="Young Adults"/>
    <n v="48000"/>
    <n v="31.266412240467773"/>
    <b v="1"/>
    <s v="Heart Attack"/>
    <b v="1"/>
    <b v="0"/>
    <s v="Aetna"/>
    <s v="South"/>
    <x v="2"/>
    <n v="33"/>
    <n v="0"/>
    <x v="2"/>
  </r>
  <r>
    <s v="PID0005"/>
    <s v="Uttar Pradesh"/>
    <s v="Senior Adullt"/>
    <n v="21000"/>
    <n v="26.773658423671925"/>
    <b v="0"/>
    <s v="Appendicitis"/>
    <b v="0"/>
    <b v="0"/>
    <s v="Cigna"/>
    <s v="North"/>
    <x v="0"/>
    <n v="38"/>
    <n v="0"/>
    <x v="3"/>
  </r>
  <r>
    <s v="PID0006"/>
    <s v="Karnataka"/>
    <e v="#N/A"/>
    <n v="18000"/>
    <n v="31.076311412227675"/>
    <b v="1"/>
    <s v="Fractured Arm"/>
    <b v="0"/>
    <b v="1"/>
    <s v="Cigna"/>
    <s v="South"/>
    <x v="3"/>
    <n v="88"/>
    <n v="0"/>
    <x v="4"/>
  </r>
  <r>
    <s v="PID0007"/>
    <s v="Maharashtra"/>
    <s v="Senior Adullt"/>
    <n v="3000"/>
    <n v="30.928880475932939"/>
    <b v="1"/>
    <s v="Childbirth"/>
    <b v="0"/>
    <b v="1"/>
    <s v="Aetna"/>
    <s v="West"/>
    <x v="4"/>
    <n v="38"/>
    <n v="0"/>
    <x v="5"/>
  </r>
  <r>
    <s v="PID0008"/>
    <s v="Kerala"/>
    <s v="Young Adults"/>
    <n v="20000"/>
    <n v="29.165541452876042"/>
    <b v="1"/>
    <s v="Hypertension"/>
    <b v="1"/>
    <b v="0"/>
    <s v="Aetna"/>
    <s v="South"/>
    <x v="4"/>
    <n v="32"/>
    <n v="0"/>
    <x v="5"/>
  </r>
  <r>
    <s v="PID0009"/>
    <s v="Karnataka"/>
    <s v="senior"/>
    <n v="72000"/>
    <n v="29.280733471074381"/>
    <b v="1"/>
    <s v="Respiratory Infection"/>
    <b v="1"/>
    <b v="1"/>
    <s v="Aetna"/>
    <s v="South"/>
    <x v="1"/>
    <n v="48"/>
    <n v="0"/>
    <x v="2"/>
  </r>
  <r>
    <s v="PID0010"/>
    <s v="West Bengal"/>
    <s v="Young Adults"/>
    <n v="250000"/>
    <n v="33.480387127663221"/>
    <b v="1"/>
    <s v="Heart Attack"/>
    <b v="1"/>
    <b v="0"/>
    <s v="No Insurance"/>
    <s v="East"/>
    <x v="0"/>
    <n v="32"/>
    <n v="0"/>
    <x v="0"/>
  </r>
  <r>
    <s v="PID0011"/>
    <s v="Karnataka"/>
    <s v="senior"/>
    <n v="16000"/>
    <n v="30.083545483882538"/>
    <b v="1"/>
    <s v="Appendicitis"/>
    <b v="0"/>
    <b v="1"/>
    <s v="Aetna"/>
    <s v="South"/>
    <x v="1"/>
    <n v="62"/>
    <n v="0"/>
    <x v="0"/>
  </r>
  <r>
    <s v="PID0012"/>
    <s v="Tamil Nadu"/>
    <s v="senior"/>
    <n v="45000"/>
    <n v="31.130097701831414"/>
    <b v="1"/>
    <s v="Osteoarthritis"/>
    <b v="1"/>
    <b v="0"/>
    <s v="Blue Cross"/>
    <s v="South"/>
    <x v="1"/>
    <n v="62"/>
    <n v="0"/>
    <x v="1"/>
  </r>
  <r>
    <s v="PID0013"/>
    <s v="Kerala"/>
    <s v="senior"/>
    <n v="18000"/>
    <n v="33.713165916678768"/>
    <b v="1"/>
    <s v="Kidney Stones"/>
    <b v="1"/>
    <b v="1"/>
    <s v="No Insurance"/>
    <s v="South"/>
    <x v="0"/>
    <n v="53"/>
    <n v="0"/>
    <x v="1"/>
  </r>
  <r>
    <s v="PID0014"/>
    <s v="Kerala"/>
    <s v="Senior Adullt"/>
    <n v="14000"/>
    <n v="26.777469990766392"/>
    <b v="0"/>
    <s v="Hypertension"/>
    <b v="0"/>
    <b v="0"/>
    <s v="Medicare"/>
    <s v="South"/>
    <x v="3"/>
    <n v="45"/>
    <n v="0"/>
    <x v="1"/>
  </r>
  <r>
    <s v="PID0015"/>
    <s v="Uttar Pradesh"/>
    <s v="senior"/>
    <n v="60000"/>
    <n v="24.382327883484116"/>
    <b v="0"/>
    <s v="Stroke"/>
    <b v="0"/>
    <b v="0"/>
    <s v="Cigna"/>
    <s v="North"/>
    <x v="1"/>
    <n v="62"/>
    <n v="0"/>
    <x v="2"/>
  </r>
  <r>
    <s v="PID0016"/>
    <s v="Gujarat"/>
    <s v="Young Adults"/>
    <n v="240000"/>
    <n v="33.645546372819105"/>
    <b v="1"/>
    <s v="Heart Disease"/>
    <b v="1"/>
    <b v="0"/>
    <s v="No Insurance"/>
    <s v="West"/>
    <x v="0"/>
    <n v="32"/>
    <n v="0"/>
    <x v="1"/>
  </r>
  <r>
    <s v="PID0017"/>
    <s v="Kerala"/>
    <s v="Senior Adullt"/>
    <n v="1000"/>
    <n v="21.728997095629101"/>
    <b v="0"/>
    <s v="Osteoarthritis"/>
    <b v="0"/>
    <b v="0"/>
    <s v="No Insurance"/>
    <s v="South"/>
    <x v="1"/>
    <n v="42"/>
    <n v="0"/>
    <x v="0"/>
  </r>
  <r>
    <s v="PID0018"/>
    <s v="Karnataka"/>
    <s v="senior"/>
    <n v="40000"/>
    <n v="33.525762845566355"/>
    <b v="1"/>
    <s v="Childbirth"/>
    <b v="1"/>
    <b v="0"/>
    <s v="Cigna"/>
    <s v="South"/>
    <x v="0"/>
    <n v="58"/>
    <n v="0"/>
    <x v="0"/>
  </r>
  <r>
    <s v="PID0019"/>
    <s v="Karnataka"/>
    <s v="Senior Adullt"/>
    <n v="500"/>
    <n v="33.856571252693136"/>
    <b v="1"/>
    <s v="Allergic Reaction"/>
    <b v="0"/>
    <b v="1"/>
    <s v="UnitedHealthcare"/>
    <s v="South"/>
    <x v="1"/>
    <n v="45"/>
    <n v="0"/>
    <x v="2"/>
  </r>
  <r>
    <s v="PID0020"/>
    <s v="Maharashtra"/>
    <s v="senior"/>
    <n v="24000"/>
    <n v="28.432545040700589"/>
    <b v="1"/>
    <s v="Respiratory Infection"/>
    <b v="1"/>
    <b v="1"/>
    <s v="Blue Cross"/>
    <s v="West"/>
    <x v="0"/>
    <n v="58"/>
    <n v="0"/>
    <x v="1"/>
  </r>
  <r>
    <s v="PID0021"/>
    <s v="Punjab"/>
    <s v="senior"/>
    <n v="24000"/>
    <n v="20.832529609197174"/>
    <b v="0"/>
    <s v="Kidney Stones"/>
    <b v="0"/>
    <b v="0"/>
    <s v="Medicare"/>
    <s v="North"/>
    <x v="4"/>
    <n v="46"/>
    <n v="0"/>
    <x v="6"/>
  </r>
  <r>
    <s v="PID0022"/>
    <s v="Karnataka"/>
    <s v="senior"/>
    <n v="20000"/>
    <n v="25.689561925365066"/>
    <b v="0"/>
    <s v="Fractured Leg"/>
    <b v="0"/>
    <b v="0"/>
    <s v="UnitedHealthcare"/>
    <s v="South"/>
    <x v="3"/>
    <n v="48"/>
    <n v="0"/>
    <x v="0"/>
  </r>
  <r>
    <s v="PID0023"/>
    <s v="Karnataka"/>
    <s v="senior"/>
    <n v="240000"/>
    <n v="30.216028850530446"/>
    <b v="1"/>
    <s v="Kidney Stones"/>
    <b v="0"/>
    <b v="1"/>
    <s v="No Insurance"/>
    <s v="South"/>
    <x v="1"/>
    <n v="58"/>
    <n v="0"/>
    <x v="4"/>
  </r>
  <r>
    <s v="PID0024"/>
    <s v="Maharashtra"/>
    <s v="senior"/>
    <n v="60000"/>
    <n v="24.16349881440777"/>
    <b v="0"/>
    <s v="Diabetes"/>
    <b v="0"/>
    <b v="0"/>
    <s v="No Insurance"/>
    <s v="West"/>
    <x v="0"/>
    <n v="62"/>
    <n v="0"/>
    <x v="0"/>
  </r>
  <r>
    <s v="PID0025"/>
    <s v="Maharashtra"/>
    <s v="Senior Adullt"/>
    <n v="3000"/>
    <n v="20.081632653061224"/>
    <b v="0"/>
    <s v="Osteoarthritis"/>
    <b v="0"/>
    <b v="0"/>
    <s v="Medicare"/>
    <s v="West"/>
    <x v="1"/>
    <n v="38"/>
    <n v="0"/>
    <x v="2"/>
  </r>
  <r>
    <s v="PID0026"/>
    <s v="Uttar Pradesh"/>
    <s v="senior"/>
    <n v="72000"/>
    <n v="30.400000000000002"/>
    <b v="1"/>
    <s v="Kidney Stones"/>
    <b v="1"/>
    <b v="0"/>
    <s v="Blue Cross"/>
    <s v="North"/>
    <x v="1"/>
    <n v="58"/>
    <n v="0"/>
    <x v="2"/>
  </r>
  <r>
    <s v="PID0027"/>
    <s v="Gujarat"/>
    <s v="senior"/>
    <n v="48000"/>
    <n v="24.543958544868879"/>
    <b v="0"/>
    <s v="Osteoarthritis"/>
    <b v="0"/>
    <b v="0"/>
    <s v="No Insurance"/>
    <s v="West"/>
    <x v="4"/>
    <n v="48"/>
    <n v="0"/>
    <x v="6"/>
  </r>
  <r>
    <s v="PID0028"/>
    <s v="Karnataka"/>
    <s v="Young Adults"/>
    <n v="45000"/>
    <n v="20.512627498212204"/>
    <b v="0"/>
    <s v="Cancer"/>
    <b v="0"/>
    <b v="0"/>
    <s v="Blue Cross"/>
    <s v="South"/>
    <x v="0"/>
    <n v="33"/>
    <n v="0"/>
    <x v="3"/>
  </r>
  <r>
    <s v="PID0029"/>
    <s v="Uttar Pradesh"/>
    <s v="Senior Adullt"/>
    <n v="16000"/>
    <n v="34.475250399187111"/>
    <b v="1"/>
    <s v="Prostate Cancer"/>
    <b v="1"/>
    <b v="0"/>
    <s v="No Insurance"/>
    <s v="North"/>
    <x v="0"/>
    <n v="38"/>
    <n v="0"/>
    <x v="0"/>
  </r>
  <r>
    <s v="PID0030"/>
    <s v="Uttar Pradesh"/>
    <s v="Young Adults"/>
    <n v="60000"/>
    <n v="26.818115836841343"/>
    <b v="0"/>
    <s v="Allergic Reaction"/>
    <b v="0"/>
    <b v="0"/>
    <s v="UnitedHealthcare"/>
    <s v="North"/>
    <x v="1"/>
    <n v="28"/>
    <n v="0"/>
    <x v="2"/>
  </r>
  <r>
    <s v="PID0031"/>
    <s v="Uttar Pradesh"/>
    <s v="Senior Adullt"/>
    <n v="21000"/>
    <n v="22.915782570116889"/>
    <b v="0"/>
    <s v="Cancer"/>
    <b v="0"/>
    <b v="0"/>
    <s v="Medicare"/>
    <s v="North"/>
    <x v="0"/>
    <n v="45"/>
    <n v="0"/>
    <x v="0"/>
  </r>
  <r>
    <s v="PID0032"/>
    <s v="Tamil Nadu"/>
    <s v="senior"/>
    <n v="45000"/>
    <n v="24.408284023668635"/>
    <b v="0"/>
    <s v="Prostate Cancer"/>
    <b v="0"/>
    <b v="0"/>
    <s v="No Insurance"/>
    <s v="South"/>
    <x v="3"/>
    <n v="53"/>
    <n v="0"/>
    <x v="0"/>
  </r>
  <r>
    <s v="PID0033"/>
    <s v="Maharashtra"/>
    <s v="Young Adults"/>
    <n v="32000"/>
    <n v="25.501730103806231"/>
    <b v="0"/>
    <s v="Stroke"/>
    <b v="0"/>
    <b v="0"/>
    <s v="UnitedHealthcare"/>
    <s v="West"/>
    <x v="1"/>
    <n v="28"/>
    <n v="0"/>
    <x v="1"/>
  </r>
  <r>
    <s v="PID0034"/>
    <s v="Punjab"/>
    <s v="Senior Adullt"/>
    <n v="3000"/>
    <n v="31.808613719135288"/>
    <b v="1"/>
    <s v="Allergic Reaction"/>
    <b v="1"/>
    <b v="0"/>
    <s v="No Insurance"/>
    <s v="North"/>
    <x v="1"/>
    <n v="42"/>
    <n v="0"/>
    <x v="2"/>
  </r>
  <r>
    <s v="PID0035"/>
    <s v="Uttar Pradesh"/>
    <s v="senior"/>
    <n v="14000"/>
    <n v="28.686868686868689"/>
    <b v="1"/>
    <s v="Cancer"/>
    <b v="0"/>
    <b v="1"/>
    <s v="UnitedHealthcare"/>
    <s v="North"/>
    <x v="1"/>
    <n v="50"/>
    <n v="0"/>
    <x v="1"/>
  </r>
  <r>
    <s v="PID0036"/>
    <s v="Punjab"/>
    <s v="senior"/>
    <n v="18000"/>
    <n v="30.168589174800353"/>
    <b v="1"/>
    <s v="Cancer"/>
    <b v="0"/>
    <b v="1"/>
    <s v="Medicare"/>
    <s v="North"/>
    <x v="1"/>
    <n v="58"/>
    <n v="0"/>
    <x v="0"/>
  </r>
  <r>
    <s v="PID0037"/>
    <s v="Gujarat"/>
    <s v="senior"/>
    <n v="30000"/>
    <n v="24.901380670611438"/>
    <b v="0"/>
    <s v="Appendicitis"/>
    <b v="0"/>
    <b v="0"/>
    <s v="Aetna"/>
    <s v="West"/>
    <x v="1"/>
    <n v="62"/>
    <n v="0"/>
    <x v="1"/>
  </r>
  <r>
    <s v="PID0038"/>
    <s v="Karnataka"/>
    <s v="Senior Adullt"/>
    <n v="20000"/>
    <n v="34.732677427260953"/>
    <b v="1"/>
    <s v="Allergic Reaction"/>
    <b v="1"/>
    <b v="1"/>
    <s v="Aetna"/>
    <s v="South"/>
    <x v="0"/>
    <n v="38"/>
    <n v="0"/>
    <x v="0"/>
  </r>
  <r>
    <s v="PID0039"/>
    <s v="Gujarat"/>
    <s v="senior"/>
    <n v="200000"/>
    <n v="23.2981290297061"/>
    <b v="0"/>
    <s v="Cancer"/>
    <b v="0"/>
    <b v="0"/>
    <s v="No Insurance"/>
    <s v="West"/>
    <x v="0"/>
    <n v="53"/>
    <n v="0"/>
    <x v="0"/>
  </r>
  <r>
    <s v="PID0040"/>
    <s v="Tamil Nadu"/>
    <s v="Senior Adullt"/>
    <n v="20000"/>
    <n v="30.515798001620301"/>
    <b v="1"/>
    <s v="Prostate Cancer"/>
    <b v="1"/>
    <b v="0"/>
    <s v="Blue Cross"/>
    <s v="South"/>
    <x v="0"/>
    <n v="45"/>
    <n v="0"/>
    <x v="3"/>
  </r>
  <r>
    <s v="PID0041"/>
    <s v="Maharashtra"/>
    <s v="senior"/>
    <n v="240000"/>
    <n v="28.429752066115707"/>
    <b v="1"/>
    <s v="Osteoarthritis"/>
    <b v="1"/>
    <b v="0"/>
    <s v="Cigna"/>
    <s v="West"/>
    <x v="0"/>
    <n v="53"/>
    <n v="0"/>
    <x v="0"/>
  </r>
  <r>
    <s v="PID0042"/>
    <s v="Maharashtra"/>
    <s v="senior"/>
    <n v="72000"/>
    <n v="32.914201183431949"/>
    <b v="1"/>
    <s v="Prostate Cancer"/>
    <b v="0"/>
    <b v="1"/>
    <s v="Aetna"/>
    <s v="West"/>
    <x v="0"/>
    <n v="62"/>
    <n v="0"/>
    <x v="0"/>
  </r>
  <r>
    <s v="PID0043"/>
    <s v="West Bengal"/>
    <s v="senior"/>
    <n v="90000"/>
    <n v="31.718749999999996"/>
    <b v="1"/>
    <s v="Fractured Leg"/>
    <b v="0"/>
    <b v="1"/>
    <s v="Medicare"/>
    <s v="East"/>
    <x v="3"/>
    <n v="48"/>
    <n v="0"/>
    <x v="0"/>
  </r>
  <r>
    <s v="PID0044"/>
    <s v="Maharashtra"/>
    <s v="Young Adults"/>
    <n v="24000"/>
    <n v="29.137170411408643"/>
    <b v="1"/>
    <s v="Appendicitis"/>
    <b v="1"/>
    <b v="0"/>
    <s v="Medicare"/>
    <s v="West"/>
    <x v="0"/>
    <n v="33"/>
    <n v="0"/>
    <x v="1"/>
  </r>
  <r>
    <s v="PID0045"/>
    <s v="Uttar Pradesh"/>
    <s v="Super Adults"/>
    <n v="21000"/>
    <n v="31.582054309327042"/>
    <b v="1"/>
    <s v="Heart Attack"/>
    <b v="1"/>
    <b v="1"/>
    <s v="Blue Cross"/>
    <s v="North"/>
    <x v="0"/>
    <n v="73"/>
    <n v="0"/>
    <x v="3"/>
  </r>
  <r>
    <s v="PID0046"/>
    <s v="Kerala"/>
    <s v="Senior Adullt"/>
    <n v="24000"/>
    <n v="30.847098252453751"/>
    <b v="1"/>
    <s v="Heart Attack"/>
    <b v="1"/>
    <b v="0"/>
    <s v="Blue Cross"/>
    <s v="South"/>
    <x v="0"/>
    <n v="41"/>
    <n v="0"/>
    <x v="0"/>
  </r>
  <r>
    <s v="PID0047"/>
    <s v="Tamil Nadu"/>
    <s v="Young Adults"/>
    <n v="800"/>
    <n v="24.144678702184066"/>
    <b v="0"/>
    <s v="Cancer"/>
    <b v="0"/>
    <b v="0"/>
    <s v="UnitedHealthcare"/>
    <s v="South"/>
    <x v="0"/>
    <n v="33"/>
    <n v="0"/>
    <x v="0"/>
  </r>
  <r>
    <s v="PID0048"/>
    <s v="Gujarat"/>
    <s v="Senior Adullt"/>
    <n v="300000"/>
    <n v="28.441373966942148"/>
    <b v="1"/>
    <s v="Stroke"/>
    <b v="0"/>
    <b v="1"/>
    <s v="Medicare"/>
    <s v="West"/>
    <x v="1"/>
    <n v="38"/>
    <n v="0"/>
    <x v="0"/>
  </r>
  <r>
    <s v="PID0049"/>
    <s v="Kerala"/>
    <s v="senior"/>
    <n v="1600"/>
    <n v="20.590371224742622"/>
    <b v="0"/>
    <s v="Prostate Cancer"/>
    <b v="0"/>
    <b v="0"/>
    <s v="Blue Cross"/>
    <s v="South"/>
    <x v="0"/>
    <n v="53"/>
    <n v="0"/>
    <x v="3"/>
  </r>
  <r>
    <s v="PID0050"/>
    <s v="West Bengal"/>
    <s v="senior"/>
    <n v="60000"/>
    <n v="33.461891643709826"/>
    <b v="1"/>
    <s v="Respiratory Infection"/>
    <b v="1"/>
    <b v="0"/>
    <s v="Aetna"/>
    <s v="East"/>
    <x v="1"/>
    <n v="58"/>
    <n v="0"/>
    <x v="1"/>
  </r>
  <r>
    <s v="PID0051"/>
    <s v="Gujarat"/>
    <s v="senior"/>
    <n v="72000"/>
    <n v="25.997436308283927"/>
    <b v="0"/>
    <s v="Prostate Cancer"/>
    <b v="0"/>
    <b v="0"/>
    <s v="Aetna"/>
    <s v="West"/>
    <x v="0"/>
    <n v="62"/>
    <n v="0"/>
    <x v="1"/>
  </r>
  <r>
    <s v="PID0052"/>
    <s v="Gujarat"/>
    <s v="senior"/>
    <n v="100"/>
    <n v="31.230951271110474"/>
    <b v="1"/>
    <s v="Heart Disease"/>
    <b v="1"/>
    <b v="1"/>
    <s v="Cigna"/>
    <s v="West"/>
    <x v="0"/>
    <n v="62"/>
    <n v="0"/>
    <x v="0"/>
  </r>
  <r>
    <s v="PID0053"/>
    <s v="Gujarat"/>
    <s v="senior"/>
    <n v="24000"/>
    <n v="28.164062499999993"/>
    <b v="1"/>
    <s v="Respiratory Infection"/>
    <b v="1"/>
    <b v="0"/>
    <s v="UnitedHealthcare"/>
    <s v="West"/>
    <x v="0"/>
    <n v="62"/>
    <n v="0"/>
    <x v="0"/>
  </r>
  <r>
    <s v="PID0054"/>
    <s v="Gujarat"/>
    <s v="Senior Adullt"/>
    <n v="100"/>
    <n v="33.382337122162859"/>
    <b v="1"/>
    <s v="Hypertension"/>
    <b v="0"/>
    <b v="1"/>
    <s v="UnitedHealthcare"/>
    <s v="West"/>
    <x v="3"/>
    <n v="42"/>
    <n v="0"/>
    <x v="0"/>
  </r>
  <r>
    <s v="PID0055"/>
    <s v="Punjab"/>
    <s v="senior"/>
    <n v="60000"/>
    <n v="23.532349177616183"/>
    <b v="0"/>
    <s v="Kidney Stones"/>
    <b v="0"/>
    <b v="0"/>
    <s v="Medicare"/>
    <s v="North"/>
    <x v="3"/>
    <n v="48"/>
    <n v="0"/>
    <x v="1"/>
  </r>
  <r>
    <s v="PID0056"/>
    <s v="Uttar Pradesh"/>
    <s v="senior"/>
    <n v="48000"/>
    <n v="22.259943675012536"/>
    <b v="0"/>
    <s v="Fractured Leg"/>
    <b v="0"/>
    <b v="0"/>
    <s v="No Insurance"/>
    <s v="North"/>
    <x v="1"/>
    <n v="62"/>
    <n v="0"/>
    <x v="1"/>
  </r>
  <r>
    <s v="PID0057"/>
    <s v="Punjab"/>
    <s v="senior"/>
    <n v="500"/>
    <n v="23.274836406900658"/>
    <b v="0"/>
    <s v="Cancer"/>
    <b v="0"/>
    <b v="0"/>
    <s v="Blue Cross"/>
    <s v="North"/>
    <x v="3"/>
    <n v="54"/>
    <n v="0"/>
    <x v="0"/>
  </r>
  <r>
    <s v="PID0058"/>
    <s v="Kerala"/>
    <s v="Senior Adullt"/>
    <n v="90000"/>
    <n v="23.900033874063759"/>
    <b v="0"/>
    <s v="Fractured Leg"/>
    <b v="0"/>
    <b v="0"/>
    <s v="UnitedHealthcare"/>
    <s v="South"/>
    <x v="0"/>
    <n v="41"/>
    <n v="0"/>
    <x v="1"/>
  </r>
  <r>
    <s v="PID0059"/>
    <s v="Kerala"/>
    <s v="senior"/>
    <n v="72000"/>
    <n v="24.236073553272043"/>
    <b v="0"/>
    <s v="Kidney Stones"/>
    <b v="0"/>
    <b v="0"/>
    <s v="Blue Cross"/>
    <s v="South"/>
    <x v="1"/>
    <n v="48"/>
    <n v="0"/>
    <x v="2"/>
  </r>
  <r>
    <s v="PID0060"/>
    <s v="Uttar Pradesh"/>
    <s v="Senior Adullt"/>
    <n v="800"/>
    <n v="32.824138366367883"/>
    <b v="1"/>
    <s v="Heart Attack"/>
    <b v="1"/>
    <b v="0"/>
    <s v="No Insurance"/>
    <s v="North"/>
    <x v="3"/>
    <n v="42"/>
    <n v="0"/>
    <x v="1"/>
  </r>
  <r>
    <s v="PID0061"/>
    <s v="Punjab"/>
    <s v="Senior Adullt"/>
    <n v="14000"/>
    <n v="30.894886363636367"/>
    <b v="1"/>
    <s v="Heart Attack"/>
    <b v="1"/>
    <b v="0"/>
    <s v="Blue Cross"/>
    <s v="North"/>
    <x v="3"/>
    <n v="38"/>
    <n v="0"/>
    <x v="1"/>
  </r>
  <r>
    <s v="PID0062"/>
    <s v="Uttar Pradesh"/>
    <s v="Young Adults"/>
    <n v="75000"/>
    <n v="30.356079969188759"/>
    <b v="1"/>
    <s v="Appendicitis"/>
    <b v="0"/>
    <b v="1"/>
    <s v="Medicare"/>
    <s v="North"/>
    <x v="1"/>
    <n v="32"/>
    <n v="0"/>
    <x v="0"/>
  </r>
  <r>
    <s v="PID0063"/>
    <s v="Gujarat"/>
    <s v="Senior Adullt"/>
    <n v="45000"/>
    <n v="34.187758264462815"/>
    <b v="1"/>
    <s v="Hypertension"/>
    <b v="1"/>
    <b v="0"/>
    <s v="Blue Cross"/>
    <s v="West"/>
    <x v="4"/>
    <n v="42"/>
    <n v="0"/>
    <x v="6"/>
  </r>
  <r>
    <s v="PID0064"/>
    <s v="Gujarat"/>
    <s v="Senior Adullt"/>
    <n v="100"/>
    <n v="31.608361155465236"/>
    <b v="1"/>
    <s v="Heart Disease"/>
    <b v="1"/>
    <b v="0"/>
    <s v="Cigna"/>
    <s v="West"/>
    <x v="3"/>
    <n v="41"/>
    <n v="0"/>
    <x v="4"/>
  </r>
  <r>
    <s v="PID0065"/>
    <s v="Gujarat"/>
    <s v="Super Adults"/>
    <n v="32000"/>
    <n v="23.12909617436366"/>
    <b v="0"/>
    <s v="Allergic Reaction"/>
    <b v="0"/>
    <b v="0"/>
    <s v="UnitedHealthcare"/>
    <s v="West"/>
    <x v="1"/>
    <n v="68"/>
    <n v="0"/>
    <x v="1"/>
  </r>
  <r>
    <s v="PID0066"/>
    <s v="Maharashtra"/>
    <s v="Senior Adullt"/>
    <n v="18000"/>
    <n v="24.095500459136822"/>
    <b v="0"/>
    <s v="Osteoarthritis"/>
    <b v="0"/>
    <b v="0"/>
    <s v="Cigna"/>
    <s v="West"/>
    <x v="3"/>
    <n v="38"/>
    <n v="0"/>
    <x v="0"/>
  </r>
  <r>
    <s v="PID0067"/>
    <s v="Punjab"/>
    <e v="#N/A"/>
    <n v="200000"/>
    <n v="30.666666666666668"/>
    <b v="1"/>
    <s v="Childbirth"/>
    <b v="1"/>
    <b v="0"/>
    <s v="No Insurance"/>
    <s v="North"/>
    <x v="1"/>
    <n v="88"/>
    <n v="0"/>
    <x v="3"/>
  </r>
  <r>
    <s v="PID0068"/>
    <s v="Karnataka"/>
    <s v="senior"/>
    <n v="20000"/>
    <n v="23.773677392248175"/>
    <b v="0"/>
    <s v="Allergic Reaction"/>
    <b v="0"/>
    <b v="0"/>
    <s v="Aetna"/>
    <s v="South"/>
    <x v="0"/>
    <n v="58"/>
    <n v="0"/>
    <x v="0"/>
  </r>
  <r>
    <s v="PID0069"/>
    <s v="Maharashtra"/>
    <s v="senior"/>
    <n v="250000"/>
    <n v="31.565454254125935"/>
    <b v="1"/>
    <s v="Cancer"/>
    <b v="0"/>
    <b v="1"/>
    <s v="Aetna"/>
    <s v="West"/>
    <x v="1"/>
    <n v="62"/>
    <n v="0"/>
    <x v="2"/>
  </r>
  <r>
    <s v="PID0070"/>
    <s v="Uttar Pradesh"/>
    <s v="Young Adults"/>
    <n v="240000"/>
    <n v="32.910927456382005"/>
    <b v="1"/>
    <s v="Childbirth"/>
    <b v="0"/>
    <b v="1"/>
    <s v="Medicare"/>
    <s v="North"/>
    <x v="1"/>
    <n v="33"/>
    <n v="0"/>
    <x v="1"/>
  </r>
  <r>
    <s v="PID0071"/>
    <s v="Kerala"/>
    <s v="senior"/>
    <n v="100"/>
    <n v="29.161993270309239"/>
    <b v="1"/>
    <s v="Childbirth"/>
    <b v="1"/>
    <b v="0"/>
    <s v="Cigna"/>
    <s v="South"/>
    <x v="3"/>
    <n v="62"/>
    <n v="0"/>
    <x v="1"/>
  </r>
  <r>
    <s v="PID0072"/>
    <s v="Maharashtra"/>
    <s v="Young Adults"/>
    <n v="18000"/>
    <n v="22.582709172343712"/>
    <b v="0"/>
    <s v="Hypertension"/>
    <b v="0"/>
    <b v="0"/>
    <s v="Medicare"/>
    <s v="West"/>
    <x v="0"/>
    <n v="32"/>
    <n v="0"/>
    <x v="0"/>
  </r>
  <r>
    <s v="PID0073"/>
    <s v="Gujarat"/>
    <s v="Young Adults"/>
    <n v="60000"/>
    <n v="33.345584550101904"/>
    <b v="1"/>
    <s v="Stroke"/>
    <b v="1"/>
    <b v="1"/>
    <s v="Blue Cross"/>
    <s v="West"/>
    <x v="0"/>
    <n v="28"/>
    <n v="0"/>
    <x v="1"/>
  </r>
  <r>
    <s v="PID0074"/>
    <s v="Tamil Nadu"/>
    <s v="senior"/>
    <n v="100"/>
    <n v="28.082609358329517"/>
    <b v="1"/>
    <s v="Osteoarthritis"/>
    <b v="1"/>
    <b v="0"/>
    <s v="Cigna"/>
    <s v="South"/>
    <x v="4"/>
    <n v="58"/>
    <n v="0"/>
    <x v="6"/>
  </r>
  <r>
    <s v="PID0075"/>
    <s v="Tamil Nadu"/>
    <s v="senior"/>
    <n v="48000"/>
    <n v="26.056094182825486"/>
    <b v="0"/>
    <s v="Kidney Stones"/>
    <b v="0"/>
    <b v="0"/>
    <s v="No Insurance"/>
    <s v="South"/>
    <x v="4"/>
    <n v="58"/>
    <n v="0"/>
    <x v="6"/>
  </r>
  <r>
    <s v="PID0076"/>
    <s v="West Bengal"/>
    <s v="senior"/>
    <n v="300000"/>
    <n v="26.213842975206614"/>
    <b v="0"/>
    <s v="Allergic Reaction"/>
    <b v="0"/>
    <b v="0"/>
    <s v="Blue Cross"/>
    <s v="East"/>
    <x v="0"/>
    <n v="48"/>
    <n v="0"/>
    <x v="0"/>
  </r>
  <r>
    <s v="PID0077"/>
    <s v="Tamil Nadu"/>
    <s v="Senior Adullt"/>
    <n v="300000"/>
    <n v="31.008328375966695"/>
    <b v="1"/>
    <s v="Respiratory Infection"/>
    <b v="1"/>
    <b v="0"/>
    <s v="Cigna"/>
    <s v="South"/>
    <x v="1"/>
    <n v="38"/>
    <n v="0"/>
    <x v="4"/>
  </r>
  <r>
    <s v="PID0078"/>
    <s v="Uttar Pradesh"/>
    <s v="Senior Adullt"/>
    <n v="100"/>
    <n v="30.356079969188759"/>
    <b v="1"/>
    <s v="Osteoarthritis"/>
    <b v="1"/>
    <b v="0"/>
    <s v="No Insurance"/>
    <s v="North"/>
    <x v="0"/>
    <n v="38"/>
    <n v="0"/>
    <x v="1"/>
  </r>
  <r>
    <s v="PID0079"/>
    <s v="Punjab"/>
    <s v="Young Adults"/>
    <n v="18000"/>
    <n v="29.238777717685238"/>
    <b v="1"/>
    <s v="Heart Attack"/>
    <b v="1"/>
    <b v="1"/>
    <s v="UnitedHealthcare"/>
    <s v="North"/>
    <x v="3"/>
    <n v="33"/>
    <n v="0"/>
    <x v="3"/>
  </r>
  <r>
    <s v="PID0080"/>
    <s v="Maharashtra"/>
    <s v="Senior Adullt"/>
    <n v="75000"/>
    <n v="30.539772727272727"/>
    <b v="1"/>
    <s v="Hypertension"/>
    <b v="1"/>
    <b v="0"/>
    <s v="Cigna"/>
    <s v="West"/>
    <x v="3"/>
    <n v="38"/>
    <n v="0"/>
    <x v="0"/>
  </r>
  <r>
    <s v="PID0081"/>
    <s v="Kerala"/>
    <s v="senior"/>
    <n v="45000"/>
    <n v="30.824829931972793"/>
    <b v="1"/>
    <s v="Heart Attack"/>
    <b v="1"/>
    <b v="0"/>
    <s v="UnitedHealthcare"/>
    <s v="South"/>
    <x v="3"/>
    <n v="62"/>
    <n v="0"/>
    <x v="1"/>
  </r>
  <r>
    <s v="PID0082"/>
    <s v="West Bengal"/>
    <s v="Super Adults"/>
    <n v="250000"/>
    <n v="22.940214158239147"/>
    <b v="0"/>
    <s v="Hypertension"/>
    <b v="0"/>
    <b v="0"/>
    <s v="No Insurance"/>
    <s v="East"/>
    <x v="1"/>
    <n v="68"/>
    <n v="0"/>
    <x v="1"/>
  </r>
  <r>
    <s v="PID0083"/>
    <s v="Tamil Nadu"/>
    <s v="Senior Adullt"/>
    <n v="100"/>
    <n v="29.035208047553724"/>
    <b v="1"/>
    <s v="Respiratory Infection"/>
    <b v="1"/>
    <b v="1"/>
    <s v="UnitedHealthcare"/>
    <s v="South"/>
    <x v="1"/>
    <n v="38"/>
    <n v="0"/>
    <x v="0"/>
  </r>
  <r>
    <s v="PID0084"/>
    <s v="Kerala"/>
    <s v="Super Adults"/>
    <n v="3000"/>
    <n v="21.557691547011586"/>
    <b v="0"/>
    <s v="Childbirth"/>
    <b v="0"/>
    <b v="0"/>
    <s v="UnitedHealthcare"/>
    <s v="South"/>
    <x v="1"/>
    <n v="68"/>
    <n v="0"/>
    <x v="2"/>
  </r>
  <r>
    <s v="PID0085"/>
    <s v="Kerala"/>
    <s v="senior"/>
    <n v="14000"/>
    <n v="25.601469237832877"/>
    <b v="0"/>
    <s v="Appendicitis"/>
    <b v="0"/>
    <b v="0"/>
    <s v="Cigna"/>
    <s v="South"/>
    <x v="0"/>
    <n v="54"/>
    <n v="0"/>
    <x v="0"/>
  </r>
  <r>
    <s v="PID0086"/>
    <s v="Gujarat"/>
    <s v="Senior Adullt"/>
    <n v="32000"/>
    <n v="29.257142857142856"/>
    <b v="1"/>
    <s v="Appendicitis"/>
    <b v="1"/>
    <b v="1"/>
    <s v="No Insurance"/>
    <s v="West"/>
    <x v="1"/>
    <n v="38"/>
    <n v="0"/>
    <x v="1"/>
  </r>
  <r>
    <s v="PID0087"/>
    <s v="Punjab"/>
    <s v="senior"/>
    <n v="250000"/>
    <n v="30.780907404284029"/>
    <b v="1"/>
    <s v="Diabetes"/>
    <b v="0"/>
    <b v="1"/>
    <s v="Cigna"/>
    <s v="North"/>
    <x v="3"/>
    <n v="53"/>
    <n v="0"/>
    <x v="1"/>
  </r>
  <r>
    <s v="PID0088"/>
    <s v="Karnataka"/>
    <s v="Young Adults"/>
    <n v="800"/>
    <n v="31.113753468093538"/>
    <b v="1"/>
    <s v="Fractured Leg"/>
    <b v="1"/>
    <b v="1"/>
    <s v="Medicare"/>
    <s v="South"/>
    <x v="0"/>
    <n v="33"/>
    <n v="0"/>
    <x v="1"/>
  </r>
  <r>
    <s v="PID0089"/>
    <s v="Uttar Pradesh"/>
    <s v="Senior Adullt"/>
    <n v="72000"/>
    <n v="29.022469008264466"/>
    <b v="1"/>
    <s v="Appendicitis"/>
    <b v="0"/>
    <b v="1"/>
    <s v="Aetna"/>
    <s v="North"/>
    <x v="1"/>
    <n v="38"/>
    <n v="0"/>
    <x v="2"/>
  </r>
  <r>
    <s v="PID0090"/>
    <s v="Karnataka"/>
    <s v="Senior Adullt"/>
    <n v="20000"/>
    <n v="24.346516547742841"/>
    <b v="0"/>
    <s v="Allergic Reaction"/>
    <b v="0"/>
    <b v="0"/>
    <s v="Medicare"/>
    <s v="South"/>
    <x v="1"/>
    <n v="45"/>
    <n v="0"/>
    <x v="4"/>
  </r>
  <r>
    <s v="PID0091"/>
    <s v="Gujarat"/>
    <s v="Young Adults"/>
    <n v="500"/>
    <n v="31.360076604767283"/>
    <b v="1"/>
    <s v="Appendicitis"/>
    <b v="1"/>
    <b v="0"/>
    <s v="UnitedHealthcare"/>
    <s v="West"/>
    <x v="0"/>
    <n v="33"/>
    <n v="0"/>
    <x v="4"/>
  </r>
  <r>
    <s v="PID0092"/>
    <s v="Uttar Pradesh"/>
    <s v="Super Adults"/>
    <n v="18000"/>
    <n v="21.919001306430541"/>
    <b v="0"/>
    <s v="Appendicitis"/>
    <b v="0"/>
    <b v="0"/>
    <s v="No Insurance"/>
    <s v="North"/>
    <x v="0"/>
    <n v="68"/>
    <n v="0"/>
    <x v="0"/>
  </r>
  <r>
    <s v="PID0093"/>
    <s v="Uttar Pradesh"/>
    <s v="Young Adults"/>
    <n v="10000"/>
    <n v="20.311418685121112"/>
    <b v="0"/>
    <s v="Allergic Reaction"/>
    <b v="0"/>
    <b v="0"/>
    <s v="Cigna"/>
    <s v="North"/>
    <x v="3"/>
    <n v="33"/>
    <n v="0"/>
    <x v="1"/>
  </r>
  <r>
    <s v="PID0094"/>
    <s v="Uttar Pradesh"/>
    <s v="Senior Adullt"/>
    <n v="48000"/>
    <n v="31.123381978557855"/>
    <b v="1"/>
    <s v="Allergic Reaction"/>
    <b v="0"/>
    <b v="1"/>
    <s v="Blue Cross"/>
    <s v="North"/>
    <x v="3"/>
    <n v="38"/>
    <n v="0"/>
    <x v="1"/>
  </r>
  <r>
    <s v="PID0095"/>
    <s v="West Bengal"/>
    <s v="senior"/>
    <n v="10000"/>
    <n v="30.89569160997733"/>
    <b v="1"/>
    <s v="Heart Disease"/>
    <b v="1"/>
    <b v="0"/>
    <s v="Aetna"/>
    <s v="East"/>
    <x v="1"/>
    <n v="62"/>
    <n v="0"/>
    <x v="4"/>
  </r>
  <r>
    <s v="PID0096"/>
    <s v="Gujarat"/>
    <s v="senior"/>
    <n v="20000"/>
    <n v="31.763642340565415"/>
    <b v="1"/>
    <s v="Cancer"/>
    <b v="1"/>
    <b v="0"/>
    <s v="Medicare"/>
    <s v="West"/>
    <x v="4"/>
    <n v="58"/>
    <n v="0"/>
    <x v="6"/>
  </r>
  <r>
    <s v="PID0097"/>
    <s v="Tamil Nadu"/>
    <s v="Senior Adullt"/>
    <n v="200"/>
    <n v="33.671874999999993"/>
    <b v="1"/>
    <s v="Diabetes"/>
    <b v="1"/>
    <b v="1"/>
    <s v="Cigna"/>
    <s v="South"/>
    <x v="0"/>
    <n v="42"/>
    <n v="0"/>
    <x v="0"/>
  </r>
  <r>
    <s v="PID0098"/>
    <s v="Tamil Nadu"/>
    <s v="senior"/>
    <n v="21000"/>
    <n v="33.310624260461118"/>
    <b v="1"/>
    <s v="Osteoarthritis"/>
    <b v="1"/>
    <b v="1"/>
    <s v="Cigna"/>
    <s v="South"/>
    <x v="0"/>
    <n v="58"/>
    <n v="0"/>
    <x v="0"/>
  </r>
  <r>
    <s v="PID0099"/>
    <s v="Punjab"/>
    <s v="Senior Adullt"/>
    <n v="18000"/>
    <n v="32.667233560090708"/>
    <b v="1"/>
    <s v="Fractured Leg"/>
    <b v="0"/>
    <b v="1"/>
    <s v="Medicare"/>
    <s v="North"/>
    <x v="1"/>
    <n v="38"/>
    <n v="0"/>
    <x v="4"/>
  </r>
  <r>
    <s v="PID0100"/>
    <s v="Maharashtra"/>
    <s v="Senior Adullt"/>
    <n v="3000"/>
    <n v="34.816594356197783"/>
    <b v="1"/>
    <s v="Heart Disease"/>
    <b v="1"/>
    <b v="0"/>
    <s v="Aetna"/>
    <s v="West"/>
    <x v="0"/>
    <n v="38"/>
    <n v="0"/>
    <x v="1"/>
  </r>
  <r>
    <s v="PID0101"/>
    <s v="Maharashtra"/>
    <s v="Young Adults"/>
    <n v="240000"/>
    <n v="28.273809523809526"/>
    <b v="1"/>
    <s v="Prostate Cancer"/>
    <b v="1"/>
    <b v="1"/>
    <s v="Cigna"/>
    <s v="West"/>
    <x v="0"/>
    <n v="33"/>
    <n v="0"/>
    <x v="0"/>
  </r>
  <r>
    <s v="PID0102"/>
    <s v="Gujarat"/>
    <s v="Young Adults"/>
    <n v="72000"/>
    <n v="20.767579851028909"/>
    <b v="0"/>
    <s v="Kidney Stones"/>
    <b v="0"/>
    <b v="0"/>
    <s v="Blue Cross"/>
    <s v="West"/>
    <x v="3"/>
    <n v="33"/>
    <n v="0"/>
    <x v="1"/>
  </r>
  <r>
    <s v="PID0103"/>
    <s v="Karnataka"/>
    <s v="Super Adults"/>
    <n v="18000"/>
    <n v="24.199263038548754"/>
    <b v="0"/>
    <s v="Allergic Reaction"/>
    <b v="0"/>
    <b v="0"/>
    <s v="No Insurance"/>
    <s v="South"/>
    <x v="1"/>
    <n v="73"/>
    <n v="0"/>
    <x v="0"/>
  </r>
  <r>
    <s v="PID0104"/>
    <s v="West Bengal"/>
    <s v="Senior Adullt"/>
    <n v="40000"/>
    <n v="33.164161000989495"/>
    <b v="1"/>
    <s v="Respiratory Infection"/>
    <b v="1"/>
    <b v="0"/>
    <s v="UnitedHealthcare"/>
    <s v="East"/>
    <x v="0"/>
    <n v="41"/>
    <n v="0"/>
    <x v="1"/>
  </r>
  <r>
    <s v="PID0105"/>
    <s v="Gujarat"/>
    <s v="senior"/>
    <n v="10000"/>
    <n v="34.626038781163437"/>
    <b v="1"/>
    <s v="Heart Disease"/>
    <b v="1"/>
    <b v="1"/>
    <s v="Cigna"/>
    <s v="West"/>
    <x v="3"/>
    <n v="62"/>
    <n v="0"/>
    <x v="0"/>
  </r>
  <r>
    <s v="PID0106"/>
    <s v="Uttar Pradesh"/>
    <s v="senior"/>
    <n v="32000"/>
    <n v="29.3946871824648"/>
    <b v="1"/>
    <s v="Appendicitis"/>
    <b v="1"/>
    <b v="1"/>
    <s v="Aetna"/>
    <s v="North"/>
    <x v="1"/>
    <n v="48"/>
    <n v="0"/>
    <x v="1"/>
  </r>
  <r>
    <s v="PID0107"/>
    <s v="Maharashtra"/>
    <s v="Young Adults"/>
    <n v="200000"/>
    <n v="20.460276421207183"/>
    <b v="0"/>
    <s v="Fractured Arm"/>
    <b v="0"/>
    <b v="0"/>
    <s v="UnitedHealthcare"/>
    <s v="West"/>
    <x v="4"/>
    <n v="33"/>
    <n v="0"/>
    <x v="6"/>
  </r>
  <r>
    <s v="PID0108"/>
    <s v="Maharashtra"/>
    <s v="Senior Adullt"/>
    <n v="24000"/>
    <n v="30.759870200108171"/>
    <b v="1"/>
    <s v="Heart Attack"/>
    <b v="1"/>
    <b v="0"/>
    <s v="Blue Cross"/>
    <s v="West"/>
    <x v="3"/>
    <n v="42"/>
    <n v="0"/>
    <x v="0"/>
  </r>
  <r>
    <s v="PID0109"/>
    <s v="Uttar Pradesh"/>
    <s v="senior"/>
    <n v="240000"/>
    <n v="31.210937499999996"/>
    <b v="1"/>
    <s v="Fractured Leg"/>
    <b v="1"/>
    <b v="0"/>
    <s v="No Insurance"/>
    <s v="North"/>
    <x v="4"/>
    <n v="48"/>
    <n v="0"/>
    <x v="6"/>
  </r>
  <r>
    <s v="PID0110"/>
    <s v="Karnataka"/>
    <s v="Senior Adullt"/>
    <n v="18000"/>
    <n v="24.57751514923407"/>
    <b v="0"/>
    <s v="Diabetes"/>
    <b v="0"/>
    <b v="0"/>
    <s v="Blue Cross"/>
    <s v="South"/>
    <x v="0"/>
    <n v="45"/>
    <n v="0"/>
    <x v="4"/>
  </r>
  <r>
    <s v="PID0111"/>
    <s v="Maharashtra"/>
    <s v="Senior Adullt"/>
    <n v="24000"/>
    <n v="29.723183391003467"/>
    <b v="1"/>
    <s v="Heart Disease"/>
    <b v="1"/>
    <b v="1"/>
    <s v="Medicare"/>
    <s v="West"/>
    <x v="3"/>
    <n v="42"/>
    <n v="0"/>
    <x v="0"/>
  </r>
  <r>
    <s v="PID0112"/>
    <s v="West Bengal"/>
    <s v="Super Adults"/>
    <n v="240000"/>
    <n v="33.740753925873179"/>
    <b v="1"/>
    <s v="Diabetes"/>
    <b v="1"/>
    <b v="0"/>
    <s v="Medicare"/>
    <s v="East"/>
    <x v="1"/>
    <n v="73"/>
    <n v="0"/>
    <x v="1"/>
  </r>
  <r>
    <s v="PID0113"/>
    <s v="Gujarat"/>
    <s v="senior"/>
    <n v="800"/>
    <n v="30.737407461169983"/>
    <b v="1"/>
    <s v="Heart Disease"/>
    <b v="1"/>
    <b v="0"/>
    <s v="Aetna"/>
    <s v="West"/>
    <x v="1"/>
    <n v="62"/>
    <n v="0"/>
    <x v="1"/>
  </r>
  <r>
    <s v="PID0114"/>
    <s v="Kerala"/>
    <s v="senior"/>
    <n v="90000"/>
    <n v="33.902021841147317"/>
    <b v="1"/>
    <s v="Prostate Cancer"/>
    <b v="0"/>
    <b v="1"/>
    <s v="No Insurance"/>
    <s v="South"/>
    <x v="0"/>
    <n v="53"/>
    <n v="0"/>
    <x v="4"/>
  </r>
  <r>
    <s v="PID0115"/>
    <s v="Gujarat"/>
    <s v="Young Adults"/>
    <n v="100"/>
    <n v="28.427528393726341"/>
    <b v="1"/>
    <s v="Fractured Arm"/>
    <b v="1"/>
    <b v="0"/>
    <s v="No Insurance"/>
    <s v="West"/>
    <x v="3"/>
    <n v="33"/>
    <n v="0"/>
    <x v="0"/>
  </r>
  <r>
    <s v="PID0116"/>
    <s v="Kerala"/>
    <s v="Senior Adullt"/>
    <n v="800"/>
    <n v="24.713311075627811"/>
    <b v="0"/>
    <s v="Cancer"/>
    <b v="0"/>
    <b v="0"/>
    <s v="Medicare"/>
    <s v="South"/>
    <x v="3"/>
    <n v="41"/>
    <n v="0"/>
    <x v="3"/>
  </r>
  <r>
    <s v="PID0117"/>
    <s v="Maharashtra"/>
    <s v="senior"/>
    <n v="48000"/>
    <n v="20.899908172635445"/>
    <b v="0"/>
    <s v="Allergic Reaction"/>
    <b v="0"/>
    <b v="0"/>
    <s v="Medicare"/>
    <s v="West"/>
    <x v="3"/>
    <n v="58"/>
    <n v="0"/>
    <x v="4"/>
  </r>
  <r>
    <s v="PID0118"/>
    <s v="Karnataka"/>
    <s v="Super Adults"/>
    <n v="500"/>
    <n v="22.939750692520775"/>
    <b v="0"/>
    <s v="Childbirth"/>
    <b v="0"/>
    <b v="0"/>
    <s v="No Insurance"/>
    <s v="South"/>
    <x v="0"/>
    <n v="73"/>
    <n v="0"/>
    <x v="0"/>
  </r>
  <r>
    <s v="PID0119"/>
    <s v="West Bengal"/>
    <s v="senior"/>
    <n v="500"/>
    <n v="33.796847114812621"/>
    <b v="1"/>
    <s v="Hypertension"/>
    <b v="1"/>
    <b v="0"/>
    <s v="Medicare"/>
    <s v="East"/>
    <x v="1"/>
    <n v="58"/>
    <n v="0"/>
    <x v="4"/>
  </r>
  <r>
    <s v="PID0120"/>
    <s v="Uttar Pradesh"/>
    <s v="Young Adults"/>
    <n v="18000"/>
    <n v="29.570312499999996"/>
    <b v="1"/>
    <s v="Appendicitis"/>
    <b v="0"/>
    <b v="1"/>
    <s v="Cigna"/>
    <s v="North"/>
    <x v="1"/>
    <n v="33"/>
    <n v="0"/>
    <x v="2"/>
  </r>
  <r>
    <s v="PID0121"/>
    <s v="Maharashtra"/>
    <s v="Young Adults"/>
    <n v="20000"/>
    <n v="26.696500906600825"/>
    <b v="0"/>
    <s v="Prostate Cancer"/>
    <b v="0"/>
    <b v="0"/>
    <s v="Cigna"/>
    <s v="West"/>
    <x v="1"/>
    <n v="33"/>
    <n v="0"/>
    <x v="2"/>
  </r>
  <r>
    <s v="PID0122"/>
    <s v="Karnataka"/>
    <s v="Super Adults"/>
    <n v="18000"/>
    <n v="24.650505651397982"/>
    <b v="0"/>
    <s v="Diabetes"/>
    <b v="0"/>
    <b v="0"/>
    <s v="Medicare"/>
    <s v="South"/>
    <x v="1"/>
    <n v="68"/>
    <n v="0"/>
    <x v="2"/>
  </r>
  <r>
    <s v="PID0123"/>
    <s v="Karnataka"/>
    <s v="Young Adults"/>
    <n v="10000"/>
    <n v="21.664973145594427"/>
    <b v="0"/>
    <s v="Fractured Leg"/>
    <b v="0"/>
    <b v="0"/>
    <s v="No Insurance"/>
    <s v="South"/>
    <x v="3"/>
    <n v="33"/>
    <n v="0"/>
    <x v="0"/>
  </r>
  <r>
    <s v="PID0124"/>
    <s v="Tamil Nadu"/>
    <s v="Super Adults"/>
    <n v="90000"/>
    <n v="34.172472952627714"/>
    <b v="1"/>
    <s v="Stroke"/>
    <b v="1"/>
    <b v="1"/>
    <s v="UnitedHealthcare"/>
    <s v="South"/>
    <x v="3"/>
    <n v="68"/>
    <n v="0"/>
    <x v="4"/>
  </r>
  <r>
    <s v="PID0125"/>
    <s v="Tamil Nadu"/>
    <s v="Super Adults"/>
    <n v="18000"/>
    <n v="32.368549813692653"/>
    <b v="1"/>
    <s v="Fractured Arm"/>
    <b v="1"/>
    <b v="0"/>
    <s v="Blue Cross"/>
    <s v="South"/>
    <x v="3"/>
    <n v="68"/>
    <n v="0"/>
    <x v="1"/>
  </r>
  <r>
    <s v="PID0126"/>
    <s v="Karnataka"/>
    <s v="Senior Adullt"/>
    <n v="800"/>
    <n v="22.758466596444187"/>
    <b v="0"/>
    <s v="Prostate Cancer"/>
    <b v="0"/>
    <b v="0"/>
    <s v="Medicare"/>
    <s v="South"/>
    <x v="4"/>
    <n v="42"/>
    <n v="0"/>
    <x v="6"/>
  </r>
  <r>
    <s v="PID0127"/>
    <s v="Karnataka"/>
    <s v="senior"/>
    <n v="18000"/>
    <n v="24.242424242424246"/>
    <b v="0"/>
    <s v="Diabetes"/>
    <b v="0"/>
    <b v="0"/>
    <s v="Medicare"/>
    <s v="South"/>
    <x v="0"/>
    <n v="53"/>
    <n v="0"/>
    <x v="3"/>
  </r>
  <r>
    <s v="PID0128"/>
    <s v="Karnataka"/>
    <s v="Senior Adullt"/>
    <n v="250000"/>
    <n v="20.212244897959184"/>
    <b v="0"/>
    <s v="Stroke"/>
    <b v="0"/>
    <b v="0"/>
    <s v="Aetna"/>
    <s v="South"/>
    <x v="0"/>
    <n v="41"/>
    <n v="0"/>
    <x v="1"/>
  </r>
  <r>
    <s v="PID0129"/>
    <s v="Maharashtra"/>
    <s v="senior"/>
    <n v="40000"/>
    <n v="22.096688617708562"/>
    <b v="0"/>
    <s v="Fractured Arm"/>
    <b v="0"/>
    <b v="0"/>
    <s v="Medicare"/>
    <s v="West"/>
    <x v="1"/>
    <n v="48"/>
    <n v="0"/>
    <x v="2"/>
  </r>
  <r>
    <s v="PID0130"/>
    <s v="Karnataka"/>
    <s v="senior"/>
    <n v="90000"/>
    <n v="26.701174094180026"/>
    <b v="0"/>
    <s v="Cancer"/>
    <b v="0"/>
    <b v="0"/>
    <s v="Blue Cross"/>
    <s v="South"/>
    <x v="1"/>
    <n v="48"/>
    <n v="0"/>
    <x v="1"/>
  </r>
  <r>
    <s v="PID0131"/>
    <s v="Karnataka"/>
    <s v="Young Adults"/>
    <n v="32000"/>
    <n v="28.25851811790157"/>
    <b v="1"/>
    <s v="Stroke"/>
    <b v="1"/>
    <b v="1"/>
    <s v="Blue Cross"/>
    <s v="South"/>
    <x v="1"/>
    <n v="28"/>
    <n v="0"/>
    <x v="3"/>
  </r>
  <r>
    <s v="PID0132"/>
    <s v="West Bengal"/>
    <s v="senior"/>
    <n v="300000"/>
    <n v="33.576829424580289"/>
    <b v="1"/>
    <s v="Hypertension"/>
    <b v="1"/>
    <b v="0"/>
    <s v="No Insurance"/>
    <s v="East"/>
    <x v="1"/>
    <n v="53"/>
    <n v="0"/>
    <x v="4"/>
  </r>
  <r>
    <s v="PID0133"/>
    <s v="Tamil Nadu"/>
    <s v="senior"/>
    <n v="24000"/>
    <n v="22.977394408090426"/>
    <b v="0"/>
    <s v="Cancer"/>
    <b v="0"/>
    <b v="0"/>
    <s v="UnitedHealthcare"/>
    <s v="South"/>
    <x v="0"/>
    <n v="58"/>
    <n v="0"/>
    <x v="1"/>
  </r>
  <r>
    <s v="PID0134"/>
    <s v="Karnataka"/>
    <s v="senior"/>
    <n v="32000"/>
    <n v="21.167144543767922"/>
    <b v="0"/>
    <s v="Childbirth"/>
    <b v="0"/>
    <b v="0"/>
    <s v="Aetna"/>
    <s v="South"/>
    <x v="4"/>
    <n v="53"/>
    <n v="0"/>
    <x v="6"/>
  </r>
  <r>
    <s v="PID0135"/>
    <s v="Maharashtra"/>
    <s v="Young Adults"/>
    <n v="10000"/>
    <n v="28.858131487889278"/>
    <b v="1"/>
    <s v="Respiratory Infection"/>
    <b v="1"/>
    <b v="0"/>
    <s v="No Insurance"/>
    <s v="West"/>
    <x v="0"/>
    <n v="33"/>
    <n v="0"/>
    <x v="0"/>
  </r>
  <r>
    <s v="PID0136"/>
    <s v="Tamil Nadu"/>
    <s v="Young Adults"/>
    <n v="24000"/>
    <n v="20.10875141069047"/>
    <b v="0"/>
    <s v="Cancer"/>
    <b v="0"/>
    <b v="0"/>
    <s v="No Insurance"/>
    <s v="South"/>
    <x v="1"/>
    <n v="33"/>
    <n v="0"/>
    <x v="2"/>
  </r>
  <r>
    <s v="PID0137"/>
    <s v="Gujarat"/>
    <s v="Senior Adullt"/>
    <n v="100"/>
    <n v="23.318800369929974"/>
    <b v="0"/>
    <s v="Kidney Stones"/>
    <b v="0"/>
    <b v="0"/>
    <s v="Blue Cross"/>
    <s v="West"/>
    <x v="4"/>
    <n v="41"/>
    <n v="0"/>
    <x v="5"/>
  </r>
  <r>
    <s v="PID0138"/>
    <s v="West Bengal"/>
    <s v="senior"/>
    <n v="800"/>
    <n v="30.774099125825714"/>
    <b v="1"/>
    <s v="Appendicitis"/>
    <b v="0"/>
    <b v="1"/>
    <s v="Aetna"/>
    <s v="East"/>
    <x v="3"/>
    <n v="53"/>
    <n v="0"/>
    <x v="0"/>
  </r>
  <r>
    <s v="PID0139"/>
    <s v="West Bengal"/>
    <s v="senior"/>
    <n v="10000"/>
    <n v="24.343196635932255"/>
    <b v="0"/>
    <s v="Kidney Stones"/>
    <b v="0"/>
    <b v="0"/>
    <s v="No Insurance"/>
    <s v="East"/>
    <x v="1"/>
    <n v="58"/>
    <n v="0"/>
    <x v="0"/>
  </r>
  <r>
    <s v="PID0140"/>
    <s v="Tamil Nadu"/>
    <s v="senior"/>
    <n v="60000"/>
    <n v="21.812961731031827"/>
    <b v="0"/>
    <s v="Hypertension"/>
    <b v="0"/>
    <b v="0"/>
    <s v="UnitedHealthcare"/>
    <s v="South"/>
    <x v="1"/>
    <n v="48"/>
    <n v="0"/>
    <x v="2"/>
  </r>
  <r>
    <s v="PID0141"/>
    <s v="Maharashtra"/>
    <s v="Senior Adullt"/>
    <n v="2000"/>
    <n v="31.245674740484432"/>
    <b v="1"/>
    <s v="Appendicitis"/>
    <b v="0"/>
    <b v="1"/>
    <s v="Medicare"/>
    <s v="West"/>
    <x v="1"/>
    <n v="42"/>
    <n v="0"/>
    <x v="1"/>
  </r>
  <r>
    <s v="PID0142"/>
    <s v="Gujarat"/>
    <s v="senior"/>
    <n v="32000"/>
    <n v="34.187755102040818"/>
    <b v="1"/>
    <s v="Appendicitis"/>
    <b v="1"/>
    <b v="0"/>
    <s v="UnitedHealthcare"/>
    <s v="West"/>
    <x v="3"/>
    <n v="48"/>
    <n v="0"/>
    <x v="1"/>
  </r>
  <r>
    <s v="PID0143"/>
    <s v="Kerala"/>
    <s v="senior"/>
    <n v="21000"/>
    <n v="26.901386983691502"/>
    <b v="0"/>
    <s v="Fractured Arm"/>
    <b v="0"/>
    <b v="0"/>
    <s v="No Insurance"/>
    <s v="South"/>
    <x v="0"/>
    <n v="58"/>
    <n v="0"/>
    <x v="1"/>
  </r>
  <r>
    <s v="PID0144"/>
    <s v="Tamil Nadu"/>
    <s v="senior"/>
    <n v="100"/>
    <n v="29.466666666666665"/>
    <b v="1"/>
    <s v="Heart Disease"/>
    <b v="1"/>
    <b v="0"/>
    <s v="Aetna"/>
    <s v="South"/>
    <x v="1"/>
    <n v="58"/>
    <n v="0"/>
    <x v="2"/>
  </r>
  <r>
    <s v="PID0145"/>
    <s v="Tamil Nadu"/>
    <s v="Super Adults"/>
    <n v="40000"/>
    <n v="33.901163771293646"/>
    <b v="1"/>
    <s v="Heart Attack"/>
    <b v="1"/>
    <b v="0"/>
    <s v="Aetna"/>
    <s v="South"/>
    <x v="1"/>
    <n v="73"/>
    <n v="0"/>
    <x v="1"/>
  </r>
  <r>
    <s v="PID0146"/>
    <s v="Maharashtra"/>
    <s v="Senior Adullt"/>
    <n v="2000"/>
    <n v="21.406289217971246"/>
    <b v="0"/>
    <s v="Diabetes"/>
    <b v="0"/>
    <b v="0"/>
    <s v="Medicare"/>
    <s v="West"/>
    <x v="3"/>
    <n v="42"/>
    <n v="0"/>
    <x v="1"/>
  </r>
  <r>
    <s v="PID0147"/>
    <s v="West Bengal"/>
    <s v="Senior Adullt"/>
    <n v="500"/>
    <n v="34.671280276816617"/>
    <b v="1"/>
    <s v="Fractured Arm"/>
    <b v="1"/>
    <b v="0"/>
    <s v="Medicare"/>
    <s v="East"/>
    <x v="0"/>
    <n v="38"/>
    <n v="0"/>
    <x v="0"/>
  </r>
  <r>
    <s v="PID0148"/>
    <s v="Gujarat"/>
    <s v="senior"/>
    <n v="200000"/>
    <n v="29.655824375897208"/>
    <b v="1"/>
    <s v="Diabetes"/>
    <b v="1"/>
    <b v="0"/>
    <s v="Blue Cross"/>
    <s v="West"/>
    <x v="1"/>
    <n v="53"/>
    <n v="0"/>
    <x v="3"/>
  </r>
  <r>
    <s v="PID0149"/>
    <s v="Uttar Pradesh"/>
    <s v="Senior Adullt"/>
    <n v="60000"/>
    <n v="21.95547347901919"/>
    <b v="0"/>
    <s v="Cancer"/>
    <b v="0"/>
    <b v="0"/>
    <s v="Aetna"/>
    <s v="North"/>
    <x v="1"/>
    <n v="38"/>
    <n v="0"/>
    <x v="2"/>
  </r>
  <r>
    <s v="PID0150"/>
    <s v="Uttar Pradesh"/>
    <s v="senior"/>
    <n v="240000"/>
    <n v="25.104445029922093"/>
    <b v="0"/>
    <s v="Prostate Cancer"/>
    <b v="0"/>
    <b v="0"/>
    <s v="Blue Cross"/>
    <s v="North"/>
    <x v="1"/>
    <n v="48"/>
    <n v="0"/>
    <x v="2"/>
  </r>
  <r>
    <s v="PID0151"/>
    <s v="Karnataka"/>
    <s v="senior"/>
    <n v="10000"/>
    <n v="32.415108117976388"/>
    <b v="1"/>
    <s v="Fractured Leg"/>
    <b v="1"/>
    <b v="1"/>
    <s v="Medicare"/>
    <s v="South"/>
    <x v="1"/>
    <n v="58"/>
    <n v="0"/>
    <x v="2"/>
  </r>
  <r>
    <s v="PID0152"/>
    <s v="Maharashtra"/>
    <s v="Young Adults"/>
    <n v="24000"/>
    <n v="29.712006489994597"/>
    <b v="1"/>
    <s v="Hypertension"/>
    <b v="1"/>
    <b v="0"/>
    <s v="Blue Cross"/>
    <s v="West"/>
    <x v="0"/>
    <n v="32"/>
    <n v="0"/>
    <x v="4"/>
  </r>
  <r>
    <s v="PID0153"/>
    <s v="West Bengal"/>
    <s v="senior"/>
    <n v="40000"/>
    <n v="28.440954975164232"/>
    <b v="1"/>
    <s v="Diabetes"/>
    <b v="0"/>
    <b v="1"/>
    <s v="Aetna"/>
    <s v="East"/>
    <x v="1"/>
    <n v="62"/>
    <n v="0"/>
    <x v="0"/>
  </r>
  <r>
    <s v="PID0154"/>
    <s v="Karnataka"/>
    <s v="Senior Adullt"/>
    <n v="60000"/>
    <n v="30.078124999999993"/>
    <b v="1"/>
    <s v="Stroke"/>
    <b v="1"/>
    <b v="0"/>
    <s v="Cigna"/>
    <s v="South"/>
    <x v="3"/>
    <n v="41"/>
    <n v="0"/>
    <x v="1"/>
  </r>
  <r>
    <s v="PID0155"/>
    <s v="Karnataka"/>
    <s v="Senior Adullt"/>
    <n v="800"/>
    <n v="31.091348342144887"/>
    <b v="1"/>
    <s v="Respiratory Infection"/>
    <b v="1"/>
    <b v="0"/>
    <s v="UnitedHealthcare"/>
    <s v="South"/>
    <x v="1"/>
    <n v="38"/>
    <n v="0"/>
    <x v="2"/>
  </r>
  <r>
    <s v="PID0156"/>
    <s v="Tamil Nadu"/>
    <s v="senior"/>
    <n v="24000"/>
    <n v="26.962868480725625"/>
    <b v="0"/>
    <s v="Fractured Leg"/>
    <b v="0"/>
    <b v="0"/>
    <s v="Aetna"/>
    <s v="South"/>
    <x v="0"/>
    <n v="62"/>
    <n v="0"/>
    <x v="1"/>
  </r>
  <r>
    <s v="PID0157"/>
    <s v="Tamil Nadu"/>
    <s v="Senior Adullt"/>
    <n v="24000"/>
    <n v="32.753365996682227"/>
    <b v="1"/>
    <s v="Childbirth"/>
    <b v="0"/>
    <b v="1"/>
    <s v="Medicare"/>
    <s v="South"/>
    <x v="1"/>
    <n v="38"/>
    <n v="0"/>
    <x v="1"/>
  </r>
  <r>
    <s v="PID0158"/>
    <s v="Tamil Nadu"/>
    <s v="Young Adults"/>
    <n v="100"/>
    <n v="31.895661157024794"/>
    <b v="1"/>
    <s v="Heart Attack"/>
    <b v="1"/>
    <b v="0"/>
    <s v="Medicare"/>
    <s v="South"/>
    <x v="0"/>
    <n v="28"/>
    <n v="0"/>
    <x v="0"/>
  </r>
  <r>
    <s v="PID0159"/>
    <s v="West Bengal"/>
    <s v="senior"/>
    <n v="800"/>
    <n v="30.748066627007741"/>
    <b v="1"/>
    <s v="Respiratory Infection"/>
    <b v="1"/>
    <b v="0"/>
    <s v="Blue Cross"/>
    <s v="East"/>
    <x v="1"/>
    <n v="62"/>
    <n v="0"/>
    <x v="3"/>
  </r>
  <r>
    <s v="PID0160"/>
    <s v="West Bengal"/>
    <s v="senior"/>
    <n v="300000"/>
    <n v="29.319856487018246"/>
    <b v="1"/>
    <s v="Hypertension"/>
    <b v="0"/>
    <b v="1"/>
    <s v="Medicare"/>
    <s v="East"/>
    <x v="0"/>
    <n v="48"/>
    <n v="0"/>
    <x v="1"/>
  </r>
  <r>
    <s v="PID0161"/>
    <s v="Maharashtra"/>
    <s v="Young Adults"/>
    <n v="60000"/>
    <n v="23.673469387755102"/>
    <b v="0"/>
    <s v="Appendicitis"/>
    <b v="0"/>
    <b v="0"/>
    <s v="Aetna"/>
    <s v="West"/>
    <x v="1"/>
    <n v="33"/>
    <n v="0"/>
    <x v="2"/>
  </r>
  <r>
    <s v="PID0162"/>
    <s v="Karnataka"/>
    <s v="senior"/>
    <n v="60000"/>
    <n v="22.915782570116889"/>
    <b v="0"/>
    <s v="Diabetes"/>
    <b v="0"/>
    <b v="0"/>
    <s v="Cigna"/>
    <s v="South"/>
    <x v="3"/>
    <n v="62"/>
    <n v="0"/>
    <x v="0"/>
  </r>
  <r>
    <s v="PID0163"/>
    <s v="Uttar Pradesh"/>
    <s v="Young Adults"/>
    <n v="24000"/>
    <n v="26.919011758488573"/>
    <b v="0"/>
    <s v="Osteoarthritis"/>
    <b v="0"/>
    <b v="0"/>
    <s v="Aetna"/>
    <s v="North"/>
    <x v="1"/>
    <n v="28"/>
    <n v="0"/>
    <x v="2"/>
  </r>
  <r>
    <s v="PID0164"/>
    <s v="West Bengal"/>
    <s v="Senior Adullt"/>
    <n v="40000"/>
    <n v="30.513822654093012"/>
    <b v="1"/>
    <s v="Hypertension"/>
    <b v="0"/>
    <b v="1"/>
    <s v="UnitedHealthcare"/>
    <s v="East"/>
    <x v="0"/>
    <n v="38"/>
    <n v="0"/>
    <x v="3"/>
  </r>
  <r>
    <s v="PID0165"/>
    <s v="Karnataka"/>
    <s v="senior"/>
    <n v="18000"/>
    <n v="34.671280276816617"/>
    <b v="1"/>
    <s v="Prostate Cancer"/>
    <b v="1"/>
    <b v="1"/>
    <s v="No Insurance"/>
    <s v="South"/>
    <x v="1"/>
    <n v="48"/>
    <n v="0"/>
    <x v="2"/>
  </r>
  <r>
    <s v="PID0166"/>
    <s v="Maharashtra"/>
    <s v="Super Adults"/>
    <n v="20000"/>
    <n v="34.755463059313215"/>
    <b v="1"/>
    <s v="Childbirth"/>
    <b v="1"/>
    <b v="1"/>
    <s v="No Insurance"/>
    <s v="West"/>
    <x v="1"/>
    <n v="68"/>
    <n v="0"/>
    <x v="2"/>
  </r>
  <r>
    <s v="PID0167"/>
    <s v="West Bengal"/>
    <s v="senior"/>
    <n v="250000"/>
    <n v="28.517422748191979"/>
    <b v="1"/>
    <s v="Heart Disease"/>
    <b v="1"/>
    <b v="1"/>
    <s v="UnitedHealthcare"/>
    <s v="East"/>
    <x v="3"/>
    <n v="62"/>
    <n v="0"/>
    <x v="4"/>
  </r>
  <r>
    <s v="PID0168"/>
    <s v="Uttar Pradesh"/>
    <s v="senior"/>
    <n v="100"/>
    <n v="33.910728752748732"/>
    <b v="1"/>
    <s v="Fractured Arm"/>
    <b v="1"/>
    <b v="1"/>
    <s v="Medicare"/>
    <s v="North"/>
    <x v="3"/>
    <n v="62"/>
    <n v="0"/>
    <x v="0"/>
  </r>
  <r>
    <s v="PID0169"/>
    <s v="Punjab"/>
    <s v="senior"/>
    <n v="21000"/>
    <n v="26.339579224194605"/>
    <b v="0"/>
    <s v="Kidney Stones"/>
    <b v="0"/>
    <b v="0"/>
    <s v="UnitedHealthcare"/>
    <s v="North"/>
    <x v="0"/>
    <n v="53"/>
    <n v="0"/>
    <x v="4"/>
  </r>
  <r>
    <s v="PID0170"/>
    <s v="Maharashtra"/>
    <s v="senior"/>
    <n v="20000"/>
    <n v="34.646435960890912"/>
    <b v="1"/>
    <s v="Osteoarthritis"/>
    <b v="0"/>
    <b v="1"/>
    <s v="UnitedHealthcare"/>
    <s v="West"/>
    <x v="4"/>
    <n v="58"/>
    <n v="0"/>
    <x v="5"/>
  </r>
  <r>
    <s v="PID0171"/>
    <s v="Tamil Nadu"/>
    <s v="senior"/>
    <n v="100"/>
    <n v="31.683873264506936"/>
    <b v="1"/>
    <s v="Heart Attack"/>
    <b v="1"/>
    <b v="0"/>
    <s v="UnitedHealthcare"/>
    <s v="South"/>
    <x v="1"/>
    <n v="58"/>
    <n v="0"/>
    <x v="1"/>
  </r>
  <r>
    <s v="PID0172"/>
    <s v="Punjab"/>
    <s v="senior"/>
    <n v="3000"/>
    <n v="29.781380130874481"/>
    <b v="1"/>
    <s v="Respiratory Infection"/>
    <b v="1"/>
    <b v="0"/>
    <s v="No Insurance"/>
    <s v="North"/>
    <x v="1"/>
    <n v="48"/>
    <n v="0"/>
    <x v="2"/>
  </r>
  <r>
    <s v="PID0173"/>
    <s v="Maharashtra"/>
    <s v="Super Adults"/>
    <n v="100"/>
    <n v="31.753520104514447"/>
    <b v="1"/>
    <s v="Diabetes"/>
    <b v="0"/>
    <b v="1"/>
    <s v="No Insurance"/>
    <s v="West"/>
    <x v="3"/>
    <n v="68"/>
    <n v="0"/>
    <x v="0"/>
  </r>
  <r>
    <s v="PID0174"/>
    <s v="Karnataka"/>
    <s v="Super Adults"/>
    <n v="3000"/>
    <n v="31.552977839335181"/>
    <b v="1"/>
    <s v="Stroke"/>
    <b v="1"/>
    <b v="1"/>
    <s v="Cigna"/>
    <s v="South"/>
    <x v="1"/>
    <n v="73"/>
    <n v="0"/>
    <x v="2"/>
  </r>
  <r>
    <s v="PID0175"/>
    <s v="Kerala"/>
    <s v="Super Adults"/>
    <n v="36000"/>
    <n v="26.418928726956018"/>
    <b v="0"/>
    <s v="Stroke"/>
    <b v="0"/>
    <b v="0"/>
    <s v="Blue Cross"/>
    <s v="South"/>
    <x v="3"/>
    <n v="73"/>
    <n v="0"/>
    <x v="1"/>
  </r>
  <r>
    <s v="PID0176"/>
    <s v="West Bengal"/>
    <s v="senior"/>
    <n v="800"/>
    <n v="29.077672031928422"/>
    <b v="1"/>
    <s v="Prostate Cancer"/>
    <b v="1"/>
    <b v="0"/>
    <s v="UnitedHealthcare"/>
    <s v="East"/>
    <x v="1"/>
    <n v="62"/>
    <n v="0"/>
    <x v="1"/>
  </r>
  <r>
    <s v="PID0177"/>
    <s v="Kerala"/>
    <s v="Senior Adullt"/>
    <n v="500"/>
    <n v="34.994834710743802"/>
    <b v="1"/>
    <s v="Hypertension"/>
    <b v="1"/>
    <b v="1"/>
    <s v="Aetna"/>
    <s v="South"/>
    <x v="1"/>
    <n v="38"/>
    <n v="0"/>
    <x v="2"/>
  </r>
  <r>
    <s v="PID0178"/>
    <s v="Gujarat"/>
    <s v="Young Adults"/>
    <n v="32000"/>
    <n v="31.569054637105388"/>
    <b v="1"/>
    <s v="Heart Attack"/>
    <b v="1"/>
    <b v="0"/>
    <s v="UnitedHealthcare"/>
    <s v="West"/>
    <x v="0"/>
    <n v="22"/>
    <n v="0"/>
    <x v="1"/>
  </r>
  <r>
    <s v="PID0179"/>
    <s v="Kerala"/>
    <s v="senior"/>
    <n v="3000"/>
    <n v="25.356513379266136"/>
    <b v="0"/>
    <s v="Kidney Stones"/>
    <b v="0"/>
    <b v="0"/>
    <s v="Cigna"/>
    <s v="South"/>
    <x v="3"/>
    <n v="53"/>
    <n v="0"/>
    <x v="3"/>
  </r>
  <r>
    <s v="PID0180"/>
    <s v="Gujarat"/>
    <s v="Senior Adullt"/>
    <n v="10000"/>
    <n v="21.162501196974048"/>
    <b v="0"/>
    <s v="Hypertension"/>
    <b v="0"/>
    <b v="0"/>
    <s v="No Insurance"/>
    <s v="West"/>
    <x v="0"/>
    <n v="45"/>
    <n v="0"/>
    <x v="1"/>
  </r>
  <r>
    <s v="PID0181"/>
    <s v="Karnataka"/>
    <s v="senior"/>
    <n v="200000"/>
    <n v="30.896787626412852"/>
    <b v="1"/>
    <s v="Childbirth"/>
    <b v="0"/>
    <b v="1"/>
    <s v="Cigna"/>
    <s v="South"/>
    <x v="1"/>
    <n v="58"/>
    <n v="0"/>
    <x v="2"/>
  </r>
  <r>
    <s v="PID0182"/>
    <s v="Karnataka"/>
    <s v="Young Adults"/>
    <n v="60000"/>
    <n v="33.776757861522469"/>
    <b v="1"/>
    <s v="Childbirth"/>
    <b v="1"/>
    <b v="1"/>
    <s v="Medicare"/>
    <s v="South"/>
    <x v="4"/>
    <n v="33"/>
    <n v="0"/>
    <x v="6"/>
  </r>
  <r>
    <s v="PID0183"/>
    <s v="Maharashtra"/>
    <s v="senior"/>
    <n v="18000"/>
    <n v="32.343749999999993"/>
    <b v="1"/>
    <s v="Respiratory Infection"/>
    <b v="1"/>
    <b v="0"/>
    <s v="Blue Cross"/>
    <s v="West"/>
    <x v="1"/>
    <n v="53"/>
    <n v="0"/>
    <x v="3"/>
  </r>
  <r>
    <s v="PID0184"/>
    <s v="Punjab"/>
    <s v="Senior Adullt"/>
    <n v="240000"/>
    <n v="31.667863616155401"/>
    <b v="1"/>
    <s v="Heart Attack"/>
    <b v="1"/>
    <b v="0"/>
    <s v="Blue Cross"/>
    <s v="North"/>
    <x v="1"/>
    <n v="38"/>
    <n v="0"/>
    <x v="1"/>
  </r>
  <r>
    <s v="PID0185"/>
    <s v="Kerala"/>
    <s v="Young Adults"/>
    <n v="90000"/>
    <n v="21.95547347901919"/>
    <b v="0"/>
    <s v="Osteoarthritis"/>
    <b v="0"/>
    <b v="0"/>
    <s v="No Insurance"/>
    <s v="South"/>
    <x v="3"/>
    <n v="33"/>
    <n v="0"/>
    <x v="1"/>
  </r>
  <r>
    <s v="PID0186"/>
    <s v="Kerala"/>
    <s v="senior"/>
    <n v="300000"/>
    <n v="31.714753123140991"/>
    <b v="1"/>
    <s v="Diabetes"/>
    <b v="0"/>
    <b v="1"/>
    <s v="Medicare"/>
    <s v="South"/>
    <x v="3"/>
    <n v="48"/>
    <n v="0"/>
    <x v="0"/>
  </r>
  <r>
    <s v="PID0187"/>
    <s v="Tamil Nadu"/>
    <s v="Senior Adullt"/>
    <n v="100"/>
    <n v="25.912132306526949"/>
    <b v="0"/>
    <s v="Allergic Reaction"/>
    <b v="0"/>
    <b v="0"/>
    <s v="Blue Cross"/>
    <s v="South"/>
    <x v="1"/>
    <n v="38"/>
    <n v="0"/>
    <x v="2"/>
  </r>
  <r>
    <s v="PID0188"/>
    <s v="Punjab"/>
    <s v="Senior Adullt"/>
    <n v="10000"/>
    <n v="33.787332376317359"/>
    <b v="1"/>
    <s v="Heart Disease"/>
    <b v="1"/>
    <b v="0"/>
    <s v="Aetna"/>
    <s v="North"/>
    <x v="3"/>
    <n v="38"/>
    <n v="0"/>
    <x v="0"/>
  </r>
  <r>
    <s v="PID0189"/>
    <s v="Karnataka"/>
    <s v="Senior Adullt"/>
    <n v="240000"/>
    <n v="22.159274265839578"/>
    <b v="0"/>
    <s v="Fractured Leg"/>
    <b v="0"/>
    <b v="0"/>
    <s v="Blue Cross"/>
    <s v="South"/>
    <x v="1"/>
    <n v="42"/>
    <n v="0"/>
    <x v="2"/>
  </r>
  <r>
    <s v="PID0190"/>
    <s v="Punjab"/>
    <s v="Young Adults"/>
    <n v="18000"/>
    <n v="31.088584710743802"/>
    <b v="1"/>
    <s v="Heart Disease"/>
    <b v="1"/>
    <b v="0"/>
    <s v="Medicare"/>
    <s v="North"/>
    <x v="3"/>
    <n v="32"/>
    <n v="0"/>
    <x v="1"/>
  </r>
  <r>
    <s v="PID0191"/>
    <s v="Punjab"/>
    <s v="Senior Adullt"/>
    <n v="75000"/>
    <n v="28.96341463414635"/>
    <b v="1"/>
    <s v="Heart Attack"/>
    <b v="1"/>
    <b v="0"/>
    <s v="Cigna"/>
    <s v="North"/>
    <x v="3"/>
    <n v="41"/>
    <n v="0"/>
    <x v="1"/>
  </r>
  <r>
    <s v="PID0192"/>
    <s v="Uttar Pradesh"/>
    <s v="Senior Adullt"/>
    <n v="2000"/>
    <n v="34.916726514141104"/>
    <b v="1"/>
    <s v="Hypertension"/>
    <b v="1"/>
    <b v="0"/>
    <s v="Aetna"/>
    <s v="North"/>
    <x v="0"/>
    <n v="38"/>
    <n v="0"/>
    <x v="1"/>
  </r>
  <r>
    <s v="PID0193"/>
    <s v="Punjab"/>
    <s v="senior"/>
    <n v="3000"/>
    <n v="30.292638317329668"/>
    <b v="1"/>
    <s v="Respiratory Infection"/>
    <b v="1"/>
    <b v="1"/>
    <s v="No Insurance"/>
    <s v="North"/>
    <x v="1"/>
    <n v="48"/>
    <n v="0"/>
    <x v="0"/>
  </r>
  <r>
    <s v="PID0194"/>
    <s v="Gujarat"/>
    <s v="senior"/>
    <n v="12000"/>
    <n v="24.844720496894411"/>
    <b v="0"/>
    <s v="Prostate Cancer"/>
    <b v="0"/>
    <b v="0"/>
    <s v="Cigna"/>
    <s v="West"/>
    <x v="3"/>
    <n v="58"/>
    <n v="0"/>
    <x v="1"/>
  </r>
  <r>
    <s v="PID0195"/>
    <s v="Maharashtra"/>
    <s v="senior"/>
    <n v="60000"/>
    <n v="30.533333333333335"/>
    <b v="1"/>
    <s v="Appendicitis"/>
    <b v="0"/>
    <b v="1"/>
    <s v="No Insurance"/>
    <s v="West"/>
    <x v="4"/>
    <n v="62"/>
    <n v="0"/>
    <x v="6"/>
  </r>
  <r>
    <s v="PID0196"/>
    <s v="Maharashtra"/>
    <s v="Senior Adullt"/>
    <n v="75000"/>
    <n v="29.436332653947673"/>
    <b v="1"/>
    <s v="Osteoarthritis"/>
    <b v="1"/>
    <b v="0"/>
    <s v="No Insurance"/>
    <s v="West"/>
    <x v="3"/>
    <n v="45"/>
    <n v="0"/>
    <x v="4"/>
  </r>
  <r>
    <s v="PID0197"/>
    <s v="Maharashtra"/>
    <s v="Senior Adullt"/>
    <n v="21000"/>
    <n v="29.873494894071023"/>
    <b v="1"/>
    <s v="Kidney Stones"/>
    <b v="1"/>
    <b v="0"/>
    <s v="Aetna"/>
    <s v="West"/>
    <x v="4"/>
    <n v="38"/>
    <n v="0"/>
    <x v="5"/>
  </r>
  <r>
    <s v="PID0198"/>
    <s v="Punjab"/>
    <s v="Young Adults"/>
    <n v="3000"/>
    <n v="24.335937499999993"/>
    <b v="0"/>
    <s v="Kidney Stones"/>
    <b v="0"/>
    <b v="0"/>
    <s v="Aetna"/>
    <s v="North"/>
    <x v="3"/>
    <n v="33"/>
    <n v="0"/>
    <x v="4"/>
  </r>
  <r>
    <s v="PID0199"/>
    <s v="Karnataka"/>
    <s v="senior"/>
    <n v="45000"/>
    <n v="20.461819844535892"/>
    <b v="0"/>
    <s v="Prostate Cancer"/>
    <b v="0"/>
    <b v="0"/>
    <s v="Medicare"/>
    <s v="South"/>
    <x v="1"/>
    <n v="62"/>
    <n v="0"/>
    <x v="0"/>
  </r>
  <r>
    <s v="PID0200"/>
    <s v="Uttar Pradesh"/>
    <s v="senior"/>
    <n v="1600"/>
    <n v="32.370445637973582"/>
    <b v="1"/>
    <s v="Respiratory Infection"/>
    <b v="1"/>
    <b v="0"/>
    <s v="Medicare"/>
    <s v="North"/>
    <x v="1"/>
    <n v="48"/>
    <n v="0"/>
    <x v="3"/>
  </r>
  <r>
    <s v="PID0201"/>
    <s v="Kerala"/>
    <s v="senior"/>
    <n v="800"/>
    <n v="22.230440499671268"/>
    <b v="0"/>
    <s v="Cancer"/>
    <b v="0"/>
    <b v="0"/>
    <s v="UnitedHealthcare"/>
    <s v="South"/>
    <x v="3"/>
    <n v="54"/>
    <n v="0"/>
    <x v="0"/>
  </r>
  <r>
    <s v="PID0202"/>
    <s v="Uttar Pradesh"/>
    <s v="senior"/>
    <n v="100"/>
    <n v="33.732501264968796"/>
    <b v="1"/>
    <s v="Kidney Stones"/>
    <b v="1"/>
    <b v="1"/>
    <s v="No Insurance"/>
    <s v="North"/>
    <x v="1"/>
    <n v="62"/>
    <n v="0"/>
    <x v="1"/>
  </r>
  <r>
    <s v="PID0203"/>
    <s v="West Bengal"/>
    <s v="senior"/>
    <n v="300000"/>
    <n v="32.171201814058961"/>
    <b v="1"/>
    <s v="Kidney Stones"/>
    <b v="1"/>
    <b v="0"/>
    <s v="Cigna"/>
    <s v="East"/>
    <x v="3"/>
    <n v="48"/>
    <n v="0"/>
    <x v="1"/>
  </r>
  <r>
    <s v="PID0204"/>
    <s v="West Bengal"/>
    <s v="Young Adults"/>
    <n v="300000"/>
    <n v="26.918500892326001"/>
    <b v="0"/>
    <s v="Fractured Arm"/>
    <b v="0"/>
    <b v="0"/>
    <s v="Medicare"/>
    <s v="East"/>
    <x v="1"/>
    <n v="33"/>
    <n v="0"/>
    <x v="2"/>
  </r>
  <r>
    <s v="PID0205"/>
    <s v="Tamil Nadu"/>
    <s v="Super Adults"/>
    <n v="45000"/>
    <n v="21.810132094643638"/>
    <b v="0"/>
    <s v="Fractured Leg"/>
    <b v="0"/>
    <b v="0"/>
    <s v="Cigna"/>
    <s v="South"/>
    <x v="3"/>
    <n v="68"/>
    <n v="0"/>
    <x v="0"/>
  </r>
  <r>
    <s v="PID0206"/>
    <s v="Uttar Pradesh"/>
    <s v="Senior Adullt"/>
    <n v="18000"/>
    <n v="25.924199505181253"/>
    <b v="0"/>
    <s v="Allergic Reaction"/>
    <b v="0"/>
    <b v="0"/>
    <s v="Blue Cross"/>
    <s v="North"/>
    <x v="1"/>
    <n v="45"/>
    <n v="0"/>
    <x v="2"/>
  </r>
  <r>
    <s v="PID0207"/>
    <s v="Kerala"/>
    <s v="Young Adults"/>
    <n v="3000"/>
    <n v="29.054752066115704"/>
    <b v="1"/>
    <s v="Allergic Reaction"/>
    <b v="0"/>
    <b v="1"/>
    <s v="No Insurance"/>
    <s v="South"/>
    <x v="1"/>
    <n v="33"/>
    <n v="0"/>
    <x v="3"/>
  </r>
  <r>
    <s v="PID0208"/>
    <s v="West Bengal"/>
    <s v="senior"/>
    <n v="3000"/>
    <n v="23.571621465221249"/>
    <b v="0"/>
    <s v="Diabetes"/>
    <b v="0"/>
    <b v="0"/>
    <s v="No Insurance"/>
    <s v="East"/>
    <x v="3"/>
    <n v="48"/>
    <n v="0"/>
    <x v="0"/>
  </r>
  <r>
    <s v="PID0209"/>
    <s v="West Bengal"/>
    <s v="senior"/>
    <n v="75000"/>
    <n v="26.542185872458621"/>
    <b v="0"/>
    <s v="Childbirth"/>
    <b v="0"/>
    <b v="0"/>
    <s v="Medicare"/>
    <s v="East"/>
    <x v="0"/>
    <n v="48"/>
    <n v="0"/>
    <x v="0"/>
  </r>
  <r>
    <s v="PID0210"/>
    <s v="Punjab"/>
    <s v="senior"/>
    <n v="100"/>
    <n v="20.022375679950617"/>
    <b v="0"/>
    <s v="Osteoarthritis"/>
    <b v="0"/>
    <b v="0"/>
    <s v="No Insurance"/>
    <s v="North"/>
    <x v="1"/>
    <n v="62"/>
    <n v="0"/>
    <x v="2"/>
  </r>
  <r>
    <s v="PID0211"/>
    <s v="West Bengal"/>
    <s v="senior"/>
    <n v="20000"/>
    <n v="34.786641929499076"/>
    <b v="1"/>
    <s v="Heart Disease"/>
    <b v="1"/>
    <b v="0"/>
    <s v="Medicare"/>
    <s v="East"/>
    <x v="1"/>
    <n v="58"/>
    <n v="0"/>
    <x v="2"/>
  </r>
  <r>
    <s v="PID0212"/>
    <s v="Kerala"/>
    <s v="senior"/>
    <n v="60000"/>
    <n v="34.775086505190316"/>
    <b v="1"/>
    <s v="Fractured Arm"/>
    <b v="0"/>
    <b v="1"/>
    <s v="Medicare"/>
    <s v="South"/>
    <x v="1"/>
    <n v="48"/>
    <n v="0"/>
    <x v="1"/>
  </r>
  <r>
    <s v="PID0213"/>
    <s v="West Bengal"/>
    <s v="Senior Adullt"/>
    <n v="90000"/>
    <n v="34.269972451790636"/>
    <b v="1"/>
    <s v="Heart Disease"/>
    <b v="1"/>
    <b v="0"/>
    <s v="UnitedHealthcare"/>
    <s v="East"/>
    <x v="3"/>
    <n v="45"/>
    <n v="0"/>
    <x v="1"/>
  </r>
  <r>
    <s v="PID0214"/>
    <s v="West Bengal"/>
    <s v="senior"/>
    <n v="32000"/>
    <n v="25.422209473269035"/>
    <b v="0"/>
    <s v="Diabetes"/>
    <b v="0"/>
    <b v="0"/>
    <s v="No Insurance"/>
    <s v="East"/>
    <x v="3"/>
    <n v="48"/>
    <n v="0"/>
    <x v="1"/>
  </r>
  <r>
    <s v="PID0215"/>
    <s v="Uttar Pradesh"/>
    <s v="senior"/>
    <n v="18000"/>
    <n v="33.329125110465846"/>
    <b v="1"/>
    <s v="Childbirth"/>
    <b v="1"/>
    <b v="0"/>
    <s v="No Insurance"/>
    <s v="North"/>
    <x v="3"/>
    <n v="48"/>
    <n v="0"/>
    <x v="0"/>
  </r>
  <r>
    <s v="PID0216"/>
    <s v="Karnataka"/>
    <s v="Senior Adullt"/>
    <n v="12000"/>
    <n v="24.420354153003352"/>
    <b v="0"/>
    <s v="Appendicitis"/>
    <b v="0"/>
    <b v="0"/>
    <s v="Cigna"/>
    <s v="South"/>
    <x v="3"/>
    <n v="42"/>
    <n v="0"/>
    <x v="4"/>
  </r>
  <r>
    <s v="PID0217"/>
    <s v="Punjab"/>
    <s v="Young Adults"/>
    <n v="2000"/>
    <n v="32.38603330939435"/>
    <b v="1"/>
    <s v="Fractured Arm"/>
    <b v="0"/>
    <b v="1"/>
    <s v="Aetna"/>
    <s v="North"/>
    <x v="1"/>
    <n v="33"/>
    <n v="0"/>
    <x v="0"/>
  </r>
  <r>
    <s v="PID0218"/>
    <s v="Karnataka"/>
    <s v="Senior Adullt"/>
    <n v="10000"/>
    <n v="26.083029094056986"/>
    <b v="0"/>
    <s v="Diabetes"/>
    <b v="0"/>
    <b v="0"/>
    <s v="Aetna"/>
    <s v="South"/>
    <x v="1"/>
    <n v="38"/>
    <n v="0"/>
    <x v="2"/>
  </r>
  <r>
    <s v="PID0219"/>
    <s v="West Bengal"/>
    <s v="Young Adults"/>
    <n v="250000"/>
    <n v="30.960332074529511"/>
    <b v="1"/>
    <s v="Osteoarthritis"/>
    <b v="1"/>
    <b v="0"/>
    <s v="Blue Cross"/>
    <s v="East"/>
    <x v="1"/>
    <n v="32"/>
    <n v="0"/>
    <x v="2"/>
  </r>
  <r>
    <s v="PID0220"/>
    <s v="Tamil Nadu"/>
    <s v="Senior Adullt"/>
    <n v="36000"/>
    <n v="30.572055785123968"/>
    <b v="1"/>
    <s v="Cancer"/>
    <b v="0"/>
    <b v="1"/>
    <s v="UnitedHealthcare"/>
    <s v="South"/>
    <x v="1"/>
    <n v="45"/>
    <n v="0"/>
    <x v="0"/>
  </r>
  <r>
    <s v="PID0221"/>
    <s v="Karnataka"/>
    <s v="Senior Adullt"/>
    <n v="800"/>
    <n v="22.854224520412394"/>
    <b v="0"/>
    <s v="Fractured Leg"/>
    <b v="0"/>
    <b v="0"/>
    <s v="Cigna"/>
    <s v="South"/>
    <x v="0"/>
    <n v="42"/>
    <n v="0"/>
    <x v="3"/>
  </r>
  <r>
    <s v="PID0222"/>
    <s v="West Bengal"/>
    <s v="Senior Adullt"/>
    <n v="20000"/>
    <n v="21.317117177319655"/>
    <b v="0"/>
    <s v="Appendicitis"/>
    <b v="0"/>
    <b v="0"/>
    <s v="Aetna"/>
    <s v="East"/>
    <x v="0"/>
    <n v="41"/>
    <n v="0"/>
    <x v="0"/>
  </r>
  <r>
    <s v="PID0223"/>
    <s v="West Bengal"/>
    <s v="senior"/>
    <n v="250000"/>
    <n v="24.488888888888891"/>
    <b v="0"/>
    <s v="Prostate Cancer"/>
    <b v="0"/>
    <b v="0"/>
    <s v="Cigna"/>
    <s v="East"/>
    <x v="1"/>
    <n v="62"/>
    <n v="0"/>
    <x v="0"/>
  </r>
  <r>
    <s v="PID0224"/>
    <s v="Maharashtra"/>
    <s v="Senior Adullt"/>
    <n v="32000"/>
    <n v="22.653268442981691"/>
    <b v="0"/>
    <s v="Cancer"/>
    <b v="0"/>
    <b v="0"/>
    <s v="Medicare"/>
    <s v="West"/>
    <x v="1"/>
    <n v="42"/>
    <n v="0"/>
    <x v="1"/>
  </r>
  <r>
    <s v="PID0225"/>
    <s v="Uttar Pradesh"/>
    <s v="senior"/>
    <n v="240000"/>
    <n v="23.507740888557521"/>
    <b v="0"/>
    <s v="Allergic Reaction"/>
    <b v="0"/>
    <b v="0"/>
    <s v="Medicare"/>
    <s v="North"/>
    <x v="1"/>
    <n v="53"/>
    <n v="0"/>
    <x v="1"/>
  </r>
  <r>
    <s v="PID0226"/>
    <s v="Kerala"/>
    <s v="senior"/>
    <n v="20000"/>
    <n v="31.268590124925641"/>
    <b v="1"/>
    <s v="Heart Disease"/>
    <b v="1"/>
    <b v="1"/>
    <s v="Aetna"/>
    <s v="South"/>
    <x v="1"/>
    <n v="53"/>
    <n v="0"/>
    <x v="2"/>
  </r>
  <r>
    <s v="PID0227"/>
    <s v="Kerala"/>
    <s v="senior"/>
    <n v="500"/>
    <n v="25.066666666666666"/>
    <b v="0"/>
    <s v="Prostate Cancer"/>
    <b v="0"/>
    <b v="0"/>
    <s v="Medicare"/>
    <s v="South"/>
    <x v="3"/>
    <n v="62"/>
    <n v="0"/>
    <x v="4"/>
  </r>
  <r>
    <s v="PID0228"/>
    <s v="Gujarat"/>
    <s v="Young Adults"/>
    <n v="40000"/>
    <n v="28.360351528307834"/>
    <b v="1"/>
    <s v="Cancer"/>
    <b v="0"/>
    <b v="1"/>
    <s v="Aetna"/>
    <s v="West"/>
    <x v="1"/>
    <n v="34"/>
    <n v="0"/>
    <x v="2"/>
  </r>
  <r>
    <s v="PID0229"/>
    <s v="Punjab"/>
    <s v="senior"/>
    <n v="15000"/>
    <n v="22.093170054286073"/>
    <b v="0"/>
    <s v="Fractured Leg"/>
    <b v="0"/>
    <b v="0"/>
    <s v="Medicare"/>
    <s v="North"/>
    <x v="1"/>
    <n v="48"/>
    <n v="0"/>
    <x v="2"/>
  </r>
  <r>
    <s v="PID0230"/>
    <s v="Gujarat"/>
    <s v="Super Adults"/>
    <n v="40000"/>
    <n v="30.014274140658149"/>
    <b v="1"/>
    <s v="Respiratory Infection"/>
    <b v="1"/>
    <b v="0"/>
    <s v="No Insurance"/>
    <s v="West"/>
    <x v="3"/>
    <n v="73"/>
    <n v="0"/>
    <x v="0"/>
  </r>
  <r>
    <s v="PID0231"/>
    <s v="Gujarat"/>
    <s v="Senior Adullt"/>
    <n v="32000"/>
    <n v="33.087076783025807"/>
    <b v="1"/>
    <s v="Hypertension"/>
    <b v="1"/>
    <b v="0"/>
    <s v="Aetna"/>
    <s v="West"/>
    <x v="3"/>
    <n v="38"/>
    <n v="0"/>
    <x v="1"/>
  </r>
  <r>
    <s v="PID0232"/>
    <s v="Gujarat"/>
    <s v="senior"/>
    <n v="500"/>
    <n v="32.720526227019732"/>
    <b v="1"/>
    <s v="Heart Disease"/>
    <b v="1"/>
    <b v="0"/>
    <s v="No Insurance"/>
    <s v="West"/>
    <x v="0"/>
    <n v="62"/>
    <n v="0"/>
    <x v="3"/>
  </r>
  <r>
    <s v="PID0233"/>
    <s v="Tamil Nadu"/>
    <s v="Senior Adullt"/>
    <n v="16000"/>
    <n v="22.382812499999993"/>
    <b v="0"/>
    <s v="Fractured Arm"/>
    <b v="0"/>
    <b v="0"/>
    <s v="Blue Cross"/>
    <s v="South"/>
    <x v="4"/>
    <n v="42"/>
    <n v="0"/>
    <x v="5"/>
  </r>
  <r>
    <s v="PID0234"/>
    <s v="Uttar Pradesh"/>
    <s v="Young Adults"/>
    <n v="500"/>
    <n v="34.349173553719012"/>
    <b v="1"/>
    <s v="Heart Disease"/>
    <b v="1"/>
    <b v="0"/>
    <s v="Aetna"/>
    <s v="North"/>
    <x v="3"/>
    <n v="30"/>
    <n v="0"/>
    <x v="1"/>
  </r>
  <r>
    <s v="PID0235"/>
    <s v="West Bengal"/>
    <s v="Senior Adullt"/>
    <n v="60000"/>
    <n v="29.937518794480265"/>
    <b v="1"/>
    <s v="Diabetes"/>
    <b v="1"/>
    <b v="0"/>
    <s v="Cigna"/>
    <s v="East"/>
    <x v="0"/>
    <n v="38"/>
    <n v="0"/>
    <x v="0"/>
  </r>
  <r>
    <s v="PID0236"/>
    <s v="Gujarat"/>
    <s v="Super Adults"/>
    <n v="800"/>
    <n v="20.353798126951091"/>
    <b v="0"/>
    <s v="Childbirth"/>
    <b v="0"/>
    <b v="0"/>
    <s v="No Insurance"/>
    <s v="West"/>
    <x v="1"/>
    <n v="82"/>
    <n v="0"/>
    <x v="2"/>
  </r>
  <r>
    <s v="PID0237"/>
    <s v="Gujarat"/>
    <s v="Super Adults"/>
    <n v="30000"/>
    <n v="34.566567647853084"/>
    <b v="1"/>
    <s v="Prostate Cancer"/>
    <b v="0"/>
    <b v="1"/>
    <s v="UnitedHealthcare"/>
    <s v="West"/>
    <x v="3"/>
    <n v="68"/>
    <n v="0"/>
    <x v="0"/>
  </r>
  <r>
    <s v="PID0238"/>
    <s v="Uttar Pradesh"/>
    <s v="Senior Adullt"/>
    <n v="40000"/>
    <n v="30.128928559214803"/>
    <b v="1"/>
    <s v="Stroke"/>
    <b v="0"/>
    <b v="1"/>
    <s v="UnitedHealthcare"/>
    <s v="North"/>
    <x v="1"/>
    <n v="41"/>
    <n v="0"/>
    <x v="2"/>
  </r>
  <r>
    <s v="PID0239"/>
    <s v="West Bengal"/>
    <s v="Senior Adullt"/>
    <n v="18000"/>
    <n v="21.898533491874751"/>
    <b v="0"/>
    <s v="Kidney Stones"/>
    <b v="0"/>
    <b v="0"/>
    <s v="Aetna"/>
    <s v="East"/>
    <x v="1"/>
    <n v="38"/>
    <n v="0"/>
    <x v="0"/>
  </r>
  <r>
    <s v="PID0240"/>
    <s v="Gujarat"/>
    <s v="Young Adults"/>
    <n v="40000"/>
    <n v="26.040662011496469"/>
    <b v="0"/>
    <s v="Childbirth"/>
    <b v="0"/>
    <b v="0"/>
    <s v="Aetna"/>
    <s v="West"/>
    <x v="1"/>
    <n v="32"/>
    <n v="0"/>
    <x v="0"/>
  </r>
  <r>
    <s v="PID0241"/>
    <s v="Gujarat"/>
    <s v="Super Adults"/>
    <n v="16000"/>
    <n v="31.368227731864103"/>
    <b v="1"/>
    <s v="Kidney Stones"/>
    <b v="0"/>
    <b v="1"/>
    <s v="Blue Cross"/>
    <s v="West"/>
    <x v="3"/>
    <n v="73"/>
    <n v="0"/>
    <x v="3"/>
  </r>
  <r>
    <s v="PID0242"/>
    <s v="West Bengal"/>
    <s v="senior"/>
    <n v="500"/>
    <n v="29.213238496153291"/>
    <b v="1"/>
    <s v="Diabetes"/>
    <b v="0"/>
    <b v="1"/>
    <s v="Cigna"/>
    <s v="East"/>
    <x v="3"/>
    <n v="58"/>
    <n v="0"/>
    <x v="0"/>
  </r>
  <r>
    <s v="PID0243"/>
    <s v="Maharashtra"/>
    <s v="Young Adults"/>
    <n v="16000"/>
    <n v="21.592393671069821"/>
    <b v="0"/>
    <s v="Fractured Leg"/>
    <b v="0"/>
    <b v="0"/>
    <s v="Cigna"/>
    <s v="West"/>
    <x v="1"/>
    <n v="33"/>
    <n v="0"/>
    <x v="0"/>
  </r>
  <r>
    <s v="PID0244"/>
    <s v="Punjab"/>
    <s v="senior"/>
    <n v="12000"/>
    <n v="28.70259635044944"/>
    <b v="1"/>
    <s v="Stroke"/>
    <b v="1"/>
    <b v="1"/>
    <s v="No Insurance"/>
    <s v="North"/>
    <x v="1"/>
    <n v="58"/>
    <n v="0"/>
    <x v="2"/>
  </r>
  <r>
    <s v="PID0245"/>
    <s v="Tamil Nadu"/>
    <s v="senior"/>
    <n v="40000"/>
    <n v="24.557752341311129"/>
    <b v="0"/>
    <s v="Appendicitis"/>
    <b v="0"/>
    <b v="0"/>
    <s v="UnitedHealthcare"/>
    <s v="South"/>
    <x v="4"/>
    <n v="53"/>
    <n v="0"/>
    <x v="6"/>
  </r>
  <r>
    <s v="PID0246"/>
    <s v="Punjab"/>
    <s v="senior"/>
    <n v="200000"/>
    <n v="28.353057199211044"/>
    <b v="1"/>
    <s v="Appendicitis"/>
    <b v="1"/>
    <b v="1"/>
    <s v="Blue Cross"/>
    <s v="North"/>
    <x v="0"/>
    <n v="58"/>
    <n v="0"/>
    <x v="0"/>
  </r>
  <r>
    <s v="PID0247"/>
    <s v="West Bengal"/>
    <s v="Super Adults"/>
    <n v="30000"/>
    <n v="29.937116623587048"/>
    <b v="1"/>
    <s v="Heart Disease"/>
    <b v="1"/>
    <b v="0"/>
    <s v="Cigna"/>
    <s v="East"/>
    <x v="3"/>
    <n v="68"/>
    <n v="0"/>
    <x v="0"/>
  </r>
  <r>
    <s v="PID0248"/>
    <s v="Karnataka"/>
    <s v="senior"/>
    <n v="60000"/>
    <n v="29.7264739229025"/>
    <b v="1"/>
    <s v="Heart Attack"/>
    <b v="1"/>
    <b v="0"/>
    <s v="No Insurance"/>
    <s v="South"/>
    <x v="1"/>
    <n v="58"/>
    <n v="0"/>
    <x v="1"/>
  </r>
  <r>
    <s v="PID0249"/>
    <s v="Uttar Pradesh"/>
    <s v="senior"/>
    <n v="800"/>
    <n v="33.682733213455549"/>
    <b v="1"/>
    <s v="Kidney Stones"/>
    <b v="1"/>
    <b v="0"/>
    <s v="Cigna"/>
    <s v="North"/>
    <x v="1"/>
    <n v="62"/>
    <n v="0"/>
    <x v="2"/>
  </r>
  <r>
    <s v="PID0250"/>
    <s v="West Bengal"/>
    <s v="Senior Adullt"/>
    <n v="500"/>
    <n v="24.499540863177231"/>
    <b v="0"/>
    <s v="Allergic Reaction"/>
    <b v="0"/>
    <b v="0"/>
    <s v="Medicare"/>
    <s v="East"/>
    <x v="1"/>
    <n v="41"/>
    <n v="0"/>
    <x v="2"/>
  </r>
  <r>
    <s v="PID0251"/>
    <s v="Tamil Nadu"/>
    <s v="Senior Adullt"/>
    <n v="24000"/>
    <n v="25.91087240528379"/>
    <b v="0"/>
    <s v="Allergic Reaction"/>
    <b v="0"/>
    <b v="0"/>
    <s v="Medicare"/>
    <s v="South"/>
    <x v="3"/>
    <n v="42"/>
    <n v="0"/>
    <x v="0"/>
  </r>
  <r>
    <s v="PID0252"/>
    <s v="West Bengal"/>
    <s v="Senior Adullt"/>
    <n v="60000"/>
    <n v="21.918540545958766"/>
    <b v="0"/>
    <s v="Diabetes"/>
    <b v="0"/>
    <b v="0"/>
    <s v="Blue Cross"/>
    <s v="East"/>
    <x v="0"/>
    <n v="38"/>
    <n v="0"/>
    <x v="1"/>
  </r>
  <r>
    <s v="PID0253"/>
    <s v="Uttar Pradesh"/>
    <s v="Young Adults"/>
    <n v="30000"/>
    <n v="31.294765840220389"/>
    <b v="1"/>
    <s v="Stroke"/>
    <b v="1"/>
    <b v="0"/>
    <s v="Aetna"/>
    <s v="North"/>
    <x v="3"/>
    <n v="28"/>
    <n v="0"/>
    <x v="3"/>
  </r>
  <r>
    <s v="PID0254"/>
    <s v="Gujarat"/>
    <s v="senior"/>
    <n v="40000"/>
    <n v="21.852877808556482"/>
    <b v="0"/>
    <s v="Allergic Reaction"/>
    <b v="0"/>
    <b v="0"/>
    <s v="Cigna"/>
    <s v="West"/>
    <x v="3"/>
    <n v="48"/>
    <n v="0"/>
    <x v="0"/>
  </r>
  <r>
    <s v="PID0255"/>
    <s v="Karnataka"/>
    <s v="Senior Adullt"/>
    <n v="200000"/>
    <n v="29.615950206901271"/>
    <b v="1"/>
    <s v="Heart Attack"/>
    <b v="1"/>
    <b v="0"/>
    <s v="Aetna"/>
    <s v="South"/>
    <x v="1"/>
    <n v="42"/>
    <n v="0"/>
    <x v="2"/>
  </r>
  <r>
    <s v="PID0256"/>
    <s v="Uttar Pradesh"/>
    <s v="senior"/>
    <n v="36000"/>
    <n v="30.655432933823818"/>
    <b v="1"/>
    <s v="Heart Attack"/>
    <b v="1"/>
    <b v="0"/>
    <s v="Aetna"/>
    <s v="North"/>
    <x v="1"/>
    <n v="53"/>
    <n v="0"/>
    <x v="0"/>
  </r>
  <r>
    <s v="PID0257"/>
    <s v="Karnataka"/>
    <s v="Young Adults"/>
    <n v="60000"/>
    <n v="25.970115548195267"/>
    <b v="0"/>
    <s v="Fractured Arm"/>
    <b v="0"/>
    <b v="0"/>
    <s v="UnitedHealthcare"/>
    <s v="South"/>
    <x v="1"/>
    <n v="33"/>
    <n v="0"/>
    <x v="2"/>
  </r>
  <r>
    <s v="PID0258"/>
    <s v="Punjab"/>
    <s v="senior"/>
    <n v="3000"/>
    <n v="24.346516547742841"/>
    <b v="0"/>
    <s v="Prostate Cancer"/>
    <b v="0"/>
    <b v="0"/>
    <s v="UnitedHealthcare"/>
    <s v="North"/>
    <x v="1"/>
    <n v="62"/>
    <n v="0"/>
    <x v="1"/>
  </r>
  <r>
    <s v="PID0259"/>
    <s v="Maharashtra"/>
    <s v="Young Adults"/>
    <n v="200000"/>
    <n v="34.257812499999993"/>
    <b v="1"/>
    <s v="Heart Disease"/>
    <b v="1"/>
    <b v="0"/>
    <s v="Aetna"/>
    <s v="West"/>
    <x v="0"/>
    <n v="33"/>
    <n v="0"/>
    <x v="0"/>
  </r>
  <r>
    <s v="PID0260"/>
    <s v="West Bengal"/>
    <s v="senior"/>
    <n v="100"/>
    <n v="22.812499999999996"/>
    <b v="0"/>
    <s v="Allergic Reaction"/>
    <b v="0"/>
    <b v="0"/>
    <s v="Aetna"/>
    <s v="East"/>
    <x v="1"/>
    <n v="48"/>
    <n v="0"/>
    <x v="0"/>
  </r>
  <r>
    <s v="PID0261"/>
    <s v="Karnataka"/>
    <s v="Senior Adullt"/>
    <n v="800"/>
    <n v="29.970931203849108"/>
    <b v="1"/>
    <s v="Kidney Stones"/>
    <b v="0"/>
    <b v="1"/>
    <s v="No Insurance"/>
    <s v="South"/>
    <x v="1"/>
    <n v="38"/>
    <n v="0"/>
    <x v="1"/>
  </r>
  <r>
    <s v="PID0262"/>
    <s v="Punjab"/>
    <s v="Young Adults"/>
    <n v="250000"/>
    <n v="22.491349480968861"/>
    <b v="0"/>
    <s v="Appendicitis"/>
    <b v="0"/>
    <b v="0"/>
    <s v="Cigna"/>
    <s v="North"/>
    <x v="1"/>
    <n v="33"/>
    <n v="0"/>
    <x v="4"/>
  </r>
  <r>
    <s v="PID0263"/>
    <s v="West Bengal"/>
    <s v="senior"/>
    <n v="3000"/>
    <n v="22.230133301689015"/>
    <b v="0"/>
    <s v="Osteoarthritis"/>
    <b v="0"/>
    <b v="0"/>
    <s v="Cigna"/>
    <s v="East"/>
    <x v="0"/>
    <n v="58"/>
    <n v="0"/>
    <x v="0"/>
  </r>
  <r>
    <s v="PID0264"/>
    <s v="Karnataka"/>
    <s v="Senior Adullt"/>
    <n v="30000"/>
    <n v="34.049036281179141"/>
    <b v="1"/>
    <s v="Hypertension"/>
    <b v="0"/>
    <b v="1"/>
    <s v="Cigna"/>
    <s v="South"/>
    <x v="1"/>
    <n v="38"/>
    <n v="0"/>
    <x v="1"/>
  </r>
  <r>
    <s v="PID0265"/>
    <s v="Punjab"/>
    <s v="Senior Adullt"/>
    <n v="3000"/>
    <n v="21.406289217971246"/>
    <b v="0"/>
    <s v="Hypertension"/>
    <b v="0"/>
    <b v="0"/>
    <s v="Blue Cross"/>
    <s v="North"/>
    <x v="3"/>
    <n v="42"/>
    <n v="0"/>
    <x v="0"/>
  </r>
  <r>
    <s v="PID0266"/>
    <s v="Gujarat"/>
    <s v="Senior Adullt"/>
    <n v="100"/>
    <n v="29.85734124479232"/>
    <b v="1"/>
    <s v="Stroke"/>
    <b v="1"/>
    <b v="0"/>
    <s v="No Insurance"/>
    <s v="West"/>
    <x v="1"/>
    <n v="38"/>
    <n v="0"/>
    <x v="2"/>
  </r>
  <r>
    <s v="PID0267"/>
    <s v="Maharashtra"/>
    <s v="Young Adults"/>
    <n v="800"/>
    <n v="22.525951557093425"/>
    <b v="0"/>
    <s v="Allergic Reaction"/>
    <b v="0"/>
    <b v="0"/>
    <s v="Aetna"/>
    <s v="West"/>
    <x v="1"/>
    <n v="33"/>
    <n v="0"/>
    <x v="0"/>
  </r>
  <r>
    <s v="PID0268"/>
    <s v="Maharashtra"/>
    <s v="Senior Adullt"/>
    <n v="12000"/>
    <n v="34.98279260917505"/>
    <b v="1"/>
    <s v="Respiratory Infection"/>
    <b v="1"/>
    <b v="1"/>
    <s v="Aetna"/>
    <s v="West"/>
    <x v="4"/>
    <n v="38"/>
    <n v="0"/>
    <x v="6"/>
  </r>
  <r>
    <s v="PID0269"/>
    <s v="Maharashtra"/>
    <s v="Senior Adullt"/>
    <n v="40000"/>
    <n v="28.515624999999993"/>
    <b v="1"/>
    <s v="Respiratory Infection"/>
    <b v="1"/>
    <b v="0"/>
    <s v="Aetna"/>
    <s v="West"/>
    <x v="1"/>
    <n v="42"/>
    <n v="0"/>
    <x v="0"/>
  </r>
  <r>
    <s v="PID0270"/>
    <s v="West Bengal"/>
    <s v="Senior Adullt"/>
    <n v="240000"/>
    <n v="24.177566389219184"/>
    <b v="0"/>
    <s v="Stroke"/>
    <b v="0"/>
    <b v="0"/>
    <s v="Cigna"/>
    <s v="East"/>
    <x v="3"/>
    <n v="41"/>
    <n v="0"/>
    <x v="1"/>
  </r>
  <r>
    <s v="PID0271"/>
    <s v="Punjab"/>
    <s v="Young Adults"/>
    <n v="90000"/>
    <n v="25.126131845367368"/>
    <b v="0"/>
    <s v="Prostate Cancer"/>
    <b v="0"/>
    <b v="0"/>
    <s v="Medicare"/>
    <s v="North"/>
    <x v="1"/>
    <n v="33"/>
    <n v="0"/>
    <x v="4"/>
  </r>
  <r>
    <s v="PID0272"/>
    <s v="West Bengal"/>
    <s v="Super Adults"/>
    <n v="32000"/>
    <n v="32.090551340825179"/>
    <b v="1"/>
    <s v="Heart Attack"/>
    <b v="1"/>
    <b v="0"/>
    <s v="Aetna"/>
    <s v="East"/>
    <x v="1"/>
    <n v="68"/>
    <n v="0"/>
    <x v="2"/>
  </r>
  <r>
    <s v="PID0273"/>
    <s v="West Bengal"/>
    <s v="senior"/>
    <n v="15000"/>
    <n v="26.061679307694877"/>
    <b v="0"/>
    <s v="Prostate Cancer"/>
    <b v="0"/>
    <b v="0"/>
    <s v="Medicare"/>
    <s v="East"/>
    <x v="3"/>
    <n v="48"/>
    <n v="0"/>
    <x v="1"/>
  </r>
  <r>
    <s v="PID0274"/>
    <s v="Maharashtra"/>
    <s v="Super Adults"/>
    <n v="90000"/>
    <n v="21.060275962236744"/>
    <b v="0"/>
    <s v="Cancer"/>
    <b v="0"/>
    <b v="0"/>
    <s v="Cigna"/>
    <s v="West"/>
    <x v="3"/>
    <n v="68"/>
    <n v="0"/>
    <x v="0"/>
  </r>
  <r>
    <s v="PID0275"/>
    <s v="Uttar Pradesh"/>
    <s v="Senior Adullt"/>
    <n v="12000"/>
    <n v="29.699532887261707"/>
    <b v="1"/>
    <s v="Cancer"/>
    <b v="0"/>
    <b v="1"/>
    <s v="No Insurance"/>
    <s v="North"/>
    <x v="3"/>
    <n v="42"/>
    <n v="0"/>
    <x v="1"/>
  </r>
  <r>
    <s v="PID0276"/>
    <s v="Maharashtra"/>
    <s v="Senior Adullt"/>
    <n v="40000"/>
    <n v="32.881632653061224"/>
    <b v="1"/>
    <s v="Fractured Arm"/>
    <b v="0"/>
    <b v="1"/>
    <s v="UnitedHealthcare"/>
    <s v="West"/>
    <x v="3"/>
    <n v="38"/>
    <n v="0"/>
    <x v="0"/>
  </r>
  <r>
    <s v="PID0277"/>
    <s v="Karnataka"/>
    <s v="senior"/>
    <n v="18000"/>
    <n v="20.138111955557267"/>
    <b v="0"/>
    <s v="Appendicitis"/>
    <b v="0"/>
    <b v="0"/>
    <s v="Aetna"/>
    <s v="South"/>
    <x v="0"/>
    <n v="53"/>
    <n v="0"/>
    <x v="0"/>
  </r>
  <r>
    <s v="PID0278"/>
    <s v="Gujarat"/>
    <s v="senior"/>
    <n v="60000"/>
    <n v="24.310660116891963"/>
    <b v="0"/>
    <s v="Childbirth"/>
    <b v="0"/>
    <b v="0"/>
    <s v="Medicare"/>
    <s v="West"/>
    <x v="4"/>
    <n v="62"/>
    <n v="0"/>
    <x v="6"/>
  </r>
  <r>
    <s v="PID0279"/>
    <s v="Maharashtra"/>
    <s v="senior"/>
    <n v="24000"/>
    <n v="26.472337894110655"/>
    <b v="0"/>
    <s v="Childbirth"/>
    <b v="0"/>
    <b v="0"/>
    <s v="No Insurance"/>
    <s v="West"/>
    <x v="3"/>
    <n v="62"/>
    <n v="0"/>
    <x v="1"/>
  </r>
  <r>
    <s v="PID0280"/>
    <s v="Maharashtra"/>
    <s v="senior"/>
    <n v="24000"/>
    <n v="23.87543252595156"/>
    <b v="0"/>
    <s v="Prostate Cancer"/>
    <b v="0"/>
    <b v="0"/>
    <s v="Blue Cross"/>
    <s v="West"/>
    <x v="1"/>
    <n v="48"/>
    <n v="0"/>
    <x v="1"/>
  </r>
  <r>
    <s v="PID0281"/>
    <s v="Karnataka"/>
    <s v="senior"/>
    <n v="20000"/>
    <n v="21.064002160410475"/>
    <b v="0"/>
    <s v="Prostate Cancer"/>
    <b v="0"/>
    <b v="0"/>
    <s v="Blue Cross"/>
    <s v="South"/>
    <x v="1"/>
    <n v="48"/>
    <n v="0"/>
    <x v="2"/>
  </r>
  <r>
    <s v="PID0282"/>
    <s v="Gujarat"/>
    <s v="Senior Adullt"/>
    <n v="2000"/>
    <n v="22.270969660916126"/>
    <b v="0"/>
    <s v="Cancer"/>
    <b v="0"/>
    <b v="0"/>
    <s v="Cigna"/>
    <s v="West"/>
    <x v="1"/>
    <n v="42"/>
    <n v="0"/>
    <x v="0"/>
  </r>
  <r>
    <s v="PID0283"/>
    <s v="Tamil Nadu"/>
    <s v="senior"/>
    <n v="12000"/>
    <n v="24.441802087462015"/>
    <b v="0"/>
    <s v="Kidney Stones"/>
    <b v="0"/>
    <b v="0"/>
    <s v="UnitedHealthcare"/>
    <s v="South"/>
    <x v="0"/>
    <n v="48"/>
    <n v="0"/>
    <x v="4"/>
  </r>
  <r>
    <s v="PID0284"/>
    <s v="Gujarat"/>
    <s v="senior"/>
    <n v="250000"/>
    <n v="34.886587771203153"/>
    <b v="1"/>
    <s v="Heart Attack"/>
    <b v="1"/>
    <b v="1"/>
    <s v="Aetna"/>
    <s v="West"/>
    <x v="0"/>
    <n v="53"/>
    <n v="0"/>
    <x v="1"/>
  </r>
  <r>
    <s v="PID0285"/>
    <s v="West Bengal"/>
    <s v="Young Adults"/>
    <n v="100"/>
    <n v="21.88512813658993"/>
    <b v="0"/>
    <s v="Hypertension"/>
    <b v="0"/>
    <b v="0"/>
    <s v="UnitedHealthcare"/>
    <s v="East"/>
    <x v="4"/>
    <n v="33"/>
    <n v="0"/>
    <x v="5"/>
  </r>
  <r>
    <s v="PID0286"/>
    <s v="Punjab"/>
    <s v="senior"/>
    <n v="20000"/>
    <n v="31.807372175980973"/>
    <b v="1"/>
    <s v="Osteoarthritis"/>
    <b v="0"/>
    <b v="1"/>
    <s v="No Insurance"/>
    <s v="North"/>
    <x v="3"/>
    <n v="48"/>
    <n v="0"/>
    <x v="3"/>
  </r>
  <r>
    <s v="PID0287"/>
    <s v="Kerala"/>
    <s v="Young Adults"/>
    <n v="20000"/>
    <n v="28.003872494531894"/>
    <b v="1"/>
    <s v="Fractured Leg"/>
    <b v="0"/>
    <b v="1"/>
    <s v="No Insurance"/>
    <s v="South"/>
    <x v="0"/>
    <n v="33"/>
    <n v="0"/>
    <x v="0"/>
  </r>
  <r>
    <s v="PID0288"/>
    <s v="Gujarat"/>
    <s v="Young Adults"/>
    <n v="300000"/>
    <n v="22.159428911362287"/>
    <b v="0"/>
    <s v="Osteoarthritis"/>
    <b v="0"/>
    <b v="0"/>
    <s v="Aetna"/>
    <s v="West"/>
    <x v="0"/>
    <n v="30"/>
    <n v="0"/>
    <x v="4"/>
  </r>
  <r>
    <s v="PID0289"/>
    <s v="Kerala"/>
    <s v="Young Adults"/>
    <n v="800"/>
    <n v="24.134667387777181"/>
    <b v="0"/>
    <s v="Cancer"/>
    <b v="0"/>
    <b v="0"/>
    <s v="Blue Cross"/>
    <s v="South"/>
    <x v="1"/>
    <n v="28"/>
    <n v="0"/>
    <x v="0"/>
  </r>
  <r>
    <s v="PID0290"/>
    <s v="Gujarat"/>
    <s v="senior"/>
    <n v="40000"/>
    <n v="25.864512471655331"/>
    <b v="0"/>
    <s v="Cancer"/>
    <b v="0"/>
    <b v="0"/>
    <s v="Blue Cross"/>
    <s v="West"/>
    <x v="3"/>
    <n v="53"/>
    <n v="0"/>
    <x v="1"/>
  </r>
  <r>
    <s v="PID0291"/>
    <s v="Kerala"/>
    <s v="Senior Adullt"/>
    <n v="40000"/>
    <n v="29.162984471657619"/>
    <b v="1"/>
    <s v="Heart Attack"/>
    <b v="1"/>
    <b v="0"/>
    <s v="Medicare"/>
    <s v="South"/>
    <x v="0"/>
    <n v="42"/>
    <n v="0"/>
    <x v="0"/>
  </r>
  <r>
    <s v="PID0292"/>
    <s v="Karnataka"/>
    <s v="Senior Adullt"/>
    <n v="3000"/>
    <n v="31.992510330578511"/>
    <b v="1"/>
    <s v="Kidney Stones"/>
    <b v="0"/>
    <b v="1"/>
    <s v="Blue Cross"/>
    <s v="South"/>
    <x v="1"/>
    <n v="41"/>
    <n v="0"/>
    <x v="2"/>
  </r>
  <r>
    <s v="PID0293"/>
    <s v="Maharashtra"/>
    <s v="Young Adults"/>
    <n v="800"/>
    <n v="32.733564013840834"/>
    <b v="1"/>
    <s v="Kidney Stones"/>
    <b v="1"/>
    <b v="1"/>
    <s v="Aetna"/>
    <s v="West"/>
    <x v="1"/>
    <n v="33"/>
    <n v="0"/>
    <x v="2"/>
  </r>
  <r>
    <s v="PID0294"/>
    <s v="West Bengal"/>
    <s v="Young Adults"/>
    <n v="20000"/>
    <n v="33.203054967908493"/>
    <b v="1"/>
    <s v="Fractured Leg"/>
    <b v="1"/>
    <b v="0"/>
    <s v="Blue Cross"/>
    <s v="East"/>
    <x v="1"/>
    <n v="33"/>
    <n v="0"/>
    <x v="0"/>
  </r>
  <r>
    <s v="PID0295"/>
    <s v="Karnataka"/>
    <s v="Young Adults"/>
    <n v="3000"/>
    <n v="22.343515592581952"/>
    <b v="0"/>
    <s v="Hypertension"/>
    <b v="0"/>
    <b v="0"/>
    <s v="Blue Cross"/>
    <s v="South"/>
    <x v="0"/>
    <n v="34"/>
    <n v="0"/>
    <x v="1"/>
  </r>
  <r>
    <s v="PID0296"/>
    <s v="Tamil Nadu"/>
    <s v="Super Adults"/>
    <n v="48000"/>
    <n v="25.874444172122828"/>
    <b v="0"/>
    <s v="Diabetes"/>
    <b v="0"/>
    <b v="0"/>
    <s v="Medicare"/>
    <s v="South"/>
    <x v="3"/>
    <n v="73"/>
    <n v="0"/>
    <x v="4"/>
  </r>
  <r>
    <s v="PID0297"/>
    <s v="West Bengal"/>
    <s v="senior"/>
    <n v="60000"/>
    <n v="20.281666385562492"/>
    <b v="0"/>
    <s v="Kidney Stones"/>
    <b v="0"/>
    <b v="0"/>
    <s v="Cigna"/>
    <s v="East"/>
    <x v="3"/>
    <n v="58"/>
    <n v="0"/>
    <x v="0"/>
  </r>
  <r>
    <s v="PID0298"/>
    <s v="Tamil Nadu"/>
    <s v="senior"/>
    <n v="1000"/>
    <n v="26.139438085327779"/>
    <b v="0"/>
    <s v="Stroke"/>
    <b v="0"/>
    <b v="0"/>
    <s v="Medicare"/>
    <s v="South"/>
    <x v="3"/>
    <n v="62"/>
    <n v="0"/>
    <x v="4"/>
  </r>
  <r>
    <s v="PID0299"/>
    <s v="Gujarat"/>
    <s v="Super Adults"/>
    <n v="90000"/>
    <n v="22.632590930940552"/>
    <b v="0"/>
    <s v="Fractured Arm"/>
    <b v="0"/>
    <b v="0"/>
    <s v="Medicare"/>
    <s v="West"/>
    <x v="1"/>
    <n v="68"/>
    <n v="0"/>
    <x v="0"/>
  </r>
  <r>
    <s v="PID0300"/>
    <s v="Maharashtra"/>
    <s v="Senior Adullt"/>
    <n v="20000"/>
    <n v="25.601491627523398"/>
    <b v="0"/>
    <s v="Cancer"/>
    <b v="0"/>
    <b v="0"/>
    <s v="No Insurance"/>
    <s v="West"/>
    <x v="1"/>
    <n v="42"/>
    <n v="0"/>
    <x v="1"/>
  </r>
  <r>
    <s v="PID0301"/>
    <s v="Maharashtra"/>
    <s v="Young Adults"/>
    <n v="45000"/>
    <n v="30.266299357208453"/>
    <b v="1"/>
    <s v="Cancer"/>
    <b v="0"/>
    <b v="1"/>
    <s v="UnitedHealthcare"/>
    <s v="West"/>
    <x v="1"/>
    <n v="28"/>
    <n v="0"/>
    <x v="0"/>
  </r>
  <r>
    <s v="PID0302"/>
    <s v="Karnataka"/>
    <s v="Senior Adullt"/>
    <n v="40000"/>
    <n v="29.088383935804945"/>
    <b v="1"/>
    <s v="Heart Attack"/>
    <b v="1"/>
    <b v="0"/>
    <s v="Cigna"/>
    <s v="South"/>
    <x v="1"/>
    <n v="38"/>
    <n v="0"/>
    <x v="0"/>
  </r>
  <r>
    <s v="PID0303"/>
    <s v="Maharashtra"/>
    <s v="Senior Adullt"/>
    <n v="18000"/>
    <n v="33.685306365258775"/>
    <b v="1"/>
    <s v="Osteoarthritis"/>
    <b v="1"/>
    <b v="0"/>
    <s v="Medicare"/>
    <s v="West"/>
    <x v="3"/>
    <n v="38"/>
    <n v="0"/>
    <x v="1"/>
  </r>
  <r>
    <s v="PID0304"/>
    <s v="Maharashtra"/>
    <s v="senior"/>
    <n v="21000"/>
    <n v="29.58155545197031"/>
    <b v="1"/>
    <s v="Respiratory Infection"/>
    <b v="1"/>
    <b v="0"/>
    <s v="Aetna"/>
    <s v="West"/>
    <x v="0"/>
    <n v="50"/>
    <n v="0"/>
    <x v="0"/>
  </r>
  <r>
    <s v="PID0305"/>
    <s v="Gujarat"/>
    <s v="Super Adults"/>
    <n v="800"/>
    <n v="26.289682539682545"/>
    <b v="0"/>
    <s v="Stroke"/>
    <b v="0"/>
    <b v="0"/>
    <s v="Aetna"/>
    <s v="West"/>
    <x v="1"/>
    <n v="68"/>
    <n v="0"/>
    <x v="2"/>
  </r>
  <r>
    <s v="PID0306"/>
    <s v="Karnataka"/>
    <s v="Young Adults"/>
    <n v="12000"/>
    <n v="23.66780045351474"/>
    <b v="0"/>
    <s v="Childbirth"/>
    <b v="0"/>
    <b v="0"/>
    <s v="Aetna"/>
    <s v="South"/>
    <x v="1"/>
    <n v="33"/>
    <n v="0"/>
    <x v="2"/>
  </r>
  <r>
    <s v="PID0307"/>
    <s v="Tamil Nadu"/>
    <s v="senior"/>
    <n v="30000"/>
    <n v="34.605146406388641"/>
    <b v="1"/>
    <s v="Heart Disease"/>
    <b v="1"/>
    <b v="1"/>
    <s v="Medicare"/>
    <s v="South"/>
    <x v="1"/>
    <n v="62"/>
    <n v="0"/>
    <x v="0"/>
  </r>
  <r>
    <s v="PID0308"/>
    <s v="Uttar Pradesh"/>
    <s v="Super Adults"/>
    <n v="12000"/>
    <n v="23.031518845723543"/>
    <b v="0"/>
    <s v="Osteoarthritis"/>
    <b v="0"/>
    <b v="0"/>
    <s v="Medicare"/>
    <s v="North"/>
    <x v="3"/>
    <n v="68"/>
    <n v="0"/>
    <x v="0"/>
  </r>
  <r>
    <s v="PID0309"/>
    <s v="Karnataka"/>
    <s v="senior"/>
    <n v="12000"/>
    <n v="31.035741815083774"/>
    <b v="1"/>
    <s v="Allergic Reaction"/>
    <b v="1"/>
    <b v="0"/>
    <s v="UnitedHealthcare"/>
    <s v="South"/>
    <x v="0"/>
    <n v="53"/>
    <n v="0"/>
    <x v="0"/>
  </r>
  <r>
    <s v="PID0310"/>
    <s v="Gujarat"/>
    <s v="Senior Adullt"/>
    <n v="800"/>
    <n v="31.037649219467404"/>
    <b v="1"/>
    <s v="Kidney Stones"/>
    <b v="0"/>
    <b v="1"/>
    <s v="Aetna"/>
    <s v="West"/>
    <x v="1"/>
    <n v="45"/>
    <n v="0"/>
    <x v="0"/>
  </r>
  <r>
    <s v="PID0311"/>
    <s v="Tamil Nadu"/>
    <s v="senior"/>
    <n v="500"/>
    <n v="33.283832644628099"/>
    <b v="1"/>
    <s v="Childbirth"/>
    <b v="1"/>
    <b v="1"/>
    <s v="Medicare"/>
    <s v="South"/>
    <x v="1"/>
    <n v="48"/>
    <n v="0"/>
    <x v="2"/>
  </r>
  <r>
    <s v="PID0312"/>
    <s v="West Bengal"/>
    <s v="Young Adults"/>
    <n v="90000"/>
    <n v="28.792713973251104"/>
    <b v="1"/>
    <s v="Prostate Cancer"/>
    <b v="1"/>
    <b v="1"/>
    <s v="No Insurance"/>
    <s v="East"/>
    <x v="3"/>
    <n v="28"/>
    <n v="0"/>
    <x v="3"/>
  </r>
  <r>
    <s v="PID0313"/>
    <s v="West Bengal"/>
    <s v="senior"/>
    <n v="12000"/>
    <n v="25.114771806643258"/>
    <b v="0"/>
    <s v="Kidney Stones"/>
    <b v="0"/>
    <b v="0"/>
    <s v="Aetna"/>
    <s v="East"/>
    <x v="0"/>
    <n v="62"/>
    <n v="0"/>
    <x v="0"/>
  </r>
  <r>
    <s v="PID0314"/>
    <s v="Tamil Nadu"/>
    <s v="Senior Adullt"/>
    <n v="60000"/>
    <n v="23.395823807346435"/>
    <b v="0"/>
    <s v="Allergic Reaction"/>
    <b v="0"/>
    <b v="0"/>
    <s v="Cigna"/>
    <s v="South"/>
    <x v="4"/>
    <n v="38"/>
    <n v="0"/>
    <x v="5"/>
  </r>
  <r>
    <s v="PID0315"/>
    <s v="West Bengal"/>
    <s v="Senior Adullt"/>
    <n v="18000"/>
    <n v="26.101502335563691"/>
    <b v="0"/>
    <s v="Stroke"/>
    <b v="0"/>
    <b v="0"/>
    <s v="Cigna"/>
    <s v="East"/>
    <x v="1"/>
    <n v="38"/>
    <n v="0"/>
    <x v="1"/>
  </r>
  <r>
    <s v="PID0316"/>
    <s v="Maharashtra"/>
    <s v="Super Adults"/>
    <n v="45000"/>
    <n v="28.270874424720574"/>
    <b v="1"/>
    <s v="Fractured Arm"/>
    <b v="1"/>
    <b v="1"/>
    <s v="No Insurance"/>
    <s v="West"/>
    <x v="1"/>
    <n v="68"/>
    <n v="0"/>
    <x v="2"/>
  </r>
  <r>
    <s v="PID0317"/>
    <s v="Punjab"/>
    <s v="senior"/>
    <n v="16000"/>
    <n v="25.471332644628102"/>
    <b v="0"/>
    <s v="Cancer"/>
    <b v="0"/>
    <b v="0"/>
    <s v="Blue Cross"/>
    <s v="North"/>
    <x v="3"/>
    <n v="48"/>
    <n v="0"/>
    <x v="0"/>
  </r>
  <r>
    <s v="PID0318"/>
    <s v="Uttar Pradesh"/>
    <s v="Senior Adullt"/>
    <n v="250000"/>
    <n v="24.150302843254501"/>
    <b v="0"/>
    <s v="Allergic Reaction"/>
    <b v="0"/>
    <b v="0"/>
    <s v="Medicare"/>
    <s v="North"/>
    <x v="1"/>
    <n v="42"/>
    <n v="0"/>
    <x v="2"/>
  </r>
  <r>
    <s v="PID0319"/>
    <s v="Gujarat"/>
    <s v="senior"/>
    <n v="100"/>
    <n v="23.967383020880959"/>
    <b v="0"/>
    <s v="Stroke"/>
    <b v="0"/>
    <b v="0"/>
    <s v="No Insurance"/>
    <s v="West"/>
    <x v="3"/>
    <n v="62"/>
    <n v="0"/>
    <x v="0"/>
  </r>
  <r>
    <s v="PID0320"/>
    <s v="Maharashtra"/>
    <s v="senior"/>
    <n v="75000"/>
    <n v="25.654874426140964"/>
    <b v="0"/>
    <s v="Childbirth"/>
    <b v="0"/>
    <b v="0"/>
    <s v="Cigna"/>
    <s v="West"/>
    <x v="0"/>
    <n v="58"/>
    <n v="0"/>
    <x v="3"/>
  </r>
  <r>
    <s v="PID0321"/>
    <s v="West Bengal"/>
    <s v="Senior Adullt"/>
    <n v="40000"/>
    <n v="26.029150151368562"/>
    <b v="0"/>
    <s v="Prostate Cancer"/>
    <b v="0"/>
    <b v="0"/>
    <s v="No Insurance"/>
    <s v="East"/>
    <x v="1"/>
    <n v="42"/>
    <n v="0"/>
    <x v="2"/>
  </r>
  <r>
    <s v="PID0322"/>
    <s v="Gujarat"/>
    <s v="Senior Adullt"/>
    <n v="3000"/>
    <n v="22.382812499999993"/>
    <b v="0"/>
    <s v="Allergic Reaction"/>
    <b v="0"/>
    <b v="0"/>
    <s v="Aetna"/>
    <s v="West"/>
    <x v="0"/>
    <n v="41"/>
    <n v="0"/>
    <x v="1"/>
  </r>
  <r>
    <s v="PID0323"/>
    <s v="Uttar Pradesh"/>
    <s v="Senior Adullt"/>
    <n v="32000"/>
    <n v="33.391003460207614"/>
    <b v="1"/>
    <s v="Kidney Stones"/>
    <b v="1"/>
    <b v="1"/>
    <s v="No Insurance"/>
    <s v="North"/>
    <x v="1"/>
    <n v="42"/>
    <n v="0"/>
    <x v="3"/>
  </r>
  <r>
    <s v="PID0324"/>
    <s v="West Bengal"/>
    <s v="Super Adults"/>
    <n v="12000"/>
    <n v="34.434582511505582"/>
    <b v="1"/>
    <s v="Heart Attack"/>
    <b v="1"/>
    <b v="0"/>
    <s v="Aetna"/>
    <s v="East"/>
    <x v="3"/>
    <n v="73"/>
    <n v="0"/>
    <x v="0"/>
  </r>
  <r>
    <s v="PID0325"/>
    <s v="West Bengal"/>
    <s v="senior"/>
    <n v="16000"/>
    <n v="22.704798069696608"/>
    <b v="0"/>
    <s v="Fractured Leg"/>
    <b v="0"/>
    <b v="0"/>
    <s v="Medicare"/>
    <s v="East"/>
    <x v="0"/>
    <n v="53"/>
    <n v="0"/>
    <x v="0"/>
  </r>
  <r>
    <s v="PID0326"/>
    <s v="Karnataka"/>
    <s v="Super Adults"/>
    <n v="60000"/>
    <n v="20.133333333333333"/>
    <b v="0"/>
    <s v="Stroke"/>
    <b v="0"/>
    <b v="0"/>
    <s v="No Insurance"/>
    <s v="South"/>
    <x v="3"/>
    <n v="68"/>
    <n v="0"/>
    <x v="0"/>
  </r>
  <r>
    <s v="PID0327"/>
    <s v="Tamil Nadu"/>
    <s v="Young Adults"/>
    <n v="90000"/>
    <n v="33.343592900379605"/>
    <b v="1"/>
    <s v="Fractured Leg"/>
    <b v="1"/>
    <b v="0"/>
    <s v="Aetna"/>
    <s v="South"/>
    <x v="0"/>
    <n v="33"/>
    <n v="0"/>
    <x v="0"/>
  </r>
  <r>
    <s v="PID0328"/>
    <s v="Uttar Pradesh"/>
    <s v="senior"/>
    <n v="60000"/>
    <n v="34.977766884913002"/>
    <b v="1"/>
    <s v="Hypertension"/>
    <b v="1"/>
    <b v="1"/>
    <s v="Medicare"/>
    <s v="North"/>
    <x v="1"/>
    <n v="58"/>
    <n v="0"/>
    <x v="1"/>
  </r>
  <r>
    <s v="PID0329"/>
    <s v="Karnataka"/>
    <s v="Young Adults"/>
    <n v="72000"/>
    <n v="29.617411882821184"/>
    <b v="1"/>
    <s v="Heart Disease"/>
    <b v="1"/>
    <b v="0"/>
    <s v="Cigna"/>
    <s v="South"/>
    <x v="0"/>
    <n v="28"/>
    <n v="0"/>
    <x v="1"/>
  </r>
  <r>
    <s v="PID0330"/>
    <s v="Uttar Pradesh"/>
    <s v="senior"/>
    <n v="500"/>
    <n v="29.881016765819368"/>
    <b v="1"/>
    <s v="Diabetes"/>
    <b v="1"/>
    <b v="0"/>
    <s v="No Insurance"/>
    <s v="North"/>
    <x v="0"/>
    <n v="48"/>
    <n v="0"/>
    <x v="0"/>
  </r>
  <r>
    <s v="PID0331"/>
    <s v="Punjab"/>
    <s v="Senior Adullt"/>
    <n v="100"/>
    <n v="32.192904936245419"/>
    <b v="1"/>
    <s v="Appendicitis"/>
    <b v="0"/>
    <b v="1"/>
    <s v="Cigna"/>
    <s v="North"/>
    <x v="3"/>
    <n v="38"/>
    <n v="0"/>
    <x v="1"/>
  </r>
  <r>
    <s v="PID0332"/>
    <s v="Punjab"/>
    <s v="senior"/>
    <n v="72000"/>
    <n v="32.577777777777776"/>
    <b v="1"/>
    <s v="Heart Attack"/>
    <b v="1"/>
    <b v="0"/>
    <s v="Cigna"/>
    <s v="North"/>
    <x v="1"/>
    <n v="62"/>
    <n v="0"/>
    <x v="2"/>
  </r>
  <r>
    <s v="PID0333"/>
    <s v="Maharashtra"/>
    <s v="Senior Adullt"/>
    <n v="48000"/>
    <n v="33.023660908695021"/>
    <b v="1"/>
    <s v="Appendicitis"/>
    <b v="0"/>
    <b v="1"/>
    <s v="Cigna"/>
    <s v="West"/>
    <x v="3"/>
    <n v="41"/>
    <n v="0"/>
    <x v="3"/>
  </r>
  <r>
    <s v="PID0334"/>
    <s v="West Bengal"/>
    <s v="senior"/>
    <n v="12000"/>
    <n v="33.517573696145128"/>
    <b v="1"/>
    <s v="Hypertension"/>
    <b v="1"/>
    <b v="0"/>
    <s v="Cigna"/>
    <s v="East"/>
    <x v="3"/>
    <n v="62"/>
    <n v="0"/>
    <x v="1"/>
  </r>
  <r>
    <s v="PID0335"/>
    <s v="Punjab"/>
    <s v="Young Adults"/>
    <n v="60000"/>
    <n v="32.599050962540019"/>
    <b v="1"/>
    <s v="Fractured Arm"/>
    <b v="1"/>
    <b v="0"/>
    <s v="No Insurance"/>
    <s v="North"/>
    <x v="0"/>
    <n v="32"/>
    <n v="0"/>
    <x v="0"/>
  </r>
  <r>
    <s v="PID0336"/>
    <s v="Maharashtra"/>
    <s v="senior"/>
    <n v="32000"/>
    <n v="31.230951271110474"/>
    <b v="1"/>
    <s v="Heart Attack"/>
    <b v="1"/>
    <b v="0"/>
    <s v="UnitedHealthcare"/>
    <s v="West"/>
    <x v="3"/>
    <n v="48"/>
    <n v="0"/>
    <x v="0"/>
  </r>
  <r>
    <s v="PID0337"/>
    <s v="Uttar Pradesh"/>
    <s v="senior"/>
    <n v="54000"/>
    <n v="33.828124999999993"/>
    <b v="1"/>
    <s v="Fractured Leg"/>
    <b v="1"/>
    <b v="0"/>
    <s v="No Insurance"/>
    <s v="North"/>
    <x v="4"/>
    <n v="58"/>
    <n v="0"/>
    <x v="6"/>
  </r>
  <r>
    <s v="PID0338"/>
    <s v="Uttar Pradesh"/>
    <s v="Senior Adullt"/>
    <n v="250000"/>
    <n v="21.975510204081633"/>
    <b v="0"/>
    <s v="Allergic Reaction"/>
    <b v="0"/>
    <b v="0"/>
    <s v="Medicare"/>
    <s v="North"/>
    <x v="1"/>
    <n v="38"/>
    <n v="0"/>
    <x v="2"/>
  </r>
  <r>
    <s v="PID0339"/>
    <s v="Uttar Pradesh"/>
    <s v="Senior Adullt"/>
    <n v="12000"/>
    <n v="34.915967790437364"/>
    <b v="1"/>
    <s v="Hypertension"/>
    <b v="1"/>
    <b v="0"/>
    <s v="UnitedHealthcare"/>
    <s v="North"/>
    <x v="0"/>
    <n v="38"/>
    <n v="0"/>
    <x v="0"/>
  </r>
  <r>
    <s v="PID0340"/>
    <s v="Gujarat"/>
    <s v="Senior Adullt"/>
    <n v="12000"/>
    <n v="28.671874999999996"/>
    <b v="1"/>
    <s v="Osteoarthritis"/>
    <b v="1"/>
    <b v="1"/>
    <s v="UnitedHealthcare"/>
    <s v="West"/>
    <x v="3"/>
    <n v="42"/>
    <n v="0"/>
    <x v="0"/>
  </r>
  <r>
    <s v="PID0341"/>
    <s v="Tamil Nadu"/>
    <s v="Senior Adullt"/>
    <n v="60000"/>
    <n v="31.562499999999993"/>
    <b v="1"/>
    <s v="Fractured Arm"/>
    <b v="1"/>
    <b v="0"/>
    <s v="Aetna"/>
    <s v="South"/>
    <x v="4"/>
    <n v="38"/>
    <n v="0"/>
    <x v="5"/>
  </r>
  <r>
    <s v="PID0342"/>
    <s v="Uttar Pradesh"/>
    <s v="senior"/>
    <n v="300000"/>
    <n v="30.022546576480359"/>
    <b v="1"/>
    <s v="Fractured Leg"/>
    <b v="1"/>
    <b v="0"/>
    <s v="No Insurance"/>
    <s v="North"/>
    <x v="1"/>
    <n v="53"/>
    <n v="0"/>
    <x v="2"/>
  </r>
  <r>
    <s v="PID0343"/>
    <s v="Uttar Pradesh"/>
    <s v="senior"/>
    <n v="500"/>
    <n v="33.267069657998292"/>
    <b v="1"/>
    <s v="Kidney Stones"/>
    <b v="1"/>
    <b v="0"/>
    <s v="Medicare"/>
    <s v="North"/>
    <x v="0"/>
    <n v="54"/>
    <n v="0"/>
    <x v="0"/>
  </r>
  <r>
    <s v="PID0344"/>
    <s v="Tamil Nadu"/>
    <s v="senior"/>
    <n v="200000"/>
    <n v="30.726643598615919"/>
    <b v="1"/>
    <s v="Diabetes"/>
    <b v="0"/>
    <b v="1"/>
    <s v="No Insurance"/>
    <s v="South"/>
    <x v="1"/>
    <n v="48"/>
    <n v="0"/>
    <x v="0"/>
  </r>
  <r>
    <s v="PID0345"/>
    <s v="Karnataka"/>
    <s v="Senior Adullt"/>
    <n v="30000"/>
    <n v="29.480968858131494"/>
    <b v="1"/>
    <s v="Allergic Reaction"/>
    <b v="0"/>
    <b v="1"/>
    <s v="Medicare"/>
    <s v="South"/>
    <x v="3"/>
    <n v="38"/>
    <n v="0"/>
    <x v="0"/>
  </r>
  <r>
    <s v="PID0346"/>
    <s v="Maharashtra"/>
    <s v="Young Adults"/>
    <n v="240000"/>
    <n v="23.515624999999996"/>
    <b v="0"/>
    <s v="Prostate Cancer"/>
    <b v="0"/>
    <b v="0"/>
    <s v="No Insurance"/>
    <s v="West"/>
    <x v="1"/>
    <n v="33"/>
    <n v="0"/>
    <x v="4"/>
  </r>
  <r>
    <s v="PID0347"/>
    <s v="Gujarat"/>
    <s v="Senior Adullt"/>
    <n v="40000"/>
    <n v="31.804654164724447"/>
    <b v="1"/>
    <s v="Kidney Stones"/>
    <b v="0"/>
    <b v="1"/>
    <s v="Aetna"/>
    <s v="West"/>
    <x v="1"/>
    <n v="41"/>
    <n v="0"/>
    <x v="4"/>
  </r>
  <r>
    <s v="PID0348"/>
    <s v="Uttar Pradesh"/>
    <s v="senior"/>
    <n v="45000"/>
    <n v="29.903028749626213"/>
    <b v="1"/>
    <s v="Heart Attack"/>
    <b v="1"/>
    <b v="0"/>
    <s v="Cigna"/>
    <s v="North"/>
    <x v="0"/>
    <n v="62"/>
    <n v="0"/>
    <x v="3"/>
  </r>
  <r>
    <s v="PID0349"/>
    <s v="Maharashtra"/>
    <s v="senior"/>
    <n v="24000"/>
    <n v="34.205829863176689"/>
    <b v="1"/>
    <s v="Prostate Cancer"/>
    <b v="1"/>
    <b v="1"/>
    <s v="No Insurance"/>
    <s v="West"/>
    <x v="1"/>
    <n v="53"/>
    <n v="0"/>
    <x v="2"/>
  </r>
  <r>
    <s v="PID0350"/>
    <s v="Gujarat"/>
    <s v="Senior Adullt"/>
    <n v="100"/>
    <n v="33.269872975250458"/>
    <b v="1"/>
    <s v="Prostate Cancer"/>
    <b v="0"/>
    <b v="1"/>
    <s v="Blue Cross"/>
    <s v="West"/>
    <x v="3"/>
    <n v="41"/>
    <n v="0"/>
    <x v="0"/>
  </r>
  <r>
    <s v="PID0351"/>
    <s v="Gujarat"/>
    <s v="senior"/>
    <n v="250000"/>
    <n v="30.674454977816076"/>
    <b v="1"/>
    <s v="Stroke"/>
    <b v="1"/>
    <b v="0"/>
    <s v="Medicare"/>
    <s v="West"/>
    <x v="3"/>
    <n v="48"/>
    <n v="0"/>
    <x v="0"/>
  </r>
  <r>
    <s v="PID0352"/>
    <s v="Tamil Nadu"/>
    <s v="senior"/>
    <n v="40000"/>
    <n v="28.00817869680953"/>
    <b v="1"/>
    <s v="Kidney Stones"/>
    <b v="1"/>
    <b v="0"/>
    <s v="No Insurance"/>
    <s v="South"/>
    <x v="1"/>
    <n v="58"/>
    <n v="0"/>
    <x v="3"/>
  </r>
  <r>
    <s v="PID0353"/>
    <s v="Kerala"/>
    <s v="Senior Adullt"/>
    <n v="16000"/>
    <n v="30.438640484549207"/>
    <b v="1"/>
    <s v="Respiratory Infection"/>
    <b v="1"/>
    <b v="1"/>
    <s v="Aetna"/>
    <s v="South"/>
    <x v="1"/>
    <n v="41"/>
    <n v="0"/>
    <x v="0"/>
  </r>
  <r>
    <s v="PID0354"/>
    <s v="Uttar Pradesh"/>
    <s v="Senior Adullt"/>
    <n v="60000"/>
    <n v="21.340660167864808"/>
    <b v="0"/>
    <s v="Diabetes"/>
    <b v="0"/>
    <b v="0"/>
    <s v="Blue Cross"/>
    <s v="North"/>
    <x v="0"/>
    <n v="45"/>
    <n v="0"/>
    <x v="0"/>
  </r>
  <r>
    <s v="PID0355"/>
    <s v="Kerala"/>
    <s v="senior"/>
    <n v="100"/>
    <n v="22.476586888657646"/>
    <b v="0"/>
    <s v="Diabetes"/>
    <b v="0"/>
    <b v="0"/>
    <s v="Aetna"/>
    <s v="South"/>
    <x v="3"/>
    <n v="58"/>
    <n v="0"/>
    <x v="4"/>
  </r>
  <r>
    <s v="PID0356"/>
    <s v="Punjab"/>
    <s v="Young Adults"/>
    <n v="500"/>
    <n v="30.087809917355372"/>
    <b v="1"/>
    <s v="Prostate Cancer"/>
    <b v="1"/>
    <b v="0"/>
    <s v="Aetna"/>
    <s v="North"/>
    <x v="3"/>
    <n v="33"/>
    <n v="0"/>
    <x v="1"/>
  </r>
  <r>
    <s v="PID0357"/>
    <s v="Kerala"/>
    <s v="Senior Adullt"/>
    <n v="800"/>
    <n v="31.445312499999993"/>
    <b v="1"/>
    <s v="Respiratory Infection"/>
    <b v="1"/>
    <b v="0"/>
    <s v="No Insurance"/>
    <s v="South"/>
    <x v="3"/>
    <n v="38"/>
    <n v="0"/>
    <x v="0"/>
  </r>
  <r>
    <s v="PID0358"/>
    <s v="Maharashtra"/>
    <s v="senior"/>
    <n v="12000"/>
    <n v="30.445054107605543"/>
    <b v="1"/>
    <s v="Heart Attack"/>
    <b v="1"/>
    <b v="0"/>
    <s v="UnitedHealthcare"/>
    <s v="West"/>
    <x v="1"/>
    <n v="62"/>
    <n v="0"/>
    <x v="1"/>
  </r>
  <r>
    <s v="PID0359"/>
    <s v="Maharashtra"/>
    <s v="Young Adults"/>
    <n v="24000"/>
    <n v="32.174662453318007"/>
    <b v="1"/>
    <s v="Diabetes"/>
    <b v="0"/>
    <b v="1"/>
    <s v="Blue Cross"/>
    <s v="West"/>
    <x v="3"/>
    <n v="33"/>
    <n v="0"/>
    <x v="3"/>
  </r>
  <r>
    <s v="PID0360"/>
    <s v="Karnataka"/>
    <s v="Senior Adullt"/>
    <n v="240000"/>
    <n v="30.915495366095556"/>
    <b v="1"/>
    <s v="Appendicitis"/>
    <b v="0"/>
    <b v="1"/>
    <s v="No Insurance"/>
    <s v="South"/>
    <x v="0"/>
    <n v="41"/>
    <n v="0"/>
    <x v="3"/>
  </r>
  <r>
    <s v="PID0361"/>
    <s v="West Bengal"/>
    <s v="senior"/>
    <n v="100"/>
    <n v="31.717230367252146"/>
    <b v="1"/>
    <s v="Cancer"/>
    <b v="1"/>
    <b v="0"/>
    <s v="UnitedHealthcare"/>
    <s v="East"/>
    <x v="1"/>
    <n v="48"/>
    <n v="0"/>
    <x v="2"/>
  </r>
  <r>
    <s v="PID0362"/>
    <s v="West Bengal"/>
    <s v="senior"/>
    <n v="500"/>
    <n v="30.387181205911453"/>
    <b v="1"/>
    <s v="Stroke"/>
    <b v="0"/>
    <b v="1"/>
    <s v="Aetna"/>
    <s v="East"/>
    <x v="0"/>
    <n v="48"/>
    <n v="0"/>
    <x v="0"/>
  </r>
  <r>
    <s v="PID0363"/>
    <s v="Gujarat"/>
    <s v="senior"/>
    <n v="60000"/>
    <n v="34.112353026564087"/>
    <b v="1"/>
    <s v="Prostate Cancer"/>
    <b v="0"/>
    <b v="1"/>
    <s v="Cigna"/>
    <s v="West"/>
    <x v="1"/>
    <n v="53"/>
    <n v="0"/>
    <x v="2"/>
  </r>
  <r>
    <s v="PID0364"/>
    <s v="Uttar Pradesh"/>
    <s v="senior"/>
    <n v="30000"/>
    <n v="30.062071483630163"/>
    <b v="1"/>
    <s v="Allergic Reaction"/>
    <b v="1"/>
    <b v="0"/>
    <s v="Medicare"/>
    <s v="North"/>
    <x v="3"/>
    <n v="62"/>
    <n v="0"/>
    <x v="0"/>
  </r>
  <r>
    <s v="PID0365"/>
    <s v="Tamil Nadu"/>
    <s v="senior"/>
    <n v="500"/>
    <n v="33.340954122847123"/>
    <b v="1"/>
    <s v="Heart Attack"/>
    <b v="1"/>
    <b v="0"/>
    <s v="Medicare"/>
    <s v="South"/>
    <x v="4"/>
    <n v="48"/>
    <n v="0"/>
    <x v="6"/>
  </r>
  <r>
    <s v="PID0366"/>
    <s v="Gujarat"/>
    <s v="Super Adults"/>
    <n v="1000"/>
    <n v="25.722789115646261"/>
    <b v="0"/>
    <s v="Childbirth"/>
    <b v="0"/>
    <b v="0"/>
    <s v="No Insurance"/>
    <s v="West"/>
    <x v="3"/>
    <n v="68"/>
    <n v="0"/>
    <x v="0"/>
  </r>
  <r>
    <s v="PID0367"/>
    <s v="Gujarat"/>
    <s v="senior"/>
    <n v="20000"/>
    <n v="31.92507804370447"/>
    <b v="1"/>
    <s v="Fractured Leg"/>
    <b v="1"/>
    <b v="1"/>
    <s v="Medicare"/>
    <s v="West"/>
    <x v="4"/>
    <n v="53"/>
    <n v="0"/>
    <x v="6"/>
  </r>
  <r>
    <s v="PID0368"/>
    <s v="Punjab"/>
    <s v="Young Adults"/>
    <n v="100"/>
    <n v="31.305770374776923"/>
    <b v="1"/>
    <s v="Hypertension"/>
    <b v="0"/>
    <b v="1"/>
    <s v="Aetna"/>
    <s v="North"/>
    <x v="0"/>
    <n v="34"/>
    <n v="0"/>
    <x v="3"/>
  </r>
  <r>
    <s v="PID0369"/>
    <s v="Uttar Pradesh"/>
    <s v="senior"/>
    <n v="500"/>
    <n v="33.918578324576018"/>
    <b v="1"/>
    <s v="Cancer"/>
    <b v="0"/>
    <b v="1"/>
    <s v="No Insurance"/>
    <s v="North"/>
    <x v="1"/>
    <n v="62"/>
    <n v="0"/>
    <x v="2"/>
  </r>
  <r>
    <s v="PID0370"/>
    <s v="Uttar Pradesh"/>
    <s v="senior"/>
    <n v="72000"/>
    <n v="30.780907404284029"/>
    <b v="1"/>
    <s v="Kidney Stones"/>
    <b v="1"/>
    <b v="0"/>
    <s v="No Insurance"/>
    <s v="North"/>
    <x v="3"/>
    <n v="53"/>
    <n v="0"/>
    <x v="1"/>
  </r>
  <r>
    <s v="PID0371"/>
    <s v="West Bengal"/>
    <s v="senior"/>
    <n v="72000"/>
    <n v="22.309244096356945"/>
    <b v="0"/>
    <s v="Cancer"/>
    <b v="0"/>
    <b v="0"/>
    <s v="Cigna"/>
    <s v="East"/>
    <x v="3"/>
    <n v="53"/>
    <n v="0"/>
    <x v="0"/>
  </r>
  <r>
    <s v="PID0372"/>
    <s v="West Bengal"/>
    <s v="senior"/>
    <n v="500"/>
    <n v="28.025711662075299"/>
    <b v="1"/>
    <s v="Heart Disease"/>
    <b v="1"/>
    <b v="1"/>
    <s v="No Insurance"/>
    <s v="East"/>
    <x v="1"/>
    <n v="48"/>
    <n v="0"/>
    <x v="2"/>
  </r>
  <r>
    <s v="PID0373"/>
    <s v="Punjab"/>
    <s v="Young Adults"/>
    <n v="240000"/>
    <n v="20.447463324113304"/>
    <b v="0"/>
    <s v="Childbirth"/>
    <b v="0"/>
    <b v="0"/>
    <s v="Cigna"/>
    <s v="North"/>
    <x v="3"/>
    <n v="33"/>
    <n v="0"/>
    <x v="1"/>
  </r>
  <r>
    <s v="PID0374"/>
    <s v="Karnataka"/>
    <s v="Super Adults"/>
    <n v="18000"/>
    <n v="20.381328073635764"/>
    <b v="0"/>
    <s v="Osteoarthritis"/>
    <b v="0"/>
    <b v="0"/>
    <s v="UnitedHealthcare"/>
    <s v="South"/>
    <x v="1"/>
    <n v="68"/>
    <n v="0"/>
    <x v="0"/>
  </r>
  <r>
    <s v="PID0375"/>
    <s v="Kerala"/>
    <s v="Senior Adullt"/>
    <n v="16000"/>
    <n v="29.069767441860467"/>
    <b v="1"/>
    <s v="Fractured Leg"/>
    <b v="0"/>
    <b v="1"/>
    <s v="Blue Cross"/>
    <s v="South"/>
    <x v="0"/>
    <n v="38"/>
    <n v="0"/>
    <x v="0"/>
  </r>
  <r>
    <s v="PID0376"/>
    <s v="Punjab"/>
    <s v="senior"/>
    <n v="800"/>
    <n v="23.71883656509695"/>
    <b v="0"/>
    <s v="Fractured Leg"/>
    <b v="0"/>
    <b v="0"/>
    <s v="Cigna"/>
    <s v="North"/>
    <x v="4"/>
    <n v="53"/>
    <n v="0"/>
    <x v="6"/>
  </r>
  <r>
    <s v="PID0377"/>
    <s v="Kerala"/>
    <s v="senior"/>
    <n v="72000"/>
    <n v="24.615150129553413"/>
    <b v="0"/>
    <s v="Childbirth"/>
    <b v="0"/>
    <b v="0"/>
    <s v="No Insurance"/>
    <s v="South"/>
    <x v="3"/>
    <n v="62"/>
    <n v="0"/>
    <x v="0"/>
  </r>
  <r>
    <s v="PID0378"/>
    <s v="Punjab"/>
    <s v="senior"/>
    <n v="30000"/>
    <n v="34.484072549916164"/>
    <b v="1"/>
    <s v="Fractured Leg"/>
    <b v="0"/>
    <b v="1"/>
    <s v="Medicare"/>
    <s v="North"/>
    <x v="0"/>
    <n v="58"/>
    <n v="0"/>
    <x v="1"/>
  </r>
  <r>
    <s v="PID0379"/>
    <s v="Kerala"/>
    <s v="senior"/>
    <n v="21000"/>
    <n v="23.875114784205696"/>
    <b v="0"/>
    <s v="Fractured Leg"/>
    <b v="0"/>
    <b v="0"/>
    <s v="No Insurance"/>
    <s v="South"/>
    <x v="3"/>
    <n v="53"/>
    <n v="0"/>
    <x v="3"/>
  </r>
  <r>
    <s v="PID0380"/>
    <s v="Gujarat"/>
    <s v="Young Adults"/>
    <n v="100"/>
    <n v="21.204914783987316"/>
    <b v="0"/>
    <s v="Kidney Stones"/>
    <b v="0"/>
    <b v="0"/>
    <s v="No Insurance"/>
    <s v="West"/>
    <x v="0"/>
    <n v="34"/>
    <n v="0"/>
    <x v="0"/>
  </r>
  <r>
    <s v="PID0381"/>
    <s v="Maharashtra"/>
    <s v="senior"/>
    <n v="90000"/>
    <n v="26.532516532110836"/>
    <b v="0"/>
    <s v="Stroke"/>
    <b v="0"/>
    <b v="0"/>
    <s v="Medicare"/>
    <s v="West"/>
    <x v="1"/>
    <n v="62"/>
    <n v="0"/>
    <x v="0"/>
  </r>
  <r>
    <s v="PID0382"/>
    <s v="West Bengal"/>
    <s v="Senior Adullt"/>
    <n v="18000"/>
    <n v="20.571428571428573"/>
    <b v="0"/>
    <s v="Prostate Cancer"/>
    <b v="0"/>
    <b v="0"/>
    <s v="Cigna"/>
    <s v="East"/>
    <x v="1"/>
    <n v="38"/>
    <n v="0"/>
    <x v="0"/>
  </r>
  <r>
    <s v="PID0383"/>
    <s v="Maharashtra"/>
    <s v="Super Adults"/>
    <n v="250000"/>
    <n v="33.822035128465672"/>
    <b v="1"/>
    <s v="Cancer"/>
    <b v="1"/>
    <b v="1"/>
    <s v="No Insurance"/>
    <s v="West"/>
    <x v="1"/>
    <n v="68"/>
    <n v="0"/>
    <x v="1"/>
  </r>
  <r>
    <s v="PID0384"/>
    <s v="Gujarat"/>
    <s v="Senior Adullt"/>
    <n v="100"/>
    <n v="30.864197530864192"/>
    <b v="1"/>
    <s v="Hypertension"/>
    <b v="1"/>
    <b v="0"/>
    <s v="Aetna"/>
    <s v="West"/>
    <x v="0"/>
    <n v="42"/>
    <n v="0"/>
    <x v="4"/>
  </r>
  <r>
    <s v="PID0385"/>
    <s v="Uttar Pradesh"/>
    <s v="Senior Adullt"/>
    <n v="30000"/>
    <n v="23.841672774970096"/>
    <b v="0"/>
    <s v="Diabetes"/>
    <b v="0"/>
    <b v="0"/>
    <s v="Medicare"/>
    <s v="North"/>
    <x v="1"/>
    <n v="38"/>
    <n v="0"/>
    <x v="1"/>
  </r>
  <r>
    <s v="PID0386"/>
    <s v="Uttar Pradesh"/>
    <s v="Young Adults"/>
    <n v="60000"/>
    <n v="29.150151368559037"/>
    <b v="1"/>
    <s v="Childbirth"/>
    <b v="1"/>
    <b v="0"/>
    <s v="Aetna"/>
    <s v="North"/>
    <x v="1"/>
    <n v="33"/>
    <n v="0"/>
    <x v="0"/>
  </r>
  <r>
    <s v="PID0387"/>
    <s v="Uttar Pradesh"/>
    <s v="senior"/>
    <n v="24000"/>
    <n v="30.934256055363328"/>
    <b v="1"/>
    <s v="Heart Disease"/>
    <b v="1"/>
    <b v="1"/>
    <s v="Medicare"/>
    <s v="North"/>
    <x v="0"/>
    <n v="48"/>
    <n v="0"/>
    <x v="3"/>
  </r>
  <r>
    <s v="PID0388"/>
    <s v="West Bengal"/>
    <s v="senior"/>
    <n v="30000"/>
    <n v="34.540452111838199"/>
    <b v="1"/>
    <s v="Heart Disease"/>
    <b v="1"/>
    <b v="0"/>
    <s v="Medicare"/>
    <s v="East"/>
    <x v="0"/>
    <n v="58"/>
    <n v="0"/>
    <x v="4"/>
  </r>
  <r>
    <s v="PID0389"/>
    <s v="West Bengal"/>
    <s v="Super Adults"/>
    <n v="16000"/>
    <n v="33.448389217619983"/>
    <b v="1"/>
    <s v="Diabetes"/>
    <b v="0"/>
    <b v="1"/>
    <s v="No Insurance"/>
    <s v="East"/>
    <x v="0"/>
    <n v="68"/>
    <n v="0"/>
    <x v="1"/>
  </r>
  <r>
    <s v="PID0390"/>
    <s v="Karnataka"/>
    <s v="senior"/>
    <n v="75000"/>
    <n v="30.600761772853186"/>
    <b v="1"/>
    <s v="Kidney Stones"/>
    <b v="1"/>
    <b v="0"/>
    <s v="Medicare"/>
    <s v="South"/>
    <x v="1"/>
    <n v="58"/>
    <n v="0"/>
    <x v="1"/>
  </r>
  <r>
    <s v="PID0391"/>
    <s v="Kerala"/>
    <s v="Senior Adullt"/>
    <n v="4000"/>
    <n v="28.085336213880634"/>
    <b v="1"/>
    <s v="Childbirth"/>
    <b v="0"/>
    <b v="1"/>
    <s v="No Insurance"/>
    <s v="South"/>
    <x v="0"/>
    <n v="42"/>
    <n v="0"/>
    <x v="1"/>
  </r>
  <r>
    <s v="PID0392"/>
    <s v="Kerala"/>
    <s v="Senior Adullt"/>
    <n v="250000"/>
    <n v="30.847098252453751"/>
    <b v="1"/>
    <s v="Heart Disease"/>
    <b v="1"/>
    <b v="0"/>
    <s v="Medicare"/>
    <s v="South"/>
    <x v="0"/>
    <n v="38"/>
    <n v="0"/>
    <x v="3"/>
  </r>
  <r>
    <s v="PID0393"/>
    <s v="West Bengal"/>
    <s v="Super Adults"/>
    <n v="90000"/>
    <n v="30.299434357818118"/>
    <b v="1"/>
    <s v="Appendicitis"/>
    <b v="1"/>
    <b v="0"/>
    <s v="Cigna"/>
    <s v="East"/>
    <x v="1"/>
    <n v="68"/>
    <n v="0"/>
    <x v="3"/>
  </r>
  <r>
    <s v="PID0394"/>
    <s v="Gujarat"/>
    <s v="Super Adults"/>
    <n v="45000"/>
    <n v="32.079427237846602"/>
    <b v="1"/>
    <s v="Heart Disease"/>
    <b v="1"/>
    <b v="0"/>
    <s v="UnitedHealthcare"/>
    <s v="West"/>
    <x v="1"/>
    <n v="68"/>
    <n v="0"/>
    <x v="0"/>
  </r>
  <r>
    <s v="PID0395"/>
    <s v="West Bengal"/>
    <s v="Senior Adullt"/>
    <n v="48000"/>
    <n v="29.846813956114268"/>
    <b v="1"/>
    <s v="Heart Disease"/>
    <b v="1"/>
    <b v="1"/>
    <s v="UnitedHealthcare"/>
    <s v="East"/>
    <x v="0"/>
    <n v="45"/>
    <n v="0"/>
    <x v="0"/>
  </r>
  <r>
    <s v="PID0396"/>
    <s v="Uttar Pradesh"/>
    <s v="Super Adults"/>
    <n v="12000"/>
    <n v="29.904263329628172"/>
    <b v="1"/>
    <s v="Cancer"/>
    <b v="0"/>
    <b v="1"/>
    <s v="Aetna"/>
    <s v="North"/>
    <x v="0"/>
    <n v="68"/>
    <n v="0"/>
    <x v="4"/>
  </r>
  <r>
    <s v="PID0397"/>
    <s v="Punjab"/>
    <s v="Senior Adullt"/>
    <n v="800"/>
    <n v="29.035383741521603"/>
    <b v="1"/>
    <s v="Respiratory Infection"/>
    <b v="1"/>
    <b v="1"/>
    <s v="Blue Cross"/>
    <s v="North"/>
    <x v="1"/>
    <n v="42"/>
    <n v="0"/>
    <x v="2"/>
  </r>
  <r>
    <s v="PID0398"/>
    <s v="Kerala"/>
    <s v="Young Adults"/>
    <n v="24000"/>
    <n v="23.030045351473927"/>
    <b v="0"/>
    <s v="Osteoarthritis"/>
    <b v="0"/>
    <b v="0"/>
    <s v="UnitedHealthcare"/>
    <s v="South"/>
    <x v="1"/>
    <n v="32"/>
    <n v="0"/>
    <x v="1"/>
  </r>
  <r>
    <s v="PID0399"/>
    <s v="Maharashtra"/>
    <s v="Senior Adullt"/>
    <n v="60000"/>
    <n v="30.320443482963768"/>
    <b v="1"/>
    <s v="Stroke"/>
    <b v="1"/>
    <b v="0"/>
    <s v="Cigna"/>
    <s v="West"/>
    <x v="3"/>
    <n v="42"/>
    <n v="0"/>
    <x v="1"/>
  </r>
  <r>
    <s v="PID0400"/>
    <s v="Uttar Pradesh"/>
    <s v="Senior Adullt"/>
    <n v="24000"/>
    <n v="26.1286108288576"/>
    <b v="0"/>
    <s v="Diabetes"/>
    <b v="0"/>
    <b v="0"/>
    <s v="Cigna"/>
    <s v="North"/>
    <x v="1"/>
    <n v="41"/>
    <n v="0"/>
    <x v="0"/>
  </r>
  <r>
    <s v="PID0401"/>
    <s v="Uttar Pradesh"/>
    <s v="senior"/>
    <n v="60000"/>
    <n v="20.844444444444445"/>
    <b v="0"/>
    <s v="Appendicitis"/>
    <b v="0"/>
    <b v="0"/>
    <s v="Cigna"/>
    <s v="North"/>
    <x v="4"/>
    <n v="62"/>
    <n v="0"/>
    <x v="6"/>
  </r>
  <r>
    <s v="PID0402"/>
    <s v="Maharashtra"/>
    <s v="Senior Adullt"/>
    <n v="250000"/>
    <n v="30.026332888752098"/>
    <b v="1"/>
    <s v="Diabetes"/>
    <b v="0"/>
    <b v="1"/>
    <s v="Medicare"/>
    <s v="West"/>
    <x v="3"/>
    <n v="42"/>
    <n v="0"/>
    <x v="0"/>
  </r>
  <r>
    <s v="PID0403"/>
    <s v="Kerala"/>
    <s v="senior"/>
    <n v="1600"/>
    <n v="34.89028567127103"/>
    <b v="1"/>
    <s v="Heart Disease"/>
    <b v="1"/>
    <b v="1"/>
    <s v="Aetna"/>
    <s v="South"/>
    <x v="3"/>
    <n v="48"/>
    <n v="0"/>
    <x v="3"/>
  </r>
  <r>
    <s v="PID0404"/>
    <s v="Kerala"/>
    <s v="Super Adults"/>
    <n v="12000"/>
    <n v="34.924163648750408"/>
    <b v="1"/>
    <s v="Childbirth"/>
    <b v="0"/>
    <b v="1"/>
    <s v="Blue Cross"/>
    <s v="South"/>
    <x v="3"/>
    <n v="68"/>
    <n v="0"/>
    <x v="1"/>
  </r>
  <r>
    <s v="PID0405"/>
    <s v="Karnataka"/>
    <s v="Young Adults"/>
    <n v="32000"/>
    <n v="22.13839353757049"/>
    <b v="0"/>
    <s v="Fractured Arm"/>
    <b v="0"/>
    <b v="0"/>
    <s v="Blue Cross"/>
    <s v="South"/>
    <x v="1"/>
    <n v="33"/>
    <n v="0"/>
    <x v="3"/>
  </r>
  <r>
    <s v="PID0406"/>
    <s v="Karnataka"/>
    <s v="Senior Adullt"/>
    <n v="12000"/>
    <n v="32.707290451277807"/>
    <b v="1"/>
    <s v="Fractured Leg"/>
    <b v="1"/>
    <b v="0"/>
    <s v="No Insurance"/>
    <s v="South"/>
    <x v="1"/>
    <n v="38"/>
    <n v="0"/>
    <x v="2"/>
  </r>
  <r>
    <s v="PID0407"/>
    <s v="Punjab"/>
    <s v="senior"/>
    <n v="100"/>
    <n v="34.842451523545705"/>
    <b v="1"/>
    <s v="Childbirth"/>
    <b v="1"/>
    <b v="1"/>
    <s v="Aetna"/>
    <s v="North"/>
    <x v="3"/>
    <n v="62"/>
    <n v="0"/>
    <x v="0"/>
  </r>
  <r>
    <s v="PID0408"/>
    <s v="West Bengal"/>
    <s v="senior"/>
    <n v="24000"/>
    <n v="28.945312499999993"/>
    <b v="1"/>
    <s v="Diabetes"/>
    <b v="1"/>
    <b v="0"/>
    <s v="Blue Cross"/>
    <s v="East"/>
    <x v="0"/>
    <n v="53"/>
    <n v="0"/>
    <x v="0"/>
  </r>
  <r>
    <s v="PID0409"/>
    <s v="West Bengal"/>
    <s v="senior"/>
    <n v="48000"/>
    <n v="30.334540499838646"/>
    <b v="1"/>
    <s v="Fractured Arm"/>
    <b v="1"/>
    <b v="0"/>
    <s v="No Insurance"/>
    <s v="East"/>
    <x v="1"/>
    <n v="62"/>
    <n v="0"/>
    <x v="2"/>
  </r>
  <r>
    <s v="PID0410"/>
    <s v="Karnataka"/>
    <s v="senior"/>
    <n v="60000"/>
    <n v="33.226642280140219"/>
    <b v="1"/>
    <s v="Fractured Arm"/>
    <b v="1"/>
    <b v="1"/>
    <s v="No Insurance"/>
    <s v="South"/>
    <x v="1"/>
    <n v="58"/>
    <n v="0"/>
    <x v="4"/>
  </r>
  <r>
    <s v="PID0411"/>
    <s v="Uttar Pradesh"/>
    <s v="Senior Adullt"/>
    <n v="800"/>
    <n v="31.789809841776744"/>
    <b v="1"/>
    <s v="Heart Disease"/>
    <b v="1"/>
    <b v="1"/>
    <s v="Cigna"/>
    <s v="North"/>
    <x v="0"/>
    <n v="38"/>
    <n v="0"/>
    <x v="1"/>
  </r>
  <r>
    <s v="PID0412"/>
    <s v="Kerala"/>
    <s v="senior"/>
    <n v="40000"/>
    <n v="32.08655562165378"/>
    <b v="1"/>
    <s v="Diabetes"/>
    <b v="1"/>
    <b v="0"/>
    <s v="No Insurance"/>
    <s v="South"/>
    <x v="3"/>
    <n v="48"/>
    <n v="0"/>
    <x v="1"/>
  </r>
  <r>
    <s v="PID0413"/>
    <s v="Punjab"/>
    <s v="senior"/>
    <n v="72000"/>
    <n v="29.033661643131204"/>
    <b v="1"/>
    <s v="Fractured Leg"/>
    <b v="0"/>
    <b v="1"/>
    <s v="Medicare"/>
    <s v="North"/>
    <x v="3"/>
    <n v="62"/>
    <n v="0"/>
    <x v="1"/>
  </r>
  <r>
    <s v="PID0414"/>
    <s v="West Bengal"/>
    <s v="Super Adults"/>
    <n v="60000"/>
    <n v="24.194944598337951"/>
    <b v="0"/>
    <s v="Fractured Leg"/>
    <b v="0"/>
    <b v="0"/>
    <s v="Aetna"/>
    <s v="East"/>
    <x v="3"/>
    <n v="68"/>
    <n v="0"/>
    <x v="4"/>
  </r>
  <r>
    <s v="PID0415"/>
    <s v="Uttar Pradesh"/>
    <s v="senior"/>
    <n v="500"/>
    <n v="22.892819979188342"/>
    <b v="0"/>
    <s v="Prostate Cancer"/>
    <b v="0"/>
    <b v="0"/>
    <s v="Medicare"/>
    <s v="North"/>
    <x v="1"/>
    <n v="58"/>
    <n v="0"/>
    <x v="1"/>
  </r>
  <r>
    <s v="PID0416"/>
    <s v="West Bengal"/>
    <s v="Young Adults"/>
    <n v="32000"/>
    <n v="32.632014754036661"/>
    <b v="1"/>
    <s v="Heart Disease"/>
    <b v="1"/>
    <b v="0"/>
    <s v="Cigna"/>
    <s v="East"/>
    <x v="1"/>
    <n v="33"/>
    <n v="0"/>
    <x v="2"/>
  </r>
  <r>
    <s v="PID0417"/>
    <s v="West Bengal"/>
    <s v="senior"/>
    <n v="32000"/>
    <n v="31.875438537872967"/>
    <b v="1"/>
    <s v="Heart Attack"/>
    <b v="1"/>
    <b v="0"/>
    <s v="Aetna"/>
    <s v="East"/>
    <x v="0"/>
    <n v="48"/>
    <n v="0"/>
    <x v="1"/>
  </r>
  <r>
    <s v="PID0418"/>
    <s v="Tamil Nadu"/>
    <s v="Senior Adullt"/>
    <n v="90000"/>
    <n v="22.432653061224492"/>
    <b v="0"/>
    <s v="Prostate Cancer"/>
    <b v="0"/>
    <b v="0"/>
    <s v="UnitedHealthcare"/>
    <s v="South"/>
    <x v="3"/>
    <n v="38"/>
    <n v="0"/>
    <x v="1"/>
  </r>
  <r>
    <s v="PID0419"/>
    <s v="Kerala"/>
    <s v="senior"/>
    <n v="200000"/>
    <n v="33.370626133251029"/>
    <b v="1"/>
    <s v="Osteoarthritis"/>
    <b v="1"/>
    <b v="0"/>
    <s v="Aetna"/>
    <s v="South"/>
    <x v="3"/>
    <n v="48"/>
    <n v="0"/>
    <x v="0"/>
  </r>
  <r>
    <s v="PID0420"/>
    <s v="Gujarat"/>
    <s v="Super Adults"/>
    <n v="240000"/>
    <n v="34.702096428168169"/>
    <b v="1"/>
    <s v="Prostate Cancer"/>
    <b v="1"/>
    <b v="0"/>
    <s v="Blue Cross"/>
    <s v="West"/>
    <x v="1"/>
    <n v="73"/>
    <n v="0"/>
    <x v="0"/>
  </r>
  <r>
    <s v="PID0421"/>
    <s v="Gujarat"/>
    <s v="Super Adults"/>
    <n v="45000"/>
    <n v="26.1286108288576"/>
    <b v="0"/>
    <s v="Stroke"/>
    <b v="0"/>
    <b v="0"/>
    <s v="Aetna"/>
    <s v="West"/>
    <x v="4"/>
    <n v="73"/>
    <n v="0"/>
    <x v="6"/>
  </r>
  <r>
    <s v="PID0422"/>
    <s v="Kerala"/>
    <s v="senior"/>
    <n v="800"/>
    <n v="28.844953173777309"/>
    <b v="1"/>
    <s v="Childbirth"/>
    <b v="1"/>
    <b v="0"/>
    <s v="No Insurance"/>
    <s v="South"/>
    <x v="3"/>
    <n v="53"/>
    <n v="0"/>
    <x v="1"/>
  </r>
  <r>
    <s v="PID0423"/>
    <s v="Tamil Nadu"/>
    <s v="senior"/>
    <n v="250000"/>
    <n v="33.113822914390937"/>
    <b v="1"/>
    <s v="Heart Attack"/>
    <b v="1"/>
    <b v="1"/>
    <s v="Medicare"/>
    <s v="South"/>
    <x v="3"/>
    <n v="48"/>
    <n v="0"/>
    <x v="3"/>
  </r>
  <r>
    <s v="PID0424"/>
    <s v="Punjab"/>
    <s v="senior"/>
    <n v="800"/>
    <n v="34.569780483896807"/>
    <b v="1"/>
    <s v="Cancer"/>
    <b v="1"/>
    <b v="1"/>
    <s v="UnitedHealthcare"/>
    <s v="North"/>
    <x v="0"/>
    <n v="53"/>
    <n v="0"/>
    <x v="0"/>
  </r>
  <r>
    <s v="PID0425"/>
    <s v="Maharashtra"/>
    <s v="Senior Adullt"/>
    <n v="45000"/>
    <n v="22.369146005509645"/>
    <b v="0"/>
    <s v="Appendicitis"/>
    <b v="0"/>
    <b v="0"/>
    <s v="Aetna"/>
    <s v="West"/>
    <x v="0"/>
    <n v="42"/>
    <n v="0"/>
    <x v="0"/>
  </r>
  <r>
    <s v="PID0426"/>
    <s v="Kerala"/>
    <s v="senior"/>
    <n v="800"/>
    <n v="34.033595017762373"/>
    <b v="1"/>
    <s v="Hypertension"/>
    <b v="0"/>
    <b v="1"/>
    <s v="No Insurance"/>
    <s v="South"/>
    <x v="0"/>
    <n v="53"/>
    <n v="0"/>
    <x v="0"/>
  </r>
  <r>
    <s v="PID0427"/>
    <s v="Uttar Pradesh"/>
    <s v="Senior Adullt"/>
    <n v="40000"/>
    <n v="22.309356408869661"/>
    <b v="0"/>
    <s v="Hypertension"/>
    <b v="0"/>
    <b v="0"/>
    <s v="Blue Cross"/>
    <s v="North"/>
    <x v="3"/>
    <n v="45"/>
    <n v="0"/>
    <x v="1"/>
  </r>
  <r>
    <s v="PID0428"/>
    <s v="West Bengal"/>
    <s v="senior"/>
    <n v="3000"/>
    <n v="34.352399737015119"/>
    <b v="1"/>
    <s v="Diabetes"/>
    <b v="1"/>
    <b v="0"/>
    <s v="Aetna"/>
    <s v="East"/>
    <x v="0"/>
    <n v="58"/>
    <n v="0"/>
    <x v="0"/>
  </r>
  <r>
    <s v="PID0429"/>
    <s v="Punjab"/>
    <s v="senior"/>
    <n v="40000"/>
    <n v="22.168692837517408"/>
    <b v="0"/>
    <s v="Fractured Leg"/>
    <b v="0"/>
    <b v="0"/>
    <s v="UnitedHealthcare"/>
    <s v="North"/>
    <x v="0"/>
    <n v="62"/>
    <n v="0"/>
    <x v="3"/>
  </r>
  <r>
    <s v="PID0430"/>
    <s v="Tamil Nadu"/>
    <s v="senior"/>
    <n v="72000"/>
    <n v="29.372397382510414"/>
    <b v="1"/>
    <s v="Heart Attack"/>
    <b v="1"/>
    <b v="0"/>
    <s v="Blue Cross"/>
    <s v="South"/>
    <x v="3"/>
    <n v="53"/>
    <n v="0"/>
    <x v="0"/>
  </r>
  <r>
    <s v="PID0431"/>
    <s v="West Bengal"/>
    <s v="senior"/>
    <n v="12000"/>
    <n v="31.34476044559354"/>
    <b v="1"/>
    <s v="Kidney Stones"/>
    <b v="0"/>
    <b v="1"/>
    <s v="Cigna"/>
    <s v="East"/>
    <x v="1"/>
    <n v="48"/>
    <n v="0"/>
    <x v="2"/>
  </r>
  <r>
    <s v="PID0432"/>
    <s v="Uttar Pradesh"/>
    <s v="Young Adults"/>
    <n v="54000"/>
    <n v="24.673008323424494"/>
    <b v="0"/>
    <s v="Prostate Cancer"/>
    <b v="0"/>
    <b v="0"/>
    <s v="Aetna"/>
    <s v="North"/>
    <x v="3"/>
    <n v="33"/>
    <n v="0"/>
    <x v="1"/>
  </r>
  <r>
    <s v="PID0433"/>
    <s v="Kerala"/>
    <s v="senior"/>
    <n v="45000"/>
    <n v="29.531680440771357"/>
    <b v="1"/>
    <s v="Heart Disease"/>
    <b v="1"/>
    <b v="1"/>
    <s v="Blue Cross"/>
    <s v="South"/>
    <x v="4"/>
    <n v="48"/>
    <n v="0"/>
    <x v="5"/>
  </r>
  <r>
    <s v="PID0434"/>
    <s v="Karnataka"/>
    <s v="senior"/>
    <n v="100"/>
    <n v="25.636700961376285"/>
    <b v="0"/>
    <s v="Diabetes"/>
    <b v="0"/>
    <b v="0"/>
    <s v="Cigna"/>
    <s v="South"/>
    <x v="0"/>
    <n v="53"/>
    <n v="0"/>
    <x v="1"/>
  </r>
  <r>
    <s v="PID0435"/>
    <s v="Gujarat"/>
    <s v="senior"/>
    <n v="24000"/>
    <n v="21.338210638622158"/>
    <b v="0"/>
    <s v="Cancer"/>
    <b v="0"/>
    <b v="0"/>
    <s v="Aetna"/>
    <s v="West"/>
    <x v="1"/>
    <n v="54"/>
    <n v="0"/>
    <x v="2"/>
  </r>
  <r>
    <s v="PID0436"/>
    <s v="Gujarat"/>
    <s v="Young Adults"/>
    <n v="18000"/>
    <n v="29.062499999999996"/>
    <b v="1"/>
    <s v="Kidney Stones"/>
    <b v="0"/>
    <b v="1"/>
    <s v="Cigna"/>
    <s v="West"/>
    <x v="1"/>
    <n v="34"/>
    <n v="0"/>
    <x v="0"/>
  </r>
  <r>
    <s v="PID0437"/>
    <s v="Kerala"/>
    <s v="senior"/>
    <n v="54000"/>
    <n v="23.287419651056016"/>
    <b v="0"/>
    <s v="Fractured Arm"/>
    <b v="0"/>
    <b v="0"/>
    <s v="Aetna"/>
    <s v="South"/>
    <x v="3"/>
    <n v="62"/>
    <n v="0"/>
    <x v="0"/>
  </r>
  <r>
    <s v="PID0438"/>
    <s v="Punjab"/>
    <s v="senior"/>
    <n v="500"/>
    <n v="32.769394909312595"/>
    <b v="1"/>
    <s v="Kidney Stones"/>
    <b v="1"/>
    <b v="1"/>
    <s v="Medicare"/>
    <s v="North"/>
    <x v="1"/>
    <n v="62"/>
    <n v="0"/>
    <x v="4"/>
  </r>
  <r>
    <s v="PID0439"/>
    <s v="Karnataka"/>
    <s v="Super Adults"/>
    <n v="48000"/>
    <n v="30.781249999999993"/>
    <b v="1"/>
    <s v="Diabetes"/>
    <b v="0"/>
    <b v="1"/>
    <s v="Cigna"/>
    <s v="South"/>
    <x v="3"/>
    <n v="68"/>
    <n v="0"/>
    <x v="1"/>
  </r>
  <r>
    <s v="PID0440"/>
    <s v="Gujarat"/>
    <s v="senior"/>
    <n v="72000"/>
    <n v="25.512123388393011"/>
    <b v="0"/>
    <s v="Stroke"/>
    <b v="0"/>
    <b v="0"/>
    <s v="Cigna"/>
    <s v="West"/>
    <x v="3"/>
    <n v="48"/>
    <n v="0"/>
    <x v="3"/>
  </r>
  <r>
    <s v="PID0441"/>
    <s v="Tamil Nadu"/>
    <s v="Super Adults"/>
    <n v="200"/>
    <n v="34.570312499999993"/>
    <b v="1"/>
    <s v="Fractured Arm"/>
    <b v="0"/>
    <b v="1"/>
    <s v="Blue Cross"/>
    <s v="South"/>
    <x v="0"/>
    <n v="73"/>
    <n v="0"/>
    <x v="0"/>
  </r>
  <r>
    <s v="PID0442"/>
    <s v="Karnataka"/>
    <s v="senior"/>
    <n v="20000"/>
    <n v="20.692552781765347"/>
    <b v="0"/>
    <s v="Diabetes"/>
    <b v="0"/>
    <b v="0"/>
    <s v="UnitedHealthcare"/>
    <s v="South"/>
    <x v="0"/>
    <n v="58"/>
    <n v="0"/>
    <x v="1"/>
  </r>
  <r>
    <s v="PID0443"/>
    <s v="Uttar Pradesh"/>
    <s v="Senior Adullt"/>
    <n v="60000"/>
    <n v="25.524316375477053"/>
    <b v="0"/>
    <s v="Fractured Leg"/>
    <b v="0"/>
    <b v="0"/>
    <s v="Aetna"/>
    <s v="North"/>
    <x v="4"/>
    <n v="45"/>
    <n v="0"/>
    <x v="6"/>
  </r>
  <r>
    <s v="PID0444"/>
    <s v="Punjab"/>
    <s v="senior"/>
    <n v="45000"/>
    <n v="31.239414355075468"/>
    <b v="1"/>
    <s v="Diabetes"/>
    <b v="1"/>
    <b v="0"/>
    <s v="Blue Cross"/>
    <s v="North"/>
    <x v="4"/>
    <n v="58"/>
    <n v="0"/>
    <x v="6"/>
  </r>
  <r>
    <s v="PID0445"/>
    <s v="Punjab"/>
    <s v="Senior Adullt"/>
    <n v="24000"/>
    <n v="26.696500906600825"/>
    <b v="0"/>
    <s v="Prostate Cancer"/>
    <b v="0"/>
    <b v="0"/>
    <s v="UnitedHealthcare"/>
    <s v="North"/>
    <x v="4"/>
    <n v="42"/>
    <n v="0"/>
    <x v="5"/>
  </r>
  <r>
    <s v="PID0446"/>
    <s v="Uttar Pradesh"/>
    <s v="Super Adults"/>
    <n v="15000"/>
    <n v="30.734543728491751"/>
    <b v="1"/>
    <s v="Fractured Leg"/>
    <b v="1"/>
    <b v="0"/>
    <s v="Aetna"/>
    <s v="North"/>
    <x v="1"/>
    <n v="68"/>
    <n v="0"/>
    <x v="2"/>
  </r>
  <r>
    <s v="PID0447"/>
    <s v="Kerala"/>
    <s v="Young Adults"/>
    <n v="250000"/>
    <n v="33.836425909894992"/>
    <b v="1"/>
    <s v="Heart Attack"/>
    <b v="1"/>
    <b v="0"/>
    <s v="Aetna"/>
    <s v="South"/>
    <x v="0"/>
    <n v="33"/>
    <n v="0"/>
    <x v="1"/>
  </r>
  <r>
    <s v="PID0448"/>
    <s v="Uttar Pradesh"/>
    <s v="Senior Adullt"/>
    <n v="24000"/>
    <n v="31.491671624033319"/>
    <b v="1"/>
    <s v="Prostate Cancer"/>
    <b v="1"/>
    <b v="0"/>
    <s v="Medicare"/>
    <s v="North"/>
    <x v="1"/>
    <n v="45"/>
    <n v="0"/>
    <x v="0"/>
  </r>
  <r>
    <s v="PID0449"/>
    <s v="Punjab"/>
    <s v="senior"/>
    <n v="250000"/>
    <n v="29.508326411138796"/>
    <b v="1"/>
    <s v="Fractured Leg"/>
    <b v="0"/>
    <b v="1"/>
    <s v="Cigna"/>
    <s v="North"/>
    <x v="0"/>
    <n v="62"/>
    <n v="0"/>
    <x v="1"/>
  </r>
  <r>
    <s v="PID0450"/>
    <s v="Maharashtra"/>
    <s v="senior"/>
    <n v="300000"/>
    <n v="33.127834467120188"/>
    <b v="1"/>
    <s v="Fractured Leg"/>
    <b v="1"/>
    <b v="1"/>
    <s v="No Insurance"/>
    <s v="West"/>
    <x v="1"/>
    <n v="58"/>
    <n v="0"/>
    <x v="2"/>
  </r>
  <r>
    <s v="PID0451"/>
    <s v="West Bengal"/>
    <s v="Senior Adullt"/>
    <n v="18000"/>
    <n v="31.082688875669248"/>
    <b v="1"/>
    <s v="Hypertension"/>
    <b v="0"/>
    <b v="1"/>
    <s v="Cigna"/>
    <s v="East"/>
    <x v="0"/>
    <n v="41"/>
    <n v="0"/>
    <x v="1"/>
  </r>
  <r>
    <s v="PID0452"/>
    <s v="Karnataka"/>
    <s v="Young Adults"/>
    <n v="3000"/>
    <n v="24.553571428571431"/>
    <b v="0"/>
    <s v="Cancer"/>
    <b v="0"/>
    <b v="0"/>
    <s v="Blue Cross"/>
    <s v="South"/>
    <x v="1"/>
    <n v="33"/>
    <n v="0"/>
    <x v="3"/>
  </r>
  <r>
    <s v="PID0453"/>
    <s v="Uttar Pradesh"/>
    <s v="Senior Adullt"/>
    <n v="18000"/>
    <n v="24.056934745564501"/>
    <b v="0"/>
    <s v="Fractured Arm"/>
    <b v="0"/>
    <b v="0"/>
    <s v="No Insurance"/>
    <s v="North"/>
    <x v="4"/>
    <n v="41"/>
    <n v="0"/>
    <x v="6"/>
  </r>
  <r>
    <s v="PID0454"/>
    <s v="Karnataka"/>
    <s v="senior"/>
    <n v="32000"/>
    <n v="26.764297437192273"/>
    <b v="0"/>
    <s v="Childbirth"/>
    <b v="0"/>
    <b v="0"/>
    <s v="Cigna"/>
    <s v="South"/>
    <x v="1"/>
    <n v="48"/>
    <n v="0"/>
    <x v="1"/>
  </r>
  <r>
    <s v="PID0455"/>
    <s v="Kerala"/>
    <s v="Young Adults"/>
    <n v="100"/>
    <n v="32.923201730665227"/>
    <b v="1"/>
    <s v="Fractured Arm"/>
    <b v="1"/>
    <b v="0"/>
    <s v="Cigna"/>
    <s v="South"/>
    <x v="1"/>
    <n v="28"/>
    <n v="0"/>
    <x v="2"/>
  </r>
  <r>
    <s v="PID0456"/>
    <s v="Tamil Nadu"/>
    <s v="senior"/>
    <n v="54000"/>
    <n v="32.800734618916437"/>
    <b v="1"/>
    <s v="Cancer"/>
    <b v="0"/>
    <b v="1"/>
    <s v="No Insurance"/>
    <s v="South"/>
    <x v="0"/>
    <n v="53"/>
    <n v="0"/>
    <x v="3"/>
  </r>
  <r>
    <s v="PID0457"/>
    <s v="West Bengal"/>
    <s v="senior"/>
    <n v="800"/>
    <n v="25.221367397300046"/>
    <b v="0"/>
    <s v="Fractured Arm"/>
    <b v="0"/>
    <b v="0"/>
    <s v="Aetna"/>
    <s v="East"/>
    <x v="3"/>
    <n v="48"/>
    <n v="0"/>
    <x v="1"/>
  </r>
  <r>
    <s v="PID0458"/>
    <s v="Uttar Pradesh"/>
    <s v="Senior Adullt"/>
    <n v="72000"/>
    <n v="31.826099579039052"/>
    <b v="1"/>
    <s v="Childbirth"/>
    <b v="1"/>
    <b v="1"/>
    <s v="UnitedHealthcare"/>
    <s v="North"/>
    <x v="1"/>
    <n v="38"/>
    <n v="0"/>
    <x v="1"/>
  </r>
  <r>
    <s v="PID0459"/>
    <s v="Karnataka"/>
    <s v="senior"/>
    <n v="40000"/>
    <n v="33.798126951092605"/>
    <b v="1"/>
    <s v="Heart Attack"/>
    <b v="1"/>
    <b v="0"/>
    <s v="Blue Cross"/>
    <s v="South"/>
    <x v="0"/>
    <n v="62"/>
    <n v="0"/>
    <x v="1"/>
  </r>
  <r>
    <s v="PID0460"/>
    <s v="Gujarat"/>
    <s v="Young Adults"/>
    <n v="40000"/>
    <n v="31.609195402298852"/>
    <b v="1"/>
    <s v="Kidney Stones"/>
    <b v="0"/>
    <b v="1"/>
    <s v="UnitedHealthcare"/>
    <s v="West"/>
    <x v="1"/>
    <n v="32"/>
    <n v="0"/>
    <x v="0"/>
  </r>
  <r>
    <s v="PID0461"/>
    <s v="Uttar Pradesh"/>
    <s v="senior"/>
    <n v="32000"/>
    <n v="20.919067215363508"/>
    <b v="0"/>
    <s v="Childbirth"/>
    <b v="0"/>
    <b v="0"/>
    <s v="No Insurance"/>
    <s v="North"/>
    <x v="0"/>
    <n v="58"/>
    <n v="0"/>
    <x v="3"/>
  </r>
  <r>
    <s v="PID0462"/>
    <s v="Karnataka"/>
    <s v="Senior Adullt"/>
    <n v="54000"/>
    <n v="30.830449826989621"/>
    <b v="1"/>
    <s v="Prostate Cancer"/>
    <b v="0"/>
    <b v="1"/>
    <s v="Blue Cross"/>
    <s v="South"/>
    <x v="1"/>
    <n v="38"/>
    <n v="0"/>
    <x v="1"/>
  </r>
  <r>
    <s v="PID0463"/>
    <s v="West Bengal"/>
    <s v="senior"/>
    <n v="40000"/>
    <n v="29.27257977285019"/>
    <b v="1"/>
    <s v="Stroke"/>
    <b v="1"/>
    <b v="0"/>
    <s v="Aetna"/>
    <s v="East"/>
    <x v="1"/>
    <n v="48"/>
    <n v="0"/>
    <x v="2"/>
  </r>
  <r>
    <s v="PID0464"/>
    <s v="Kerala"/>
    <s v="Super Adults"/>
    <n v="800"/>
    <n v="32.470156106519745"/>
    <b v="1"/>
    <s v="Cancer"/>
    <b v="0"/>
    <b v="1"/>
    <s v="No Insurance"/>
    <s v="South"/>
    <x v="0"/>
    <n v="68"/>
    <n v="0"/>
    <x v="0"/>
  </r>
  <r>
    <s v="PID0465"/>
    <s v="Maharashtra"/>
    <s v="Young Adults"/>
    <n v="32000"/>
    <n v="30.00992063492064"/>
    <b v="1"/>
    <s v="Heart Disease"/>
    <b v="1"/>
    <b v="1"/>
    <s v="UnitedHealthcare"/>
    <s v="West"/>
    <x v="3"/>
    <n v="33"/>
    <n v="0"/>
    <x v="1"/>
  </r>
  <r>
    <s v="PID0466"/>
    <s v="Kerala"/>
    <s v="Super Adults"/>
    <n v="12000"/>
    <n v="31.134235171696144"/>
    <b v="1"/>
    <s v="Stroke"/>
    <b v="1"/>
    <b v="0"/>
    <s v="No Insurance"/>
    <s v="South"/>
    <x v="0"/>
    <n v="68"/>
    <n v="0"/>
    <x v="3"/>
  </r>
  <r>
    <s v="PID0467"/>
    <s v="Maharashtra"/>
    <s v="Super Adults"/>
    <n v="40000"/>
    <n v="33.701198528539216"/>
    <b v="1"/>
    <s v="Hypertension"/>
    <b v="0"/>
    <b v="1"/>
    <s v="No Insurance"/>
    <s v="West"/>
    <x v="1"/>
    <n v="68"/>
    <n v="0"/>
    <x v="0"/>
  </r>
  <r>
    <s v="PID0468"/>
    <s v="Punjab"/>
    <s v="Young Adults"/>
    <n v="21000"/>
    <n v="32.352941176470594"/>
    <b v="1"/>
    <s v="Stroke"/>
    <b v="0"/>
    <b v="1"/>
    <s v="Aetna"/>
    <s v="North"/>
    <x v="0"/>
    <n v="28"/>
    <n v="0"/>
    <x v="1"/>
  </r>
  <r>
    <s v="PID0469"/>
    <s v="West Bengal"/>
    <s v="Young Adults"/>
    <n v="3000"/>
    <n v="21.93771626297578"/>
    <b v="0"/>
    <s v="Hypertension"/>
    <b v="0"/>
    <b v="0"/>
    <s v="Cigna"/>
    <s v="East"/>
    <x v="3"/>
    <n v="28"/>
    <n v="0"/>
    <x v="1"/>
  </r>
  <r>
    <s v="PID0470"/>
    <s v="Punjab"/>
    <s v="senior"/>
    <n v="75000"/>
    <n v="34.438631487824161"/>
    <b v="1"/>
    <s v="Appendicitis"/>
    <b v="1"/>
    <b v="0"/>
    <s v="Medicare"/>
    <s v="North"/>
    <x v="0"/>
    <n v="62"/>
    <n v="0"/>
    <x v="4"/>
  </r>
  <r>
    <s v="PID0471"/>
    <s v="West Bengal"/>
    <s v="Young Adults"/>
    <n v="800"/>
    <n v="31.941452070722622"/>
    <b v="1"/>
    <s v="Stroke"/>
    <b v="0"/>
    <b v="1"/>
    <s v="UnitedHealthcare"/>
    <s v="East"/>
    <x v="3"/>
    <n v="30"/>
    <n v="0"/>
    <x v="3"/>
  </r>
  <r>
    <s v="PID0472"/>
    <s v="Kerala"/>
    <s v="senior"/>
    <n v="75000"/>
    <n v="20.390624999999996"/>
    <b v="0"/>
    <s v="Kidney Stones"/>
    <b v="0"/>
    <b v="0"/>
    <s v="No Insurance"/>
    <s v="South"/>
    <x v="0"/>
    <n v="58"/>
    <n v="0"/>
    <x v="1"/>
  </r>
  <r>
    <s v="PID0473"/>
    <s v="Karnataka"/>
    <s v="senior"/>
    <n v="20000"/>
    <n v="34.012855831037648"/>
    <b v="1"/>
    <s v="Fractured Arm"/>
    <b v="0"/>
    <b v="1"/>
    <s v="UnitedHealthcare"/>
    <s v="South"/>
    <x v="0"/>
    <n v="53"/>
    <n v="0"/>
    <x v="3"/>
  </r>
  <r>
    <s v="PID0474"/>
    <s v="Punjab"/>
    <s v="senior"/>
    <n v="100"/>
    <n v="28.133656509695292"/>
    <b v="1"/>
    <s v="Childbirth"/>
    <b v="1"/>
    <b v="1"/>
    <s v="UnitedHealthcare"/>
    <s v="North"/>
    <x v="1"/>
    <n v="58"/>
    <n v="0"/>
    <x v="0"/>
  </r>
  <r>
    <s v="PID0475"/>
    <s v="Gujarat"/>
    <s v="Super Adults"/>
    <n v="75000"/>
    <n v="29.895429246078599"/>
    <b v="1"/>
    <s v="Stroke"/>
    <b v="0"/>
    <b v="1"/>
    <s v="Medicare"/>
    <s v="West"/>
    <x v="4"/>
    <n v="68"/>
    <n v="0"/>
    <x v="5"/>
  </r>
  <r>
    <s v="PID0476"/>
    <s v="Karnataka"/>
    <s v="Senior Adullt"/>
    <n v="250000"/>
    <n v="33.090134297520663"/>
    <b v="1"/>
    <s v="Stroke"/>
    <b v="0"/>
    <b v="1"/>
    <s v="No Insurance"/>
    <s v="South"/>
    <x v="1"/>
    <n v="42"/>
    <n v="0"/>
    <x v="0"/>
  </r>
  <r>
    <s v="PID0477"/>
    <s v="Maharashtra"/>
    <s v="Senior Adullt"/>
    <n v="20000"/>
    <n v="25.822720163426858"/>
    <b v="0"/>
    <s v="Allergic Reaction"/>
    <b v="0"/>
    <b v="0"/>
    <s v="Medicare"/>
    <s v="West"/>
    <x v="0"/>
    <n v="38"/>
    <n v="0"/>
    <x v="0"/>
  </r>
  <r>
    <s v="PID0478"/>
    <s v="Uttar Pradesh"/>
    <s v="Young Adults"/>
    <n v="72000"/>
    <n v="21.877551020408163"/>
    <b v="0"/>
    <s v="Diabetes"/>
    <b v="0"/>
    <b v="0"/>
    <s v="Blue Cross"/>
    <s v="North"/>
    <x v="4"/>
    <n v="32"/>
    <n v="0"/>
    <x v="6"/>
  </r>
  <r>
    <s v="PID0479"/>
    <s v="Kerala"/>
    <s v="senior"/>
    <n v="4000"/>
    <n v="28.281249999999996"/>
    <b v="1"/>
    <s v="Heart Disease"/>
    <b v="1"/>
    <b v="1"/>
    <s v="Blue Cross"/>
    <s v="South"/>
    <x v="3"/>
    <n v="48"/>
    <n v="0"/>
    <x v="3"/>
  </r>
  <r>
    <s v="PID0480"/>
    <s v="Karnataka"/>
    <s v="Young Adults"/>
    <n v="30000"/>
    <n v="20.576281027725361"/>
    <b v="0"/>
    <s v="Hypertension"/>
    <b v="0"/>
    <b v="0"/>
    <s v="Aetna"/>
    <s v="South"/>
    <x v="3"/>
    <n v="32"/>
    <n v="0"/>
    <x v="0"/>
  </r>
  <r>
    <s v="PID0481"/>
    <s v="Uttar Pradesh"/>
    <s v="Senior Adullt"/>
    <n v="45000"/>
    <n v="24.767565919829291"/>
    <b v="0"/>
    <s v="Kidney Stones"/>
    <b v="0"/>
    <b v="0"/>
    <s v="Cigna"/>
    <s v="North"/>
    <x v="3"/>
    <n v="42"/>
    <n v="0"/>
    <x v="1"/>
  </r>
  <r>
    <s v="PID0482"/>
    <s v="Gujarat"/>
    <s v="senior"/>
    <n v="100"/>
    <n v="32.539062499999993"/>
    <b v="1"/>
    <s v="Heart Attack"/>
    <b v="1"/>
    <b v="0"/>
    <s v="No Insurance"/>
    <s v="West"/>
    <x v="1"/>
    <n v="58"/>
    <n v="0"/>
    <x v="1"/>
  </r>
  <r>
    <s v="PID0483"/>
    <s v="Punjab"/>
    <s v="senior"/>
    <n v="500"/>
    <n v="34.943825024563203"/>
    <b v="1"/>
    <s v="Heart Attack"/>
    <b v="1"/>
    <b v="0"/>
    <s v="Cigna"/>
    <s v="North"/>
    <x v="1"/>
    <n v="62"/>
    <n v="0"/>
    <x v="1"/>
  </r>
  <r>
    <s v="PID0484"/>
    <s v="Uttar Pradesh"/>
    <s v="Young Adults"/>
    <n v="500"/>
    <n v="24.683195592286506"/>
    <b v="0"/>
    <s v="Cancer"/>
    <b v="0"/>
    <b v="0"/>
    <s v="Cigna"/>
    <s v="North"/>
    <x v="1"/>
    <n v="33"/>
    <n v="0"/>
    <x v="0"/>
  </r>
  <r>
    <s v="PID0485"/>
    <s v="Kerala"/>
    <s v="senior"/>
    <n v="60000"/>
    <n v="28.826177285318558"/>
    <b v="1"/>
    <s v="Respiratory Infection"/>
    <b v="1"/>
    <b v="1"/>
    <s v="No Insurance"/>
    <s v="South"/>
    <x v="1"/>
    <n v="62"/>
    <n v="0"/>
    <x v="0"/>
  </r>
  <r>
    <s v="PID0486"/>
    <s v="Karnataka"/>
    <s v="senior"/>
    <n v="48000"/>
    <n v="33.976124885215796"/>
    <b v="1"/>
    <s v="Heart Disease"/>
    <b v="1"/>
    <b v="0"/>
    <s v="UnitedHealthcare"/>
    <s v="South"/>
    <x v="3"/>
    <n v="48"/>
    <n v="0"/>
    <x v="1"/>
  </r>
  <r>
    <s v="PID0487"/>
    <s v="Kerala"/>
    <s v="senior"/>
    <n v="15000"/>
    <n v="30.66122448979592"/>
    <b v="1"/>
    <s v="Cancer"/>
    <b v="1"/>
    <b v="1"/>
    <s v="Medicare"/>
    <s v="South"/>
    <x v="3"/>
    <n v="48"/>
    <n v="0"/>
    <x v="1"/>
  </r>
  <r>
    <s v="PID0488"/>
    <s v="Tamil Nadu"/>
    <s v="senior"/>
    <n v="800"/>
    <n v="30.267642974371924"/>
    <b v="1"/>
    <s v="Prostate Cancer"/>
    <b v="1"/>
    <b v="0"/>
    <s v="UnitedHealthcare"/>
    <s v="South"/>
    <x v="1"/>
    <n v="48"/>
    <n v="0"/>
    <x v="1"/>
  </r>
  <r>
    <s v="PID0489"/>
    <s v="Gujarat"/>
    <s v="senior"/>
    <n v="21000"/>
    <n v="28.444444444444443"/>
    <b v="1"/>
    <s v="Osteoarthritis"/>
    <b v="1"/>
    <b v="0"/>
    <s v="Cigna"/>
    <s v="West"/>
    <x v="3"/>
    <n v="58"/>
    <n v="0"/>
    <x v="4"/>
  </r>
  <r>
    <s v="PID0490"/>
    <s v="Karnataka"/>
    <s v="Senior Adullt"/>
    <n v="40000"/>
    <n v="22.100449992742053"/>
    <b v="0"/>
    <s v="Hypertension"/>
    <b v="0"/>
    <b v="0"/>
    <s v="Medicare"/>
    <s v="South"/>
    <x v="1"/>
    <n v="38"/>
    <n v="0"/>
    <x v="0"/>
  </r>
  <r>
    <s v="PID0491"/>
    <s v="Gujarat"/>
    <s v="senior"/>
    <n v="500"/>
    <n v="32.907681030824421"/>
    <b v="1"/>
    <s v="Osteoarthritis"/>
    <b v="1"/>
    <b v="1"/>
    <s v="Cigna"/>
    <s v="West"/>
    <x v="0"/>
    <n v="53"/>
    <n v="0"/>
    <x v="1"/>
  </r>
  <r>
    <s v="PID0492"/>
    <s v="Maharashtra"/>
    <s v="Senior Adullt"/>
    <n v="100"/>
    <n v="28.114285714285714"/>
    <b v="1"/>
    <s v="Diabetes"/>
    <b v="1"/>
    <b v="0"/>
    <s v="Aetna"/>
    <s v="West"/>
    <x v="1"/>
    <n v="38"/>
    <n v="0"/>
    <x v="2"/>
  </r>
  <r>
    <s v="PID0493"/>
    <s v="Uttar Pradesh"/>
    <s v="Super Adults"/>
    <n v="300000"/>
    <n v="33.759666864961339"/>
    <b v="1"/>
    <s v="Respiratory Infection"/>
    <b v="1"/>
    <b v="1"/>
    <s v="Cigna"/>
    <s v="North"/>
    <x v="0"/>
    <n v="73"/>
    <n v="0"/>
    <x v="0"/>
  </r>
  <r>
    <s v="PID0494"/>
    <s v="Tamil Nadu"/>
    <s v="Senior Adullt"/>
    <n v="500"/>
    <n v="22.109374999999996"/>
    <b v="0"/>
    <s v="Diabetes"/>
    <b v="0"/>
    <b v="0"/>
    <s v="Medicare"/>
    <s v="South"/>
    <x v="1"/>
    <n v="45"/>
    <n v="0"/>
    <x v="2"/>
  </r>
  <r>
    <s v="PID0495"/>
    <s v="Karnataka"/>
    <s v="senior"/>
    <n v="300000"/>
    <n v="32.370445637973582"/>
    <b v="1"/>
    <s v="Fractured Arm"/>
    <b v="1"/>
    <b v="1"/>
    <s v="Cigna"/>
    <s v="South"/>
    <x v="3"/>
    <n v="58"/>
    <n v="0"/>
    <x v="0"/>
  </r>
  <r>
    <s v="PID0496"/>
    <s v="West Bengal"/>
    <s v="senior"/>
    <n v="20000"/>
    <n v="22.976680384087786"/>
    <b v="0"/>
    <s v="Kidney Stones"/>
    <b v="0"/>
    <b v="0"/>
    <s v="Medicare"/>
    <s v="East"/>
    <x v="0"/>
    <n v="58"/>
    <n v="0"/>
    <x v="0"/>
  </r>
  <r>
    <s v="PID0497"/>
    <s v="Maharashtra"/>
    <s v="senior"/>
    <n v="3000"/>
    <n v="20.140804180577735"/>
    <b v="0"/>
    <s v="Prostate Cancer"/>
    <b v="0"/>
    <b v="0"/>
    <s v="Cigna"/>
    <s v="West"/>
    <x v="4"/>
    <n v="50"/>
    <n v="0"/>
    <x v="6"/>
  </r>
  <r>
    <s v="PID0498"/>
    <s v="Uttar Pradesh"/>
    <s v="senior"/>
    <n v="60000"/>
    <n v="28.682001185980464"/>
    <b v="1"/>
    <s v="Appendicitis"/>
    <b v="0"/>
    <b v="1"/>
    <s v="UnitedHealthcare"/>
    <s v="North"/>
    <x v="0"/>
    <n v="48"/>
    <n v="0"/>
    <x v="0"/>
  </r>
  <r>
    <s v="PID0499"/>
    <s v="Gujarat"/>
    <s v="senior"/>
    <n v="100"/>
    <n v="20.732340720221607"/>
    <b v="0"/>
    <s v="Appendicitis"/>
    <b v="0"/>
    <b v="0"/>
    <s v="No Insurance"/>
    <s v="West"/>
    <x v="3"/>
    <n v="58"/>
    <n v="0"/>
    <x v="0"/>
  </r>
  <r>
    <s v="PID0500"/>
    <s v="Tamil Nadu"/>
    <s v="Super Adults"/>
    <n v="40000"/>
    <n v="26.36079714455682"/>
    <b v="0"/>
    <s v="Osteoarthritis"/>
    <b v="0"/>
    <b v="0"/>
    <s v="UnitedHealthcare"/>
    <s v="South"/>
    <x v="3"/>
    <n v="68"/>
    <n v="0"/>
    <x v="1"/>
  </r>
  <r>
    <s v="PID0501"/>
    <s v="Uttar Pradesh"/>
    <s v="Senior Adullt"/>
    <n v="18000"/>
    <n v="30.380622837370243"/>
    <b v="1"/>
    <s v="Heart Disease"/>
    <b v="1"/>
    <b v="1"/>
    <s v="Cigna"/>
    <s v="North"/>
    <x v="1"/>
    <n v="42"/>
    <n v="0"/>
    <x v="0"/>
  </r>
  <r>
    <s v="PID0502"/>
    <s v="Tamil Nadu"/>
    <s v="senior"/>
    <n v="24000"/>
    <n v="29.79421790178008"/>
    <b v="1"/>
    <s v="Respiratory Infection"/>
    <b v="1"/>
    <b v="0"/>
    <s v="Medicare"/>
    <s v="South"/>
    <x v="0"/>
    <n v="48"/>
    <n v="0"/>
    <x v="0"/>
  </r>
  <r>
    <s v="PID0503"/>
    <s v="Tamil Nadu"/>
    <s v="senior"/>
    <n v="18000"/>
    <n v="28.850341123530267"/>
    <b v="1"/>
    <s v="Fractured Leg"/>
    <b v="1"/>
    <b v="0"/>
    <s v="Aetna"/>
    <s v="South"/>
    <x v="4"/>
    <n v="53"/>
    <n v="0"/>
    <x v="6"/>
  </r>
  <r>
    <s v="PID0504"/>
    <s v="Tamil Nadu"/>
    <s v="Senior Adullt"/>
    <n v="800"/>
    <n v="29.983587930816814"/>
    <b v="1"/>
    <s v="Diabetes"/>
    <b v="1"/>
    <b v="1"/>
    <s v="Cigna"/>
    <s v="South"/>
    <x v="1"/>
    <n v="38"/>
    <n v="0"/>
    <x v="2"/>
  </r>
  <r>
    <s v="PID0505"/>
    <s v="West Bengal"/>
    <s v="senior"/>
    <n v="3000"/>
    <n v="29.60356404958678"/>
    <b v="1"/>
    <s v="Diabetes"/>
    <b v="0"/>
    <b v="1"/>
    <s v="Medicare"/>
    <s v="East"/>
    <x v="3"/>
    <n v="48"/>
    <n v="0"/>
    <x v="1"/>
  </r>
  <r>
    <s v="PID0506"/>
    <s v="Punjab"/>
    <s v="Senior Adullt"/>
    <n v="200000"/>
    <n v="31.942942130881562"/>
    <b v="1"/>
    <s v="Heart Disease"/>
    <b v="1"/>
    <b v="1"/>
    <s v="UnitedHealthcare"/>
    <s v="North"/>
    <x v="0"/>
    <n v="45"/>
    <n v="0"/>
    <x v="1"/>
  </r>
  <r>
    <s v="PID0507"/>
    <s v="Gujarat"/>
    <s v="Senior Adullt"/>
    <n v="20000"/>
    <n v="25.559329155141629"/>
    <b v="0"/>
    <s v="Hypertension"/>
    <b v="0"/>
    <b v="0"/>
    <s v="No Insurance"/>
    <s v="West"/>
    <x v="1"/>
    <n v="42"/>
    <n v="0"/>
    <x v="2"/>
  </r>
  <r>
    <s v="PID0508"/>
    <s v="Kerala"/>
    <s v="Super Adults"/>
    <n v="1600"/>
    <n v="28.685144680698485"/>
    <b v="1"/>
    <s v="Prostate Cancer"/>
    <b v="1"/>
    <b v="1"/>
    <s v="Aetna"/>
    <s v="South"/>
    <x v="3"/>
    <n v="68"/>
    <n v="0"/>
    <x v="0"/>
  </r>
  <r>
    <s v="PID0509"/>
    <s v="Kerala"/>
    <s v="Senior Adullt"/>
    <n v="21000"/>
    <n v="29.441590048674961"/>
    <b v="1"/>
    <s v="Stroke"/>
    <b v="0"/>
    <b v="1"/>
    <s v="No Insurance"/>
    <s v="South"/>
    <x v="4"/>
    <n v="41"/>
    <n v="0"/>
    <x v="6"/>
  </r>
  <r>
    <s v="PID0510"/>
    <s v="Punjab"/>
    <s v="Young Adults"/>
    <n v="250000"/>
    <n v="29.545711167149687"/>
    <b v="1"/>
    <s v="Fractured Leg"/>
    <b v="1"/>
    <b v="1"/>
    <s v="Aetna"/>
    <s v="North"/>
    <x v="3"/>
    <n v="33"/>
    <n v="0"/>
    <x v="1"/>
  </r>
  <r>
    <s v="PID0511"/>
    <s v="Uttar Pradesh"/>
    <s v="senior"/>
    <n v="18000"/>
    <n v="32.15893351800554"/>
    <b v="1"/>
    <s v="Appendicitis"/>
    <b v="1"/>
    <b v="0"/>
    <s v="Blue Cross"/>
    <s v="North"/>
    <x v="1"/>
    <n v="53"/>
    <n v="0"/>
    <x v="2"/>
  </r>
  <r>
    <s v="PID0512"/>
    <s v="Uttar Pradesh"/>
    <s v="Senior Adullt"/>
    <n v="12000"/>
    <n v="30.750122323008021"/>
    <b v="1"/>
    <s v="Fractured Arm"/>
    <b v="1"/>
    <b v="0"/>
    <s v="Blue Cross"/>
    <s v="North"/>
    <x v="1"/>
    <n v="38"/>
    <n v="0"/>
    <x v="0"/>
  </r>
  <r>
    <s v="PID0513"/>
    <s v="Uttar Pradesh"/>
    <s v="Senior Adullt"/>
    <n v="21000"/>
    <n v="22.699724517906336"/>
    <b v="0"/>
    <s v="Fractured Leg"/>
    <b v="0"/>
    <b v="0"/>
    <s v="Aetna"/>
    <s v="North"/>
    <x v="3"/>
    <n v="45"/>
    <n v="0"/>
    <x v="1"/>
  </r>
  <r>
    <s v="PID0514"/>
    <s v="Uttar Pradesh"/>
    <s v="senior"/>
    <n v="3000"/>
    <n v="30.411381685422864"/>
    <b v="1"/>
    <s v="Allergic Reaction"/>
    <b v="0"/>
    <b v="1"/>
    <s v="UnitedHealthcare"/>
    <s v="North"/>
    <x v="3"/>
    <n v="58"/>
    <n v="0"/>
    <x v="1"/>
  </r>
  <r>
    <s v="PID0515"/>
    <s v="Tamil Nadu"/>
    <s v="senior"/>
    <n v="100"/>
    <n v="33.912513336381643"/>
    <b v="1"/>
    <s v="Osteoarthritis"/>
    <b v="1"/>
    <b v="0"/>
    <s v="No Insurance"/>
    <s v="South"/>
    <x v="0"/>
    <n v="58"/>
    <n v="0"/>
    <x v="1"/>
  </r>
  <r>
    <s v="PID0516"/>
    <s v="Gujarat"/>
    <s v="senior"/>
    <n v="40000"/>
    <n v="32.198096371207619"/>
    <b v="1"/>
    <s v="Hypertension"/>
    <b v="0"/>
    <b v="1"/>
    <s v="No Insurance"/>
    <s v="West"/>
    <x v="3"/>
    <n v="62"/>
    <n v="0"/>
    <x v="0"/>
  </r>
  <r>
    <s v="PID0517"/>
    <s v="Punjab"/>
    <s v="Super Adults"/>
    <n v="32000"/>
    <n v="32.304687499999993"/>
    <b v="1"/>
    <s v="Hypertension"/>
    <b v="0"/>
    <b v="1"/>
    <s v="Medicare"/>
    <s v="North"/>
    <x v="1"/>
    <n v="68"/>
    <n v="0"/>
    <x v="2"/>
  </r>
  <r>
    <s v="PID0518"/>
    <s v="Punjab"/>
    <s v="Senior Adullt"/>
    <n v="12000"/>
    <n v="21.777553339224845"/>
    <b v="0"/>
    <s v="Appendicitis"/>
    <b v="0"/>
    <b v="0"/>
    <s v="No Insurance"/>
    <s v="North"/>
    <x v="1"/>
    <n v="42"/>
    <n v="0"/>
    <x v="4"/>
  </r>
  <r>
    <s v="PID0519"/>
    <s v="Uttar Pradesh"/>
    <s v="senior"/>
    <n v="500"/>
    <n v="28.408184110568481"/>
    <b v="1"/>
    <s v="Respiratory Infection"/>
    <b v="1"/>
    <b v="0"/>
    <s v="UnitedHealthcare"/>
    <s v="North"/>
    <x v="0"/>
    <n v="48"/>
    <n v="0"/>
    <x v="0"/>
  </r>
  <r>
    <s v="PID0520"/>
    <s v="Kerala"/>
    <s v="Super Adults"/>
    <n v="18000"/>
    <n v="24.648996883862615"/>
    <b v="0"/>
    <s v="Cancer"/>
    <b v="0"/>
    <b v="0"/>
    <s v="Cigna"/>
    <s v="South"/>
    <x v="3"/>
    <n v="73"/>
    <n v="0"/>
    <x v="0"/>
  </r>
  <r>
    <s v="PID0521"/>
    <s v="Karnataka"/>
    <s v="Young Adults"/>
    <n v="30000"/>
    <n v="25.050505050505055"/>
    <b v="0"/>
    <s v="Childbirth"/>
    <b v="0"/>
    <b v="0"/>
    <s v="Medicare"/>
    <s v="South"/>
    <x v="1"/>
    <n v="33"/>
    <n v="0"/>
    <x v="3"/>
  </r>
  <r>
    <s v="PID0522"/>
    <s v="Punjab"/>
    <s v="Senior Adullt"/>
    <n v="100"/>
    <n v="29.983587930816814"/>
    <b v="1"/>
    <s v="Cancer"/>
    <b v="1"/>
    <b v="1"/>
    <s v="Cigna"/>
    <s v="North"/>
    <x v="3"/>
    <n v="38"/>
    <n v="0"/>
    <x v="3"/>
  </r>
  <r>
    <s v="PID0523"/>
    <s v="Uttar Pradesh"/>
    <s v="senior"/>
    <n v="3000"/>
    <n v="32.406157169862269"/>
    <b v="1"/>
    <s v="Hypertension"/>
    <b v="1"/>
    <b v="0"/>
    <s v="Blue Cross"/>
    <s v="North"/>
    <x v="1"/>
    <n v="62"/>
    <n v="0"/>
    <x v="1"/>
  </r>
  <r>
    <s v="PID0524"/>
    <s v="Gujarat"/>
    <s v="Young Adults"/>
    <n v="800"/>
    <n v="23.437499999999996"/>
    <b v="0"/>
    <s v="Fractured Arm"/>
    <b v="0"/>
    <b v="0"/>
    <s v="No Insurance"/>
    <s v="West"/>
    <x v="4"/>
    <n v="33"/>
    <n v="0"/>
    <x v="6"/>
  </r>
  <r>
    <s v="PID0525"/>
    <s v="West Bengal"/>
    <s v="Young Adults"/>
    <n v="60000"/>
    <n v="23.86062365862896"/>
    <b v="0"/>
    <s v="Prostate Cancer"/>
    <b v="0"/>
    <b v="0"/>
    <s v="Blue Cross"/>
    <s v="East"/>
    <x v="0"/>
    <n v="33"/>
    <n v="0"/>
    <x v="1"/>
  </r>
  <r>
    <s v="PID0526"/>
    <s v="Tamil Nadu"/>
    <s v="senior"/>
    <n v="60000"/>
    <n v="31.064015096530699"/>
    <b v="1"/>
    <s v="Heart Attack"/>
    <b v="1"/>
    <b v="1"/>
    <s v="Aetna"/>
    <s v="South"/>
    <x v="1"/>
    <n v="48"/>
    <n v="0"/>
    <x v="1"/>
  </r>
  <r>
    <s v="PID0527"/>
    <s v="Kerala"/>
    <s v="Young Adults"/>
    <n v="60000"/>
    <n v="31.143707482993204"/>
    <b v="1"/>
    <s v="Heart Disease"/>
    <b v="1"/>
    <b v="0"/>
    <s v="Blue Cross"/>
    <s v="South"/>
    <x v="3"/>
    <n v="32"/>
    <n v="0"/>
    <x v="0"/>
  </r>
  <r>
    <s v="PID0528"/>
    <s v="Punjab"/>
    <s v="senior"/>
    <n v="240000"/>
    <n v="33.121306786104107"/>
    <b v="1"/>
    <s v="Heart Disease"/>
    <b v="1"/>
    <b v="1"/>
    <s v="Medicare"/>
    <s v="North"/>
    <x v="3"/>
    <n v="58"/>
    <n v="0"/>
    <x v="1"/>
  </r>
  <r>
    <s v="PID0529"/>
    <s v="Karnataka"/>
    <s v="senior"/>
    <n v="500"/>
    <n v="30.592955518691404"/>
    <b v="1"/>
    <s v="Childbirth"/>
    <b v="0"/>
    <b v="1"/>
    <s v="UnitedHealthcare"/>
    <s v="South"/>
    <x v="4"/>
    <n v="54"/>
    <n v="0"/>
    <x v="6"/>
  </r>
  <r>
    <s v="PID0530"/>
    <s v="Maharashtra"/>
    <s v="senior"/>
    <n v="54000"/>
    <n v="34.316890495867767"/>
    <b v="1"/>
    <s v="Respiratory Infection"/>
    <b v="1"/>
    <b v="0"/>
    <s v="Aetna"/>
    <s v="West"/>
    <x v="3"/>
    <n v="48"/>
    <n v="0"/>
    <x v="1"/>
  </r>
  <r>
    <s v="PID0531"/>
    <s v="Kerala"/>
    <s v="senior"/>
    <n v="500"/>
    <n v="30.597469897881414"/>
    <b v="1"/>
    <s v="Respiratory Infection"/>
    <b v="1"/>
    <b v="1"/>
    <s v="Cigna"/>
    <s v="South"/>
    <x v="1"/>
    <n v="62"/>
    <n v="0"/>
    <x v="2"/>
  </r>
  <r>
    <s v="PID0532"/>
    <s v="West Bengal"/>
    <s v="Young Adults"/>
    <n v="500"/>
    <n v="20.047778925619834"/>
    <b v="0"/>
    <s v="Appendicitis"/>
    <b v="0"/>
    <b v="0"/>
    <s v="Aetna"/>
    <s v="East"/>
    <x v="3"/>
    <n v="33"/>
    <n v="0"/>
    <x v="0"/>
  </r>
  <r>
    <s v="PID0533"/>
    <s v="Punjab"/>
    <s v="Super Adults"/>
    <n v="4000"/>
    <n v="22.595640908398103"/>
    <b v="0"/>
    <s v="Appendicitis"/>
    <b v="0"/>
    <b v="0"/>
    <s v="Cigna"/>
    <s v="North"/>
    <x v="4"/>
    <n v="68"/>
    <n v="0"/>
    <x v="6"/>
  </r>
  <r>
    <s v="PID0534"/>
    <s v="Uttar Pradesh"/>
    <s v="Senior Adullt"/>
    <n v="30000"/>
    <n v="28.442906574394467"/>
    <b v="1"/>
    <s v="Heart Attack"/>
    <b v="1"/>
    <b v="0"/>
    <s v="UnitedHealthcare"/>
    <s v="North"/>
    <x v="1"/>
    <n v="38"/>
    <n v="0"/>
    <x v="1"/>
  </r>
  <r>
    <s v="PID0535"/>
    <s v="Maharashtra"/>
    <s v="Super Adults"/>
    <n v="500"/>
    <n v="30.148423005565864"/>
    <b v="1"/>
    <s v="Prostate Cancer"/>
    <b v="0"/>
    <b v="1"/>
    <s v="Blue Cross"/>
    <s v="West"/>
    <x v="1"/>
    <n v="68"/>
    <n v="0"/>
    <x v="0"/>
  </r>
  <r>
    <s v="PID0536"/>
    <s v="Tamil Nadu"/>
    <s v="Senior Adullt"/>
    <n v="24000"/>
    <n v="30.519669037596167"/>
    <b v="1"/>
    <s v="Appendicitis"/>
    <b v="0"/>
    <b v="1"/>
    <s v="UnitedHealthcare"/>
    <s v="South"/>
    <x v="0"/>
    <n v="41"/>
    <n v="0"/>
    <x v="4"/>
  </r>
  <r>
    <s v="PID0537"/>
    <s v="Kerala"/>
    <s v="Young Adults"/>
    <n v="24000"/>
    <n v="28.415532879818599"/>
    <b v="1"/>
    <s v="Diabetes"/>
    <b v="1"/>
    <b v="0"/>
    <s v="No Insurance"/>
    <s v="South"/>
    <x v="1"/>
    <n v="33"/>
    <n v="0"/>
    <x v="1"/>
  </r>
  <r>
    <s v="PID0538"/>
    <s v="Uttar Pradesh"/>
    <s v="senior"/>
    <n v="12000"/>
    <n v="30.714682387116071"/>
    <b v="1"/>
    <s v="Heart Disease"/>
    <b v="1"/>
    <b v="0"/>
    <s v="UnitedHealthcare"/>
    <s v="North"/>
    <x v="4"/>
    <n v="58"/>
    <n v="0"/>
    <x v="5"/>
  </r>
  <r>
    <s v="PID0539"/>
    <s v="Karnataka"/>
    <s v="Senior Adullt"/>
    <n v="3000"/>
    <n v="34.978200554894968"/>
    <b v="1"/>
    <s v="Allergic Reaction"/>
    <b v="1"/>
    <b v="1"/>
    <s v="Medicare"/>
    <s v="South"/>
    <x v="0"/>
    <n v="38"/>
    <n v="0"/>
    <x v="0"/>
  </r>
  <r>
    <s v="PID0540"/>
    <s v="Karnataka"/>
    <s v="senior"/>
    <n v="18000"/>
    <n v="21.035548203863801"/>
    <b v="0"/>
    <s v="Hypertension"/>
    <b v="0"/>
    <b v="0"/>
    <s v="Blue Cross"/>
    <s v="South"/>
    <x v="3"/>
    <n v="48"/>
    <n v="0"/>
    <x v="1"/>
  </r>
  <r>
    <s v="PID0541"/>
    <s v="Kerala"/>
    <s v="senior"/>
    <n v="36000"/>
    <n v="33.717306816988206"/>
    <b v="1"/>
    <s v="Heart Attack"/>
    <b v="1"/>
    <b v="0"/>
    <s v="No Insurance"/>
    <s v="South"/>
    <x v="0"/>
    <n v="48"/>
    <n v="0"/>
    <x v="1"/>
  </r>
  <r>
    <s v="PID0542"/>
    <s v="Gujarat"/>
    <s v="Super Adults"/>
    <n v="60000"/>
    <n v="30.533333333333335"/>
    <b v="1"/>
    <s v="Diabetes"/>
    <b v="1"/>
    <b v="0"/>
    <s v="Blue Cross"/>
    <s v="West"/>
    <x v="3"/>
    <n v="73"/>
    <n v="0"/>
    <x v="1"/>
  </r>
  <r>
    <s v="PID0543"/>
    <s v="West Bengal"/>
    <s v="senior"/>
    <n v="30000"/>
    <n v="29.443027210884356"/>
    <b v="1"/>
    <s v="Hypertension"/>
    <b v="0"/>
    <b v="1"/>
    <s v="No Insurance"/>
    <s v="East"/>
    <x v="3"/>
    <n v="58"/>
    <n v="0"/>
    <x v="0"/>
  </r>
  <r>
    <s v="PID0544"/>
    <s v="Uttar Pradesh"/>
    <s v="senior"/>
    <n v="18000"/>
    <n v="30.60406986059926"/>
    <b v="1"/>
    <s v="Respiratory Infection"/>
    <b v="1"/>
    <b v="0"/>
    <s v="Blue Cross"/>
    <s v="North"/>
    <x v="3"/>
    <n v="58"/>
    <n v="0"/>
    <x v="0"/>
  </r>
  <r>
    <s v="PID0545"/>
    <s v="Karnataka"/>
    <s v="senior"/>
    <n v="800"/>
    <n v="31.000918273645553"/>
    <b v="1"/>
    <s v="Kidney Stones"/>
    <b v="1"/>
    <b v="1"/>
    <s v="Cigna"/>
    <s v="South"/>
    <x v="1"/>
    <n v="58"/>
    <n v="0"/>
    <x v="2"/>
  </r>
  <r>
    <s v="PID0546"/>
    <s v="Punjab"/>
    <s v="Super Adults"/>
    <n v="40000"/>
    <n v="31.365165838807876"/>
    <b v="1"/>
    <s v="Cancer"/>
    <b v="1"/>
    <b v="0"/>
    <s v="Cigna"/>
    <s v="North"/>
    <x v="3"/>
    <n v="68"/>
    <n v="0"/>
    <x v="0"/>
  </r>
  <r>
    <s v="PID0547"/>
    <s v="Gujarat"/>
    <s v="Senior Adullt"/>
    <n v="60000"/>
    <n v="29.322107707940194"/>
    <b v="1"/>
    <s v="Childbirth"/>
    <b v="1"/>
    <b v="1"/>
    <s v="Cigna"/>
    <s v="West"/>
    <x v="1"/>
    <n v="38"/>
    <n v="0"/>
    <x v="4"/>
  </r>
  <r>
    <s v="PID0548"/>
    <s v="Karnataka"/>
    <s v="Young Adults"/>
    <n v="40000"/>
    <n v="32.142722721969214"/>
    <b v="1"/>
    <s v="Heart Attack"/>
    <b v="1"/>
    <b v="0"/>
    <s v="Medicare"/>
    <s v="South"/>
    <x v="0"/>
    <n v="33"/>
    <n v="0"/>
    <x v="0"/>
  </r>
  <r>
    <s v="PID0549"/>
    <s v="Punjab"/>
    <s v="senior"/>
    <n v="32000"/>
    <n v="21.671206537413873"/>
    <b v="0"/>
    <s v="Appendicitis"/>
    <b v="0"/>
    <b v="0"/>
    <s v="Aetna"/>
    <s v="North"/>
    <x v="4"/>
    <n v="58"/>
    <n v="0"/>
    <x v="6"/>
  </r>
  <r>
    <s v="PID0550"/>
    <s v="Gujarat"/>
    <s v="Senior Adullt"/>
    <n v="240000"/>
    <n v="34.131469363474125"/>
    <b v="1"/>
    <s v="Stroke"/>
    <b v="0"/>
    <b v="1"/>
    <s v="Blue Cross"/>
    <s v="West"/>
    <x v="3"/>
    <n v="38"/>
    <n v="0"/>
    <x v="4"/>
  </r>
  <r>
    <s v="PID0551"/>
    <s v="Punjab"/>
    <s v="senior"/>
    <n v="800"/>
    <n v="33.777777777777779"/>
    <b v="1"/>
    <s v="Appendicitis"/>
    <b v="1"/>
    <b v="0"/>
    <s v="Cigna"/>
    <s v="North"/>
    <x v="3"/>
    <n v="58"/>
    <n v="0"/>
    <x v="3"/>
  </r>
  <r>
    <s v="PID0552"/>
    <s v="Gujarat"/>
    <s v="Senior Adullt"/>
    <n v="18000"/>
    <n v="24.785890550152416"/>
    <b v="0"/>
    <s v="Osteoarthritis"/>
    <b v="0"/>
    <b v="0"/>
    <s v="Cigna"/>
    <s v="West"/>
    <x v="3"/>
    <n v="45"/>
    <n v="0"/>
    <x v="3"/>
  </r>
  <r>
    <s v="PID0553"/>
    <s v="Kerala"/>
    <s v="senior"/>
    <n v="12000"/>
    <n v="34.747474747474747"/>
    <b v="1"/>
    <s v="Cancer"/>
    <b v="1"/>
    <b v="0"/>
    <s v="Cigna"/>
    <s v="South"/>
    <x v="0"/>
    <n v="58"/>
    <n v="0"/>
    <x v="1"/>
  </r>
  <r>
    <s v="PID0554"/>
    <s v="Uttar Pradesh"/>
    <s v="senior"/>
    <n v="16000"/>
    <n v="34.6505280645544"/>
    <b v="1"/>
    <s v="Heart Disease"/>
    <b v="1"/>
    <b v="0"/>
    <s v="No Insurance"/>
    <s v="North"/>
    <x v="0"/>
    <n v="58"/>
    <n v="0"/>
    <x v="0"/>
  </r>
  <r>
    <s v="PID0555"/>
    <s v="Karnataka"/>
    <s v="senior"/>
    <n v="200000"/>
    <n v="30.064014631915864"/>
    <b v="1"/>
    <s v="Hypertension"/>
    <b v="1"/>
    <b v="0"/>
    <s v="Medicare"/>
    <s v="South"/>
    <x v="0"/>
    <n v="48"/>
    <n v="0"/>
    <x v="3"/>
  </r>
  <r>
    <s v="PID0556"/>
    <s v="Maharashtra"/>
    <s v="senior"/>
    <n v="250000"/>
    <n v="29.397682658239965"/>
    <b v="1"/>
    <s v="Prostate Cancer"/>
    <b v="1"/>
    <b v="0"/>
    <s v="Cigna"/>
    <s v="West"/>
    <x v="0"/>
    <n v="48"/>
    <n v="0"/>
    <x v="0"/>
  </r>
  <r>
    <s v="PID0557"/>
    <s v="Tamil Nadu"/>
    <s v="senior"/>
    <n v="3000"/>
    <n v="23.54823959762231"/>
    <b v="0"/>
    <s v="Prostate Cancer"/>
    <b v="0"/>
    <b v="0"/>
    <s v="Blue Cross"/>
    <s v="South"/>
    <x v="1"/>
    <n v="48"/>
    <n v="0"/>
    <x v="2"/>
  </r>
  <r>
    <s v="PID0558"/>
    <s v="Gujarat"/>
    <s v="Senior Adullt"/>
    <n v="100"/>
    <n v="25.368480725623584"/>
    <b v="0"/>
    <s v="Kidney Stones"/>
    <b v="0"/>
    <b v="0"/>
    <s v="UnitedHealthcare"/>
    <s v="West"/>
    <x v="1"/>
    <n v="38"/>
    <n v="0"/>
    <x v="1"/>
  </r>
  <r>
    <s v="PID0559"/>
    <s v="Tamil Nadu"/>
    <s v="Young Adults"/>
    <n v="240000"/>
    <n v="34.924003620361411"/>
    <b v="1"/>
    <s v="Kidney Stones"/>
    <b v="1"/>
    <b v="0"/>
    <s v="Cigna"/>
    <s v="South"/>
    <x v="4"/>
    <n v="33"/>
    <n v="0"/>
    <x v="5"/>
  </r>
  <r>
    <s v="PID0560"/>
    <s v="Punjab"/>
    <s v="Senior Adullt"/>
    <n v="200000"/>
    <n v="32.732197119830886"/>
    <b v="1"/>
    <s v="Heart Disease"/>
    <b v="1"/>
    <b v="1"/>
    <s v="No Insurance"/>
    <s v="North"/>
    <x v="4"/>
    <n v="38"/>
    <n v="0"/>
    <x v="6"/>
  </r>
  <r>
    <s v="PID0561"/>
    <s v="Gujarat"/>
    <s v="Senior Adullt"/>
    <n v="250000"/>
    <n v="33.694727891156468"/>
    <b v="1"/>
    <s v="Diabetes"/>
    <b v="0"/>
    <b v="1"/>
    <s v="Cigna"/>
    <s v="West"/>
    <x v="1"/>
    <n v="38"/>
    <n v="0"/>
    <x v="0"/>
  </r>
  <r>
    <s v="PID0562"/>
    <s v="Maharashtra"/>
    <s v="Senior Adullt"/>
    <n v="12000"/>
    <n v="29.952026259310696"/>
    <b v="1"/>
    <s v="Heart Attack"/>
    <b v="1"/>
    <b v="0"/>
    <s v="No Insurance"/>
    <s v="West"/>
    <x v="0"/>
    <n v="38"/>
    <n v="0"/>
    <x v="0"/>
  </r>
  <r>
    <s v="PID0563"/>
    <s v="Punjab"/>
    <s v="Senior Adullt"/>
    <n v="30000"/>
    <n v="25.11249818551314"/>
    <b v="0"/>
    <s v="Kidney Stones"/>
    <b v="0"/>
    <b v="0"/>
    <s v="Aetna"/>
    <s v="North"/>
    <x v="0"/>
    <n v="41"/>
    <n v="0"/>
    <x v="3"/>
  </r>
  <r>
    <s v="PID0564"/>
    <s v="Maharashtra"/>
    <s v="Young Adults"/>
    <n v="60000"/>
    <n v="29.237832874196513"/>
    <b v="1"/>
    <s v="Heart Attack"/>
    <b v="1"/>
    <b v="0"/>
    <s v="Cigna"/>
    <s v="West"/>
    <x v="1"/>
    <n v="34"/>
    <n v="0"/>
    <x v="3"/>
  </r>
  <r>
    <s v="PID0565"/>
    <s v="Tamil Nadu"/>
    <s v="senior"/>
    <n v="100"/>
    <n v="34.212804396100722"/>
    <b v="1"/>
    <s v="Heart Attack"/>
    <b v="1"/>
    <b v="0"/>
    <s v="Medicare"/>
    <s v="South"/>
    <x v="3"/>
    <n v="53"/>
    <n v="0"/>
    <x v="1"/>
  </r>
  <r>
    <s v="PID0566"/>
    <s v="Kerala"/>
    <s v="Senior Adullt"/>
    <n v="32000"/>
    <n v="28.440816326530609"/>
    <b v="1"/>
    <s v="Heart Disease"/>
    <b v="1"/>
    <b v="0"/>
    <s v="Blue Cross"/>
    <s v="South"/>
    <x v="4"/>
    <n v="42"/>
    <n v="0"/>
    <x v="5"/>
  </r>
  <r>
    <s v="PID0567"/>
    <s v="Kerala"/>
    <s v="senior"/>
    <n v="800"/>
    <n v="30.44358239163434"/>
    <b v="1"/>
    <s v="Fractured Leg"/>
    <b v="0"/>
    <b v="1"/>
    <s v="Cigna"/>
    <s v="South"/>
    <x v="0"/>
    <n v="53"/>
    <n v="0"/>
    <x v="1"/>
  </r>
  <r>
    <s v="PID0568"/>
    <s v="West Bengal"/>
    <s v="senior"/>
    <n v="18000"/>
    <n v="28.886576482830385"/>
    <b v="1"/>
    <s v="Hypertension"/>
    <b v="1"/>
    <b v="1"/>
    <s v="No Insurance"/>
    <s v="East"/>
    <x v="1"/>
    <n v="58"/>
    <n v="0"/>
    <x v="3"/>
  </r>
  <r>
    <s v="PID0569"/>
    <s v="Uttar Pradesh"/>
    <s v="Senior Adullt"/>
    <n v="500"/>
    <n v="33.813358281265664"/>
    <b v="1"/>
    <s v="Diabetes"/>
    <b v="1"/>
    <b v="0"/>
    <s v="No Insurance"/>
    <s v="North"/>
    <x v="1"/>
    <n v="42"/>
    <n v="0"/>
    <x v="1"/>
  </r>
  <r>
    <s v="PID0570"/>
    <s v="Punjab"/>
    <s v="Senior Adullt"/>
    <n v="90000"/>
    <n v="33.31350386674599"/>
    <b v="1"/>
    <s v="Heart Disease"/>
    <b v="1"/>
    <b v="1"/>
    <s v="Cigna"/>
    <s v="North"/>
    <x v="0"/>
    <n v="38"/>
    <n v="0"/>
    <x v="4"/>
  </r>
  <r>
    <s v="PID0571"/>
    <s v="Maharashtra"/>
    <s v="Young Adults"/>
    <n v="3000"/>
    <n v="29.369507835209998"/>
    <b v="1"/>
    <s v="Respiratory Infection"/>
    <b v="1"/>
    <b v="0"/>
    <s v="UnitedHealthcare"/>
    <s v="West"/>
    <x v="1"/>
    <n v="33"/>
    <n v="0"/>
    <x v="2"/>
  </r>
  <r>
    <s v="PID0572"/>
    <s v="West Bengal"/>
    <s v="senior"/>
    <n v="300000"/>
    <n v="25.491276400367315"/>
    <b v="0"/>
    <s v="Allergic Reaction"/>
    <b v="0"/>
    <b v="0"/>
    <s v="Medicare"/>
    <s v="East"/>
    <x v="1"/>
    <n v="48"/>
    <n v="0"/>
    <x v="1"/>
  </r>
  <r>
    <s v="PID0573"/>
    <s v="West Bengal"/>
    <s v="senior"/>
    <n v="60000"/>
    <n v="30.311111111111114"/>
    <b v="1"/>
    <s v="Kidney Stones"/>
    <b v="0"/>
    <b v="1"/>
    <s v="UnitedHealthcare"/>
    <s v="East"/>
    <x v="1"/>
    <n v="53"/>
    <n v="0"/>
    <x v="1"/>
  </r>
  <r>
    <s v="PID0574"/>
    <s v="West Bengal"/>
    <s v="Super Adults"/>
    <n v="250000"/>
    <n v="32.708744247205779"/>
    <b v="1"/>
    <s v="Heart Disease"/>
    <b v="1"/>
    <b v="0"/>
    <s v="Medicare"/>
    <s v="East"/>
    <x v="0"/>
    <n v="73"/>
    <n v="0"/>
    <x v="0"/>
  </r>
  <r>
    <s v="PID0575"/>
    <s v="Tamil Nadu"/>
    <s v="senior"/>
    <n v="12000"/>
    <n v="32.443825510933799"/>
    <b v="1"/>
    <s v="Appendicitis"/>
    <b v="0"/>
    <b v="1"/>
    <s v="Medicare"/>
    <s v="South"/>
    <x v="1"/>
    <n v="48"/>
    <n v="0"/>
    <x v="2"/>
  </r>
  <r>
    <s v="PID0576"/>
    <s v="Maharashtra"/>
    <s v="Senior Adullt"/>
    <n v="36000"/>
    <n v="34.293801712875599"/>
    <b v="1"/>
    <s v="Heart Disease"/>
    <b v="1"/>
    <b v="0"/>
    <s v="Medicare"/>
    <s v="West"/>
    <x v="0"/>
    <n v="45"/>
    <n v="0"/>
    <x v="0"/>
  </r>
  <r>
    <s v="PID0577"/>
    <s v="West Bengal"/>
    <s v="Senior Adullt"/>
    <n v="45000"/>
    <n v="31.268590124925641"/>
    <b v="1"/>
    <s v="Appendicitis"/>
    <b v="1"/>
    <b v="1"/>
    <s v="Medicare"/>
    <s v="East"/>
    <x v="0"/>
    <n v="41"/>
    <n v="0"/>
    <x v="0"/>
  </r>
  <r>
    <s v="PID0578"/>
    <s v="Gujarat"/>
    <s v="Senior Adullt"/>
    <n v="90000"/>
    <n v="21.832474567314041"/>
    <b v="0"/>
    <s v="Fractured Leg"/>
    <b v="0"/>
    <b v="0"/>
    <s v="No Insurance"/>
    <s v="West"/>
    <x v="0"/>
    <n v="42"/>
    <n v="0"/>
    <x v="0"/>
  </r>
  <r>
    <s v="PID0579"/>
    <s v="Uttar Pradesh"/>
    <s v="Young Adults"/>
    <n v="1000"/>
    <n v="34.112353026564087"/>
    <b v="1"/>
    <s v="Fractured Arm"/>
    <b v="1"/>
    <b v="0"/>
    <s v="No Insurance"/>
    <s v="North"/>
    <x v="1"/>
    <n v="34"/>
    <n v="0"/>
    <x v="0"/>
  </r>
  <r>
    <s v="PID0580"/>
    <s v="Punjab"/>
    <s v="senior"/>
    <n v="18000"/>
    <n v="30.483896811408421"/>
    <b v="1"/>
    <s v="Allergic Reaction"/>
    <b v="1"/>
    <b v="1"/>
    <s v="Blue Cross"/>
    <s v="North"/>
    <x v="1"/>
    <n v="58"/>
    <n v="0"/>
    <x v="0"/>
  </r>
  <r>
    <s v="PID0581"/>
    <s v="Punjab"/>
    <s v="senior"/>
    <n v="45000"/>
    <n v="30.264919469349667"/>
    <b v="1"/>
    <s v="Kidney Stones"/>
    <b v="1"/>
    <b v="0"/>
    <s v="UnitedHealthcare"/>
    <s v="North"/>
    <x v="0"/>
    <n v="58"/>
    <n v="0"/>
    <x v="1"/>
  </r>
  <r>
    <s v="PID0582"/>
    <s v="West Bengal"/>
    <s v="senior"/>
    <n v="3000"/>
    <n v="33.310624260461118"/>
    <b v="1"/>
    <s v="Osteoarthritis"/>
    <b v="1"/>
    <b v="1"/>
    <s v="Aetna"/>
    <s v="East"/>
    <x v="1"/>
    <n v="62"/>
    <n v="0"/>
    <x v="1"/>
  </r>
  <r>
    <s v="PID0583"/>
    <s v="Punjab"/>
    <s v="senior"/>
    <n v="32000"/>
    <n v="26.455218464218323"/>
    <b v="0"/>
    <s v="Kidney Stones"/>
    <b v="0"/>
    <b v="0"/>
    <s v="UnitedHealthcare"/>
    <s v="North"/>
    <x v="3"/>
    <n v="58"/>
    <n v="0"/>
    <x v="0"/>
  </r>
  <r>
    <s v="PID0584"/>
    <s v="Tamil Nadu"/>
    <s v="senior"/>
    <n v="18000"/>
    <n v="33.961296937075481"/>
    <b v="1"/>
    <s v="Respiratory Infection"/>
    <b v="1"/>
    <b v="0"/>
    <s v="Medicare"/>
    <s v="South"/>
    <x v="0"/>
    <n v="58"/>
    <n v="0"/>
    <x v="0"/>
  </r>
  <r>
    <s v="PID0585"/>
    <s v="Tamil Nadu"/>
    <s v="Senior Adullt"/>
    <n v="32000"/>
    <n v="24.602076124567475"/>
    <b v="0"/>
    <s v="Childbirth"/>
    <b v="0"/>
    <b v="0"/>
    <s v="Aetna"/>
    <s v="South"/>
    <x v="0"/>
    <n v="41"/>
    <n v="0"/>
    <x v="3"/>
  </r>
  <r>
    <s v="PID0586"/>
    <s v="Gujarat"/>
    <s v="senior"/>
    <n v="24000"/>
    <n v="26.546938775510203"/>
    <b v="0"/>
    <s v="Kidney Stones"/>
    <b v="0"/>
    <b v="0"/>
    <s v="UnitedHealthcare"/>
    <s v="West"/>
    <x v="0"/>
    <n v="48"/>
    <n v="0"/>
    <x v="3"/>
  </r>
  <r>
    <s v="PID0587"/>
    <s v="Kerala"/>
    <s v="senior"/>
    <n v="40000"/>
    <n v="21.402570062716546"/>
    <b v="0"/>
    <s v="Hypertension"/>
    <b v="0"/>
    <b v="0"/>
    <s v="Medicare"/>
    <s v="South"/>
    <x v="0"/>
    <n v="53"/>
    <n v="0"/>
    <x v="0"/>
  </r>
  <r>
    <s v="PID0588"/>
    <s v="Gujarat"/>
    <s v="Young Adults"/>
    <n v="18000"/>
    <n v="22.375679950619187"/>
    <b v="0"/>
    <s v="Prostate Cancer"/>
    <b v="0"/>
    <b v="0"/>
    <s v="Cigna"/>
    <s v="West"/>
    <x v="0"/>
    <n v="33"/>
    <n v="0"/>
    <x v="1"/>
  </r>
  <r>
    <s v="PID0589"/>
    <s v="Tamil Nadu"/>
    <s v="senior"/>
    <n v="800"/>
    <n v="31.164138657834318"/>
    <b v="1"/>
    <s v="Appendicitis"/>
    <b v="1"/>
    <b v="1"/>
    <s v="Cigna"/>
    <s v="South"/>
    <x v="1"/>
    <n v="58"/>
    <n v="0"/>
    <x v="0"/>
  </r>
  <r>
    <s v="PID0590"/>
    <s v="West Bengal"/>
    <s v="senior"/>
    <n v="3000"/>
    <n v="26.462045967944352"/>
    <b v="0"/>
    <s v="Cancer"/>
    <b v="0"/>
    <b v="0"/>
    <s v="Blue Cross"/>
    <s v="East"/>
    <x v="0"/>
    <n v="62"/>
    <n v="0"/>
    <x v="1"/>
  </r>
  <r>
    <s v="PID0591"/>
    <s v="Uttar Pradesh"/>
    <e v="#N/A"/>
    <n v="40000"/>
    <n v="26.748614958448751"/>
    <b v="0"/>
    <s v="Hypertension"/>
    <b v="0"/>
    <b v="0"/>
    <s v="Aetna"/>
    <s v="North"/>
    <x v="0"/>
    <n v="88"/>
    <n v="0"/>
    <x v="0"/>
  </r>
  <r>
    <s v="PID0592"/>
    <s v="Kerala"/>
    <s v="Senior Adullt"/>
    <n v="800"/>
    <n v="32.419217687074834"/>
    <b v="1"/>
    <s v="Stroke"/>
    <b v="0"/>
    <b v="1"/>
    <s v="Cigna"/>
    <s v="South"/>
    <x v="1"/>
    <n v="38"/>
    <n v="0"/>
    <x v="4"/>
  </r>
  <r>
    <s v="PID0593"/>
    <s v="Gujarat"/>
    <s v="senior"/>
    <n v="40000"/>
    <n v="28.826177285318558"/>
    <b v="1"/>
    <s v="Respiratory Infection"/>
    <b v="1"/>
    <b v="1"/>
    <s v="UnitedHealthcare"/>
    <s v="West"/>
    <x v="1"/>
    <n v="53"/>
    <n v="0"/>
    <x v="0"/>
  </r>
  <r>
    <s v="PID0594"/>
    <s v="Kerala"/>
    <s v="Senior Adullt"/>
    <n v="100"/>
    <n v="20.930612244897958"/>
    <b v="0"/>
    <s v="Cancer"/>
    <b v="0"/>
    <b v="0"/>
    <s v="No Insurance"/>
    <s v="South"/>
    <x v="1"/>
    <n v="38"/>
    <n v="0"/>
    <x v="0"/>
  </r>
  <r>
    <s v="PID0595"/>
    <s v="Karnataka"/>
    <s v="Young Adults"/>
    <n v="800"/>
    <n v="33.828124999999993"/>
    <b v="1"/>
    <s v="Childbirth"/>
    <b v="0"/>
    <b v="1"/>
    <s v="Blue Cross"/>
    <s v="South"/>
    <x v="0"/>
    <n v="32"/>
    <n v="0"/>
    <x v="0"/>
  </r>
  <r>
    <s v="PID0596"/>
    <s v="Punjab"/>
    <s v="Senior Adullt"/>
    <n v="100"/>
    <n v="33.070004445812394"/>
    <b v="1"/>
    <s v="Respiratory Infection"/>
    <b v="1"/>
    <b v="0"/>
    <s v="No Insurance"/>
    <s v="North"/>
    <x v="1"/>
    <n v="41"/>
    <n v="0"/>
    <x v="4"/>
  </r>
  <r>
    <s v="PID0597"/>
    <s v="Gujarat"/>
    <s v="senior"/>
    <n v="45000"/>
    <n v="31.816893424036284"/>
    <b v="1"/>
    <s v="Osteoarthritis"/>
    <b v="1"/>
    <b v="0"/>
    <s v="Cigna"/>
    <s v="West"/>
    <x v="1"/>
    <n v="48"/>
    <n v="0"/>
    <x v="0"/>
  </r>
  <r>
    <s v="PID0598"/>
    <s v="Punjab"/>
    <s v="Young Adults"/>
    <n v="240000"/>
    <n v="33.398437499999993"/>
    <b v="1"/>
    <s v="Hypertension"/>
    <b v="1"/>
    <b v="0"/>
    <s v="Medicare"/>
    <s v="North"/>
    <x v="0"/>
    <n v="32"/>
    <n v="0"/>
    <x v="0"/>
  </r>
  <r>
    <s v="PID0599"/>
    <s v="Gujarat"/>
    <s v="senior"/>
    <n v="21000"/>
    <n v="23.460737656157054"/>
    <b v="0"/>
    <s v="Osteoarthritis"/>
    <b v="0"/>
    <b v="0"/>
    <s v="UnitedHealthcare"/>
    <s v="West"/>
    <x v="3"/>
    <n v="48"/>
    <n v="0"/>
    <x v="1"/>
  </r>
  <r>
    <s v="PID0600"/>
    <s v="Maharashtra"/>
    <s v="senior"/>
    <n v="18000"/>
    <n v="31.645569620253159"/>
    <b v="1"/>
    <s v="Heart Disease"/>
    <b v="1"/>
    <b v="0"/>
    <s v="Medicare"/>
    <s v="West"/>
    <x v="4"/>
    <n v="62"/>
    <n v="0"/>
    <x v="6"/>
  </r>
  <r>
    <s v="PID0601"/>
    <s v="Punjab"/>
    <s v="Young Adults"/>
    <n v="4000"/>
    <n v="34.861583596017603"/>
    <b v="1"/>
    <s v="Childbirth"/>
    <b v="0"/>
    <b v="1"/>
    <s v="Cigna"/>
    <s v="North"/>
    <x v="1"/>
    <n v="33"/>
    <n v="0"/>
    <x v="4"/>
  </r>
  <r>
    <s v="PID0602"/>
    <s v="Punjab"/>
    <s v="senior"/>
    <n v="100"/>
    <n v="21.462833934386051"/>
    <b v="0"/>
    <s v="Appendicitis"/>
    <b v="0"/>
    <b v="0"/>
    <s v="UnitedHealthcare"/>
    <s v="North"/>
    <x v="3"/>
    <n v="53"/>
    <n v="0"/>
    <x v="4"/>
  </r>
  <r>
    <s v="PID0603"/>
    <s v="Karnataka"/>
    <s v="Young Adults"/>
    <n v="800"/>
    <n v="31.651552816778128"/>
    <b v="1"/>
    <s v="Heart Attack"/>
    <b v="1"/>
    <b v="1"/>
    <s v="No Insurance"/>
    <s v="South"/>
    <x v="1"/>
    <n v="34"/>
    <n v="0"/>
    <x v="0"/>
  </r>
  <r>
    <s v="PID0604"/>
    <s v="Karnataka"/>
    <s v="senior"/>
    <n v="200000"/>
    <n v="28.316808765093938"/>
    <b v="1"/>
    <s v="Respiratory Infection"/>
    <b v="1"/>
    <b v="1"/>
    <s v="Cigna"/>
    <s v="South"/>
    <x v="1"/>
    <n v="48"/>
    <n v="0"/>
    <x v="2"/>
  </r>
  <r>
    <s v="PID0605"/>
    <s v="Punjab"/>
    <s v="senior"/>
    <n v="90000"/>
    <n v="26.9281795690057"/>
    <b v="0"/>
    <s v="Fractured Arm"/>
    <b v="0"/>
    <b v="0"/>
    <s v="Medicare"/>
    <s v="North"/>
    <x v="1"/>
    <n v="58"/>
    <n v="0"/>
    <x v="1"/>
  </r>
  <r>
    <s v="PID0606"/>
    <s v="Maharashtra"/>
    <s v="senior"/>
    <n v="200000"/>
    <n v="22.754312908982754"/>
    <b v="0"/>
    <s v="Diabetes"/>
    <b v="0"/>
    <b v="0"/>
    <s v="No Insurance"/>
    <s v="West"/>
    <x v="0"/>
    <n v="48"/>
    <n v="0"/>
    <x v="0"/>
  </r>
  <r>
    <s v="PID0607"/>
    <s v="Tamil Nadu"/>
    <s v="senior"/>
    <n v="500"/>
    <n v="28.996539792387544"/>
    <b v="1"/>
    <s v="Respiratory Infection"/>
    <b v="1"/>
    <b v="0"/>
    <s v="No Insurance"/>
    <s v="South"/>
    <x v="0"/>
    <n v="48"/>
    <n v="0"/>
    <x v="0"/>
  </r>
  <r>
    <s v="PID0608"/>
    <s v="Kerala"/>
    <s v="Super Adults"/>
    <n v="21000"/>
    <n v="29.832766439909303"/>
    <b v="1"/>
    <s v="Respiratory Infection"/>
    <b v="1"/>
    <b v="0"/>
    <s v="UnitedHealthcare"/>
    <s v="South"/>
    <x v="0"/>
    <n v="73"/>
    <n v="0"/>
    <x v="0"/>
  </r>
  <r>
    <s v="PID0609"/>
    <s v="Maharashtra"/>
    <s v="Senior Adullt"/>
    <n v="45000"/>
    <n v="25.665030991735538"/>
    <b v="0"/>
    <s v="Prostate Cancer"/>
    <b v="0"/>
    <b v="0"/>
    <s v="Cigna"/>
    <s v="West"/>
    <x v="0"/>
    <n v="38"/>
    <n v="0"/>
    <x v="1"/>
  </r>
  <r>
    <s v="PID0610"/>
    <s v="Tamil Nadu"/>
    <s v="Senior Adullt"/>
    <n v="45000"/>
    <n v="23.63120276324339"/>
    <b v="0"/>
    <s v="Childbirth"/>
    <b v="0"/>
    <b v="0"/>
    <s v="No Insurance"/>
    <s v="South"/>
    <x v="0"/>
    <n v="38"/>
    <n v="0"/>
    <x v="1"/>
  </r>
  <r>
    <s v="PID0611"/>
    <s v="Gujarat"/>
    <s v="Senior Adullt"/>
    <n v="100"/>
    <n v="31.207133058984908"/>
    <b v="1"/>
    <s v="Respiratory Infection"/>
    <b v="1"/>
    <b v="0"/>
    <s v="Blue Cross"/>
    <s v="West"/>
    <x v="0"/>
    <n v="38"/>
    <n v="0"/>
    <x v="0"/>
  </r>
  <r>
    <s v="PID0612"/>
    <s v="Karnataka"/>
    <s v="Senior Adullt"/>
    <n v="45000"/>
    <n v="26.385557379118797"/>
    <b v="0"/>
    <s v="Fractured Leg"/>
    <b v="0"/>
    <b v="0"/>
    <s v="Medicare"/>
    <s v="South"/>
    <x v="3"/>
    <n v="38"/>
    <n v="0"/>
    <x v="1"/>
  </r>
  <r>
    <s v="PID0613"/>
    <s v="Punjab"/>
    <s v="senior"/>
    <n v="75000"/>
    <n v="29.250679540752156"/>
    <b v="1"/>
    <s v="Heart Disease"/>
    <b v="1"/>
    <b v="0"/>
    <s v="UnitedHealthcare"/>
    <s v="North"/>
    <x v="1"/>
    <n v="53"/>
    <n v="0"/>
    <x v="0"/>
  </r>
  <r>
    <s v="PID0614"/>
    <s v="Karnataka"/>
    <s v="senior"/>
    <n v="24000"/>
    <n v="26.662049861495845"/>
    <b v="0"/>
    <s v="Diabetes"/>
    <b v="0"/>
    <b v="0"/>
    <s v="No Insurance"/>
    <s v="South"/>
    <x v="0"/>
    <n v="54"/>
    <n v="0"/>
    <x v="0"/>
  </r>
  <r>
    <s v="PID0615"/>
    <s v="Uttar Pradesh"/>
    <s v="senior"/>
    <n v="40000"/>
    <n v="23.823047879982624"/>
    <b v="0"/>
    <s v="Diabetes"/>
    <b v="0"/>
    <b v="0"/>
    <s v="Cigna"/>
    <s v="North"/>
    <x v="0"/>
    <n v="48"/>
    <n v="0"/>
    <x v="1"/>
  </r>
  <r>
    <s v="PID0616"/>
    <s v="Gujarat"/>
    <s v="Young Adults"/>
    <n v="40000"/>
    <n v="29.134948096885818"/>
    <b v="1"/>
    <s v="Fractured Arm"/>
    <b v="0"/>
    <b v="1"/>
    <s v="Aetna"/>
    <s v="West"/>
    <x v="1"/>
    <n v="33"/>
    <n v="0"/>
    <x v="1"/>
  </r>
  <r>
    <s v="PID0617"/>
    <s v="Karnataka"/>
    <s v="Senior Adullt"/>
    <n v="45000"/>
    <n v="25.245389649018449"/>
    <b v="0"/>
    <s v="Cancer"/>
    <b v="0"/>
    <b v="0"/>
    <s v="Aetna"/>
    <s v="South"/>
    <x v="3"/>
    <n v="42"/>
    <n v="0"/>
    <x v="3"/>
  </r>
  <r>
    <s v="PID0618"/>
    <s v="Karnataka"/>
    <s v="Senior Adullt"/>
    <n v="3000"/>
    <n v="31.588613406795229"/>
    <b v="1"/>
    <s v="Heart Attack"/>
    <b v="1"/>
    <b v="1"/>
    <s v="Aetna"/>
    <s v="South"/>
    <x v="0"/>
    <n v="45"/>
    <n v="0"/>
    <x v="0"/>
  </r>
  <r>
    <s v="PID0619"/>
    <s v="Maharashtra"/>
    <s v="Young Adults"/>
    <n v="90000"/>
    <n v="24.916255786819228"/>
    <b v="0"/>
    <s v="Prostate Cancer"/>
    <b v="0"/>
    <b v="0"/>
    <s v="Aetna"/>
    <s v="West"/>
    <x v="3"/>
    <n v="33"/>
    <n v="0"/>
    <x v="1"/>
  </r>
  <r>
    <s v="PID0620"/>
    <s v="Punjab"/>
    <s v="Young Adults"/>
    <n v="30000"/>
    <n v="23.086803677663603"/>
    <b v="0"/>
    <s v="Stroke"/>
    <b v="0"/>
    <b v="0"/>
    <s v="UnitedHealthcare"/>
    <s v="North"/>
    <x v="3"/>
    <n v="33"/>
    <n v="0"/>
    <x v="4"/>
  </r>
  <r>
    <s v="PID0621"/>
    <s v="West Bengal"/>
    <s v="Senior Adullt"/>
    <n v="3000"/>
    <n v="26.213842975206614"/>
    <b v="0"/>
    <s v="Osteoarthritis"/>
    <b v="0"/>
    <b v="0"/>
    <s v="No Insurance"/>
    <s v="East"/>
    <x v="3"/>
    <n v="42"/>
    <n v="0"/>
    <x v="3"/>
  </r>
  <r>
    <s v="PID0622"/>
    <s v="West Bengal"/>
    <s v="Senior Adullt"/>
    <n v="3000"/>
    <n v="24.212293388429753"/>
    <b v="0"/>
    <s v="Childbirth"/>
    <b v="0"/>
    <b v="0"/>
    <s v="No Insurance"/>
    <s v="East"/>
    <x v="1"/>
    <n v="41"/>
    <n v="0"/>
    <x v="1"/>
  </r>
  <r>
    <s v="PID0623"/>
    <s v="Karnataka"/>
    <s v="Young Adults"/>
    <n v="500"/>
    <n v="28.451154013644945"/>
    <b v="1"/>
    <s v="Respiratory Infection"/>
    <b v="1"/>
    <b v="0"/>
    <s v="Aetna"/>
    <s v="South"/>
    <x v="1"/>
    <n v="32"/>
    <n v="0"/>
    <x v="2"/>
  </r>
  <r>
    <s v="PID0624"/>
    <s v="Kerala"/>
    <s v="senior"/>
    <n v="30000"/>
    <n v="34.490358126721766"/>
    <b v="1"/>
    <s v="Heart Disease"/>
    <b v="1"/>
    <b v="0"/>
    <s v="Aetna"/>
    <s v="South"/>
    <x v="0"/>
    <n v="54"/>
    <n v="0"/>
    <x v="4"/>
  </r>
  <r>
    <s v="PID0625"/>
    <s v="Kerala"/>
    <s v="Young Adults"/>
    <n v="90000"/>
    <n v="26.149276859504134"/>
    <b v="0"/>
    <s v="Kidney Stones"/>
    <b v="0"/>
    <b v="0"/>
    <s v="Blue Cross"/>
    <s v="South"/>
    <x v="3"/>
    <n v="30"/>
    <n v="0"/>
    <x v="1"/>
  </r>
  <r>
    <s v="PID0626"/>
    <s v="West Bengal"/>
    <s v="senior"/>
    <n v="4000"/>
    <n v="23.433744592212783"/>
    <b v="0"/>
    <s v="Hypertension"/>
    <b v="0"/>
    <b v="0"/>
    <s v="Medicare"/>
    <s v="East"/>
    <x v="1"/>
    <n v="58"/>
    <n v="0"/>
    <x v="1"/>
  </r>
  <r>
    <s v="PID0627"/>
    <s v="Maharashtra"/>
    <s v="Senior Adullt"/>
    <n v="12000"/>
    <n v="33.455265965554027"/>
    <b v="1"/>
    <s v="Kidney Stones"/>
    <b v="1"/>
    <b v="0"/>
    <s v="No Insurance"/>
    <s v="West"/>
    <x v="1"/>
    <n v="38"/>
    <n v="0"/>
    <x v="2"/>
  </r>
  <r>
    <s v="PID0628"/>
    <s v="Punjab"/>
    <s v="Super Adults"/>
    <n v="240000"/>
    <n v="34.382549630615181"/>
    <b v="1"/>
    <s v="Respiratory Infection"/>
    <b v="1"/>
    <b v="0"/>
    <s v="UnitedHealthcare"/>
    <s v="North"/>
    <x v="3"/>
    <n v="68"/>
    <n v="0"/>
    <x v="3"/>
  </r>
  <r>
    <s v="PID0629"/>
    <s v="Karnataka"/>
    <s v="senior"/>
    <n v="75000"/>
    <n v="28.850341123530267"/>
    <b v="1"/>
    <s v="Diabetes"/>
    <b v="1"/>
    <b v="1"/>
    <s v="No Insurance"/>
    <s v="South"/>
    <x v="3"/>
    <n v="53"/>
    <n v="0"/>
    <x v="0"/>
  </r>
  <r>
    <s v="PID0630"/>
    <s v="West Bengal"/>
    <s v="senior"/>
    <n v="100"/>
    <n v="29.615950206901271"/>
    <b v="1"/>
    <s v="Heart Attack"/>
    <b v="1"/>
    <b v="0"/>
    <s v="Aetna"/>
    <s v="East"/>
    <x v="3"/>
    <n v="48"/>
    <n v="0"/>
    <x v="1"/>
  </r>
  <r>
    <s v="PID0631"/>
    <s v="Uttar Pradesh"/>
    <s v="Senior Adullt"/>
    <n v="45000"/>
    <n v="34.828514739229028"/>
    <b v="1"/>
    <s v="Heart Attack"/>
    <b v="1"/>
    <b v="0"/>
    <s v="Cigna"/>
    <s v="North"/>
    <x v="1"/>
    <n v="42"/>
    <n v="0"/>
    <x v="2"/>
  </r>
  <r>
    <s v="PID0632"/>
    <s v="Gujarat"/>
    <s v="Senior Adullt"/>
    <n v="16000"/>
    <n v="22.889795918367344"/>
    <b v="0"/>
    <s v="Childbirth"/>
    <b v="0"/>
    <b v="0"/>
    <s v="Blue Cross"/>
    <s v="West"/>
    <x v="0"/>
    <n v="42"/>
    <n v="0"/>
    <x v="4"/>
  </r>
  <r>
    <s v="PID0633"/>
    <s v="Karnataka"/>
    <s v="Young Adults"/>
    <n v="300000"/>
    <n v="25.377229080932779"/>
    <b v="0"/>
    <s v="Appendicitis"/>
    <b v="0"/>
    <b v="0"/>
    <s v="Aetna"/>
    <s v="South"/>
    <x v="0"/>
    <n v="33"/>
    <n v="0"/>
    <x v="1"/>
  </r>
  <r>
    <s v="PID0634"/>
    <s v="Kerala"/>
    <s v="senior"/>
    <n v="500"/>
    <n v="25.140478668054108"/>
    <b v="0"/>
    <s v="Diabetes"/>
    <b v="0"/>
    <b v="0"/>
    <s v="No Insurance"/>
    <s v="South"/>
    <x v="4"/>
    <n v="62"/>
    <n v="0"/>
    <x v="6"/>
  </r>
  <r>
    <s v="PID0635"/>
    <s v="West Bengal"/>
    <s v="senior"/>
    <n v="21000"/>
    <n v="30.13840830449827"/>
    <b v="1"/>
    <s v="Allergic Reaction"/>
    <b v="0"/>
    <b v="1"/>
    <s v="Aetna"/>
    <s v="East"/>
    <x v="4"/>
    <n v="48"/>
    <n v="0"/>
    <x v="5"/>
  </r>
  <r>
    <s v="PID0636"/>
    <s v="Kerala"/>
    <s v="senior"/>
    <n v="3000"/>
    <n v="32.01019066403682"/>
    <b v="1"/>
    <s v="Fractured Arm"/>
    <b v="0"/>
    <b v="1"/>
    <s v="UnitedHealthcare"/>
    <s v="South"/>
    <x v="4"/>
    <n v="53"/>
    <n v="0"/>
    <x v="6"/>
  </r>
  <r>
    <s v="PID0637"/>
    <s v="Tamil Nadu"/>
    <s v="Super Adults"/>
    <n v="75000"/>
    <n v="32.450069920040157"/>
    <b v="1"/>
    <s v="Heart Attack"/>
    <b v="1"/>
    <b v="0"/>
    <s v="Aetna"/>
    <s v="South"/>
    <x v="1"/>
    <n v="68"/>
    <n v="0"/>
    <x v="0"/>
  </r>
  <r>
    <s v="PID0638"/>
    <s v="Punjab"/>
    <s v="Senior Adullt"/>
    <n v="12000"/>
    <n v="32.29786616344898"/>
    <b v="1"/>
    <s v="Heart Attack"/>
    <b v="1"/>
    <b v="1"/>
    <s v="Blue Cross"/>
    <s v="North"/>
    <x v="3"/>
    <n v="38"/>
    <n v="0"/>
    <x v="0"/>
  </r>
  <r>
    <s v="PID0639"/>
    <s v="Punjab"/>
    <s v="senior"/>
    <n v="30000"/>
    <n v="30.110990511536716"/>
    <b v="1"/>
    <s v="Diabetes"/>
    <b v="1"/>
    <b v="0"/>
    <s v="Medicare"/>
    <s v="North"/>
    <x v="3"/>
    <n v="48"/>
    <n v="0"/>
    <x v="0"/>
  </r>
  <r>
    <s v="PID0640"/>
    <s v="Uttar Pradesh"/>
    <s v="senior"/>
    <n v="18000"/>
    <n v="28.123914972416188"/>
    <b v="1"/>
    <s v="Respiratory Infection"/>
    <b v="1"/>
    <b v="0"/>
    <s v="No Insurance"/>
    <s v="North"/>
    <x v="1"/>
    <n v="54"/>
    <n v="0"/>
    <x v="3"/>
  </r>
  <r>
    <s v="PID0641"/>
    <s v="Maharashtra"/>
    <s v="Senior Adullt"/>
    <n v="250000"/>
    <n v="28.555794945453304"/>
    <b v="1"/>
    <s v="Prostate Cancer"/>
    <b v="1"/>
    <b v="0"/>
    <s v="Cigna"/>
    <s v="West"/>
    <x v="3"/>
    <n v="41"/>
    <n v="0"/>
    <x v="0"/>
  </r>
  <r>
    <s v="PID0642"/>
    <s v="Karnataka"/>
    <s v="senior"/>
    <n v="16000"/>
    <n v="34.171178600882065"/>
    <b v="1"/>
    <s v="Childbirth"/>
    <b v="0"/>
    <b v="1"/>
    <s v="Blue Cross"/>
    <s v="South"/>
    <x v="4"/>
    <n v="58"/>
    <n v="0"/>
    <x v="5"/>
  </r>
  <r>
    <s v="PID0643"/>
    <s v="Punjab"/>
    <s v="senior"/>
    <n v="10000"/>
    <n v="28.124999999999993"/>
    <b v="1"/>
    <s v="Prostate Cancer"/>
    <b v="1"/>
    <b v="0"/>
    <s v="No Insurance"/>
    <s v="North"/>
    <x v="0"/>
    <n v="48"/>
    <n v="0"/>
    <x v="0"/>
  </r>
  <r>
    <s v="PID0644"/>
    <s v="Uttar Pradesh"/>
    <s v="senior"/>
    <n v="200000"/>
    <n v="29.494097123615564"/>
    <b v="1"/>
    <s v="Respiratory Infection"/>
    <b v="1"/>
    <b v="0"/>
    <s v="No Insurance"/>
    <s v="North"/>
    <x v="1"/>
    <n v="53"/>
    <n v="0"/>
    <x v="0"/>
  </r>
  <r>
    <s v="PID0645"/>
    <s v="Tamil Nadu"/>
    <s v="Senior Adullt"/>
    <n v="45000"/>
    <n v="30.450624628197509"/>
    <b v="1"/>
    <s v="Heart Attack"/>
    <b v="1"/>
    <b v="0"/>
    <s v="Cigna"/>
    <s v="South"/>
    <x v="1"/>
    <n v="42"/>
    <n v="0"/>
    <x v="2"/>
  </r>
  <r>
    <s v="PID0646"/>
    <s v="Gujarat"/>
    <s v="senior"/>
    <n v="90000"/>
    <n v="29.809176107493698"/>
    <b v="1"/>
    <s v="Hypertension"/>
    <b v="0"/>
    <b v="1"/>
    <s v="Blue Cross"/>
    <s v="West"/>
    <x v="1"/>
    <n v="53"/>
    <n v="0"/>
    <x v="2"/>
  </r>
  <r>
    <s v="PID0647"/>
    <s v="Uttar Pradesh"/>
    <s v="senior"/>
    <n v="3000"/>
    <n v="33.142182492831843"/>
    <b v="1"/>
    <s v="Heart Attack"/>
    <b v="1"/>
    <b v="1"/>
    <s v="Aetna"/>
    <s v="North"/>
    <x v="3"/>
    <n v="53"/>
    <n v="0"/>
    <x v="4"/>
  </r>
  <r>
    <s v="PID0648"/>
    <s v="Tamil Nadu"/>
    <s v="Senior Adullt"/>
    <n v="90000"/>
    <n v="20.014033211934912"/>
    <b v="0"/>
    <s v="Allergic Reaction"/>
    <b v="0"/>
    <b v="0"/>
    <s v="Medicare"/>
    <s v="South"/>
    <x v="1"/>
    <n v="38"/>
    <n v="0"/>
    <x v="0"/>
  </r>
  <r>
    <s v="PID0649"/>
    <s v="Gujarat"/>
    <s v="Super Adults"/>
    <n v="200000"/>
    <n v="23.848684210526315"/>
    <b v="0"/>
    <s v="Cancer"/>
    <b v="0"/>
    <b v="0"/>
    <s v="UnitedHealthcare"/>
    <s v="West"/>
    <x v="0"/>
    <n v="82"/>
    <n v="0"/>
    <x v="1"/>
  </r>
  <r>
    <s v="PID0650"/>
    <s v="Gujarat"/>
    <s v="senior"/>
    <n v="3000"/>
    <n v="20.213383655102341"/>
    <b v="0"/>
    <s v="Stroke"/>
    <b v="0"/>
    <b v="0"/>
    <s v="UnitedHealthcare"/>
    <s v="West"/>
    <x v="1"/>
    <n v="62"/>
    <n v="0"/>
    <x v="0"/>
  </r>
  <r>
    <s v="PID0651"/>
    <s v="Gujarat"/>
    <s v="Senior Adullt"/>
    <n v="40000"/>
    <n v="22.99357208448118"/>
    <b v="0"/>
    <s v="Osteoarthritis"/>
    <b v="0"/>
    <b v="0"/>
    <s v="Cigna"/>
    <s v="West"/>
    <x v="3"/>
    <n v="45"/>
    <n v="0"/>
    <x v="1"/>
  </r>
  <r>
    <s v="PID0652"/>
    <s v="Gujarat"/>
    <s v="Senior Adullt"/>
    <n v="500"/>
    <n v="30.741861989326175"/>
    <b v="1"/>
    <s v="Heart Attack"/>
    <b v="1"/>
    <b v="1"/>
    <s v="Medicare"/>
    <s v="West"/>
    <x v="3"/>
    <n v="38"/>
    <n v="0"/>
    <x v="0"/>
  </r>
  <r>
    <s v="PID0653"/>
    <s v="Gujarat"/>
    <s v="Senior Adullt"/>
    <n v="60000"/>
    <n v="26.52265821112432"/>
    <b v="0"/>
    <s v="Fractured Leg"/>
    <b v="0"/>
    <b v="0"/>
    <s v="Blue Cross"/>
    <s v="West"/>
    <x v="1"/>
    <n v="38"/>
    <n v="0"/>
    <x v="2"/>
  </r>
  <r>
    <s v="PID0654"/>
    <s v="Punjab"/>
    <s v="Super Adults"/>
    <n v="200"/>
    <n v="22.044444444444444"/>
    <b v="0"/>
    <s v="Fractured Arm"/>
    <b v="0"/>
    <b v="0"/>
    <s v="Blue Cross"/>
    <s v="North"/>
    <x v="1"/>
    <n v="68"/>
    <n v="0"/>
    <x v="0"/>
  </r>
  <r>
    <s v="PID0655"/>
    <s v="Uttar Pradesh"/>
    <s v="Senior Adullt"/>
    <n v="200000"/>
    <n v="33.13224169300009"/>
    <b v="1"/>
    <s v="Respiratory Infection"/>
    <b v="1"/>
    <b v="1"/>
    <s v="Blue Cross"/>
    <s v="North"/>
    <x v="1"/>
    <n v="38"/>
    <n v="0"/>
    <x v="1"/>
  </r>
  <r>
    <s v="PID0656"/>
    <s v="Kerala"/>
    <s v="Young Adults"/>
    <n v="250000"/>
    <n v="25.280109859242845"/>
    <b v="0"/>
    <s v="Allergic Reaction"/>
    <b v="0"/>
    <b v="0"/>
    <s v="UnitedHealthcare"/>
    <s v="South"/>
    <x v="1"/>
    <n v="33"/>
    <n v="0"/>
    <x v="0"/>
  </r>
  <r>
    <s v="PID0657"/>
    <s v="Kerala"/>
    <s v="Young Adults"/>
    <n v="60000"/>
    <n v="26.890544123216767"/>
    <b v="0"/>
    <s v="Stroke"/>
    <b v="0"/>
    <b v="0"/>
    <s v="UnitedHealthcare"/>
    <s v="South"/>
    <x v="0"/>
    <n v="28"/>
    <n v="0"/>
    <x v="1"/>
  </r>
  <r>
    <s v="PID0658"/>
    <s v="Kerala"/>
    <s v="Senior Adullt"/>
    <n v="40000"/>
    <n v="23.386377156454493"/>
    <b v="0"/>
    <s v="Fractured Leg"/>
    <b v="0"/>
    <b v="0"/>
    <s v="No Insurance"/>
    <s v="South"/>
    <x v="1"/>
    <n v="42"/>
    <n v="0"/>
    <x v="2"/>
  </r>
  <r>
    <s v="PID0659"/>
    <s v="Tamil Nadu"/>
    <s v="senior"/>
    <n v="21000"/>
    <n v="31.259105098855354"/>
    <b v="1"/>
    <s v="Hypertension"/>
    <b v="1"/>
    <b v="1"/>
    <s v="Blue Cross"/>
    <s v="South"/>
    <x v="3"/>
    <n v="58"/>
    <n v="0"/>
    <x v="1"/>
  </r>
  <r>
    <s v="PID0660"/>
    <s v="Maharashtra"/>
    <s v="Young Adults"/>
    <n v="300000"/>
    <n v="28.002559373706202"/>
    <b v="1"/>
    <s v="Respiratory Infection"/>
    <b v="1"/>
    <b v="0"/>
    <s v="Medicare"/>
    <s v="West"/>
    <x v="0"/>
    <n v="33"/>
    <n v="0"/>
    <x v="0"/>
  </r>
  <r>
    <s v="PID0661"/>
    <s v="Gujarat"/>
    <s v="senior"/>
    <n v="20000"/>
    <n v="25.24421413816043"/>
    <b v="0"/>
    <s v="Diabetes"/>
    <b v="0"/>
    <b v="0"/>
    <s v="Cigna"/>
    <s v="West"/>
    <x v="0"/>
    <n v="58"/>
    <n v="0"/>
    <x v="1"/>
  </r>
  <r>
    <s v="PID0662"/>
    <s v="Punjab"/>
    <s v="senior"/>
    <n v="90000"/>
    <n v="21.377410468319564"/>
    <b v="0"/>
    <s v="Prostate Cancer"/>
    <b v="0"/>
    <b v="0"/>
    <s v="UnitedHealthcare"/>
    <s v="North"/>
    <x v="0"/>
    <n v="48"/>
    <n v="0"/>
    <x v="0"/>
  </r>
  <r>
    <s v="PID0663"/>
    <s v="Punjab"/>
    <s v="Super Adults"/>
    <n v="200000"/>
    <n v="33.207819259734016"/>
    <b v="1"/>
    <s v="Prostate Cancer"/>
    <b v="1"/>
    <b v="1"/>
    <s v="UnitedHealthcare"/>
    <s v="North"/>
    <x v="0"/>
    <n v="68"/>
    <n v="0"/>
    <x v="4"/>
  </r>
  <r>
    <s v="PID0664"/>
    <s v="Punjab"/>
    <s v="Super Adults"/>
    <n v="60000"/>
    <n v="29.126962694340492"/>
    <b v="1"/>
    <s v="Fractured Leg"/>
    <b v="1"/>
    <b v="0"/>
    <s v="No Insurance"/>
    <s v="North"/>
    <x v="3"/>
    <n v="73"/>
    <n v="0"/>
    <x v="0"/>
  </r>
  <r>
    <s v="PID0665"/>
    <s v="Tamil Nadu"/>
    <s v="senior"/>
    <n v="24000"/>
    <n v="23.324075243024872"/>
    <b v="0"/>
    <s v="Osteoarthritis"/>
    <b v="0"/>
    <b v="0"/>
    <s v="Blue Cross"/>
    <s v="South"/>
    <x v="0"/>
    <n v="48"/>
    <n v="0"/>
    <x v="0"/>
  </r>
  <r>
    <s v="PID0666"/>
    <s v="West Bengal"/>
    <s v="senior"/>
    <n v="36000"/>
    <n v="23.738759335467147"/>
    <b v="0"/>
    <s v="Kidney Stones"/>
    <b v="0"/>
    <b v="0"/>
    <s v="Aetna"/>
    <s v="East"/>
    <x v="1"/>
    <n v="58"/>
    <n v="0"/>
    <x v="0"/>
  </r>
  <r>
    <s v="PID0667"/>
    <s v="Gujarat"/>
    <s v="senior"/>
    <n v="250000"/>
    <n v="30.321067189524179"/>
    <b v="1"/>
    <s v="Respiratory Infection"/>
    <b v="1"/>
    <b v="0"/>
    <s v="UnitedHealthcare"/>
    <s v="West"/>
    <x v="3"/>
    <n v="48"/>
    <n v="0"/>
    <x v="3"/>
  </r>
  <r>
    <s v="PID0668"/>
    <s v="Gujarat"/>
    <s v="senior"/>
    <n v="60000"/>
    <n v="21.11039897452331"/>
    <b v="0"/>
    <s v="Fractured Arm"/>
    <b v="0"/>
    <b v="0"/>
    <s v="Cigna"/>
    <s v="West"/>
    <x v="4"/>
    <n v="53"/>
    <n v="0"/>
    <x v="6"/>
  </r>
  <r>
    <s v="PID0669"/>
    <s v="Uttar Pradesh"/>
    <s v="senior"/>
    <n v="90000"/>
    <n v="30.644044321329638"/>
    <b v="1"/>
    <s v="Heart Attack"/>
    <b v="1"/>
    <b v="0"/>
    <s v="UnitedHealthcare"/>
    <s v="North"/>
    <x v="1"/>
    <n v="58"/>
    <n v="0"/>
    <x v="2"/>
  </r>
  <r>
    <s v="PID0670"/>
    <s v="Tamil Nadu"/>
    <s v="Young Adults"/>
    <n v="60000"/>
    <n v="28.414864276382641"/>
    <b v="1"/>
    <s v="Cancer"/>
    <b v="1"/>
    <b v="0"/>
    <s v="Blue Cross"/>
    <s v="South"/>
    <x v="1"/>
    <n v="33"/>
    <n v="0"/>
    <x v="3"/>
  </r>
  <r>
    <s v="PID0671"/>
    <s v="Kerala"/>
    <s v="Young Adults"/>
    <n v="12000"/>
    <n v="31.741788900397605"/>
    <b v="1"/>
    <s v="Kidney Stones"/>
    <b v="0"/>
    <b v="1"/>
    <s v="No Insurance"/>
    <s v="South"/>
    <x v="1"/>
    <n v="28"/>
    <n v="0"/>
    <x v="1"/>
  </r>
  <r>
    <s v="PID0672"/>
    <s v="Uttar Pradesh"/>
    <s v="Senior Adullt"/>
    <n v="12000"/>
    <n v="29.92469282600079"/>
    <b v="1"/>
    <s v="Heart Attack"/>
    <b v="1"/>
    <b v="0"/>
    <s v="Aetna"/>
    <s v="North"/>
    <x v="1"/>
    <n v="42"/>
    <n v="0"/>
    <x v="4"/>
  </r>
  <r>
    <s v="PID0673"/>
    <s v="Gujarat"/>
    <s v="senior"/>
    <n v="12000"/>
    <n v="28.279721474646504"/>
    <b v="1"/>
    <s v="Childbirth"/>
    <b v="1"/>
    <b v="0"/>
    <s v="Medicare"/>
    <s v="West"/>
    <x v="3"/>
    <n v="53"/>
    <n v="0"/>
    <x v="0"/>
  </r>
  <r>
    <s v="PID0674"/>
    <s v="Punjab"/>
    <s v="Senior Adullt"/>
    <n v="48000"/>
    <n v="21.59736570247934"/>
    <b v="0"/>
    <s v="Prostate Cancer"/>
    <b v="0"/>
    <b v="0"/>
    <s v="Medicare"/>
    <s v="North"/>
    <x v="4"/>
    <n v="38"/>
    <n v="0"/>
    <x v="6"/>
  </r>
  <r>
    <s v="PID0675"/>
    <s v="Kerala"/>
    <s v="Senior Adullt"/>
    <n v="18000"/>
    <n v="21.047724909462513"/>
    <b v="0"/>
    <s v="Fractured Leg"/>
    <b v="0"/>
    <b v="0"/>
    <s v="UnitedHealthcare"/>
    <s v="South"/>
    <x v="0"/>
    <n v="41"/>
    <n v="0"/>
    <x v="3"/>
  </r>
  <r>
    <s v="PID0676"/>
    <s v="Punjab"/>
    <s v="Senior Adullt"/>
    <n v="60000"/>
    <n v="33.41951546490472"/>
    <b v="1"/>
    <s v="Respiratory Infection"/>
    <b v="1"/>
    <b v="0"/>
    <s v="Blue Cross"/>
    <s v="North"/>
    <x v="0"/>
    <n v="41"/>
    <n v="0"/>
    <x v="0"/>
  </r>
  <r>
    <s v="PID0677"/>
    <s v="Punjab"/>
    <s v="Senior Adullt"/>
    <n v="24000"/>
    <n v="28.555794945453304"/>
    <b v="1"/>
    <s v="Heart Disease"/>
    <b v="1"/>
    <b v="0"/>
    <s v="Cigna"/>
    <s v="North"/>
    <x v="1"/>
    <n v="38"/>
    <n v="0"/>
    <x v="3"/>
  </r>
  <r>
    <s v="PID0678"/>
    <s v="Kerala"/>
    <s v="senior"/>
    <n v="60000"/>
    <n v="34.296874999999993"/>
    <b v="1"/>
    <s v="Heart Disease"/>
    <b v="1"/>
    <b v="0"/>
    <s v="Blue Cross"/>
    <s v="South"/>
    <x v="3"/>
    <n v="48"/>
    <n v="0"/>
    <x v="1"/>
  </r>
  <r>
    <s v="PID0679"/>
    <s v="Karnataka"/>
    <s v="senior"/>
    <n v="500"/>
    <n v="20.488888888888891"/>
    <b v="0"/>
    <s v="Osteoarthritis"/>
    <b v="0"/>
    <b v="0"/>
    <s v="UnitedHealthcare"/>
    <s v="South"/>
    <x v="3"/>
    <n v="58"/>
    <n v="0"/>
    <x v="0"/>
  </r>
  <r>
    <s v="PID0680"/>
    <s v="Gujarat"/>
    <s v="Senior Adullt"/>
    <n v="36000"/>
    <n v="32.653810835629024"/>
    <b v="1"/>
    <s v="Heart Attack"/>
    <b v="1"/>
    <b v="0"/>
    <s v="Medicare"/>
    <s v="West"/>
    <x v="1"/>
    <n v="42"/>
    <n v="0"/>
    <x v="2"/>
  </r>
  <r>
    <s v="PID0681"/>
    <s v="West Bengal"/>
    <s v="senior"/>
    <n v="2000"/>
    <n v="23.633626273589865"/>
    <b v="0"/>
    <s v="Kidney Stones"/>
    <b v="0"/>
    <b v="0"/>
    <s v="Cigna"/>
    <s v="East"/>
    <x v="1"/>
    <n v="48"/>
    <n v="0"/>
    <x v="0"/>
  </r>
  <r>
    <s v="PID0682"/>
    <s v="Karnataka"/>
    <s v="Super Adults"/>
    <n v="100"/>
    <n v="23.931015387049559"/>
    <b v="0"/>
    <s v="Osteoarthritis"/>
    <b v="0"/>
    <b v="0"/>
    <s v="Blue Cross"/>
    <s v="South"/>
    <x v="0"/>
    <n v="68"/>
    <n v="0"/>
    <x v="0"/>
  </r>
  <r>
    <s v="PID0683"/>
    <s v="Kerala"/>
    <s v="Senior Adullt"/>
    <n v="24000"/>
    <n v="22.499999999999996"/>
    <b v="0"/>
    <s v="Osteoarthritis"/>
    <b v="0"/>
    <b v="0"/>
    <s v="UnitedHealthcare"/>
    <s v="South"/>
    <x v="3"/>
    <n v="45"/>
    <n v="0"/>
    <x v="1"/>
  </r>
  <r>
    <s v="PID0684"/>
    <s v="Kerala"/>
    <s v="Super Adults"/>
    <n v="18000"/>
    <n v="23.335466144755166"/>
    <b v="0"/>
    <s v="Childbirth"/>
    <b v="0"/>
    <b v="0"/>
    <s v="No Insurance"/>
    <s v="South"/>
    <x v="1"/>
    <n v="68"/>
    <n v="0"/>
    <x v="2"/>
  </r>
  <r>
    <s v="PID0685"/>
    <s v="Tamil Nadu"/>
    <s v="senior"/>
    <n v="500"/>
    <n v="22.906574394463671"/>
    <b v="0"/>
    <s v="Prostate Cancer"/>
    <b v="0"/>
    <b v="0"/>
    <s v="Cigna"/>
    <s v="South"/>
    <x v="1"/>
    <n v="50"/>
    <n v="0"/>
    <x v="1"/>
  </r>
  <r>
    <s v="PID0686"/>
    <s v="West Bengal"/>
    <s v="senior"/>
    <n v="20000"/>
    <n v="23.952095808383234"/>
    <b v="0"/>
    <s v="Diabetes"/>
    <b v="0"/>
    <b v="0"/>
    <s v="UnitedHealthcare"/>
    <s v="East"/>
    <x v="0"/>
    <n v="48"/>
    <n v="0"/>
    <x v="3"/>
  </r>
  <r>
    <s v="PID0687"/>
    <s v="Karnataka"/>
    <s v="senior"/>
    <n v="500"/>
    <n v="26.581227008425298"/>
    <b v="0"/>
    <s v="Hypertension"/>
    <b v="0"/>
    <b v="0"/>
    <s v="Medicare"/>
    <s v="South"/>
    <x v="1"/>
    <n v="58"/>
    <n v="0"/>
    <x v="1"/>
  </r>
  <r>
    <s v="PID0688"/>
    <s v="Karnataka"/>
    <s v="Senior Adullt"/>
    <n v="200000"/>
    <n v="28.721121070571897"/>
    <b v="1"/>
    <s v="Heart Attack"/>
    <b v="1"/>
    <b v="1"/>
    <s v="Blue Cross"/>
    <s v="South"/>
    <x v="3"/>
    <n v="42"/>
    <n v="0"/>
    <x v="1"/>
  </r>
  <r>
    <s v="PID0689"/>
    <s v="Kerala"/>
    <s v="Senior Adullt"/>
    <n v="100"/>
    <n v="23.118367346938776"/>
    <b v="0"/>
    <s v="Cancer"/>
    <b v="0"/>
    <b v="0"/>
    <s v="Medicare"/>
    <s v="South"/>
    <x v="3"/>
    <n v="41"/>
    <n v="0"/>
    <x v="0"/>
  </r>
  <r>
    <s v="PID0690"/>
    <s v="Punjab"/>
    <s v="senior"/>
    <n v="250000"/>
    <n v="31.863474122546108"/>
    <b v="1"/>
    <s v="Diabetes"/>
    <b v="1"/>
    <b v="0"/>
    <s v="Aetna"/>
    <s v="North"/>
    <x v="4"/>
    <n v="48"/>
    <n v="0"/>
    <x v="6"/>
  </r>
  <r>
    <s v="PID0691"/>
    <s v="Karnataka"/>
    <s v="senior"/>
    <n v="18000"/>
    <n v="26.92698504862825"/>
    <b v="0"/>
    <s v="Hypertension"/>
    <b v="0"/>
    <b v="0"/>
    <s v="No Insurance"/>
    <s v="South"/>
    <x v="3"/>
    <n v="50"/>
    <n v="0"/>
    <x v="0"/>
  </r>
  <r>
    <s v="PID0692"/>
    <s v="Uttar Pradesh"/>
    <s v="Senior Adullt"/>
    <n v="18000"/>
    <n v="23.087594133967499"/>
    <b v="0"/>
    <s v="Cancer"/>
    <b v="0"/>
    <b v="0"/>
    <s v="Cigna"/>
    <s v="North"/>
    <x v="0"/>
    <n v="41"/>
    <n v="0"/>
    <x v="0"/>
  </r>
  <r>
    <s v="PID0693"/>
    <s v="West Bengal"/>
    <s v="Super Adults"/>
    <n v="90000"/>
    <n v="34.39349112426035"/>
    <b v="1"/>
    <s v="Prostate Cancer"/>
    <b v="1"/>
    <b v="0"/>
    <s v="No Insurance"/>
    <s v="East"/>
    <x v="3"/>
    <n v="73"/>
    <n v="0"/>
    <x v="1"/>
  </r>
  <r>
    <s v="PID0694"/>
    <s v="Punjab"/>
    <s v="Senior Adullt"/>
    <n v="18000"/>
    <n v="33.012244897959185"/>
    <b v="1"/>
    <s v="Kidney Stones"/>
    <b v="1"/>
    <b v="0"/>
    <s v="Medicare"/>
    <s v="North"/>
    <x v="3"/>
    <n v="42"/>
    <n v="0"/>
    <x v="1"/>
  </r>
  <r>
    <s v="PID0695"/>
    <s v="Punjab"/>
    <s v="Young Adults"/>
    <n v="60000"/>
    <n v="30.301903628792392"/>
    <b v="1"/>
    <s v="Prostate Cancer"/>
    <b v="0"/>
    <b v="1"/>
    <s v="Cigna"/>
    <s v="North"/>
    <x v="0"/>
    <n v="33"/>
    <n v="0"/>
    <x v="0"/>
  </r>
  <r>
    <s v="PID0696"/>
    <s v="Kerala"/>
    <s v="Senior Adullt"/>
    <n v="60000"/>
    <n v="29.480968858131494"/>
    <b v="1"/>
    <s v="Heart Attack"/>
    <b v="1"/>
    <b v="0"/>
    <s v="Medicare"/>
    <s v="South"/>
    <x v="1"/>
    <n v="42"/>
    <n v="0"/>
    <x v="2"/>
  </r>
  <r>
    <s v="PID0697"/>
    <s v="Uttar Pradesh"/>
    <s v="Senior Adullt"/>
    <n v="24000"/>
    <n v="31.305770374776923"/>
    <b v="1"/>
    <s v="Hypertension"/>
    <b v="0"/>
    <b v="1"/>
    <s v="Blue Cross"/>
    <s v="North"/>
    <x v="1"/>
    <n v="38"/>
    <n v="0"/>
    <x v="2"/>
  </r>
  <r>
    <s v="PID0698"/>
    <s v="Punjab"/>
    <s v="Senior Adullt"/>
    <n v="48000"/>
    <n v="20.247920077516788"/>
    <b v="0"/>
    <s v="Fractured Leg"/>
    <b v="0"/>
    <b v="0"/>
    <s v="Medicare"/>
    <s v="North"/>
    <x v="1"/>
    <n v="42"/>
    <n v="0"/>
    <x v="0"/>
  </r>
  <r>
    <s v="PID0699"/>
    <s v="Kerala"/>
    <s v="Senior Adullt"/>
    <n v="90000"/>
    <n v="29.212571392902841"/>
    <b v="1"/>
    <s v="Cancer"/>
    <b v="0"/>
    <b v="1"/>
    <s v="Cigna"/>
    <s v="South"/>
    <x v="0"/>
    <n v="38"/>
    <n v="0"/>
    <x v="4"/>
  </r>
  <r>
    <s v="PID0700"/>
    <s v="Kerala"/>
    <s v="Young Adults"/>
    <n v="18000"/>
    <n v="33.422848018580346"/>
    <b v="1"/>
    <s v="Diabetes"/>
    <b v="1"/>
    <b v="0"/>
    <s v="No Insurance"/>
    <s v="South"/>
    <x v="3"/>
    <n v="33"/>
    <n v="0"/>
    <x v="1"/>
  </r>
  <r>
    <s v="PID0701"/>
    <s v="Tamil Nadu"/>
    <s v="senior"/>
    <n v="24000"/>
    <n v="21.223898795915254"/>
    <b v="0"/>
    <s v="Kidney Stones"/>
    <b v="0"/>
    <b v="0"/>
    <s v="UnitedHealthcare"/>
    <s v="South"/>
    <x v="1"/>
    <n v="58"/>
    <n v="0"/>
    <x v="2"/>
  </r>
  <r>
    <s v="PID0702"/>
    <s v="Karnataka"/>
    <s v="Senior Adullt"/>
    <n v="12000"/>
    <n v="30.938311566110883"/>
    <b v="1"/>
    <s v="Stroke"/>
    <b v="1"/>
    <b v="0"/>
    <s v="UnitedHealthcare"/>
    <s v="South"/>
    <x v="4"/>
    <n v="38"/>
    <n v="0"/>
    <x v="5"/>
  </r>
  <r>
    <s v="PID0703"/>
    <s v="West Bengal"/>
    <s v="Super Adults"/>
    <n v="20000"/>
    <n v="21.43902535500969"/>
    <b v="0"/>
    <s v="Osteoarthritis"/>
    <b v="0"/>
    <b v="0"/>
    <s v="UnitedHealthcare"/>
    <s v="East"/>
    <x v="0"/>
    <n v="73"/>
    <n v="0"/>
    <x v="0"/>
  </r>
  <r>
    <s v="PID0704"/>
    <s v="Punjab"/>
    <s v="senior"/>
    <n v="20000"/>
    <n v="25.847768218818715"/>
    <b v="0"/>
    <s v="Fractured Leg"/>
    <b v="0"/>
    <b v="0"/>
    <s v="UnitedHealthcare"/>
    <s v="North"/>
    <x v="3"/>
    <n v="62"/>
    <n v="0"/>
    <x v="4"/>
  </r>
  <r>
    <s v="PID0705"/>
    <s v="Uttar Pradesh"/>
    <s v="Super Adults"/>
    <n v="60000"/>
    <n v="32.455677715120288"/>
    <b v="1"/>
    <s v="Heart Attack"/>
    <b v="1"/>
    <b v="0"/>
    <s v="UnitedHealthcare"/>
    <s v="North"/>
    <x v="3"/>
    <n v="68"/>
    <n v="0"/>
    <x v="1"/>
  </r>
  <r>
    <s v="PID0706"/>
    <s v="Maharashtra"/>
    <s v="senior"/>
    <n v="250000"/>
    <n v="32.286492549270946"/>
    <b v="1"/>
    <s v="Allergic Reaction"/>
    <b v="1"/>
    <b v="0"/>
    <s v="Cigna"/>
    <s v="West"/>
    <x v="1"/>
    <n v="53"/>
    <n v="0"/>
    <x v="2"/>
  </r>
  <r>
    <s v="PID0707"/>
    <s v="Punjab"/>
    <s v="Senior Adullt"/>
    <n v="12000"/>
    <n v="26.416326530612245"/>
    <b v="0"/>
    <s v="Childbirth"/>
    <b v="0"/>
    <b v="0"/>
    <s v="Cigna"/>
    <s v="North"/>
    <x v="1"/>
    <n v="42"/>
    <n v="0"/>
    <x v="2"/>
  </r>
  <r>
    <s v="PID0708"/>
    <s v="Karnataka"/>
    <s v="senior"/>
    <n v="90000"/>
    <n v="26.748614958448751"/>
    <b v="0"/>
    <s v="Cancer"/>
    <b v="0"/>
    <b v="0"/>
    <s v="Aetna"/>
    <s v="South"/>
    <x v="3"/>
    <n v="53"/>
    <n v="0"/>
    <x v="1"/>
  </r>
  <r>
    <s v="PID0709"/>
    <s v="Gujarat"/>
    <s v="Senior Adullt"/>
    <n v="90000"/>
    <n v="28.96855892278392"/>
    <b v="1"/>
    <s v="Appendicitis"/>
    <b v="0"/>
    <b v="1"/>
    <s v="Aetna"/>
    <s v="West"/>
    <x v="0"/>
    <n v="38"/>
    <n v="0"/>
    <x v="1"/>
  </r>
  <r>
    <s v="PID0710"/>
    <s v="Gujarat"/>
    <s v="Senior Adullt"/>
    <n v="16000"/>
    <n v="21.903731746890212"/>
    <b v="0"/>
    <s v="Fractured Arm"/>
    <b v="0"/>
    <b v="0"/>
    <s v="Blue Cross"/>
    <s v="West"/>
    <x v="1"/>
    <n v="42"/>
    <n v="0"/>
    <x v="0"/>
  </r>
  <r>
    <s v="PID0711"/>
    <s v="Uttar Pradesh"/>
    <s v="senior"/>
    <n v="40000"/>
    <n v="28.551379325468179"/>
    <b v="1"/>
    <s v="Prostate Cancer"/>
    <b v="1"/>
    <b v="1"/>
    <s v="Blue Cross"/>
    <s v="North"/>
    <x v="0"/>
    <n v="53"/>
    <n v="0"/>
    <x v="0"/>
  </r>
  <r>
    <s v="PID0712"/>
    <s v="Gujarat"/>
    <s v="senior"/>
    <n v="500"/>
    <n v="33.752319596652782"/>
    <b v="1"/>
    <s v="Fractured Leg"/>
    <b v="0"/>
    <b v="1"/>
    <s v="Blue Cross"/>
    <s v="West"/>
    <x v="4"/>
    <n v="58"/>
    <n v="0"/>
    <x v="5"/>
  </r>
  <r>
    <s v="PID0713"/>
    <s v="West Bengal"/>
    <s v="Young Adults"/>
    <n v="500"/>
    <n v="23.801652892561986"/>
    <b v="0"/>
    <s v="Kidney Stones"/>
    <b v="0"/>
    <b v="0"/>
    <s v="Cigna"/>
    <s v="East"/>
    <x v="3"/>
    <n v="32"/>
    <n v="0"/>
    <x v="4"/>
  </r>
  <r>
    <s v="PID0714"/>
    <s v="Kerala"/>
    <s v="senior"/>
    <n v="12000"/>
    <n v="23.154407787993513"/>
    <b v="0"/>
    <s v="Prostate Cancer"/>
    <b v="0"/>
    <b v="0"/>
    <s v="Aetna"/>
    <s v="South"/>
    <x v="0"/>
    <n v="48"/>
    <n v="0"/>
    <x v="1"/>
  </r>
  <r>
    <s v="PID0715"/>
    <s v="West Bengal"/>
    <s v="senior"/>
    <n v="60000"/>
    <n v="32.350251486053949"/>
    <b v="1"/>
    <s v="Childbirth"/>
    <b v="1"/>
    <b v="0"/>
    <s v="UnitedHealthcare"/>
    <s v="East"/>
    <x v="1"/>
    <n v="53"/>
    <n v="0"/>
    <x v="2"/>
  </r>
  <r>
    <s v="PID0716"/>
    <s v="Karnataka"/>
    <s v="senior"/>
    <n v="36000"/>
    <n v="30.226971207286027"/>
    <b v="1"/>
    <s v="Fractured Leg"/>
    <b v="1"/>
    <b v="0"/>
    <s v="Cigna"/>
    <s v="South"/>
    <x v="1"/>
    <n v="58"/>
    <n v="0"/>
    <x v="1"/>
  </r>
  <r>
    <s v="PID0717"/>
    <s v="Uttar Pradesh"/>
    <s v="senior"/>
    <n v="250000"/>
    <n v="20.443594104308396"/>
    <b v="0"/>
    <s v="Osteoarthritis"/>
    <b v="0"/>
    <b v="0"/>
    <s v="Medicare"/>
    <s v="North"/>
    <x v="0"/>
    <n v="53"/>
    <n v="0"/>
    <x v="1"/>
  </r>
  <r>
    <s v="PID0718"/>
    <s v="Punjab"/>
    <s v="Super Adults"/>
    <n v="3000"/>
    <n v="28.085937499999996"/>
    <b v="1"/>
    <s v="Fractured Arm"/>
    <b v="1"/>
    <b v="0"/>
    <s v="Cigna"/>
    <s v="North"/>
    <x v="3"/>
    <n v="73"/>
    <n v="0"/>
    <x v="1"/>
  </r>
  <r>
    <s v="PID0719"/>
    <s v="West Bengal"/>
    <s v="Senior Adullt"/>
    <n v="100"/>
    <n v="34.857667584940316"/>
    <b v="1"/>
    <s v="Heart Disease"/>
    <b v="1"/>
    <b v="0"/>
    <s v="Cigna"/>
    <s v="East"/>
    <x v="3"/>
    <n v="45"/>
    <n v="0"/>
    <x v="0"/>
  </r>
  <r>
    <s v="PID0720"/>
    <s v="Kerala"/>
    <s v="Senior Adullt"/>
    <n v="800"/>
    <n v="31.17163689672466"/>
    <b v="1"/>
    <s v="Appendicitis"/>
    <b v="1"/>
    <b v="1"/>
    <s v="Medicare"/>
    <s v="South"/>
    <x v="1"/>
    <n v="38"/>
    <n v="0"/>
    <x v="0"/>
  </r>
  <r>
    <s v="PID0721"/>
    <s v="Gujarat"/>
    <s v="senior"/>
    <n v="500"/>
    <n v="28.398293233891501"/>
    <b v="1"/>
    <s v="Heart Disease"/>
    <b v="1"/>
    <b v="0"/>
    <s v="UnitedHealthcare"/>
    <s v="West"/>
    <x v="3"/>
    <n v="62"/>
    <n v="0"/>
    <x v="0"/>
  </r>
  <r>
    <s v="PID0722"/>
    <s v="Karnataka"/>
    <s v="Senior Adullt"/>
    <n v="20000"/>
    <n v="29.688581314878896"/>
    <b v="1"/>
    <s v="Fractured Leg"/>
    <b v="1"/>
    <b v="0"/>
    <s v="UnitedHealthcare"/>
    <s v="South"/>
    <x v="1"/>
    <n v="42"/>
    <n v="0"/>
    <x v="2"/>
  </r>
  <r>
    <s v="PID0723"/>
    <s v="West Bengal"/>
    <s v="Young Adults"/>
    <n v="100"/>
    <n v="28.472022726547287"/>
    <b v="1"/>
    <s v="Respiratory Infection"/>
    <b v="1"/>
    <b v="0"/>
    <s v="Medicare"/>
    <s v="East"/>
    <x v="1"/>
    <n v="33"/>
    <n v="0"/>
    <x v="1"/>
  </r>
  <r>
    <s v="PID0724"/>
    <s v="Tamil Nadu"/>
    <s v="senior"/>
    <n v="20000"/>
    <n v="23.688888888888886"/>
    <b v="0"/>
    <s v="Fractured Leg"/>
    <b v="0"/>
    <b v="0"/>
    <s v="UnitedHealthcare"/>
    <s v="South"/>
    <x v="1"/>
    <n v="54"/>
    <n v="0"/>
    <x v="2"/>
  </r>
  <r>
    <s v="PID0725"/>
    <s v="Kerala"/>
    <s v="Senior Adullt"/>
    <n v="24000"/>
    <n v="22.343158464034612"/>
    <b v="0"/>
    <s v="Appendicitis"/>
    <b v="0"/>
    <b v="0"/>
    <s v="Cigna"/>
    <s v="South"/>
    <x v="3"/>
    <n v="38"/>
    <n v="0"/>
    <x v="1"/>
  </r>
  <r>
    <s v="PID0726"/>
    <s v="Kerala"/>
    <s v="senior"/>
    <n v="24000"/>
    <n v="28.200608876782564"/>
    <b v="1"/>
    <s v="Fractured Arm"/>
    <b v="0"/>
    <b v="1"/>
    <s v="No Insurance"/>
    <s v="South"/>
    <x v="3"/>
    <n v="62"/>
    <n v="0"/>
    <x v="4"/>
  </r>
  <r>
    <s v="PID0727"/>
    <s v="Tamil Nadu"/>
    <s v="senior"/>
    <n v="12000"/>
    <n v="33.472217359336163"/>
    <b v="1"/>
    <s v="Appendicitis"/>
    <b v="0"/>
    <b v="1"/>
    <s v="UnitedHealthcare"/>
    <s v="South"/>
    <x v="0"/>
    <n v="48"/>
    <n v="0"/>
    <x v="1"/>
  </r>
  <r>
    <s v="PID0728"/>
    <s v="Punjab"/>
    <s v="senior"/>
    <n v="24000"/>
    <n v="20.902888663086081"/>
    <b v="0"/>
    <s v="Allergic Reaction"/>
    <b v="0"/>
    <b v="0"/>
    <s v="Medicare"/>
    <s v="North"/>
    <x v="3"/>
    <n v="48"/>
    <n v="0"/>
    <x v="1"/>
  </r>
  <r>
    <s v="PID0729"/>
    <s v="Gujarat"/>
    <s v="senior"/>
    <n v="90000"/>
    <n v="20.393842375334415"/>
    <b v="0"/>
    <s v="Childbirth"/>
    <b v="0"/>
    <b v="0"/>
    <s v="Medicare"/>
    <s v="West"/>
    <x v="1"/>
    <n v="62"/>
    <n v="0"/>
    <x v="0"/>
  </r>
  <r>
    <s v="PID0730"/>
    <s v="Karnataka"/>
    <s v="senior"/>
    <n v="90000"/>
    <n v="28.158817253467458"/>
    <b v="1"/>
    <s v="Heart Disease"/>
    <b v="1"/>
    <b v="0"/>
    <s v="No Insurance"/>
    <s v="South"/>
    <x v="0"/>
    <n v="53"/>
    <n v="0"/>
    <x v="1"/>
  </r>
  <r>
    <s v="PID0731"/>
    <s v="Gujarat"/>
    <s v="senior"/>
    <n v="60000"/>
    <n v="29.669839381320646"/>
    <b v="1"/>
    <s v="Osteoarthritis"/>
    <b v="1"/>
    <b v="0"/>
    <s v="Blue Cross"/>
    <s v="West"/>
    <x v="3"/>
    <n v="46"/>
    <n v="0"/>
    <x v="1"/>
  </r>
  <r>
    <s v="PID0732"/>
    <s v="Gujarat"/>
    <s v="senior"/>
    <n v="48000"/>
    <n v="29.812244897959182"/>
    <b v="1"/>
    <s v="Heart Attack"/>
    <b v="1"/>
    <b v="0"/>
    <s v="Blue Cross"/>
    <s v="West"/>
    <x v="1"/>
    <n v="48"/>
    <n v="0"/>
    <x v="3"/>
  </r>
  <r>
    <s v="PID0733"/>
    <s v="Gujarat"/>
    <s v="senior"/>
    <n v="800"/>
    <n v="23.501139165444275"/>
    <b v="0"/>
    <s v="Prostate Cancer"/>
    <b v="0"/>
    <b v="0"/>
    <s v="Blue Cross"/>
    <s v="West"/>
    <x v="1"/>
    <n v="48"/>
    <n v="0"/>
    <x v="4"/>
  </r>
  <r>
    <s v="PID0734"/>
    <s v="Tamil Nadu"/>
    <s v="Super Adults"/>
    <n v="40000"/>
    <n v="30.898437499999993"/>
    <b v="1"/>
    <s v="Respiratory Infection"/>
    <b v="1"/>
    <b v="0"/>
    <s v="Cigna"/>
    <s v="South"/>
    <x v="0"/>
    <n v="73"/>
    <n v="0"/>
    <x v="1"/>
  </r>
  <r>
    <s v="PID0735"/>
    <s v="Kerala"/>
    <s v="senior"/>
    <n v="12000"/>
    <n v="24.310318549001671"/>
    <b v="0"/>
    <s v="Prostate Cancer"/>
    <b v="0"/>
    <b v="0"/>
    <s v="Aetna"/>
    <s v="South"/>
    <x v="1"/>
    <n v="53"/>
    <n v="0"/>
    <x v="2"/>
  </r>
  <r>
    <s v="PID0736"/>
    <s v="West Bengal"/>
    <s v="senior"/>
    <n v="15000"/>
    <n v="22.793319561640001"/>
    <b v="0"/>
    <s v="Cancer"/>
    <b v="0"/>
    <b v="0"/>
    <s v="UnitedHealthcare"/>
    <s v="East"/>
    <x v="1"/>
    <n v="53"/>
    <n v="0"/>
    <x v="0"/>
  </r>
  <r>
    <s v="PID0737"/>
    <s v="West Bengal"/>
    <s v="Senior Adullt"/>
    <n v="12000"/>
    <n v="20.875227425069426"/>
    <b v="0"/>
    <s v="Hypertension"/>
    <b v="0"/>
    <b v="0"/>
    <s v="Cigna"/>
    <s v="East"/>
    <x v="3"/>
    <n v="42"/>
    <n v="0"/>
    <x v="1"/>
  </r>
  <r>
    <s v="PID0738"/>
    <s v="Karnataka"/>
    <s v="Senior Adullt"/>
    <n v="20000"/>
    <n v="29.650148763722175"/>
    <b v="1"/>
    <s v="Stroke"/>
    <b v="1"/>
    <b v="1"/>
    <s v="Blue Cross"/>
    <s v="South"/>
    <x v="3"/>
    <n v="38"/>
    <n v="0"/>
    <x v="0"/>
  </r>
  <r>
    <s v="PID0739"/>
    <s v="Punjab"/>
    <s v="senior"/>
    <n v="45000"/>
    <n v="30.084192190448544"/>
    <b v="1"/>
    <s v="Osteoarthritis"/>
    <b v="1"/>
    <b v="1"/>
    <s v="No Insurance"/>
    <s v="North"/>
    <x v="0"/>
    <n v="48"/>
    <n v="0"/>
    <x v="1"/>
  </r>
  <r>
    <s v="PID0740"/>
    <s v="Gujarat"/>
    <s v="senior"/>
    <n v="24000"/>
    <n v="25.706650607851255"/>
    <b v="0"/>
    <s v="Fractured Arm"/>
    <b v="0"/>
    <b v="0"/>
    <s v="No Insurance"/>
    <s v="West"/>
    <x v="0"/>
    <n v="58"/>
    <n v="0"/>
    <x v="0"/>
  </r>
  <r>
    <s v="PID0741"/>
    <s v="Karnataka"/>
    <s v="senior"/>
    <n v="90000"/>
    <n v="33.645546372819105"/>
    <b v="1"/>
    <s v="Respiratory Infection"/>
    <b v="1"/>
    <b v="1"/>
    <s v="Medicare"/>
    <s v="South"/>
    <x v="1"/>
    <n v="48"/>
    <n v="0"/>
    <x v="2"/>
  </r>
  <r>
    <s v="PID0742"/>
    <s v="Uttar Pradesh"/>
    <s v="senior"/>
    <n v="3000"/>
    <n v="23.952095808383234"/>
    <b v="0"/>
    <s v="Prostate Cancer"/>
    <b v="0"/>
    <b v="0"/>
    <s v="Medicare"/>
    <s v="North"/>
    <x v="0"/>
    <n v="58"/>
    <n v="0"/>
    <x v="4"/>
  </r>
  <r>
    <s v="PID0743"/>
    <s v="Uttar Pradesh"/>
    <s v="Senior Adullt"/>
    <n v="20000"/>
    <n v="29.2024457883658"/>
    <b v="1"/>
    <s v="Respiratory Infection"/>
    <b v="1"/>
    <b v="1"/>
    <s v="Blue Cross"/>
    <s v="North"/>
    <x v="1"/>
    <n v="42"/>
    <n v="0"/>
    <x v="2"/>
  </r>
  <r>
    <s v="PID0744"/>
    <s v="Maharashtra"/>
    <s v="senior"/>
    <n v="3000"/>
    <n v="29.342361752334053"/>
    <b v="1"/>
    <s v="Fractured Arm"/>
    <b v="1"/>
    <b v="0"/>
    <s v="Blue Cross"/>
    <s v="West"/>
    <x v="1"/>
    <n v="48"/>
    <n v="0"/>
    <x v="2"/>
  </r>
  <r>
    <s v="PID0745"/>
    <s v="Uttar Pradesh"/>
    <s v="Senior Adullt"/>
    <n v="12000"/>
    <n v="24.620408163265306"/>
    <b v="0"/>
    <s v="Allergic Reaction"/>
    <b v="0"/>
    <b v="0"/>
    <s v="UnitedHealthcare"/>
    <s v="North"/>
    <x v="0"/>
    <n v="38"/>
    <n v="0"/>
    <x v="1"/>
  </r>
  <r>
    <s v="PID0746"/>
    <s v="Kerala"/>
    <s v="Senior Adullt"/>
    <n v="500"/>
    <n v="24.3125994819138"/>
    <b v="0"/>
    <s v="Childbirth"/>
    <b v="0"/>
    <b v="0"/>
    <s v="Aetna"/>
    <s v="South"/>
    <x v="4"/>
    <n v="38"/>
    <n v="0"/>
    <x v="6"/>
  </r>
  <r>
    <s v="PID0747"/>
    <s v="Kerala"/>
    <s v="Senior Adullt"/>
    <n v="300000"/>
    <n v="30.804191389976012"/>
    <b v="1"/>
    <s v="Respiratory Infection"/>
    <b v="1"/>
    <b v="1"/>
    <s v="No Insurance"/>
    <s v="South"/>
    <x v="0"/>
    <n v="38"/>
    <n v="0"/>
    <x v="1"/>
  </r>
  <r>
    <s v="PID0748"/>
    <s v="Gujarat"/>
    <s v="Senior Adullt"/>
    <n v="200000"/>
    <n v="30.304921818919507"/>
    <b v="1"/>
    <s v="Hypertension"/>
    <b v="1"/>
    <b v="0"/>
    <s v="UnitedHealthcare"/>
    <s v="West"/>
    <x v="1"/>
    <n v="42"/>
    <n v="0"/>
    <x v="2"/>
  </r>
  <r>
    <s v="PID0749"/>
    <s v="Kerala"/>
    <s v="senior"/>
    <n v="240000"/>
    <n v="28.515624999999993"/>
    <b v="1"/>
    <s v="Heart Disease"/>
    <b v="1"/>
    <b v="0"/>
    <s v="Cigna"/>
    <s v="South"/>
    <x v="1"/>
    <n v="53"/>
    <n v="0"/>
    <x v="2"/>
  </r>
  <r>
    <s v="PID0750"/>
    <s v="West Bengal"/>
    <s v="Super Adults"/>
    <n v="100"/>
    <n v="33.694727891156468"/>
    <b v="1"/>
    <s v="Heart Attack"/>
    <b v="1"/>
    <b v="0"/>
    <s v="No Insurance"/>
    <s v="East"/>
    <x v="3"/>
    <n v="73"/>
    <n v="0"/>
    <x v="0"/>
  </r>
  <r>
    <s v="PID0751"/>
    <s v="Maharashtra"/>
    <s v="senior"/>
    <n v="20000"/>
    <n v="30.927456382001839"/>
    <b v="1"/>
    <s v="Fractured Leg"/>
    <b v="1"/>
    <b v="1"/>
    <s v="Blue Cross"/>
    <s v="West"/>
    <x v="1"/>
    <n v="62"/>
    <n v="0"/>
    <x v="3"/>
  </r>
  <r>
    <s v="PID0752"/>
    <s v="Karnataka"/>
    <s v="senior"/>
    <n v="18000"/>
    <n v="33.968915237942632"/>
    <b v="1"/>
    <s v="Fractured Arm"/>
    <b v="1"/>
    <b v="1"/>
    <s v="Cigna"/>
    <s v="South"/>
    <x v="0"/>
    <n v="58"/>
    <n v="0"/>
    <x v="1"/>
  </r>
  <r>
    <s v="PID0753"/>
    <s v="Tamil Nadu"/>
    <s v="Super Adults"/>
    <n v="32000"/>
    <n v="26.580764630994175"/>
    <b v="0"/>
    <s v="Fractured Arm"/>
    <b v="0"/>
    <b v="0"/>
    <s v="UnitedHealthcare"/>
    <s v="South"/>
    <x v="1"/>
    <n v="68"/>
    <n v="0"/>
    <x v="2"/>
  </r>
  <r>
    <s v="PID0754"/>
    <s v="West Bengal"/>
    <s v="Senior Adullt"/>
    <n v="24000"/>
    <n v="23.622573423769587"/>
    <b v="0"/>
    <s v="Osteoarthritis"/>
    <b v="0"/>
    <b v="0"/>
    <s v="Medicare"/>
    <s v="East"/>
    <x v="0"/>
    <n v="38"/>
    <n v="0"/>
    <x v="3"/>
  </r>
  <r>
    <s v="PID0755"/>
    <s v="Uttar Pradesh"/>
    <s v="senior"/>
    <n v="20000"/>
    <n v="24.355071302675849"/>
    <b v="0"/>
    <s v="Cancer"/>
    <b v="0"/>
    <b v="0"/>
    <s v="Medicare"/>
    <s v="North"/>
    <x v="3"/>
    <n v="53"/>
    <n v="0"/>
    <x v="0"/>
  </r>
  <r>
    <s v="PID0756"/>
    <s v="Gujarat"/>
    <s v="senior"/>
    <n v="60000"/>
    <n v="22.942130453700404"/>
    <b v="0"/>
    <s v="Appendicitis"/>
    <b v="0"/>
    <b v="0"/>
    <s v="No Insurance"/>
    <s v="West"/>
    <x v="1"/>
    <n v="58"/>
    <n v="0"/>
    <x v="2"/>
  </r>
  <r>
    <s v="PID0757"/>
    <s v="Tamil Nadu"/>
    <s v="Senior Adullt"/>
    <n v="15000"/>
    <n v="31.426912469153724"/>
    <b v="1"/>
    <s v="Heart Disease"/>
    <b v="1"/>
    <b v="0"/>
    <s v="Blue Cross"/>
    <s v="South"/>
    <x v="4"/>
    <n v="45"/>
    <n v="0"/>
    <x v="6"/>
  </r>
  <r>
    <s v="PID0758"/>
    <s v="Gujarat"/>
    <s v="Senior Adullt"/>
    <n v="12000"/>
    <n v="33.021120293847574"/>
    <b v="1"/>
    <s v="Allergic Reaction"/>
    <b v="1"/>
    <b v="1"/>
    <s v="Blue Cross"/>
    <s v="West"/>
    <x v="1"/>
    <n v="38"/>
    <n v="0"/>
    <x v="1"/>
  </r>
  <r>
    <s v="PID0759"/>
    <s v="Punjab"/>
    <s v="senior"/>
    <n v="18000"/>
    <n v="31.16487742348982"/>
    <b v="1"/>
    <s v="Cancer"/>
    <b v="0"/>
    <b v="1"/>
    <s v="No Insurance"/>
    <s v="North"/>
    <x v="0"/>
    <n v="58"/>
    <n v="0"/>
    <x v="0"/>
  </r>
  <r>
    <s v="PID0760"/>
    <s v="Tamil Nadu"/>
    <s v="Senior Adullt"/>
    <n v="240000"/>
    <n v="33.392248453478096"/>
    <b v="1"/>
    <s v="Heart Attack"/>
    <b v="1"/>
    <b v="0"/>
    <s v="Cigna"/>
    <s v="South"/>
    <x v="1"/>
    <n v="42"/>
    <n v="0"/>
    <x v="0"/>
  </r>
  <r>
    <s v="PID0761"/>
    <s v="West Bengal"/>
    <s v="senior"/>
    <n v="72000"/>
    <n v="26.177411979881111"/>
    <b v="0"/>
    <s v="Fractured Leg"/>
    <b v="0"/>
    <b v="0"/>
    <s v="UnitedHealthcare"/>
    <s v="East"/>
    <x v="1"/>
    <n v="48"/>
    <n v="0"/>
    <x v="1"/>
  </r>
  <r>
    <s v="PID0762"/>
    <s v="Gujarat"/>
    <s v="Super Adults"/>
    <n v="32000"/>
    <n v="20.077747874749029"/>
    <b v="0"/>
    <s v="Stroke"/>
    <b v="0"/>
    <b v="0"/>
    <s v="UnitedHealthcare"/>
    <s v="West"/>
    <x v="0"/>
    <n v="68"/>
    <n v="0"/>
    <x v="4"/>
  </r>
  <r>
    <s v="PID0763"/>
    <s v="Maharashtra"/>
    <s v="Super Adults"/>
    <n v="12000"/>
    <n v="23.92242299970097"/>
    <b v="0"/>
    <s v="Cancer"/>
    <b v="0"/>
    <b v="0"/>
    <s v="UnitedHealthcare"/>
    <s v="West"/>
    <x v="3"/>
    <n v="73"/>
    <n v="0"/>
    <x v="0"/>
  </r>
  <r>
    <s v="PID0764"/>
    <s v="Gujarat"/>
    <s v="senior"/>
    <n v="240000"/>
    <n v="30.138775510204081"/>
    <b v="1"/>
    <s v="Cancer"/>
    <b v="1"/>
    <b v="0"/>
    <s v="Aetna"/>
    <s v="West"/>
    <x v="0"/>
    <n v="48"/>
    <n v="0"/>
    <x v="1"/>
  </r>
  <r>
    <s v="PID0765"/>
    <s v="Tamil Nadu"/>
    <s v="Senior Adullt"/>
    <n v="200000"/>
    <n v="23.313879092412847"/>
    <b v="0"/>
    <s v="Stroke"/>
    <b v="0"/>
    <b v="0"/>
    <s v="No Insurance"/>
    <s v="South"/>
    <x v="3"/>
    <n v="41"/>
    <n v="0"/>
    <x v="0"/>
  </r>
  <r>
    <s v="PID0766"/>
    <s v="Uttar Pradesh"/>
    <s v="senior"/>
    <n v="3000"/>
    <n v="29.431607353685276"/>
    <b v="1"/>
    <s v="Stroke"/>
    <b v="1"/>
    <b v="0"/>
    <s v="No Insurance"/>
    <s v="North"/>
    <x v="0"/>
    <n v="53"/>
    <n v="0"/>
    <x v="4"/>
  </r>
  <r>
    <s v="PID0767"/>
    <s v="Karnataka"/>
    <s v="senior"/>
    <n v="20000"/>
    <n v="33.834027364663896"/>
    <b v="1"/>
    <s v="Diabetes"/>
    <b v="1"/>
    <b v="0"/>
    <s v="Aetna"/>
    <s v="South"/>
    <x v="4"/>
    <n v="48"/>
    <n v="0"/>
    <x v="6"/>
  </r>
  <r>
    <s v="PID0768"/>
    <s v="Karnataka"/>
    <s v="Senior Adullt"/>
    <n v="15000"/>
    <n v="23.422098967556547"/>
    <b v="0"/>
    <s v="Diabetes"/>
    <b v="0"/>
    <b v="0"/>
    <s v="Medicare"/>
    <s v="South"/>
    <x v="0"/>
    <n v="42"/>
    <n v="0"/>
    <x v="1"/>
  </r>
  <r>
    <s v="PID0769"/>
    <s v="Uttar Pradesh"/>
    <s v="senior"/>
    <n v="72000"/>
    <n v="33.150434385002278"/>
    <b v="1"/>
    <s v="Prostate Cancer"/>
    <b v="1"/>
    <b v="0"/>
    <s v="Blue Cross"/>
    <s v="North"/>
    <x v="0"/>
    <n v="48"/>
    <n v="0"/>
    <x v="0"/>
  </r>
  <r>
    <s v="PID0770"/>
    <s v="Tamil Nadu"/>
    <s v="senior"/>
    <n v="12000"/>
    <n v="32.123735871505062"/>
    <b v="1"/>
    <s v="Prostate Cancer"/>
    <b v="1"/>
    <b v="1"/>
    <s v="Aetna"/>
    <s v="South"/>
    <x v="3"/>
    <n v="54"/>
    <n v="0"/>
    <x v="1"/>
  </r>
  <r>
    <s v="PID0771"/>
    <s v="Uttar Pradesh"/>
    <s v="Senior Adullt"/>
    <n v="1600"/>
    <n v="24.156549421054276"/>
    <b v="0"/>
    <s v="Fractured Leg"/>
    <b v="0"/>
    <b v="0"/>
    <s v="No Insurance"/>
    <s v="North"/>
    <x v="1"/>
    <n v="38"/>
    <n v="0"/>
    <x v="2"/>
  </r>
  <r>
    <s v="PID0772"/>
    <s v="Uttar Pradesh"/>
    <s v="senior"/>
    <n v="15000"/>
    <n v="22.4"/>
    <b v="0"/>
    <s v="Allergic Reaction"/>
    <b v="0"/>
    <b v="0"/>
    <s v="UnitedHealthcare"/>
    <s v="North"/>
    <x v="1"/>
    <n v="58"/>
    <n v="0"/>
    <x v="3"/>
  </r>
  <r>
    <s v="PID0773"/>
    <s v="Maharashtra"/>
    <s v="Super Adults"/>
    <n v="32000"/>
    <n v="31.18836291913215"/>
    <b v="1"/>
    <s v="Fractured Arm"/>
    <b v="1"/>
    <b v="1"/>
    <s v="Medicare"/>
    <s v="West"/>
    <x v="1"/>
    <n v="73"/>
    <n v="0"/>
    <x v="1"/>
  </r>
  <r>
    <s v="PID0774"/>
    <s v="Gujarat"/>
    <s v="Senior Adullt"/>
    <n v="90000"/>
    <n v="34.29651633810424"/>
    <b v="1"/>
    <s v="Osteoarthritis"/>
    <b v="1"/>
    <b v="0"/>
    <s v="No Insurance"/>
    <s v="West"/>
    <x v="1"/>
    <n v="42"/>
    <n v="0"/>
    <x v="3"/>
  </r>
  <r>
    <s v="PID0775"/>
    <s v="Kerala"/>
    <s v="Senior Adullt"/>
    <n v="12000"/>
    <n v="20.104514443315431"/>
    <b v="0"/>
    <s v="Fractured Arm"/>
    <b v="0"/>
    <b v="0"/>
    <s v="Aetna"/>
    <s v="South"/>
    <x v="0"/>
    <n v="38"/>
    <n v="0"/>
    <x v="3"/>
  </r>
  <r>
    <s v="PID0776"/>
    <s v="Gujarat"/>
    <s v="senior"/>
    <n v="12000"/>
    <n v="31.701962809917358"/>
    <b v="1"/>
    <s v="Diabetes"/>
    <b v="0"/>
    <b v="1"/>
    <s v="No Insurance"/>
    <s v="West"/>
    <x v="1"/>
    <n v="48"/>
    <n v="0"/>
    <x v="0"/>
  </r>
  <r>
    <s v="PID0777"/>
    <s v="Gujarat"/>
    <s v="senior"/>
    <n v="240000"/>
    <n v="30.541383219954653"/>
    <b v="1"/>
    <s v="Cancer"/>
    <b v="1"/>
    <b v="0"/>
    <s v="UnitedHealthcare"/>
    <s v="West"/>
    <x v="0"/>
    <n v="48"/>
    <n v="0"/>
    <x v="0"/>
  </r>
  <r>
    <s v="PID0778"/>
    <s v="Gujarat"/>
    <s v="senior"/>
    <n v="40000"/>
    <n v="28.197125852808828"/>
    <b v="1"/>
    <s v="Cancer"/>
    <b v="1"/>
    <b v="1"/>
    <s v="No Insurance"/>
    <s v="West"/>
    <x v="1"/>
    <n v="58"/>
    <n v="0"/>
    <x v="0"/>
  </r>
  <r>
    <s v="PID0779"/>
    <s v="West Bengal"/>
    <s v="Young Adults"/>
    <n v="240000"/>
    <n v="28.026590930370464"/>
    <b v="1"/>
    <s v="Childbirth"/>
    <b v="1"/>
    <b v="0"/>
    <s v="No Insurance"/>
    <s v="East"/>
    <x v="3"/>
    <n v="33"/>
    <n v="0"/>
    <x v="1"/>
  </r>
  <r>
    <s v="PID0780"/>
    <s v="Tamil Nadu"/>
    <s v="Senior Adullt"/>
    <n v="90000"/>
    <n v="33.417162017985056"/>
    <b v="1"/>
    <s v="Heart Attack"/>
    <b v="1"/>
    <b v="0"/>
    <s v="Aetna"/>
    <s v="South"/>
    <x v="0"/>
    <n v="41"/>
    <n v="0"/>
    <x v="0"/>
  </r>
  <r>
    <s v="PID0781"/>
    <s v="Karnataka"/>
    <s v="senior"/>
    <n v="4000"/>
    <n v="21.874999999999996"/>
    <b v="0"/>
    <s v="Allergic Reaction"/>
    <b v="0"/>
    <b v="0"/>
    <s v="Blue Cross"/>
    <s v="South"/>
    <x v="1"/>
    <n v="62"/>
    <n v="0"/>
    <x v="1"/>
  </r>
  <r>
    <s v="PID0782"/>
    <s v="Tamil Nadu"/>
    <s v="senior"/>
    <n v="45000"/>
    <n v="24.977777777777778"/>
    <b v="0"/>
    <s v="Fractured Leg"/>
    <b v="0"/>
    <b v="0"/>
    <s v="UnitedHealthcare"/>
    <s v="South"/>
    <x v="0"/>
    <n v="58"/>
    <n v="0"/>
    <x v="0"/>
  </r>
  <r>
    <s v="PID0783"/>
    <s v="Karnataka"/>
    <s v="Super Adults"/>
    <n v="100"/>
    <n v="32.933117543001245"/>
    <b v="1"/>
    <s v="Stroke"/>
    <b v="1"/>
    <b v="0"/>
    <s v="No Insurance"/>
    <s v="South"/>
    <x v="1"/>
    <n v="82"/>
    <n v="0"/>
    <x v="1"/>
  </r>
  <r>
    <s v="PID0784"/>
    <s v="Punjab"/>
    <s v="senior"/>
    <n v="72000"/>
    <n v="20.882755855524742"/>
    <b v="0"/>
    <s v="Fractured Leg"/>
    <b v="0"/>
    <b v="0"/>
    <s v="Blue Cross"/>
    <s v="North"/>
    <x v="1"/>
    <n v="48"/>
    <n v="0"/>
    <x v="0"/>
  </r>
  <r>
    <s v="PID0785"/>
    <s v="Uttar Pradesh"/>
    <s v="Super Adults"/>
    <n v="3000"/>
    <n v="31.739929087103249"/>
    <b v="1"/>
    <s v="Fractured Arm"/>
    <b v="0"/>
    <b v="1"/>
    <s v="UnitedHealthcare"/>
    <s v="North"/>
    <x v="3"/>
    <n v="73"/>
    <n v="0"/>
    <x v="0"/>
  </r>
  <r>
    <s v="PID0786"/>
    <s v="Karnataka"/>
    <s v="Young Adults"/>
    <n v="500"/>
    <n v="31.37798916633637"/>
    <b v="1"/>
    <s v="Heart Disease"/>
    <b v="1"/>
    <b v="1"/>
    <s v="No Insurance"/>
    <s v="South"/>
    <x v="0"/>
    <n v="33"/>
    <n v="0"/>
    <x v="0"/>
  </r>
  <r>
    <s v="PID0787"/>
    <s v="Karnataka"/>
    <s v="Super Adults"/>
    <n v="32000"/>
    <n v="29.079565420058085"/>
    <b v="1"/>
    <s v="Fractured Leg"/>
    <b v="1"/>
    <b v="1"/>
    <s v="UnitedHealthcare"/>
    <s v="South"/>
    <x v="0"/>
    <n v="73"/>
    <n v="0"/>
    <x v="1"/>
  </r>
  <r>
    <s v="PID0788"/>
    <s v="West Bengal"/>
    <s v="Young Adults"/>
    <n v="40000"/>
    <n v="28.415532879818599"/>
    <b v="1"/>
    <s v="Heart Attack"/>
    <b v="1"/>
    <b v="1"/>
    <s v="No Insurance"/>
    <s v="East"/>
    <x v="3"/>
    <n v="30"/>
    <n v="0"/>
    <x v="1"/>
  </r>
  <r>
    <s v="PID0789"/>
    <s v="Uttar Pradesh"/>
    <s v="Super Adults"/>
    <n v="75000"/>
    <n v="29.010519395134775"/>
    <b v="1"/>
    <s v="Kidney Stones"/>
    <b v="0"/>
    <b v="1"/>
    <s v="No Insurance"/>
    <s v="North"/>
    <x v="3"/>
    <n v="73"/>
    <n v="0"/>
    <x v="0"/>
  </r>
  <r>
    <s v="PID0790"/>
    <s v="Gujarat"/>
    <s v="Senior Adullt"/>
    <n v="12000"/>
    <n v="21.604938271604937"/>
    <b v="0"/>
    <s v="Allergic Reaction"/>
    <b v="0"/>
    <b v="0"/>
    <s v="Cigna"/>
    <s v="West"/>
    <x v="0"/>
    <n v="38"/>
    <n v="0"/>
    <x v="4"/>
  </r>
  <r>
    <s v="PID0791"/>
    <s v="Kerala"/>
    <s v="senior"/>
    <n v="32000"/>
    <n v="22.887902695595002"/>
    <b v="0"/>
    <s v="Fractured Leg"/>
    <b v="0"/>
    <b v="0"/>
    <s v="No Insurance"/>
    <s v="South"/>
    <x v="1"/>
    <n v="58"/>
    <n v="0"/>
    <x v="0"/>
  </r>
  <r>
    <s v="PID0792"/>
    <s v="Karnataka"/>
    <s v="Senior Adullt"/>
    <n v="1000"/>
    <n v="33.945568114217735"/>
    <b v="1"/>
    <s v="Heart Disease"/>
    <b v="1"/>
    <b v="1"/>
    <s v="UnitedHealthcare"/>
    <s v="South"/>
    <x v="0"/>
    <n v="41"/>
    <n v="0"/>
    <x v="0"/>
  </r>
  <r>
    <s v="PID0793"/>
    <s v="Tamil Nadu"/>
    <s v="Super Adults"/>
    <n v="30000"/>
    <n v="32.031249999999993"/>
    <b v="1"/>
    <s v="Heart Attack"/>
    <b v="1"/>
    <b v="1"/>
    <s v="Medicare"/>
    <s v="South"/>
    <x v="1"/>
    <n v="82"/>
    <n v="0"/>
    <x v="1"/>
  </r>
  <r>
    <s v="PID0794"/>
    <s v="Gujarat"/>
    <s v="Super Adults"/>
    <n v="500"/>
    <n v="20.972655019081966"/>
    <b v="0"/>
    <s v="Diabetes"/>
    <b v="0"/>
    <b v="0"/>
    <s v="Blue Cross"/>
    <s v="West"/>
    <x v="4"/>
    <n v="68"/>
    <n v="0"/>
    <x v="6"/>
  </r>
  <r>
    <s v="PID0795"/>
    <s v="Kerala"/>
    <s v="Senior Adullt"/>
    <n v="250000"/>
    <n v="29.696262561631983"/>
    <b v="1"/>
    <s v="Heart Disease"/>
    <b v="1"/>
    <b v="0"/>
    <s v="Cigna"/>
    <s v="South"/>
    <x v="3"/>
    <n v="38"/>
    <n v="0"/>
    <x v="0"/>
  </r>
  <r>
    <s v="PID0796"/>
    <s v="Tamil Nadu"/>
    <s v="Senior Adullt"/>
    <n v="3000"/>
    <n v="28.760986286378717"/>
    <b v="1"/>
    <s v="Kidney Stones"/>
    <b v="0"/>
    <b v="1"/>
    <s v="Medicare"/>
    <s v="South"/>
    <x v="1"/>
    <n v="45"/>
    <n v="0"/>
    <x v="3"/>
  </r>
  <r>
    <s v="PID0797"/>
    <s v="West Bengal"/>
    <s v="Senior Adullt"/>
    <n v="200000"/>
    <n v="24.558120886097097"/>
    <b v="0"/>
    <s v="Osteoarthritis"/>
    <b v="0"/>
    <b v="0"/>
    <s v="UnitedHealthcare"/>
    <s v="East"/>
    <x v="4"/>
    <n v="38"/>
    <n v="0"/>
    <x v="5"/>
  </r>
  <r>
    <s v="PID0798"/>
    <s v="Tamil Nadu"/>
    <s v="senior"/>
    <n v="36000"/>
    <n v="25.078124999999996"/>
    <b v="0"/>
    <s v="Kidney Stones"/>
    <b v="0"/>
    <b v="0"/>
    <s v="Cigna"/>
    <s v="South"/>
    <x v="0"/>
    <n v="54"/>
    <n v="0"/>
    <x v="0"/>
  </r>
  <r>
    <s v="PID0799"/>
    <s v="Punjab"/>
    <s v="senior"/>
    <n v="12000"/>
    <n v="30.483896811408421"/>
    <b v="1"/>
    <s v="Kidney Stones"/>
    <b v="1"/>
    <b v="0"/>
    <s v="Medicare"/>
    <s v="North"/>
    <x v="1"/>
    <n v="58"/>
    <n v="0"/>
    <x v="1"/>
  </r>
  <r>
    <s v="PID0800"/>
    <s v="Gujarat"/>
    <s v="senior"/>
    <n v="15000"/>
    <n v="25.37777777777778"/>
    <b v="0"/>
    <s v="Stroke"/>
    <b v="0"/>
    <b v="0"/>
    <s v="UnitedHealthcare"/>
    <s v="West"/>
    <x v="0"/>
    <n v="53"/>
    <n v="0"/>
    <x v="1"/>
  </r>
  <r>
    <s v="PID0801"/>
    <s v="Gujarat"/>
    <s v="Senior Adullt"/>
    <n v="300000"/>
    <n v="26.367187499999996"/>
    <b v="0"/>
    <s v="Stroke"/>
    <b v="0"/>
    <b v="0"/>
    <s v="No Insurance"/>
    <s v="West"/>
    <x v="1"/>
    <n v="38"/>
    <n v="0"/>
    <x v="3"/>
  </r>
  <r>
    <s v="PID0802"/>
    <s v="Gujarat"/>
    <s v="Senior Adullt"/>
    <n v="500"/>
    <n v="31.531069388871792"/>
    <b v="1"/>
    <s v="Respiratory Infection"/>
    <b v="1"/>
    <b v="0"/>
    <s v="UnitedHealthcare"/>
    <s v="West"/>
    <x v="0"/>
    <n v="42"/>
    <n v="0"/>
    <x v="0"/>
  </r>
  <r>
    <s v="PID0803"/>
    <s v="West Bengal"/>
    <s v="senior"/>
    <n v="60000"/>
    <n v="25.293946871824652"/>
    <b v="0"/>
    <s v="Stroke"/>
    <b v="0"/>
    <b v="0"/>
    <s v="Cigna"/>
    <s v="East"/>
    <x v="1"/>
    <n v="62"/>
    <n v="0"/>
    <x v="2"/>
  </r>
  <r>
    <s v="PID0804"/>
    <s v="Karnataka"/>
    <s v="Young Adults"/>
    <n v="48000"/>
    <n v="28.844688309708882"/>
    <b v="1"/>
    <s v="Respiratory Infection"/>
    <b v="1"/>
    <b v="1"/>
    <s v="UnitedHealthcare"/>
    <s v="South"/>
    <x v="0"/>
    <n v="28"/>
    <n v="0"/>
    <x v="1"/>
  </r>
  <r>
    <s v="PID0805"/>
    <s v="Punjab"/>
    <s v="senior"/>
    <n v="24000"/>
    <n v="33.425160697887975"/>
    <b v="1"/>
    <s v="Heart Disease"/>
    <b v="1"/>
    <b v="1"/>
    <s v="UnitedHealthcare"/>
    <s v="North"/>
    <x v="0"/>
    <n v="58"/>
    <n v="0"/>
    <x v="1"/>
  </r>
  <r>
    <s v="PID0806"/>
    <s v="Punjab"/>
    <s v="senior"/>
    <n v="3000"/>
    <n v="26.749763663737269"/>
    <b v="0"/>
    <s v="Diabetes"/>
    <b v="0"/>
    <b v="0"/>
    <s v="Aetna"/>
    <s v="North"/>
    <x v="3"/>
    <n v="48"/>
    <n v="0"/>
    <x v="3"/>
  </r>
  <r>
    <s v="PID0807"/>
    <s v="West Bengal"/>
    <s v="Young Adults"/>
    <n v="800"/>
    <n v="28.658390615916009"/>
    <b v="1"/>
    <s v="Osteoarthritis"/>
    <b v="1"/>
    <b v="0"/>
    <s v="UnitedHealthcare"/>
    <s v="East"/>
    <x v="1"/>
    <n v="32"/>
    <n v="0"/>
    <x v="2"/>
  </r>
  <r>
    <s v="PID0808"/>
    <s v="Kerala"/>
    <s v="Young Adults"/>
    <n v="15000"/>
    <n v="32.226562499999993"/>
    <b v="1"/>
    <s v="Childbirth"/>
    <b v="1"/>
    <b v="0"/>
    <s v="Blue Cross"/>
    <s v="South"/>
    <x v="1"/>
    <n v="28"/>
    <n v="0"/>
    <x v="0"/>
  </r>
  <r>
    <s v="PID0809"/>
    <s v="Maharashtra"/>
    <s v="senior"/>
    <n v="12000"/>
    <n v="21.223898795915254"/>
    <b v="0"/>
    <s v="Fractured Leg"/>
    <b v="0"/>
    <b v="0"/>
    <s v="No Insurance"/>
    <s v="West"/>
    <x v="1"/>
    <n v="58"/>
    <n v="0"/>
    <x v="2"/>
  </r>
  <r>
    <s v="PID0810"/>
    <s v="Kerala"/>
    <s v="Senior Adullt"/>
    <n v="24000"/>
    <n v="29.474171521160446"/>
    <b v="1"/>
    <s v="Hypertension"/>
    <b v="1"/>
    <b v="1"/>
    <s v="Cigna"/>
    <s v="South"/>
    <x v="3"/>
    <n v="42"/>
    <n v="0"/>
    <x v="1"/>
  </r>
  <r>
    <s v="PID0811"/>
    <s v="Gujarat"/>
    <s v="senior"/>
    <n v="800"/>
    <n v="23.100907029478464"/>
    <b v="0"/>
    <s v="Stroke"/>
    <b v="0"/>
    <b v="0"/>
    <s v="Aetna"/>
    <s v="West"/>
    <x v="3"/>
    <n v="53"/>
    <n v="0"/>
    <x v="1"/>
  </r>
  <r>
    <s v="PID0812"/>
    <s v="West Bengal"/>
    <s v="Senior Adullt"/>
    <n v="60000"/>
    <n v="24.725182932941294"/>
    <b v="0"/>
    <s v="Fractured Arm"/>
    <b v="0"/>
    <b v="0"/>
    <s v="Cigna"/>
    <s v="East"/>
    <x v="1"/>
    <n v="38"/>
    <n v="0"/>
    <x v="1"/>
  </r>
  <r>
    <s v="PID0813"/>
    <s v="Punjab"/>
    <s v="Young Adults"/>
    <n v="250000"/>
    <n v="34.433783613180154"/>
    <b v="1"/>
    <s v="Childbirth"/>
    <b v="0"/>
    <b v="1"/>
    <s v="Blue Cross"/>
    <s v="North"/>
    <x v="4"/>
    <n v="32"/>
    <n v="0"/>
    <x v="6"/>
  </r>
  <r>
    <s v="PID0814"/>
    <s v="Gujarat"/>
    <s v="senior"/>
    <n v="36000"/>
    <n v="34.656699085498623"/>
    <b v="1"/>
    <s v="Heart Disease"/>
    <b v="1"/>
    <b v="0"/>
    <s v="Aetna"/>
    <s v="West"/>
    <x v="3"/>
    <n v="62"/>
    <n v="0"/>
    <x v="0"/>
  </r>
  <r>
    <s v="PID0815"/>
    <s v="West Bengal"/>
    <s v="senior"/>
    <n v="3000"/>
    <n v="25.312294543063771"/>
    <b v="0"/>
    <s v="Hypertension"/>
    <b v="0"/>
    <b v="0"/>
    <s v="Blue Cross"/>
    <s v="East"/>
    <x v="1"/>
    <n v="58"/>
    <n v="0"/>
    <x v="2"/>
  </r>
  <r>
    <s v="PID0816"/>
    <s v="Punjab"/>
    <s v="Young Adults"/>
    <n v="12000"/>
    <n v="34.98279260917505"/>
    <b v="1"/>
    <s v="Kidney Stones"/>
    <b v="0"/>
    <b v="1"/>
    <s v="No Insurance"/>
    <s v="North"/>
    <x v="1"/>
    <n v="33"/>
    <n v="0"/>
    <x v="3"/>
  </r>
  <r>
    <s v="PID0817"/>
    <s v="Maharashtra"/>
    <s v="Senior Adullt"/>
    <n v="32000"/>
    <n v="20.868764172335602"/>
    <b v="0"/>
    <s v="Fractured Leg"/>
    <b v="0"/>
    <b v="0"/>
    <s v="Blue Cross"/>
    <s v="West"/>
    <x v="1"/>
    <n v="38"/>
    <n v="0"/>
    <x v="2"/>
  </r>
  <r>
    <s v="PID0818"/>
    <s v="Punjab"/>
    <s v="senior"/>
    <n v="100"/>
    <n v="26.892006802721095"/>
    <b v="0"/>
    <s v="Cancer"/>
    <b v="0"/>
    <b v="0"/>
    <s v="UnitedHealthcare"/>
    <s v="North"/>
    <x v="0"/>
    <n v="53"/>
    <n v="0"/>
    <x v="0"/>
  </r>
  <r>
    <s v="PID0819"/>
    <s v="Kerala"/>
    <s v="Senior Adullt"/>
    <n v="240000"/>
    <n v="24.785890550152416"/>
    <b v="0"/>
    <s v="Appendicitis"/>
    <b v="0"/>
    <b v="0"/>
    <s v="Blue Cross"/>
    <s v="South"/>
    <x v="0"/>
    <n v="38"/>
    <n v="0"/>
    <x v="0"/>
  </r>
  <r>
    <s v="PID0820"/>
    <s v="West Bengal"/>
    <s v="Senior Adullt"/>
    <n v="16000"/>
    <n v="31.83885640025991"/>
    <b v="1"/>
    <s v="Cancer"/>
    <b v="0"/>
    <b v="1"/>
    <s v="Cigna"/>
    <s v="East"/>
    <x v="3"/>
    <n v="42"/>
    <n v="0"/>
    <x v="0"/>
  </r>
  <r>
    <s v="PID0821"/>
    <s v="Tamil Nadu"/>
    <s v="senior"/>
    <n v="300000"/>
    <n v="33.515273388872927"/>
    <b v="1"/>
    <s v="Diabetes"/>
    <b v="1"/>
    <b v="0"/>
    <s v="No Insurance"/>
    <s v="South"/>
    <x v="1"/>
    <n v="48"/>
    <n v="0"/>
    <x v="3"/>
  </r>
  <r>
    <s v="PID0822"/>
    <s v="Tamil Nadu"/>
    <s v="senior"/>
    <n v="500"/>
    <n v="33.822345155981935"/>
    <b v="1"/>
    <s v="Allergic Reaction"/>
    <b v="0"/>
    <b v="1"/>
    <s v="Aetna"/>
    <s v="South"/>
    <x v="4"/>
    <n v="58"/>
    <n v="0"/>
    <x v="6"/>
  </r>
  <r>
    <s v="PID0823"/>
    <s v="West Bengal"/>
    <s v="senior"/>
    <n v="90000"/>
    <n v="21.561065197428839"/>
    <b v="0"/>
    <s v="Fractured Arm"/>
    <b v="0"/>
    <b v="0"/>
    <s v="UnitedHealthcare"/>
    <s v="East"/>
    <x v="0"/>
    <n v="62"/>
    <n v="0"/>
    <x v="1"/>
  </r>
  <r>
    <s v="PID0824"/>
    <s v="West Bengal"/>
    <s v="Senior Adullt"/>
    <n v="100"/>
    <n v="29.225727785398561"/>
    <b v="1"/>
    <s v="Fractured Leg"/>
    <b v="0"/>
    <b v="1"/>
    <s v="Blue Cross"/>
    <s v="East"/>
    <x v="3"/>
    <n v="38"/>
    <n v="0"/>
    <x v="0"/>
  </r>
  <r>
    <s v="PID0825"/>
    <s v="Maharashtra"/>
    <s v="Senior Adullt"/>
    <n v="240000"/>
    <n v="33.283832644628099"/>
    <b v="1"/>
    <s v="Kidney Stones"/>
    <b v="0"/>
    <b v="1"/>
    <s v="Medicare"/>
    <s v="West"/>
    <x v="1"/>
    <n v="42"/>
    <n v="0"/>
    <x v="4"/>
  </r>
  <r>
    <s v="PID0826"/>
    <s v="Karnataka"/>
    <s v="senior"/>
    <n v="40000"/>
    <n v="26.500811249323963"/>
    <b v="0"/>
    <s v="Diabetes"/>
    <b v="0"/>
    <b v="0"/>
    <s v="Cigna"/>
    <s v="South"/>
    <x v="0"/>
    <n v="48"/>
    <n v="0"/>
    <x v="0"/>
  </r>
  <r>
    <s v="PID0827"/>
    <s v="Uttar Pradesh"/>
    <s v="Super Adults"/>
    <n v="30000"/>
    <n v="28.722879684418146"/>
    <b v="1"/>
    <s v="Childbirth"/>
    <b v="1"/>
    <b v="0"/>
    <s v="Medicare"/>
    <s v="North"/>
    <x v="3"/>
    <n v="68"/>
    <n v="0"/>
    <x v="1"/>
  </r>
  <r>
    <s v="PID0828"/>
    <s v="Karnataka"/>
    <s v="senior"/>
    <n v="500"/>
    <n v="30.508337052213072"/>
    <b v="1"/>
    <s v="Appendicitis"/>
    <b v="0"/>
    <b v="1"/>
    <s v="Medicare"/>
    <s v="South"/>
    <x v="1"/>
    <n v="53"/>
    <n v="0"/>
    <x v="3"/>
  </r>
  <r>
    <s v="PID0829"/>
    <s v="Kerala"/>
    <s v="Senior Adullt"/>
    <n v="800"/>
    <n v="28.692589172736916"/>
    <b v="1"/>
    <s v="Prostate Cancer"/>
    <b v="0"/>
    <b v="1"/>
    <s v="UnitedHealthcare"/>
    <s v="South"/>
    <x v="0"/>
    <n v="38"/>
    <n v="0"/>
    <x v="3"/>
  </r>
  <r>
    <s v="PID0830"/>
    <s v="Karnataka"/>
    <s v="Senior Adullt"/>
    <n v="500"/>
    <n v="32.031249999999993"/>
    <b v="1"/>
    <s v="Hypertension"/>
    <b v="1"/>
    <b v="0"/>
    <s v="UnitedHealthcare"/>
    <s v="South"/>
    <x v="4"/>
    <n v="38"/>
    <n v="0"/>
    <x v="6"/>
  </r>
  <r>
    <s v="PID0831"/>
    <s v="Uttar Pradesh"/>
    <s v="Senior Adullt"/>
    <n v="30000"/>
    <n v="31.789113622843551"/>
    <b v="1"/>
    <s v="Fractured Arm"/>
    <b v="0"/>
    <b v="1"/>
    <s v="Aetna"/>
    <s v="North"/>
    <x v="1"/>
    <n v="42"/>
    <n v="0"/>
    <x v="2"/>
  </r>
  <r>
    <s v="PID0832"/>
    <s v="Karnataka"/>
    <s v="senior"/>
    <n v="12000"/>
    <n v="34.545700378583021"/>
    <b v="1"/>
    <s v="Fractured Arm"/>
    <b v="1"/>
    <b v="0"/>
    <s v="No Insurance"/>
    <s v="South"/>
    <x v="1"/>
    <n v="48"/>
    <n v="0"/>
    <x v="2"/>
  </r>
  <r>
    <s v="PID0833"/>
    <s v="Karnataka"/>
    <s v="Senior Adullt"/>
    <n v="60000"/>
    <n v="28.369901064261416"/>
    <b v="1"/>
    <s v="Stroke"/>
    <b v="1"/>
    <b v="0"/>
    <s v="Aetna"/>
    <s v="South"/>
    <x v="3"/>
    <n v="38"/>
    <n v="0"/>
    <x v="1"/>
  </r>
  <r>
    <s v="PID0834"/>
    <s v="West Bengal"/>
    <s v="Super Adults"/>
    <n v="15000"/>
    <n v="23.258573632372133"/>
    <b v="0"/>
    <s v="Fractured Leg"/>
    <b v="0"/>
    <b v="0"/>
    <s v="UnitedHealthcare"/>
    <s v="East"/>
    <x v="1"/>
    <n v="73"/>
    <n v="0"/>
    <x v="2"/>
  </r>
  <r>
    <s v="PID0835"/>
    <s v="Tamil Nadu"/>
    <s v="senior"/>
    <n v="250000"/>
    <n v="28.878929428102513"/>
    <b v="1"/>
    <s v="Cancer"/>
    <b v="1"/>
    <b v="0"/>
    <s v="No Insurance"/>
    <s v="South"/>
    <x v="3"/>
    <n v="48"/>
    <n v="0"/>
    <x v="1"/>
  </r>
  <r>
    <s v="PID0836"/>
    <s v="Maharashtra"/>
    <s v="Senior Adullt"/>
    <n v="500"/>
    <n v="30.236734693877548"/>
    <b v="1"/>
    <s v="Heart Disease"/>
    <b v="1"/>
    <b v="0"/>
    <s v="Medicare"/>
    <s v="West"/>
    <x v="4"/>
    <n v="41"/>
    <n v="0"/>
    <x v="6"/>
  </r>
  <r>
    <s v="PID0837"/>
    <s v="Kerala"/>
    <s v="Young Adults"/>
    <n v="1000"/>
    <n v="24.418229409444582"/>
    <b v="0"/>
    <s v="Allergic Reaction"/>
    <b v="0"/>
    <b v="0"/>
    <s v="No Insurance"/>
    <s v="South"/>
    <x v="4"/>
    <n v="28"/>
    <n v="0"/>
    <x v="6"/>
  </r>
  <r>
    <s v="PID0838"/>
    <s v="Gujarat"/>
    <s v="Super Adults"/>
    <n v="250000"/>
    <n v="31.266807701961348"/>
    <b v="1"/>
    <s v="Fractured Leg"/>
    <b v="0"/>
    <b v="1"/>
    <s v="Blue Cross"/>
    <s v="West"/>
    <x v="1"/>
    <n v="73"/>
    <n v="0"/>
    <x v="0"/>
  </r>
  <r>
    <s v="PID0839"/>
    <s v="Tamil Nadu"/>
    <s v="Senior Adullt"/>
    <n v="15000"/>
    <n v="28.344671201814062"/>
    <b v="1"/>
    <s v="Kidney Stones"/>
    <b v="0"/>
    <b v="1"/>
    <s v="UnitedHealthcare"/>
    <s v="South"/>
    <x v="3"/>
    <n v="45"/>
    <n v="0"/>
    <x v="0"/>
  </r>
  <r>
    <s v="PID0840"/>
    <s v="Kerala"/>
    <s v="Senior Adullt"/>
    <n v="45000"/>
    <n v="34.748512709572744"/>
    <b v="1"/>
    <s v="Respiratory Infection"/>
    <b v="1"/>
    <b v="0"/>
    <s v="Aetna"/>
    <s v="South"/>
    <x v="1"/>
    <n v="45"/>
    <n v="0"/>
    <x v="2"/>
  </r>
  <r>
    <s v="PID0841"/>
    <s v="Punjab"/>
    <s v="senior"/>
    <n v="240000"/>
    <n v="34.816594356197783"/>
    <b v="1"/>
    <s v="Respiratory Infection"/>
    <b v="1"/>
    <b v="1"/>
    <s v="Aetna"/>
    <s v="North"/>
    <x v="1"/>
    <n v="54"/>
    <n v="0"/>
    <x v="2"/>
  </r>
  <r>
    <s v="PID0842"/>
    <s v="Tamil Nadu"/>
    <s v="Senior Adullt"/>
    <n v="800"/>
    <n v="31.441476138790662"/>
    <b v="1"/>
    <s v="Allergic Reaction"/>
    <b v="0"/>
    <b v="1"/>
    <s v="UnitedHealthcare"/>
    <s v="South"/>
    <x v="1"/>
    <n v="38"/>
    <n v="0"/>
    <x v="0"/>
  </r>
  <r>
    <s v="PID0843"/>
    <s v="Tamil Nadu"/>
    <s v="Senior Adullt"/>
    <n v="800"/>
    <n v="26.609958974745005"/>
    <b v="0"/>
    <s v="Hypertension"/>
    <b v="0"/>
    <b v="0"/>
    <s v="No Insurance"/>
    <s v="South"/>
    <x v="1"/>
    <n v="42"/>
    <n v="0"/>
    <x v="2"/>
  </r>
  <r>
    <s v="PID0844"/>
    <s v="Maharashtra"/>
    <s v="Super Adults"/>
    <n v="60000"/>
    <n v="23.95124716553288"/>
    <b v="0"/>
    <s v="Fractured Leg"/>
    <b v="0"/>
    <b v="0"/>
    <s v="No Insurance"/>
    <s v="West"/>
    <x v="3"/>
    <n v="73"/>
    <n v="0"/>
    <x v="3"/>
  </r>
  <r>
    <s v="PID0845"/>
    <s v="Uttar Pradesh"/>
    <s v="senior"/>
    <n v="32000"/>
    <n v="26.62222222222222"/>
    <b v="0"/>
    <s v="Hypertension"/>
    <b v="0"/>
    <b v="0"/>
    <s v="Aetna"/>
    <s v="North"/>
    <x v="4"/>
    <n v="58"/>
    <n v="0"/>
    <x v="5"/>
  </r>
  <r>
    <s v="PID0846"/>
    <s v="Punjab"/>
    <s v="Senior Adullt"/>
    <n v="250000"/>
    <n v="33.044897959183672"/>
    <b v="1"/>
    <s v="Diabetes"/>
    <b v="1"/>
    <b v="0"/>
    <s v="Aetna"/>
    <s v="North"/>
    <x v="1"/>
    <n v="45"/>
    <n v="0"/>
    <x v="1"/>
  </r>
  <r>
    <s v="PID0847"/>
    <s v="Punjab"/>
    <s v="Super Adults"/>
    <n v="12000"/>
    <n v="29.136316337148799"/>
    <b v="1"/>
    <s v="Stroke"/>
    <b v="0"/>
    <b v="1"/>
    <s v="UnitedHealthcare"/>
    <s v="North"/>
    <x v="1"/>
    <n v="68"/>
    <n v="0"/>
    <x v="1"/>
  </r>
  <r>
    <s v="PID0848"/>
    <s v="West Bengal"/>
    <s v="Senior Adullt"/>
    <n v="240000"/>
    <n v="29.725849935226364"/>
    <b v="1"/>
    <s v="Allergic Reaction"/>
    <b v="0"/>
    <b v="1"/>
    <s v="Aetna"/>
    <s v="East"/>
    <x v="1"/>
    <n v="38"/>
    <n v="0"/>
    <x v="2"/>
  </r>
  <r>
    <s v="PID0849"/>
    <s v="West Bengal"/>
    <s v="senior"/>
    <n v="300000"/>
    <n v="31.866054550364563"/>
    <b v="1"/>
    <s v="Heart Attack"/>
    <b v="1"/>
    <b v="0"/>
    <s v="Blue Cross"/>
    <s v="East"/>
    <x v="3"/>
    <n v="62"/>
    <n v="0"/>
    <x v="0"/>
  </r>
  <r>
    <s v="PID0850"/>
    <s v="West Bengal"/>
    <s v="Senior Adullt"/>
    <n v="300000"/>
    <n v="20.473469387755102"/>
    <b v="0"/>
    <s v="Diabetes"/>
    <b v="0"/>
    <b v="0"/>
    <s v="Blue Cross"/>
    <s v="East"/>
    <x v="4"/>
    <n v="38"/>
    <n v="0"/>
    <x v="6"/>
  </r>
  <r>
    <s v="PID0851"/>
    <s v="Punjab"/>
    <s v="senior"/>
    <n v="1600"/>
    <n v="32.461911357340718"/>
    <b v="1"/>
    <s v="Fractured Arm"/>
    <b v="1"/>
    <b v="0"/>
    <s v="No Insurance"/>
    <s v="North"/>
    <x v="1"/>
    <n v="53"/>
    <n v="0"/>
    <x v="2"/>
  </r>
  <r>
    <s v="PID0852"/>
    <s v="Tamil Nadu"/>
    <s v="Young Adults"/>
    <n v="200000"/>
    <n v="23.205809566311007"/>
    <b v="0"/>
    <s v="Childbirth"/>
    <b v="0"/>
    <b v="0"/>
    <s v="UnitedHealthcare"/>
    <s v="South"/>
    <x v="0"/>
    <n v="22"/>
    <n v="0"/>
    <x v="1"/>
  </r>
  <r>
    <s v="PID0853"/>
    <s v="Gujarat"/>
    <s v="Senior Adullt"/>
    <n v="30000"/>
    <n v="21.285228301239037"/>
    <b v="0"/>
    <s v="Diabetes"/>
    <b v="0"/>
    <b v="0"/>
    <s v="Blue Cross"/>
    <s v="West"/>
    <x v="4"/>
    <n v="45"/>
    <n v="0"/>
    <x v="6"/>
  </r>
  <r>
    <s v="PID0854"/>
    <s v="Kerala"/>
    <s v="Senior Adullt"/>
    <n v="60000"/>
    <n v="29.797286998933085"/>
    <b v="1"/>
    <s v="Childbirth"/>
    <b v="1"/>
    <b v="1"/>
    <s v="No Insurance"/>
    <s v="South"/>
    <x v="3"/>
    <n v="42"/>
    <n v="0"/>
    <x v="0"/>
  </r>
  <r>
    <s v="PID0855"/>
    <s v="Karnataka"/>
    <s v="Young Adults"/>
    <n v="18000"/>
    <n v="31.248794413795761"/>
    <b v="1"/>
    <s v="Heart Disease"/>
    <b v="1"/>
    <b v="0"/>
    <s v="Aetna"/>
    <s v="South"/>
    <x v="1"/>
    <n v="33"/>
    <n v="0"/>
    <x v="2"/>
  </r>
  <r>
    <s v="PID0856"/>
    <s v="Uttar Pradesh"/>
    <e v="#N/A"/>
    <n v="2000"/>
    <n v="22.507433475102562"/>
    <b v="0"/>
    <s v="Kidney Stones"/>
    <b v="0"/>
    <b v="0"/>
    <s v="No Insurance"/>
    <s v="North"/>
    <x v="1"/>
    <n v="88"/>
    <n v="0"/>
    <x v="1"/>
  </r>
  <r>
    <s v="PID0857"/>
    <s v="Gujarat"/>
    <s v="senior"/>
    <n v="75000"/>
    <n v="20.668967784352397"/>
    <b v="0"/>
    <s v="Cancer"/>
    <b v="0"/>
    <b v="0"/>
    <s v="No Insurance"/>
    <s v="West"/>
    <x v="1"/>
    <n v="53"/>
    <n v="0"/>
    <x v="2"/>
  </r>
  <r>
    <s v="PID0858"/>
    <s v="Maharashtra"/>
    <s v="Senior Adullt"/>
    <n v="800"/>
    <n v="31.906460562822033"/>
    <b v="1"/>
    <s v="Childbirth"/>
    <b v="1"/>
    <b v="0"/>
    <s v="UnitedHealthcare"/>
    <s v="West"/>
    <x v="0"/>
    <n v="38"/>
    <n v="0"/>
    <x v="1"/>
  </r>
  <r>
    <s v="PID0859"/>
    <s v="Punjab"/>
    <s v="Young Adults"/>
    <n v="18000"/>
    <n v="32.655083066605698"/>
    <b v="1"/>
    <s v="Diabetes"/>
    <b v="1"/>
    <b v="1"/>
    <s v="Medicare"/>
    <s v="North"/>
    <x v="0"/>
    <n v="33"/>
    <n v="0"/>
    <x v="0"/>
  </r>
  <r>
    <s v="PID0860"/>
    <s v="Punjab"/>
    <s v="Young Adults"/>
    <n v="18000"/>
    <n v="28.593749999999996"/>
    <b v="1"/>
    <s v="Respiratory Infection"/>
    <b v="1"/>
    <b v="1"/>
    <s v="Cigna"/>
    <s v="North"/>
    <x v="1"/>
    <n v="33"/>
    <n v="0"/>
    <x v="0"/>
  </r>
  <r>
    <s v="PID0861"/>
    <s v="Maharashtra"/>
    <s v="Super Adults"/>
    <n v="800"/>
    <n v="20.898437499999996"/>
    <b v="0"/>
    <s v="Stroke"/>
    <b v="0"/>
    <b v="0"/>
    <s v="No Insurance"/>
    <s v="West"/>
    <x v="1"/>
    <n v="73"/>
    <n v="0"/>
    <x v="1"/>
  </r>
  <r>
    <s v="PID0862"/>
    <s v="Uttar Pradesh"/>
    <s v="Young Adults"/>
    <n v="12000"/>
    <n v="34.306703397612495"/>
    <b v="1"/>
    <s v="Hypertension"/>
    <b v="0"/>
    <b v="1"/>
    <s v="Aetna"/>
    <s v="North"/>
    <x v="0"/>
    <n v="32"/>
    <n v="0"/>
    <x v="1"/>
  </r>
  <r>
    <s v="PID0863"/>
    <s v="Gujarat"/>
    <e v="#N/A"/>
    <n v="30000"/>
    <n v="34.643725164924184"/>
    <b v="1"/>
    <s v="Osteoarthritis"/>
    <b v="0"/>
    <b v="1"/>
    <s v="UnitedHealthcare"/>
    <s v="West"/>
    <x v="0"/>
    <n v="88"/>
    <n v="0"/>
    <x v="1"/>
  </r>
  <r>
    <s v="PID0864"/>
    <s v="Punjab"/>
    <s v="Super Adults"/>
    <n v="800"/>
    <n v="34.214360041623308"/>
    <b v="1"/>
    <s v="Diabetes"/>
    <b v="0"/>
    <b v="1"/>
    <s v="Cigna"/>
    <s v="North"/>
    <x v="1"/>
    <n v="68"/>
    <n v="0"/>
    <x v="2"/>
  </r>
  <r>
    <s v="PID0865"/>
    <s v="Punjab"/>
    <s v="senior"/>
    <n v="3000"/>
    <n v="26.684560406978559"/>
    <b v="0"/>
    <s v="Allergic Reaction"/>
    <b v="0"/>
    <b v="0"/>
    <s v="Medicare"/>
    <s v="North"/>
    <x v="0"/>
    <n v="48"/>
    <n v="0"/>
    <x v="1"/>
  </r>
  <r>
    <s v="PID0866"/>
    <s v="Karnataka"/>
    <s v="Super Adults"/>
    <n v="24000"/>
    <n v="34.823034077452746"/>
    <b v="1"/>
    <s v="Heart Disease"/>
    <b v="1"/>
    <b v="0"/>
    <s v="Medicare"/>
    <s v="South"/>
    <x v="1"/>
    <n v="68"/>
    <n v="0"/>
    <x v="0"/>
  </r>
  <r>
    <s v="PID0867"/>
    <s v="Kerala"/>
    <s v="Senior Adullt"/>
    <n v="100"/>
    <n v="25.419278036483316"/>
    <b v="0"/>
    <s v="Hypertension"/>
    <b v="0"/>
    <b v="0"/>
    <s v="No Insurance"/>
    <s v="South"/>
    <x v="1"/>
    <n v="42"/>
    <n v="0"/>
    <x v="0"/>
  </r>
  <r>
    <s v="PID0868"/>
    <s v="West Bengal"/>
    <s v="senior"/>
    <n v="18000"/>
    <n v="28.961704854991183"/>
    <b v="1"/>
    <s v="Heart Attack"/>
    <b v="1"/>
    <b v="1"/>
    <s v="UnitedHealthcare"/>
    <s v="East"/>
    <x v="3"/>
    <n v="53"/>
    <n v="0"/>
    <x v="1"/>
  </r>
  <r>
    <s v="PID0869"/>
    <s v="Kerala"/>
    <s v="Senior Adullt"/>
    <n v="40000"/>
    <n v="21.193755739210289"/>
    <b v="0"/>
    <s v="Appendicitis"/>
    <b v="0"/>
    <b v="0"/>
    <s v="Cigna"/>
    <s v="South"/>
    <x v="3"/>
    <n v="38"/>
    <n v="0"/>
    <x v="4"/>
  </r>
  <r>
    <s v="PID0870"/>
    <s v="Kerala"/>
    <s v="Senior Adullt"/>
    <n v="200000"/>
    <n v="26.481632653061222"/>
    <b v="0"/>
    <s v="Fractured Arm"/>
    <b v="0"/>
    <b v="0"/>
    <s v="Cigna"/>
    <s v="South"/>
    <x v="0"/>
    <n v="38"/>
    <n v="0"/>
    <x v="0"/>
  </r>
  <r>
    <s v="PID0871"/>
    <s v="Punjab"/>
    <s v="senior"/>
    <n v="50000"/>
    <n v="25.027788733909425"/>
    <b v="0"/>
    <s v="Prostate Cancer"/>
    <b v="0"/>
    <b v="0"/>
    <s v="Blue Cross"/>
    <s v="North"/>
    <x v="3"/>
    <n v="58"/>
    <n v="0"/>
    <x v="0"/>
  </r>
  <r>
    <s v="PID0872"/>
    <s v="Uttar Pradesh"/>
    <s v="Senior Adullt"/>
    <n v="32000"/>
    <n v="31.992171327486922"/>
    <b v="1"/>
    <s v="Appendicitis"/>
    <b v="0"/>
    <b v="1"/>
    <s v="Cigna"/>
    <s v="North"/>
    <x v="1"/>
    <n v="42"/>
    <n v="0"/>
    <x v="2"/>
  </r>
  <r>
    <s v="PID0873"/>
    <s v="Karnataka"/>
    <s v="senior"/>
    <n v="500"/>
    <n v="26.399635867091494"/>
    <b v="0"/>
    <s v="Hypertension"/>
    <b v="0"/>
    <b v="0"/>
    <s v="UnitedHealthcare"/>
    <s v="South"/>
    <x v="1"/>
    <n v="53"/>
    <n v="0"/>
    <x v="0"/>
  </r>
  <r>
    <s v="PID0874"/>
    <s v="Kerala"/>
    <s v="Young Adults"/>
    <n v="18000"/>
    <n v="34.284607438016529"/>
    <b v="1"/>
    <s v="Cancer"/>
    <b v="1"/>
    <b v="0"/>
    <s v="Blue Cross"/>
    <s v="South"/>
    <x v="0"/>
    <n v="33"/>
    <n v="0"/>
    <x v="3"/>
  </r>
  <r>
    <s v="PID0875"/>
    <s v="Tamil Nadu"/>
    <s v="Senior Adullt"/>
    <n v="16000"/>
    <n v="21.94286574579397"/>
    <b v="0"/>
    <s v="Prostate Cancer"/>
    <b v="0"/>
    <b v="0"/>
    <s v="Blue Cross"/>
    <s v="South"/>
    <x v="1"/>
    <n v="45"/>
    <n v="0"/>
    <x v="2"/>
  </r>
  <r>
    <s v="PID0876"/>
    <s v="Maharashtra"/>
    <s v="Super Adults"/>
    <n v="14000"/>
    <n v="21.64268353844373"/>
    <b v="0"/>
    <s v="Stroke"/>
    <b v="0"/>
    <b v="0"/>
    <s v="Cigna"/>
    <s v="West"/>
    <x v="1"/>
    <n v="73"/>
    <n v="0"/>
    <x v="1"/>
  </r>
  <r>
    <s v="PID0877"/>
    <s v="Kerala"/>
    <s v="Young Adults"/>
    <n v="40000"/>
    <n v="22.620347020964285"/>
    <b v="0"/>
    <s v="Appendicitis"/>
    <b v="0"/>
    <b v="0"/>
    <s v="Aetna"/>
    <s v="South"/>
    <x v="4"/>
    <n v="34"/>
    <n v="0"/>
    <x v="6"/>
  </r>
  <r>
    <s v="PID0878"/>
    <s v="Maharashtra"/>
    <s v="Young Adults"/>
    <n v="48000"/>
    <n v="32.368549813692653"/>
    <b v="1"/>
    <s v="Hypertension"/>
    <b v="1"/>
    <b v="0"/>
    <s v="Blue Cross"/>
    <s v="West"/>
    <x v="1"/>
    <n v="33"/>
    <n v="0"/>
    <x v="2"/>
  </r>
  <r>
    <s v="PID0879"/>
    <s v="West Bengal"/>
    <s v="senior"/>
    <n v="32000"/>
    <n v="34.601455771092546"/>
    <b v="1"/>
    <s v="Childbirth"/>
    <b v="0"/>
    <b v="1"/>
    <s v="No Insurance"/>
    <s v="East"/>
    <x v="3"/>
    <n v="53"/>
    <n v="0"/>
    <x v="1"/>
  </r>
  <r>
    <s v="PID0880"/>
    <s v="Uttar Pradesh"/>
    <s v="Senior Adullt"/>
    <n v="60000"/>
    <n v="30.116213151927443"/>
    <b v="1"/>
    <s v="Childbirth"/>
    <b v="1"/>
    <b v="0"/>
    <s v="No Insurance"/>
    <s v="North"/>
    <x v="4"/>
    <n v="42"/>
    <n v="0"/>
    <x v="6"/>
  </r>
  <r>
    <s v="PID0881"/>
    <s v="Uttar Pradesh"/>
    <s v="Senior Adullt"/>
    <n v="40000"/>
    <n v="32.251842135720068"/>
    <b v="1"/>
    <s v="Heart Attack"/>
    <b v="1"/>
    <b v="0"/>
    <s v="UnitedHealthcare"/>
    <s v="North"/>
    <x v="1"/>
    <n v="38"/>
    <n v="0"/>
    <x v="2"/>
  </r>
  <r>
    <s v="PID0882"/>
    <s v="Maharashtra"/>
    <s v="senior"/>
    <n v="18000"/>
    <n v="34.380165289256198"/>
    <b v="1"/>
    <s v="Stroke"/>
    <b v="0"/>
    <b v="1"/>
    <s v="UnitedHealthcare"/>
    <s v="West"/>
    <x v="0"/>
    <n v="53"/>
    <n v="0"/>
    <x v="0"/>
  </r>
  <r>
    <s v="PID0883"/>
    <s v="Uttar Pradesh"/>
    <s v="Young Adults"/>
    <n v="18000"/>
    <n v="30.639179391225902"/>
    <b v="1"/>
    <s v="Heart Disease"/>
    <b v="1"/>
    <b v="0"/>
    <s v="UnitedHealthcare"/>
    <s v="North"/>
    <x v="3"/>
    <n v="30"/>
    <n v="0"/>
    <x v="1"/>
  </r>
  <r>
    <s v="PID0884"/>
    <s v="Kerala"/>
    <s v="senior"/>
    <n v="800"/>
    <n v="29.140624999999993"/>
    <b v="1"/>
    <s v="Heart Disease"/>
    <b v="1"/>
    <b v="0"/>
    <s v="Blue Cross"/>
    <s v="South"/>
    <x v="3"/>
    <n v="48"/>
    <n v="0"/>
    <x v="4"/>
  </r>
  <r>
    <s v="PID0885"/>
    <s v="Karnataka"/>
    <s v="senior"/>
    <n v="12000"/>
    <n v="24.690405462752206"/>
    <b v="0"/>
    <s v="Allergic Reaction"/>
    <b v="0"/>
    <b v="0"/>
    <s v="Aetna"/>
    <s v="South"/>
    <x v="1"/>
    <n v="58"/>
    <n v="0"/>
    <x v="1"/>
  </r>
  <r>
    <s v="PID0886"/>
    <s v="Maharashtra"/>
    <s v="Senior Adullt"/>
    <n v="30000"/>
    <n v="29.792387543252598"/>
    <b v="1"/>
    <s v="Heart Disease"/>
    <b v="1"/>
    <b v="1"/>
    <s v="UnitedHealthcare"/>
    <s v="West"/>
    <x v="4"/>
    <n v="45"/>
    <n v="0"/>
    <x v="5"/>
  </r>
  <r>
    <s v="PID0887"/>
    <s v="Maharashtra"/>
    <s v="senior"/>
    <n v="200000"/>
    <n v="31.147271531886911"/>
    <b v="1"/>
    <s v="Osteoarthritis"/>
    <b v="0"/>
    <b v="1"/>
    <s v="Aetna"/>
    <s v="West"/>
    <x v="1"/>
    <n v="62"/>
    <n v="0"/>
    <x v="0"/>
  </r>
  <r>
    <s v="PID0888"/>
    <s v="Maharashtra"/>
    <s v="Young Adults"/>
    <n v="300000"/>
    <n v="25.406766528925623"/>
    <b v="0"/>
    <s v="Diabetes"/>
    <b v="0"/>
    <b v="0"/>
    <s v="Blue Cross"/>
    <s v="West"/>
    <x v="1"/>
    <n v="28"/>
    <n v="0"/>
    <x v="1"/>
  </r>
  <r>
    <s v="PID0889"/>
    <s v="Karnataka"/>
    <s v="Senior Adullt"/>
    <n v="72000"/>
    <n v="29.159183673469386"/>
    <b v="1"/>
    <s v="Stroke"/>
    <b v="0"/>
    <b v="1"/>
    <s v="UnitedHealthcare"/>
    <s v="South"/>
    <x v="1"/>
    <n v="41"/>
    <n v="0"/>
    <x v="0"/>
  </r>
  <r>
    <s v="PID0890"/>
    <s v="Maharashtra"/>
    <s v="Senior Adullt"/>
    <n v="240000"/>
    <n v="20.109164033323754"/>
    <b v="0"/>
    <s v="Diabetes"/>
    <b v="0"/>
    <b v="0"/>
    <s v="No Insurance"/>
    <s v="West"/>
    <x v="0"/>
    <n v="38"/>
    <n v="0"/>
    <x v="4"/>
  </r>
  <r>
    <s v="PID0891"/>
    <s v="Uttar Pradesh"/>
    <s v="Senior Adullt"/>
    <n v="1600"/>
    <n v="24.567474048442911"/>
    <b v="0"/>
    <s v="Cancer"/>
    <b v="0"/>
    <b v="0"/>
    <s v="Blue Cross"/>
    <s v="North"/>
    <x v="0"/>
    <n v="45"/>
    <n v="0"/>
    <x v="1"/>
  </r>
  <r>
    <s v="PID0892"/>
    <s v="West Bengal"/>
    <s v="senior"/>
    <n v="40000"/>
    <n v="23.550006605892456"/>
    <b v="0"/>
    <s v="Appendicitis"/>
    <b v="0"/>
    <b v="0"/>
    <s v="Blue Cross"/>
    <s v="East"/>
    <x v="4"/>
    <n v="48"/>
    <n v="0"/>
    <x v="6"/>
  </r>
  <r>
    <s v="PID0893"/>
    <s v="Tamil Nadu"/>
    <s v="Senior Adullt"/>
    <n v="60000"/>
    <n v="30.631534277226958"/>
    <b v="1"/>
    <s v="Diabetes"/>
    <b v="0"/>
    <b v="1"/>
    <s v="Aetna"/>
    <s v="South"/>
    <x v="3"/>
    <n v="38"/>
    <n v="0"/>
    <x v="1"/>
  </r>
  <r>
    <s v="PID0894"/>
    <s v="Tamil Nadu"/>
    <s v="Senior Adullt"/>
    <n v="18000"/>
    <n v="20.231031435424818"/>
    <b v="0"/>
    <s v="Fractured Arm"/>
    <b v="0"/>
    <b v="0"/>
    <s v="Cigna"/>
    <s v="South"/>
    <x v="3"/>
    <n v="38"/>
    <n v="0"/>
    <x v="1"/>
  </r>
  <r>
    <s v="PID0895"/>
    <s v="Tamil Nadu"/>
    <s v="senior"/>
    <n v="24000"/>
    <n v="29.975695382122602"/>
    <b v="1"/>
    <s v="Diabetes"/>
    <b v="0"/>
    <b v="1"/>
    <s v="Medicare"/>
    <s v="South"/>
    <x v="0"/>
    <n v="48"/>
    <n v="0"/>
    <x v="3"/>
  </r>
  <r>
    <s v="PID0896"/>
    <s v="Uttar Pradesh"/>
    <s v="senior"/>
    <n v="240000"/>
    <n v="33.892370715311095"/>
    <b v="1"/>
    <s v="Fractured Arm"/>
    <b v="0"/>
    <b v="1"/>
    <s v="Blue Cross"/>
    <s v="North"/>
    <x v="1"/>
    <n v="48"/>
    <n v="0"/>
    <x v="2"/>
  </r>
  <r>
    <s v="PID0897"/>
    <s v="Uttar Pradesh"/>
    <s v="Senior Adullt"/>
    <n v="60000"/>
    <n v="31.427154195011344"/>
    <b v="1"/>
    <s v="Allergic Reaction"/>
    <b v="1"/>
    <b v="1"/>
    <s v="No Insurance"/>
    <s v="North"/>
    <x v="1"/>
    <n v="45"/>
    <n v="0"/>
    <x v="2"/>
  </r>
  <r>
    <s v="PID0898"/>
    <s v="West Bengal"/>
    <s v="Super Adults"/>
    <n v="90000"/>
    <n v="23.309053069719038"/>
    <b v="0"/>
    <s v="Kidney Stones"/>
    <b v="0"/>
    <b v="0"/>
    <s v="Cigna"/>
    <s v="East"/>
    <x v="1"/>
    <n v="68"/>
    <n v="0"/>
    <x v="1"/>
  </r>
  <r>
    <s v="PID0899"/>
    <s v="Kerala"/>
    <s v="Senior Adullt"/>
    <n v="800"/>
    <n v="22.826244737988098"/>
    <b v="0"/>
    <s v="Diabetes"/>
    <b v="0"/>
    <b v="0"/>
    <s v="Aetna"/>
    <s v="South"/>
    <x v="1"/>
    <n v="45"/>
    <n v="0"/>
    <x v="0"/>
  </r>
  <r>
    <s v="PID0900"/>
    <s v="Gujarat"/>
    <s v="senior"/>
    <n v="90000"/>
    <n v="20.615456580574026"/>
    <b v="0"/>
    <s v="Allergic Reaction"/>
    <b v="0"/>
    <b v="0"/>
    <s v="No Insurance"/>
    <s v="West"/>
    <x v="1"/>
    <n v="48"/>
    <n v="0"/>
    <x v="0"/>
  </r>
  <r>
    <s v="PID0901"/>
    <s v="West Bengal"/>
    <s v="Young Adults"/>
    <n v="100"/>
    <n v="21.328124999999996"/>
    <b v="0"/>
    <s v="Allergic Reaction"/>
    <b v="0"/>
    <b v="0"/>
    <s v="Medicare"/>
    <s v="East"/>
    <x v="1"/>
    <n v="28"/>
    <n v="0"/>
    <x v="1"/>
  </r>
  <r>
    <s v="PID0902"/>
    <s v="Uttar Pradesh"/>
    <s v="Senior Adullt"/>
    <n v="32000"/>
    <n v="28.312426186600273"/>
    <b v="1"/>
    <s v="Heart Disease"/>
    <b v="1"/>
    <b v="0"/>
    <s v="UnitedHealthcare"/>
    <s v="North"/>
    <x v="1"/>
    <n v="38"/>
    <n v="0"/>
    <x v="2"/>
  </r>
  <r>
    <s v="PID0903"/>
    <s v="Gujarat"/>
    <s v="Senior Adullt"/>
    <n v="21000"/>
    <n v="25.186213861886124"/>
    <b v="0"/>
    <s v="Osteoarthritis"/>
    <b v="0"/>
    <b v="0"/>
    <s v="Medicare"/>
    <s v="West"/>
    <x v="3"/>
    <n v="45"/>
    <n v="0"/>
    <x v="4"/>
  </r>
  <r>
    <s v="PID0904"/>
    <s v="Punjab"/>
    <s v="senior"/>
    <n v="60000"/>
    <n v="22.442607897153355"/>
    <b v="0"/>
    <s v="Childbirth"/>
    <b v="0"/>
    <b v="0"/>
    <s v="UnitedHealthcare"/>
    <s v="North"/>
    <x v="1"/>
    <n v="53"/>
    <n v="0"/>
    <x v="0"/>
  </r>
  <r>
    <s v="PID0905"/>
    <s v="Punjab"/>
    <s v="senior"/>
    <n v="18000"/>
    <n v="31.816893424036284"/>
    <b v="1"/>
    <s v="Hypertension"/>
    <b v="0"/>
    <b v="1"/>
    <s v="No Insurance"/>
    <s v="North"/>
    <x v="1"/>
    <n v="53"/>
    <n v="0"/>
    <x v="0"/>
  </r>
  <r>
    <s v="PID0906"/>
    <s v="Karnataka"/>
    <s v="Senior Adullt"/>
    <n v="21000"/>
    <n v="25.643956713915557"/>
    <b v="0"/>
    <s v="Diabetes"/>
    <b v="0"/>
    <b v="0"/>
    <s v="Blue Cross"/>
    <s v="South"/>
    <x v="1"/>
    <n v="38"/>
    <n v="0"/>
    <x v="1"/>
  </r>
  <r>
    <s v="PID0907"/>
    <s v="West Bengal"/>
    <s v="senior"/>
    <n v="45000"/>
    <n v="22.800113594872002"/>
    <b v="0"/>
    <s v="Appendicitis"/>
    <b v="0"/>
    <b v="0"/>
    <s v="Cigna"/>
    <s v="East"/>
    <x v="1"/>
    <n v="53"/>
    <n v="0"/>
    <x v="0"/>
  </r>
  <r>
    <s v="PID0908"/>
    <s v="West Bengal"/>
    <s v="Super Adults"/>
    <n v="800"/>
    <n v="20.613131003026183"/>
    <b v="0"/>
    <s v="Appendicitis"/>
    <b v="0"/>
    <b v="0"/>
    <s v="No Insurance"/>
    <s v="East"/>
    <x v="1"/>
    <n v="68"/>
    <n v="0"/>
    <x v="1"/>
  </r>
  <r>
    <s v="PID0909"/>
    <s v="Uttar Pradesh"/>
    <s v="senior"/>
    <n v="90000"/>
    <n v="33.779945871896821"/>
    <b v="1"/>
    <s v="Childbirth"/>
    <b v="1"/>
    <b v="0"/>
    <s v="Aetna"/>
    <s v="North"/>
    <x v="0"/>
    <n v="46"/>
    <n v="0"/>
    <x v="1"/>
  </r>
  <r>
    <s v="PID0910"/>
    <s v="Kerala"/>
    <s v="Young Adults"/>
    <n v="240000"/>
    <n v="35.005668934240369"/>
    <b v="1"/>
    <s v="Kidney Stones"/>
    <b v="0"/>
    <b v="1"/>
    <s v="Cigna"/>
    <s v="South"/>
    <x v="1"/>
    <n v="28"/>
    <n v="0"/>
    <x v="2"/>
  </r>
  <r>
    <s v="PID0911"/>
    <s v="Kerala"/>
    <s v="Young Adults"/>
    <n v="24000"/>
    <n v="30.62283737024222"/>
    <b v="1"/>
    <s v="Kidney Stones"/>
    <b v="1"/>
    <b v="0"/>
    <s v="Cigna"/>
    <s v="South"/>
    <x v="3"/>
    <n v="33"/>
    <n v="0"/>
    <x v="1"/>
  </r>
  <r>
    <s v="PID0912"/>
    <s v="West Bengal"/>
    <s v="senior"/>
    <n v="200000"/>
    <n v="23.764921946740131"/>
    <b v="0"/>
    <s v="Kidney Stones"/>
    <b v="0"/>
    <b v="0"/>
    <s v="Medicare"/>
    <s v="East"/>
    <x v="1"/>
    <n v="53"/>
    <n v="0"/>
    <x v="1"/>
  </r>
  <r>
    <s v="PID0913"/>
    <s v="Gujarat"/>
    <s v="senior"/>
    <n v="200000"/>
    <n v="21.860827664399096"/>
    <b v="0"/>
    <s v="Diabetes"/>
    <b v="0"/>
    <b v="0"/>
    <s v="Medicare"/>
    <s v="West"/>
    <x v="1"/>
    <n v="48"/>
    <n v="0"/>
    <x v="1"/>
  </r>
  <r>
    <s v="PID0914"/>
    <s v="Punjab"/>
    <s v="Young Adults"/>
    <n v="800"/>
    <n v="26.237671167289093"/>
    <b v="0"/>
    <s v="Appendicitis"/>
    <b v="0"/>
    <b v="0"/>
    <s v="No Insurance"/>
    <s v="North"/>
    <x v="0"/>
    <n v="33"/>
    <n v="0"/>
    <x v="1"/>
  </r>
  <r>
    <s v="PID0915"/>
    <s v="Uttar Pradesh"/>
    <s v="senior"/>
    <n v="21000"/>
    <n v="34.057142857142857"/>
    <b v="1"/>
    <s v="Respiratory Infection"/>
    <b v="1"/>
    <b v="0"/>
    <s v="UnitedHealthcare"/>
    <s v="North"/>
    <x v="1"/>
    <n v="48"/>
    <n v="0"/>
    <x v="3"/>
  </r>
  <r>
    <s v="PID0916"/>
    <s v="Karnataka"/>
    <s v="senior"/>
    <n v="30000"/>
    <n v="32.851454293628812"/>
    <b v="1"/>
    <s v="Fractured Arm"/>
    <b v="1"/>
    <b v="1"/>
    <s v="UnitedHealthcare"/>
    <s v="South"/>
    <x v="4"/>
    <n v="53"/>
    <n v="0"/>
    <x v="6"/>
  </r>
  <r>
    <s v="PID0917"/>
    <s v="Tamil Nadu"/>
    <s v="Super Adults"/>
    <n v="800"/>
    <n v="31.766344235763487"/>
    <b v="1"/>
    <s v="Heart Attack"/>
    <b v="1"/>
    <b v="0"/>
    <s v="UnitedHealthcare"/>
    <s v="South"/>
    <x v="3"/>
    <n v="68"/>
    <n v="0"/>
    <x v="3"/>
  </r>
  <r>
    <s v="PID0918"/>
    <s v="Karnataka"/>
    <s v="senior"/>
    <n v="240000"/>
    <n v="32.914791696908118"/>
    <b v="1"/>
    <s v="Heart Disease"/>
    <b v="1"/>
    <b v="0"/>
    <s v="Aetna"/>
    <s v="South"/>
    <x v="0"/>
    <n v="53"/>
    <n v="0"/>
    <x v="0"/>
  </r>
  <r>
    <s v="PID0919"/>
    <s v="West Bengal"/>
    <s v="Senior Adullt"/>
    <n v="18000"/>
    <n v="33.794992477142081"/>
    <b v="1"/>
    <s v="Appendicitis"/>
    <b v="1"/>
    <b v="0"/>
    <s v="No Insurance"/>
    <s v="East"/>
    <x v="3"/>
    <n v="38"/>
    <n v="0"/>
    <x v="0"/>
  </r>
  <r>
    <s v="PID0920"/>
    <s v="West Bengal"/>
    <s v="Senior Adullt"/>
    <n v="30000"/>
    <n v="20.855868036776638"/>
    <b v="0"/>
    <s v="Kidney Stones"/>
    <b v="0"/>
    <b v="0"/>
    <s v="Blue Cross"/>
    <s v="East"/>
    <x v="3"/>
    <n v="38"/>
    <n v="0"/>
    <x v="0"/>
  </r>
  <r>
    <s v="PID0921"/>
    <s v="Karnataka"/>
    <s v="Young Adults"/>
    <n v="21000"/>
    <n v="26.262153763907911"/>
    <b v="0"/>
    <s v="Fractured Leg"/>
    <b v="0"/>
    <b v="0"/>
    <s v="No Insurance"/>
    <s v="South"/>
    <x v="3"/>
    <n v="33"/>
    <n v="0"/>
    <x v="0"/>
  </r>
  <r>
    <s v="PID0922"/>
    <s v="Kerala"/>
    <s v="senior"/>
    <n v="30000"/>
    <n v="28.158817253467458"/>
    <b v="1"/>
    <s v="Fractured Leg"/>
    <b v="1"/>
    <b v="0"/>
    <s v="Medicare"/>
    <s v="South"/>
    <x v="1"/>
    <n v="50"/>
    <n v="0"/>
    <x v="1"/>
  </r>
  <r>
    <s v="PID0923"/>
    <s v="Tamil Nadu"/>
    <s v="Senior Adullt"/>
    <n v="100"/>
    <n v="32.596371882086174"/>
    <b v="1"/>
    <s v="Allergic Reaction"/>
    <b v="0"/>
    <b v="1"/>
    <s v="Blue Cross"/>
    <s v="South"/>
    <x v="1"/>
    <n v="42"/>
    <n v="0"/>
    <x v="1"/>
  </r>
  <r>
    <s v="PID0924"/>
    <s v="Gujarat"/>
    <s v="senior"/>
    <n v="30000"/>
    <n v="31.412244897959184"/>
    <b v="1"/>
    <s v="Appendicitis"/>
    <b v="0"/>
    <b v="1"/>
    <s v="Cigna"/>
    <s v="West"/>
    <x v="0"/>
    <n v="48"/>
    <n v="0"/>
    <x v="0"/>
  </r>
  <r>
    <s v="PID0925"/>
    <s v="Maharashtra"/>
    <s v="senior"/>
    <n v="12000"/>
    <n v="26.233580488539278"/>
    <b v="0"/>
    <s v="Diabetes"/>
    <b v="0"/>
    <b v="0"/>
    <s v="Cigna"/>
    <s v="West"/>
    <x v="1"/>
    <n v="60"/>
    <n v="0"/>
    <x v="3"/>
  </r>
  <r>
    <s v="PID0926"/>
    <s v="Kerala"/>
    <s v="Senior Adullt"/>
    <n v="30000"/>
    <n v="28.994101307699513"/>
    <b v="1"/>
    <s v="Hypertension"/>
    <b v="1"/>
    <b v="1"/>
    <s v="No Insurance"/>
    <s v="South"/>
    <x v="1"/>
    <n v="45"/>
    <n v="0"/>
    <x v="3"/>
  </r>
  <r>
    <s v="PID0927"/>
    <s v="Karnataka"/>
    <s v="senior"/>
    <n v="30000"/>
    <n v="31.467221644120702"/>
    <b v="1"/>
    <s v="Heart Attack"/>
    <b v="1"/>
    <b v="0"/>
    <s v="Cigna"/>
    <s v="South"/>
    <x v="0"/>
    <n v="53"/>
    <n v="0"/>
    <x v="0"/>
  </r>
  <r>
    <s v="PID0928"/>
    <s v="West Bengal"/>
    <s v="senior"/>
    <n v="21000"/>
    <n v="34.570312499999993"/>
    <b v="1"/>
    <s v="Diabetes"/>
    <b v="1"/>
    <b v="0"/>
    <s v="Cigna"/>
    <s v="East"/>
    <x v="0"/>
    <n v="62"/>
    <n v="0"/>
    <x v="1"/>
  </r>
  <r>
    <s v="PID0929"/>
    <s v="Kerala"/>
    <s v="senior"/>
    <n v="18000"/>
    <n v="28.461797942317425"/>
    <b v="1"/>
    <s v="Childbirth"/>
    <b v="0"/>
    <b v="1"/>
    <s v="Aetna"/>
    <s v="South"/>
    <x v="1"/>
    <n v="53"/>
    <n v="0"/>
    <x v="0"/>
  </r>
  <r>
    <s v="PID0930"/>
    <s v="Kerala"/>
    <s v="senior"/>
    <n v="800"/>
    <n v="33.127834467120188"/>
    <b v="1"/>
    <s v="Stroke"/>
    <b v="1"/>
    <b v="0"/>
    <s v="Aetna"/>
    <s v="South"/>
    <x v="1"/>
    <n v="53"/>
    <n v="0"/>
    <x v="0"/>
  </r>
  <r>
    <s v="PID0931"/>
    <s v="Kerala"/>
    <s v="Senior Adullt"/>
    <n v="45000"/>
    <n v="30.605766981857059"/>
    <b v="1"/>
    <s v="Childbirth"/>
    <b v="0"/>
    <b v="1"/>
    <s v="UnitedHealthcare"/>
    <s v="South"/>
    <x v="0"/>
    <n v="41"/>
    <n v="0"/>
    <x v="0"/>
  </r>
  <r>
    <s v="PID0932"/>
    <s v="Maharashtra"/>
    <e v="#N/A"/>
    <n v="32000"/>
    <n v="25.096668649613331"/>
    <b v="0"/>
    <s v="Stroke"/>
    <b v="0"/>
    <b v="0"/>
    <s v="Cigna"/>
    <s v="West"/>
    <x v="3"/>
    <n v="88"/>
    <n v="0"/>
    <x v="0"/>
  </r>
  <r>
    <s v="PID0933"/>
    <s v="Tamil Nadu"/>
    <s v="senior"/>
    <n v="16000"/>
    <n v="30.573509797886533"/>
    <b v="1"/>
    <s v="Hypertension"/>
    <b v="1"/>
    <b v="0"/>
    <s v="No Insurance"/>
    <s v="South"/>
    <x v="0"/>
    <n v="48"/>
    <n v="0"/>
    <x v="0"/>
  </r>
  <r>
    <s v="PID0934"/>
    <s v="Karnataka"/>
    <s v="Young Adults"/>
    <n v="90000"/>
    <n v="30.011612715923938"/>
    <b v="1"/>
    <s v="Hypertension"/>
    <b v="0"/>
    <b v="1"/>
    <s v="Medicare"/>
    <s v="South"/>
    <x v="1"/>
    <n v="33"/>
    <n v="0"/>
    <x v="0"/>
  </r>
  <r>
    <s v="PID0935"/>
    <s v="Gujarat"/>
    <s v="senior"/>
    <n v="18000"/>
    <n v="34.863945578231302"/>
    <b v="1"/>
    <s v="Cancer"/>
    <b v="0"/>
    <b v="1"/>
    <s v="Aetna"/>
    <s v="West"/>
    <x v="3"/>
    <n v="50"/>
    <n v="0"/>
    <x v="0"/>
  </r>
  <r>
    <s v="PID0936"/>
    <s v="Kerala"/>
    <s v="senior"/>
    <n v="3000"/>
    <n v="26.709401709401707"/>
    <b v="0"/>
    <s v="Hypertension"/>
    <b v="0"/>
    <b v="0"/>
    <s v="Cigna"/>
    <s v="South"/>
    <x v="1"/>
    <n v="62"/>
    <n v="0"/>
    <x v="1"/>
  </r>
  <r>
    <s v="PID0937"/>
    <s v="West Bengal"/>
    <s v="senior"/>
    <n v="45000"/>
    <n v="30.860457063711909"/>
    <b v="1"/>
    <s v="Appendicitis"/>
    <b v="1"/>
    <b v="1"/>
    <s v="UnitedHealthcare"/>
    <s v="East"/>
    <x v="3"/>
    <n v="53"/>
    <n v="0"/>
    <x v="0"/>
  </r>
  <r>
    <s v="PID0938"/>
    <s v="Punjab"/>
    <s v="Senior Adullt"/>
    <n v="240000"/>
    <n v="30.204818069430988"/>
    <b v="1"/>
    <s v="Fractured Leg"/>
    <b v="0"/>
    <b v="1"/>
    <s v="Cigna"/>
    <s v="North"/>
    <x v="3"/>
    <n v="38"/>
    <n v="0"/>
    <x v="3"/>
  </r>
  <r>
    <s v="PID0939"/>
    <s v="Gujarat"/>
    <s v="Young Adults"/>
    <n v="12000"/>
    <n v="34.184932501088696"/>
    <b v="1"/>
    <s v="Fractured Arm"/>
    <b v="1"/>
    <b v="0"/>
    <s v="Medicare"/>
    <s v="West"/>
    <x v="0"/>
    <n v="33"/>
    <n v="0"/>
    <x v="0"/>
  </r>
  <r>
    <s v="PID0940"/>
    <s v="West Bengal"/>
    <s v="senior"/>
    <n v="60000"/>
    <n v="32.415108117976388"/>
    <b v="1"/>
    <s v="Heart Disease"/>
    <b v="1"/>
    <b v="1"/>
    <s v="Cigna"/>
    <s v="East"/>
    <x v="1"/>
    <n v="53"/>
    <n v="0"/>
    <x v="0"/>
  </r>
  <r>
    <s v="PID0941"/>
    <s v="Punjab"/>
    <s v="senior"/>
    <n v="75000"/>
    <n v="23.880382946681486"/>
    <b v="0"/>
    <s v="Fractured Arm"/>
    <b v="0"/>
    <b v="0"/>
    <s v="Medicare"/>
    <s v="North"/>
    <x v="1"/>
    <n v="53"/>
    <n v="0"/>
    <x v="2"/>
  </r>
  <r>
    <s v="PID0942"/>
    <s v="West Bengal"/>
    <s v="Senior Adullt"/>
    <n v="4000"/>
    <n v="34.927923519891607"/>
    <b v="1"/>
    <s v="Respiratory Infection"/>
    <b v="1"/>
    <b v="0"/>
    <s v="Blue Cross"/>
    <s v="East"/>
    <x v="0"/>
    <n v="42"/>
    <n v="0"/>
    <x v="1"/>
  </r>
  <r>
    <s v="PID0943"/>
    <s v="Uttar Pradesh"/>
    <s v="senior"/>
    <n v="240000"/>
    <n v="20.586785009861931"/>
    <b v="0"/>
    <s v="Diabetes"/>
    <b v="0"/>
    <b v="0"/>
    <s v="No Insurance"/>
    <s v="North"/>
    <x v="3"/>
    <n v="53"/>
    <n v="0"/>
    <x v="0"/>
  </r>
  <r>
    <s v="PID0944"/>
    <s v="Maharashtra"/>
    <s v="Super Adults"/>
    <n v="3000"/>
    <n v="34.990933991744143"/>
    <b v="1"/>
    <s v="Fractured Arm"/>
    <b v="0"/>
    <b v="1"/>
    <s v="Cigna"/>
    <s v="West"/>
    <x v="4"/>
    <n v="73"/>
    <n v="0"/>
    <x v="5"/>
  </r>
  <r>
    <s v="PID0945"/>
    <s v="West Bengal"/>
    <s v="Senior Adullt"/>
    <n v="100"/>
    <n v="33.674869928819938"/>
    <b v="1"/>
    <s v="Childbirth"/>
    <b v="0"/>
    <b v="1"/>
    <s v="Aetna"/>
    <s v="East"/>
    <x v="3"/>
    <n v="42"/>
    <n v="0"/>
    <x v="0"/>
  </r>
  <r>
    <s v="PID0946"/>
    <s v="Uttar Pradesh"/>
    <s v="senior"/>
    <n v="500"/>
    <n v="28.254867510488005"/>
    <b v="1"/>
    <s v="Heart Attack"/>
    <b v="1"/>
    <b v="0"/>
    <s v="Medicare"/>
    <s v="North"/>
    <x v="3"/>
    <n v="48"/>
    <n v="0"/>
    <x v="3"/>
  </r>
  <r>
    <s v="PID0947"/>
    <s v="West Bengal"/>
    <s v="senior"/>
    <n v="40000"/>
    <n v="26.291723822588015"/>
    <b v="0"/>
    <s v="Prostate Cancer"/>
    <b v="0"/>
    <b v="0"/>
    <s v="UnitedHealthcare"/>
    <s v="East"/>
    <x v="1"/>
    <n v="53"/>
    <n v="0"/>
    <x v="2"/>
  </r>
  <r>
    <s v="PID0948"/>
    <s v="Karnataka"/>
    <s v="Senior Adullt"/>
    <n v="3000"/>
    <n v="34.205829863176689"/>
    <b v="1"/>
    <s v="Cancer"/>
    <b v="1"/>
    <b v="0"/>
    <s v="No Insurance"/>
    <s v="South"/>
    <x v="1"/>
    <n v="38"/>
    <n v="0"/>
    <x v="2"/>
  </r>
  <r>
    <s v="PID0949"/>
    <s v="Maharashtra"/>
    <s v="senior"/>
    <n v="240000"/>
    <n v="31.445281204935103"/>
    <b v="1"/>
    <s v="Kidney Stones"/>
    <b v="1"/>
    <b v="0"/>
    <s v="UnitedHealthcare"/>
    <s v="West"/>
    <x v="1"/>
    <n v="58"/>
    <n v="0"/>
    <x v="4"/>
  </r>
  <r>
    <s v="PID0950"/>
    <s v="Kerala"/>
    <s v="Senior Adullt"/>
    <n v="500"/>
    <n v="33.058409951325046"/>
    <b v="1"/>
    <s v="Respiratory Infection"/>
    <b v="1"/>
    <b v="0"/>
    <s v="No Insurance"/>
    <s v="South"/>
    <x v="3"/>
    <n v="45"/>
    <n v="0"/>
    <x v="0"/>
  </r>
  <r>
    <s v="PID0951"/>
    <s v="West Bengal"/>
    <s v="senior"/>
    <n v="21000"/>
    <n v="26.583878643664491"/>
    <b v="0"/>
    <s v="Childbirth"/>
    <b v="0"/>
    <b v="0"/>
    <s v="Medicare"/>
    <s v="East"/>
    <x v="0"/>
    <n v="53"/>
    <n v="0"/>
    <x v="1"/>
  </r>
  <r>
    <s v="PID0952"/>
    <s v="Maharashtra"/>
    <s v="Super Adults"/>
    <n v="60000"/>
    <n v="32.133194588969822"/>
    <b v="1"/>
    <s v="Diabetes"/>
    <b v="1"/>
    <b v="0"/>
    <s v="Blue Cross"/>
    <s v="West"/>
    <x v="0"/>
    <n v="68"/>
    <n v="0"/>
    <x v="1"/>
  </r>
  <r>
    <s v="PID0953"/>
    <s v="Gujarat"/>
    <s v="senior"/>
    <n v="3000"/>
    <n v="26.462853385930309"/>
    <b v="0"/>
    <s v="Osteoarthritis"/>
    <b v="0"/>
    <b v="0"/>
    <s v="No Insurance"/>
    <s v="West"/>
    <x v="0"/>
    <n v="58"/>
    <n v="0"/>
    <x v="0"/>
  </r>
  <r>
    <s v="PID0954"/>
    <s v="Maharashtra"/>
    <s v="senior"/>
    <n v="18000"/>
    <n v="23.562805649601589"/>
    <b v="0"/>
    <s v="Appendicitis"/>
    <b v="0"/>
    <b v="0"/>
    <s v="No Insurance"/>
    <s v="West"/>
    <x v="4"/>
    <n v="48"/>
    <n v="0"/>
    <x v="6"/>
  </r>
  <r>
    <s v="PID0955"/>
    <s v="Karnataka"/>
    <s v="Senior Adullt"/>
    <n v="300000"/>
    <n v="20.022375679950617"/>
    <b v="0"/>
    <s v="Cancer"/>
    <b v="0"/>
    <b v="0"/>
    <s v="Cigna"/>
    <s v="South"/>
    <x v="0"/>
    <n v="38"/>
    <n v="0"/>
    <x v="0"/>
  </r>
  <r>
    <s v="PID0956"/>
    <s v="Tamil Nadu"/>
    <s v="Senior Adullt"/>
    <n v="200"/>
    <n v="33.150434385002278"/>
    <b v="1"/>
    <s v="Diabetes"/>
    <b v="0"/>
    <b v="1"/>
    <s v="Blue Cross"/>
    <s v="South"/>
    <x v="1"/>
    <n v="38"/>
    <n v="0"/>
    <x v="4"/>
  </r>
  <r>
    <s v="PID0957"/>
    <s v="West Bengal"/>
    <s v="senior"/>
    <n v="60000"/>
    <n v="32.610511543987435"/>
    <b v="1"/>
    <s v="Fractured Leg"/>
    <b v="0"/>
    <b v="1"/>
    <s v="Aetna"/>
    <s v="East"/>
    <x v="0"/>
    <n v="48"/>
    <n v="0"/>
    <x v="4"/>
  </r>
  <r>
    <s v="PID0958"/>
    <s v="Karnataka"/>
    <s v="Young Adults"/>
    <n v="18000"/>
    <n v="28.207160787422382"/>
    <b v="1"/>
    <s v="Respiratory Infection"/>
    <b v="1"/>
    <b v="1"/>
    <s v="No Insurance"/>
    <s v="South"/>
    <x v="0"/>
    <n v="33"/>
    <n v="0"/>
    <x v="3"/>
  </r>
  <r>
    <s v="PID0959"/>
    <s v="Maharashtra"/>
    <s v="Senior Adullt"/>
    <n v="250000"/>
    <n v="21.953124999999996"/>
    <b v="0"/>
    <s v="Prostate Cancer"/>
    <b v="0"/>
    <b v="0"/>
    <s v="No Insurance"/>
    <s v="West"/>
    <x v="1"/>
    <n v="42"/>
    <n v="0"/>
    <x v="2"/>
  </r>
  <r>
    <s v="PID0960"/>
    <s v="Maharashtra"/>
    <s v="Young Adults"/>
    <n v="2000"/>
    <n v="22.41969066032124"/>
    <b v="0"/>
    <s v="Kidney Stones"/>
    <b v="0"/>
    <b v="0"/>
    <s v="UnitedHealthcare"/>
    <s v="West"/>
    <x v="1"/>
    <n v="32"/>
    <n v="0"/>
    <x v="0"/>
  </r>
  <r>
    <s v="PID0961"/>
    <s v="Gujarat"/>
    <s v="Senior Adullt"/>
    <n v="200000"/>
    <n v="31.239414355075468"/>
    <b v="1"/>
    <s v="Stroke"/>
    <b v="0"/>
    <b v="1"/>
    <s v="UnitedHealthcare"/>
    <s v="West"/>
    <x v="1"/>
    <n v="38"/>
    <n v="0"/>
    <x v="2"/>
  </r>
  <r>
    <s v="PID0962"/>
    <s v="Karnataka"/>
    <s v="Senior Adullt"/>
    <n v="32000"/>
    <n v="34.540542389111181"/>
    <b v="1"/>
    <s v="Appendicitis"/>
    <b v="1"/>
    <b v="1"/>
    <s v="Cigna"/>
    <s v="South"/>
    <x v="0"/>
    <n v="45"/>
    <n v="0"/>
    <x v="0"/>
  </r>
  <r>
    <s v="PID0963"/>
    <s v="Punjab"/>
    <s v="Super Adults"/>
    <n v="18000"/>
    <n v="30.449019534043437"/>
    <b v="1"/>
    <s v="Respiratory Infection"/>
    <b v="1"/>
    <b v="1"/>
    <s v="UnitedHealthcare"/>
    <s v="North"/>
    <x v="3"/>
    <n v="73"/>
    <n v="0"/>
    <x v="0"/>
  </r>
  <r>
    <s v="PID0964"/>
    <s v="Punjab"/>
    <s v="Young Adults"/>
    <n v="200000"/>
    <n v="21.384083044982699"/>
    <b v="0"/>
    <s v="Childbirth"/>
    <b v="0"/>
    <b v="0"/>
    <s v="Medicare"/>
    <s v="North"/>
    <x v="0"/>
    <n v="32"/>
    <n v="0"/>
    <x v="0"/>
  </r>
  <r>
    <s v="PID0965"/>
    <s v="Tamil Nadu"/>
    <s v="Senior Adullt"/>
    <n v="200000"/>
    <n v="29.159580498866216"/>
    <b v="1"/>
    <s v="Respiratory Infection"/>
    <b v="1"/>
    <b v="0"/>
    <s v="Medicare"/>
    <s v="South"/>
    <x v="1"/>
    <n v="42"/>
    <n v="0"/>
    <x v="0"/>
  </r>
  <r>
    <s v="PID0966"/>
    <s v="Kerala"/>
    <s v="senior"/>
    <n v="75000"/>
    <n v="30.531143867511645"/>
    <b v="1"/>
    <s v="Cancer"/>
    <b v="1"/>
    <b v="0"/>
    <s v="Cigna"/>
    <s v="South"/>
    <x v="1"/>
    <n v="48"/>
    <n v="0"/>
    <x v="4"/>
  </r>
  <r>
    <s v="PID0967"/>
    <s v="West Bengal"/>
    <s v="senior"/>
    <n v="32000"/>
    <n v="31.294765840220389"/>
    <b v="1"/>
    <s v="Heart Attack"/>
    <b v="1"/>
    <b v="1"/>
    <s v="Aetna"/>
    <s v="East"/>
    <x v="3"/>
    <n v="48"/>
    <n v="0"/>
    <x v="4"/>
  </r>
  <r>
    <s v="PID0968"/>
    <s v="Maharashtra"/>
    <s v="Senior Adullt"/>
    <n v="90000"/>
    <n v="22.800046294510242"/>
    <b v="0"/>
    <s v="Prostate Cancer"/>
    <b v="0"/>
    <b v="0"/>
    <s v="Blue Cross"/>
    <s v="West"/>
    <x v="3"/>
    <n v="45"/>
    <n v="0"/>
    <x v="1"/>
  </r>
  <r>
    <s v="PID0969"/>
    <s v="Uttar Pradesh"/>
    <s v="senior"/>
    <n v="12000"/>
    <n v="31.788897033293466"/>
    <b v="1"/>
    <s v="Respiratory Infection"/>
    <b v="1"/>
    <b v="0"/>
    <s v="Medicare"/>
    <s v="North"/>
    <x v="1"/>
    <n v="48"/>
    <n v="0"/>
    <x v="2"/>
  </r>
  <r>
    <s v="PID0970"/>
    <s v="Kerala"/>
    <s v="senior"/>
    <n v="30000"/>
    <n v="33.254889857644379"/>
    <b v="1"/>
    <s v="Stroke"/>
    <b v="1"/>
    <b v="1"/>
    <s v="Blue Cross"/>
    <s v="South"/>
    <x v="0"/>
    <n v="53"/>
    <n v="0"/>
    <x v="0"/>
  </r>
  <r>
    <s v="PID0971"/>
    <s v="Maharashtra"/>
    <s v="senior"/>
    <n v="100"/>
    <n v="23.26019044751402"/>
    <b v="0"/>
    <s v="Appendicitis"/>
    <b v="0"/>
    <b v="0"/>
    <s v="No Insurance"/>
    <s v="West"/>
    <x v="1"/>
    <n v="48"/>
    <n v="0"/>
    <x v="2"/>
  </r>
  <r>
    <s v="PID0972"/>
    <s v="Gujarat"/>
    <s v="senior"/>
    <n v="18000"/>
    <n v="23.267429760665969"/>
    <b v="0"/>
    <s v="Stroke"/>
    <b v="0"/>
    <b v="0"/>
    <s v="Medicare"/>
    <s v="West"/>
    <x v="1"/>
    <n v="53"/>
    <n v="0"/>
    <x v="2"/>
  </r>
  <r>
    <s v="PID0973"/>
    <s v="Punjab"/>
    <s v="Senior Adullt"/>
    <n v="21000"/>
    <n v="28.015677166497316"/>
    <b v="1"/>
    <s v="Heart Disease"/>
    <b v="1"/>
    <b v="0"/>
    <s v="Aetna"/>
    <s v="North"/>
    <x v="1"/>
    <n v="38"/>
    <n v="0"/>
    <x v="1"/>
  </r>
  <r>
    <s v="PID0974"/>
    <s v="Kerala"/>
    <s v="Young Adults"/>
    <n v="500"/>
    <n v="24.463667820069208"/>
    <b v="0"/>
    <s v="Osteoarthritis"/>
    <b v="0"/>
    <b v="0"/>
    <s v="Cigna"/>
    <s v="South"/>
    <x v="1"/>
    <n v="33"/>
    <n v="0"/>
    <x v="2"/>
  </r>
  <r>
    <s v="PID0975"/>
    <s v="West Bengal"/>
    <s v="Senior Adullt"/>
    <n v="12000"/>
    <n v="28.910491099608631"/>
    <b v="1"/>
    <s v="Fractured Leg"/>
    <b v="1"/>
    <b v="1"/>
    <s v="Blue Cross"/>
    <s v="East"/>
    <x v="1"/>
    <n v="45"/>
    <n v="0"/>
    <x v="2"/>
  </r>
  <r>
    <s v="PID0976"/>
    <s v="Tamil Nadu"/>
    <s v="Young Adults"/>
    <n v="12000"/>
    <n v="28.461330448891296"/>
    <b v="1"/>
    <s v="Respiratory Infection"/>
    <b v="1"/>
    <b v="0"/>
    <s v="Blue Cross"/>
    <s v="South"/>
    <x v="0"/>
    <n v="33"/>
    <n v="0"/>
    <x v="0"/>
  </r>
  <r>
    <s v="PID0977"/>
    <s v="Karnataka"/>
    <s v="Young Adults"/>
    <n v="18000"/>
    <n v="22.697120728602673"/>
    <b v="0"/>
    <s v="Fractured Arm"/>
    <b v="0"/>
    <b v="0"/>
    <s v="No Insurance"/>
    <s v="South"/>
    <x v="0"/>
    <n v="30"/>
    <n v="0"/>
    <x v="1"/>
  </r>
  <r>
    <s v="PID0978"/>
    <s v="Uttar Pradesh"/>
    <s v="Senior Adullt"/>
    <n v="36000"/>
    <n v="33.20196311719215"/>
    <b v="1"/>
    <s v="Hypertension"/>
    <b v="0"/>
    <b v="1"/>
    <s v="Medicare"/>
    <s v="North"/>
    <x v="3"/>
    <n v="38"/>
    <n v="0"/>
    <x v="1"/>
  </r>
  <r>
    <s v="PID0979"/>
    <s v="Uttar Pradesh"/>
    <s v="Super Adults"/>
    <n v="16000"/>
    <n v="33.787332376317359"/>
    <b v="1"/>
    <s v="Prostate Cancer"/>
    <b v="1"/>
    <b v="0"/>
    <s v="UnitedHealthcare"/>
    <s v="North"/>
    <x v="3"/>
    <n v="68"/>
    <n v="0"/>
    <x v="4"/>
  </r>
  <r>
    <s v="PID0980"/>
    <s v="Karnataka"/>
    <s v="senior"/>
    <n v="40000"/>
    <n v="33.548387096774185"/>
    <b v="1"/>
    <s v="Stroke"/>
    <b v="1"/>
    <b v="1"/>
    <s v="Medicare"/>
    <s v="South"/>
    <x v="3"/>
    <n v="53"/>
    <n v="0"/>
    <x v="4"/>
  </r>
  <r>
    <s v="PID0981"/>
    <s v="Karnataka"/>
    <s v="Senior Adullt"/>
    <n v="18000"/>
    <n v="23.49480968858132"/>
    <b v="0"/>
    <s v="Prostate Cancer"/>
    <b v="0"/>
    <b v="0"/>
    <s v="Medicare"/>
    <s v="South"/>
    <x v="4"/>
    <n v="45"/>
    <n v="0"/>
    <x v="5"/>
  </r>
  <r>
    <s v="PID0982"/>
    <s v="Kerala"/>
    <s v="senior"/>
    <n v="800"/>
    <n v="28.045236511326635"/>
    <b v="1"/>
    <s v="Heart Disease"/>
    <b v="1"/>
    <b v="0"/>
    <s v="UnitedHealthcare"/>
    <s v="South"/>
    <x v="1"/>
    <n v="58"/>
    <n v="0"/>
    <x v="2"/>
  </r>
  <r>
    <s v="PID0983"/>
    <s v="Kerala"/>
    <s v="Super Adults"/>
    <n v="240000"/>
    <n v="28.270874424720574"/>
    <b v="1"/>
    <s v="Kidney Stones"/>
    <b v="1"/>
    <b v="1"/>
    <s v="Cigna"/>
    <s v="South"/>
    <x v="0"/>
    <n v="68"/>
    <n v="0"/>
    <x v="0"/>
  </r>
  <r>
    <s v="PID0984"/>
    <s v="Maharashtra"/>
    <s v="Super Adults"/>
    <n v="2000"/>
    <n v="25.848074921956293"/>
    <b v="0"/>
    <s v="Cancer"/>
    <b v="0"/>
    <b v="0"/>
    <s v="No Insurance"/>
    <s v="West"/>
    <x v="0"/>
    <n v="82"/>
    <n v="0"/>
    <x v="1"/>
  </r>
  <r>
    <s v="PID0985"/>
    <s v="Gujarat"/>
    <s v="Super Adults"/>
    <n v="240000"/>
    <n v="29.21956295525494"/>
    <b v="1"/>
    <s v="Respiratory Infection"/>
    <b v="1"/>
    <b v="0"/>
    <s v="Medicare"/>
    <s v="West"/>
    <x v="0"/>
    <n v="68"/>
    <n v="0"/>
    <x v="1"/>
  </r>
  <r>
    <s v="PID0986"/>
    <s v="Tamil Nadu"/>
    <s v="Young Adults"/>
    <n v="21000"/>
    <n v="28.37857453912034"/>
    <b v="1"/>
    <s v="Respiratory Infection"/>
    <b v="1"/>
    <b v="0"/>
    <s v="Blue Cross"/>
    <s v="South"/>
    <x v="0"/>
    <n v="30"/>
    <n v="0"/>
    <x v="1"/>
  </r>
  <r>
    <s v="PID0987"/>
    <s v="Tamil Nadu"/>
    <s v="Senior Adullt"/>
    <n v="18000"/>
    <n v="26.448680722131041"/>
    <b v="0"/>
    <s v="Diabetes"/>
    <b v="0"/>
    <b v="0"/>
    <s v="Aetna"/>
    <s v="South"/>
    <x v="1"/>
    <n v="41"/>
    <n v="0"/>
    <x v="2"/>
  </r>
  <r>
    <s v="PID0988"/>
    <s v="Tamil Nadu"/>
    <s v="Young Adults"/>
    <n v="2000"/>
    <n v="34.251552384727177"/>
    <b v="1"/>
    <s v="Prostate Cancer"/>
    <b v="1"/>
    <b v="0"/>
    <s v="UnitedHealthcare"/>
    <s v="South"/>
    <x v="4"/>
    <n v="33"/>
    <n v="0"/>
    <x v="5"/>
  </r>
  <r>
    <s v="PID0989"/>
    <s v="Tamil Nadu"/>
    <s v="Young Adults"/>
    <n v="60000"/>
    <n v="24.205693296602391"/>
    <b v="0"/>
    <s v="Childbirth"/>
    <b v="0"/>
    <b v="0"/>
    <s v="Cigna"/>
    <s v="South"/>
    <x v="1"/>
    <n v="33"/>
    <n v="0"/>
    <x v="2"/>
  </r>
  <r>
    <s v="PID0990"/>
    <s v="Uttar Pradesh"/>
    <s v="senior"/>
    <n v="100"/>
    <n v="30.07597773187214"/>
    <b v="1"/>
    <s v="Prostate Cancer"/>
    <b v="0"/>
    <b v="1"/>
    <s v="UnitedHealthcare"/>
    <s v="North"/>
    <x v="3"/>
    <n v="48"/>
    <n v="0"/>
    <x v="3"/>
  </r>
  <r>
    <s v="PID0991"/>
    <s v="Kerala"/>
    <s v="senior"/>
    <n v="45000"/>
    <n v="26.089795918367347"/>
    <b v="0"/>
    <s v="Hypertension"/>
    <b v="0"/>
    <b v="0"/>
    <s v="Medicare"/>
    <s v="South"/>
    <x v="1"/>
    <n v="48"/>
    <n v="0"/>
    <x v="0"/>
  </r>
  <r>
    <s v="PID0992"/>
    <s v="Tamil Nadu"/>
    <s v="senior"/>
    <n v="75000"/>
    <n v="20.462215387244221"/>
    <b v="0"/>
    <s v="Diabetes"/>
    <b v="0"/>
    <b v="0"/>
    <s v="No Insurance"/>
    <s v="South"/>
    <x v="3"/>
    <n v="53"/>
    <n v="0"/>
    <x v="0"/>
  </r>
  <r>
    <s v="PID0993"/>
    <s v="Karnataka"/>
    <s v="senior"/>
    <n v="10000"/>
    <n v="33.740901430671592"/>
    <b v="1"/>
    <s v="Cancer"/>
    <b v="1"/>
    <b v="0"/>
    <s v="UnitedHealthcare"/>
    <s v="South"/>
    <x v="3"/>
    <n v="53"/>
    <n v="0"/>
    <x v="1"/>
  </r>
  <r>
    <s v="PID0994"/>
    <s v="Punjab"/>
    <s v="Senior Adullt"/>
    <n v="240000"/>
    <n v="23.749999999999993"/>
    <b v="0"/>
    <s v="Hypertension"/>
    <b v="0"/>
    <b v="0"/>
    <s v="No Insurance"/>
    <s v="North"/>
    <x v="1"/>
    <n v="38"/>
    <n v="0"/>
    <x v="2"/>
  </r>
  <r>
    <s v="PID0995"/>
    <s v="Maharashtra"/>
    <s v="senior"/>
    <n v="90000"/>
    <n v="21.155294202015131"/>
    <b v="0"/>
    <s v="Fractured Arm"/>
    <b v="0"/>
    <b v="0"/>
    <s v="Cigna"/>
    <s v="West"/>
    <x v="0"/>
    <n v="48"/>
    <n v="0"/>
    <x v="1"/>
  </r>
  <r>
    <s v="PID0996"/>
    <s v="Gujarat"/>
    <s v="Senior Adullt"/>
    <n v="3000"/>
    <n v="31.874999999999993"/>
    <b v="1"/>
    <s v="Allergic Reaction"/>
    <b v="1"/>
    <b v="0"/>
    <s v="Blue Cross"/>
    <s v="West"/>
    <x v="3"/>
    <n v="41"/>
    <n v="0"/>
    <x v="1"/>
  </r>
  <r>
    <s v="PID0997"/>
    <s v="Karnataka"/>
    <s v="Super Adults"/>
    <n v="200000"/>
    <n v="21.810132094643638"/>
    <b v="0"/>
    <s v="Kidney Stones"/>
    <b v="0"/>
    <b v="0"/>
    <s v="Cigna"/>
    <s v="South"/>
    <x v="1"/>
    <n v="68"/>
    <n v="0"/>
    <x v="2"/>
  </r>
  <r>
    <s v="PID0998"/>
    <s v="Uttar Pradesh"/>
    <s v="Senior Adullt"/>
    <n v="40000"/>
    <n v="30.460971879779031"/>
    <b v="1"/>
    <s v="Stroke"/>
    <b v="1"/>
    <b v="0"/>
    <s v="Medicare"/>
    <s v="North"/>
    <x v="1"/>
    <n v="41"/>
    <n v="0"/>
    <x v="0"/>
  </r>
  <r>
    <s v="PID0999"/>
    <s v="Uttar Pradesh"/>
    <s v="Super Adults"/>
    <n v="12000"/>
    <n v="29.842973882390638"/>
    <b v="1"/>
    <s v="Heart Attack"/>
    <b v="1"/>
    <b v="1"/>
    <s v="Medicare"/>
    <s v="North"/>
    <x v="1"/>
    <n v="68"/>
    <n v="0"/>
    <x v="0"/>
  </r>
  <r>
    <s v="PID1000"/>
    <s v="Maharashtra"/>
    <s v="Senior Adullt"/>
    <n v="36000"/>
    <n v="23.497917906008333"/>
    <b v="0"/>
    <s v="Appendicitis"/>
    <b v="0"/>
    <b v="0"/>
    <s v="No Insurance"/>
    <s v="West"/>
    <x v="0"/>
    <n v="45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A9651-1906-4D60-B6A7-7537EE137811}" name="PivotTable3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C6:H15" firstHeaderRow="1" firstDataRow="2" firstDataCol="1"/>
  <pivotFields count="14"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12"/>
  </rowFields>
  <rowItems count="8"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INCOME" fld="13" subtotal="average" baseField="12" baseItem="3" numFmtId="43"/>
  </dataFields>
  <formats count="2">
    <format dxfId="64">
      <pivotArea outline="0" collapsedLevelsAreSubtotals="1" fieldPosition="0"/>
    </format>
    <format dxfId="63">
      <pivotArea dataOnly="0" labelOnly="1" fieldPosition="0">
        <references count="1">
          <reference field="12" count="7">
            <x v="2"/>
            <x v="3"/>
            <x v="4"/>
            <x v="5"/>
            <x v="6"/>
            <x v="7"/>
            <x v="8"/>
          </reference>
        </references>
      </pivotArea>
    </format>
  </formats>
  <chartFormats count="8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E5C0F-65FC-4352-9019-C4204A3C84AD}" name="PivotTable2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C6:D12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4"/>
        <item x="3"/>
        <item h="1" x="1"/>
        <item x="0"/>
        <item x="5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ount of Patient Id" fld="0" subtotal="count" showDataAs="percentOfTotal" baseField="11" baseItem="1" numFmtId="10"/>
  </dataField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6278B-6C67-4429-8739-1BC63B6A17A5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F21:I27" firstHeaderRow="1" firstDataRow="2" firstDataCol="1"/>
  <pivotFields count="6"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dataField="1"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Average of bmi" fld="4" subtotal="average" baseField="1" baseItem="0" numFmtId="43"/>
  </dataFields>
  <formats count="1">
    <format dxfId="62">
      <pivotArea outline="0" collapsedLevelsAreSubtotals="1" fieldPosition="0"/>
    </format>
  </formats>
  <chartFormats count="4"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9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9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177E4-28C3-49ED-BE3E-F768535706C5}" name="PivotTable5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A83" firstHeaderRow="1" firstDataRow="1" firstDataCol="1"/>
  <pivotFields count="2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axis="axisRow" allDrilled="1" showAll="0" dataSourceSort="1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2">
    <field x="0"/>
    <field x="1"/>
  </rowFields>
  <rowItems count="8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"/>
    </i>
    <i r="1">
      <x/>
    </i>
    <i r="1">
      <x v="1"/>
    </i>
    <i r="1">
      <x v="2"/>
    </i>
    <i r="1">
      <x v="3"/>
    </i>
    <i r="1">
      <x v="14"/>
    </i>
    <i r="1">
      <x v="4"/>
    </i>
    <i r="1">
      <x v="5"/>
    </i>
    <i r="1">
      <x v="6"/>
    </i>
    <i r="1">
      <x v="7"/>
    </i>
    <i r="1">
      <x v="15"/>
    </i>
    <i r="1">
      <x v="8"/>
    </i>
    <i r="1">
      <x v="16"/>
    </i>
    <i r="1">
      <x v="9"/>
    </i>
    <i r="1">
      <x v="17"/>
    </i>
    <i r="1">
      <x v="10"/>
    </i>
    <i r="1">
      <x v="11"/>
    </i>
    <i r="1">
      <x v="12"/>
    </i>
    <i r="1">
      <x v="13"/>
    </i>
    <i r="1">
      <x v="18"/>
    </i>
    <i>
      <x v="2"/>
    </i>
    <i r="1">
      <x v="19"/>
    </i>
    <i r="1">
      <x/>
    </i>
    <i r="1">
      <x v="1"/>
    </i>
    <i r="1">
      <x v="2"/>
    </i>
    <i r="1">
      <x v="3"/>
    </i>
    <i r="1">
      <x v="14"/>
    </i>
    <i r="1">
      <x v="4"/>
    </i>
    <i r="1">
      <x v="5"/>
    </i>
    <i r="1">
      <x v="6"/>
    </i>
    <i r="1">
      <x v="7"/>
    </i>
    <i r="1">
      <x v="8"/>
    </i>
    <i r="1">
      <x v="16"/>
    </i>
    <i r="1">
      <x v="9"/>
    </i>
    <i r="1">
      <x v="17"/>
    </i>
    <i r="1">
      <x v="10"/>
    </i>
    <i r="1">
      <x v="11"/>
    </i>
    <i r="1">
      <x v="12"/>
    </i>
    <i r="1">
      <x v="13"/>
    </i>
    <i r="1">
      <x v="20"/>
    </i>
    <i r="1">
      <x v="18"/>
    </i>
    <i>
      <x v="3"/>
    </i>
    <i r="1">
      <x v="19"/>
    </i>
    <i r="1">
      <x/>
    </i>
    <i r="1">
      <x v="1"/>
    </i>
    <i r="1">
      <x v="2"/>
    </i>
    <i r="1">
      <x v="3"/>
    </i>
    <i r="1">
      <x v="14"/>
    </i>
    <i r="1">
      <x v="4"/>
    </i>
    <i r="1">
      <x v="5"/>
    </i>
    <i r="1">
      <x v="6"/>
    </i>
    <i r="1">
      <x v="7"/>
    </i>
    <i r="1">
      <x v="15"/>
    </i>
    <i r="1">
      <x v="8"/>
    </i>
    <i r="1">
      <x v="16"/>
    </i>
    <i r="1">
      <x v="9"/>
    </i>
    <i r="1">
      <x v="17"/>
    </i>
    <i r="1">
      <x v="10"/>
    </i>
    <i r="1">
      <x v="21"/>
    </i>
    <i r="1">
      <x v="11"/>
    </i>
    <i r="1">
      <x v="12"/>
    </i>
    <i r="1">
      <x v="13"/>
    </i>
    <i r="1">
      <x v="20"/>
    </i>
    <i r="1">
      <x v="18"/>
    </i>
    <i t="grand">
      <x/>
    </i>
  </rowItem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atient Demographics!$A$1:$I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0DD34-2FD8-4D13-B158-0798C5D0C009}" name="PivotTable1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B4:C10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h="1" m="1" x="6"/>
        <item x="2"/>
        <item x="0"/>
        <item x="3"/>
        <item x="4"/>
        <item x="5"/>
        <item h="1" x="1"/>
        <item t="default"/>
      </items>
    </pivotField>
  </pivotFields>
  <rowFields count="1">
    <field x="9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tient Id" fld="0" subtotal="count" baseField="0" baseItem="0"/>
  </dataFields>
  <formats count="3">
    <format dxfId="61">
      <pivotArea outline="0" collapsedLevelsAreSubtotals="1" fieldPosition="0"/>
    </format>
    <format dxfId="60">
      <pivotArea dataOnly="0" labelOnly="1" fieldPosition="0">
        <references count="1">
          <reference field="9" count="0"/>
        </references>
      </pivotArea>
    </format>
    <format dxfId="59">
      <pivotArea dataOnly="0" labelOnly="1" grandRow="1" outline="0" fieldPosition="0"/>
    </format>
  </format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D3B68-AE41-41EB-B7E0-4680BDC67735}" name="PivotTable3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D119:I128" firstHeaderRow="1" firstDataRow="2" firstDataCol="1"/>
  <pivotFields count="14"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12"/>
  </rowFields>
  <rowItems count="8"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INCOME" fld="13" subtotal="average" baseField="12" baseItem="3" numFmtId="43"/>
  </dataFields>
  <formats count="12">
    <format dxfId="76">
      <pivotArea outline="0" collapsedLevelsAreSubtotals="1" fieldPosition="0"/>
    </format>
    <format dxfId="75">
      <pivotArea dataOnly="0" labelOnly="1" fieldPosition="0">
        <references count="1">
          <reference field="12" count="7">
            <x v="2"/>
            <x v="3"/>
            <x v="4"/>
            <x v="5"/>
            <x v="6"/>
            <x v="7"/>
            <x v="8"/>
          </reference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type="origin" dataOnly="0" labelOnly="1" outline="0" fieldPosition="0"/>
    </format>
    <format dxfId="71">
      <pivotArea field="1" type="button" dataOnly="0" labelOnly="1" outline="0" axis="axisCol" fieldPosition="0"/>
    </format>
    <format dxfId="70">
      <pivotArea type="topRight" dataOnly="0" labelOnly="1" outline="0" fieldPosition="0"/>
    </format>
    <format dxfId="69">
      <pivotArea field="12" type="button" dataOnly="0" labelOnly="1" outline="0" axis="axisRow" fieldPosition="0"/>
    </format>
    <format dxfId="68">
      <pivotArea dataOnly="0" labelOnly="1" fieldPosition="0">
        <references count="1">
          <reference field="12" count="7">
            <x v="2"/>
            <x v="3"/>
            <x v="4"/>
            <x v="5"/>
            <x v="6"/>
            <x v="7"/>
            <x v="8"/>
          </reference>
        </references>
      </pivotArea>
    </format>
    <format dxfId="67">
      <pivotArea dataOnly="0" labelOnly="1" grandRow="1" outline="0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Col="1" outline="0" fieldPosition="0"/>
    </format>
  </formats>
  <chartFormats count="19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6E9C9-6EF3-449D-9F82-F5DBA0B6CA9B}" name="PivotTable3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72:I89" firstHeaderRow="1" firstDataRow="2" firstDataCol="1"/>
  <pivotFields count="7">
    <pivotField dataField="1" showAll="0"/>
    <pivotField axis="axisCol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16">
        <item x="12"/>
        <item x="4"/>
        <item x="14"/>
        <item x="6"/>
        <item x="13"/>
        <item x="5"/>
        <item x="0"/>
        <item x="3"/>
        <item x="11"/>
        <item x="7"/>
        <item x="10"/>
        <item x="9"/>
        <item x="1"/>
        <item x="8"/>
        <item x="2"/>
        <item t="default"/>
      </items>
    </pivotField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tient Id" fld="0" subtotal="count" baseField="0" baseItem="0"/>
  </dataFields>
  <formats count="20">
    <format dxfId="9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fieldPosition="0"/>
    </format>
    <format dxfId="93">
      <pivotArea field="1" type="button" dataOnly="0" labelOnly="1" outline="0" axis="axisCol" fieldPosition="0"/>
    </format>
    <format dxfId="92">
      <pivotArea type="topRight" dataOnly="0" labelOnly="1" outline="0" fieldPosition="0"/>
    </format>
    <format dxfId="91">
      <pivotArea field="6" type="button" dataOnly="0" labelOnly="1" outline="0" axis="axisRow" fieldPosition="0"/>
    </format>
    <format dxfId="90">
      <pivotArea dataOnly="0" labelOnly="1" fieldPosition="0">
        <references count="1">
          <reference field="6" count="0"/>
        </references>
      </pivotArea>
    </format>
    <format dxfId="89">
      <pivotArea dataOnly="0" labelOnly="1" grandRow="1" outline="0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Col="1" outline="0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type="origin" dataOnly="0" labelOnly="1" outline="0" fieldPosition="0"/>
    </format>
    <format dxfId="83">
      <pivotArea field="1" type="button" dataOnly="0" labelOnly="1" outline="0" axis="axisCol" fieldPosition="0"/>
    </format>
    <format dxfId="82">
      <pivotArea type="topRight" dataOnly="0" labelOnly="1" outline="0" fieldPosition="0"/>
    </format>
    <format dxfId="81">
      <pivotArea field="6" type="button" dataOnly="0" labelOnly="1" outline="0" axis="axisRow" fieldPosition="0"/>
    </format>
    <format dxfId="80">
      <pivotArea dataOnly="0" labelOnly="1" fieldPosition="0">
        <references count="1">
          <reference field="6" count="0"/>
        </references>
      </pivotArea>
    </format>
    <format dxfId="79">
      <pivotArea dataOnly="0" labelOnly="1" grandRow="1" outline="0" fieldPosition="0"/>
    </format>
    <format dxfId="78">
      <pivotArea dataOnly="0" labelOnly="1" fieldPosition="0">
        <references count="1">
          <reference field="1" count="0"/>
        </references>
      </pivotArea>
    </format>
    <format dxfId="77">
      <pivotArea dataOnly="0" labelOnly="1" grandCol="1" outline="0" fieldPosition="0"/>
    </format>
  </formats>
  <chartFormats count="2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49CDF-1882-4AF5-A380-1342DCD040A8}" name="PivotTable2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A39:AD45" firstHeaderRow="1" firstDataRow="2" firstDataCol="1"/>
  <pivotFields count="9">
    <pivotField dataField="1"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n="DO NOT SMOKE" x="0"/>
        <item n="SMOKE" x="1"/>
        <item t="default"/>
      </items>
    </pivotField>
    <pivotField axis="axisCol" showAll="0">
      <items count="3">
        <item n="FALSE" x="1"/>
        <item n="TRUE"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formats count="10">
    <format dxfId="106">
      <pivotArea type="all" dataOnly="0" outline="0" fieldPosition="0"/>
    </format>
    <format dxfId="105">
      <pivotArea outline="0" collapsedLevelsAreSubtotals="1" fieldPosition="0"/>
    </format>
    <format dxfId="104">
      <pivotArea type="origin" dataOnly="0" labelOnly="1" outline="0" fieldPosition="0"/>
    </format>
    <format dxfId="103">
      <pivotArea field="8" type="button" dataOnly="0" labelOnly="1" outline="0" axis="axisCol" fieldPosition="0"/>
    </format>
    <format dxfId="102">
      <pivotArea type="topRight" dataOnly="0" labelOnly="1" outline="0" fieldPosition="0"/>
    </format>
    <format dxfId="101">
      <pivotArea field="1" type="button" dataOnly="0" labelOnly="1" outline="0" axis="axisRow" fieldPosition="0"/>
    </format>
    <format dxfId="100">
      <pivotArea dataOnly="0" labelOnly="1" fieldPosition="0">
        <references count="1">
          <reference field="1" count="0"/>
        </references>
      </pivotArea>
    </format>
    <format dxfId="99">
      <pivotArea dataOnly="0" labelOnly="1" grandRow="1" outline="0" fieldPosition="0"/>
    </format>
    <format dxfId="98">
      <pivotArea dataOnly="0" labelOnly="1" fieldPosition="0">
        <references count="1">
          <reference field="8" count="0"/>
        </references>
      </pivotArea>
    </format>
    <format dxfId="97">
      <pivotArea dataOnly="0" labelOnly="1" grandCol="1" outline="0" fieldPosition="0"/>
    </format>
  </formats>
  <chartFormats count="6"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9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3D54F-678E-433D-B6E2-82AB5B2233BF}" name="PivotTable28" cacheId="1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>
  <location ref="AB18:AC26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h="1" x="1"/>
        <item x="2"/>
        <item x="4"/>
        <item x="3"/>
        <item x="0"/>
        <item t="default"/>
      </items>
    </pivotField>
    <pivotField showAll="0"/>
    <pivotField showAll="0"/>
    <pivotField axis="axisRow" showAll="0">
      <items count="8">
        <item x="1"/>
        <item x="6"/>
        <item x="0"/>
        <item x="4"/>
        <item x="3"/>
        <item x="2"/>
        <item x="5"/>
        <item t="default"/>
      </items>
    </pivotField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atient Id" fld="0" subtotal="count" showDataAs="percentOfTotal" baseField="11" baseItem="1" numFmtId="10"/>
  </dataFields>
  <formats count="15"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11" type="button" dataOnly="0" labelOnly="1" outline="0"/>
    </format>
    <format dxfId="118">
      <pivotArea dataOnly="0" labelOnly="1" grandRow="1" outline="0" fieldPosition="0"/>
    </format>
    <format dxfId="117">
      <pivotArea dataOnly="0" labelOnly="1" outline="0" axis="axisValues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11" type="button" dataOnly="0" labelOnly="1" outline="0"/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11" type="button" dataOnly="0" labelOnly="1" outline="0"/>
    </format>
    <format dxfId="108">
      <pivotArea dataOnly="0" labelOnly="1" grandRow="1" outline="0" fieldPosition="0"/>
    </format>
    <format dxfId="107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5DB81-99A9-4A98-8964-EE0B6EDBA0A9}" name="PivotTable2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D40:G46" firstHeaderRow="1" firstDataRow="2" firstDataCol="1"/>
  <pivotFields count="9">
    <pivotField dataField="1"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n="DO NOT SMOKE" x="0"/>
        <item n="SMOKE" x="1"/>
        <item t="default"/>
      </items>
    </pivotField>
    <pivotField showAll="0">
      <items count="3">
        <item n="DRINKING" x="1"/>
        <item n="SMOKNG"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formats count="10">
    <format dxfId="131">
      <pivotArea type="all" dataOnly="0" outline="0" fieldPosition="0"/>
    </format>
    <format dxfId="130">
      <pivotArea outline="0" collapsedLevelsAreSubtotals="1" fieldPosition="0"/>
    </format>
    <format dxfId="129">
      <pivotArea type="origin" dataOnly="0" labelOnly="1" outline="0" fieldPosition="0"/>
    </format>
    <format dxfId="128">
      <pivotArea field="7" type="button" dataOnly="0" labelOnly="1" outline="0" axis="axisCol" fieldPosition="0"/>
    </format>
    <format dxfId="127">
      <pivotArea type="topRight" dataOnly="0" labelOnly="1" outline="0" fieldPosition="0"/>
    </format>
    <format dxfId="126">
      <pivotArea field="1" type="button" dataOnly="0" labelOnly="1" outline="0" axis="axisRow" fieldPosition="0"/>
    </format>
    <format dxfId="125">
      <pivotArea dataOnly="0" labelOnly="1" fieldPosition="0">
        <references count="1">
          <reference field="1" count="0"/>
        </references>
      </pivotArea>
    </format>
    <format dxfId="124">
      <pivotArea dataOnly="0" labelOnly="1" grandRow="1" outline="0" fieldPosition="0"/>
    </format>
    <format dxfId="123">
      <pivotArea dataOnly="0" labelOnly="1" fieldPosition="0">
        <references count="1">
          <reference field="7" count="0"/>
        </references>
      </pivotArea>
    </format>
    <format dxfId="122">
      <pivotArea dataOnly="0" labelOnly="1" grandCol="1" outline="0" fieldPosition="0"/>
    </format>
  </format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52F23-9412-47FD-8204-93A35A04A840}" name="PivotTable2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D17:G23" firstHeaderRow="1" firstDataRow="2" firstDataCol="1"/>
  <pivotFields count="6"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dataField="1"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Average of bmi" fld="4" subtotal="average" baseField="1" baseItem="0" numFmtId="43"/>
  </dataFields>
  <formats count="21">
    <format dxfId="152">
      <pivotArea outline="0" collapsedLevelsAreSubtotals="1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type="origin" dataOnly="0" labelOnly="1" outline="0" fieldPosition="0"/>
    </format>
    <format dxfId="148">
      <pivotArea field="5" type="button" dataOnly="0" labelOnly="1" outline="0" axis="axisCol" fieldPosition="0"/>
    </format>
    <format dxfId="147">
      <pivotArea type="topRight" dataOnly="0" labelOnly="1" outline="0" fieldPosition="0"/>
    </format>
    <format dxfId="146">
      <pivotArea field="1" type="button" dataOnly="0" labelOnly="1" outline="0" axis="axisRow" fieldPosition="0"/>
    </format>
    <format dxfId="145">
      <pivotArea dataOnly="0" labelOnly="1" fieldPosition="0">
        <references count="1">
          <reference field="1" count="0"/>
        </references>
      </pivotArea>
    </format>
    <format dxfId="144">
      <pivotArea dataOnly="0" labelOnly="1" grandRow="1" outline="0" fieldPosition="0"/>
    </format>
    <format dxfId="143">
      <pivotArea dataOnly="0" labelOnly="1" fieldPosition="0">
        <references count="1">
          <reference field="5" count="0"/>
        </references>
      </pivotArea>
    </format>
    <format dxfId="142">
      <pivotArea dataOnly="0" labelOnly="1" grandCol="1" outline="0" fieldPosition="0"/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type="origin" dataOnly="0" labelOnly="1" outline="0" fieldPosition="0"/>
    </format>
    <format dxfId="138">
      <pivotArea field="5" type="button" dataOnly="0" labelOnly="1" outline="0" axis="axisCol" fieldPosition="0"/>
    </format>
    <format dxfId="137">
      <pivotArea type="topRight" dataOnly="0" labelOnly="1" outline="0" fieldPosition="0"/>
    </format>
    <format dxfId="136">
      <pivotArea field="1" type="button" dataOnly="0" labelOnly="1" outline="0" axis="axisRow" fieldPosition="0"/>
    </format>
    <format dxfId="135">
      <pivotArea dataOnly="0" labelOnly="1" fieldPosition="0">
        <references count="1">
          <reference field="1" count="0"/>
        </references>
      </pivotArea>
    </format>
    <format dxfId="134">
      <pivotArea dataOnly="0" labelOnly="1" grandRow="1" outline="0" fieldPosition="0"/>
    </format>
    <format dxfId="133">
      <pivotArea dataOnly="0" labelOnly="1" fieldPosition="0">
        <references count="1">
          <reference field="5" count="0"/>
        </references>
      </pivotArea>
    </format>
    <format dxfId="132">
      <pivotArea dataOnly="0" labelOnly="1" grandCol="1" outline="0" fieldPosition="0"/>
    </format>
  </formats>
  <chartFormats count="6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9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9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DC225-D743-48C4-A383-2B7CC69CF25D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B6:AK12" firstHeaderRow="1" firstDataRow="2" firstDataCol="1"/>
  <pivotFields count="4"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axis="axisCol" showAll="0">
      <items count="35">
        <item x="23"/>
        <item x="26"/>
        <item x="1"/>
        <item x="20"/>
        <item x="13"/>
        <item x="22"/>
        <item x="27"/>
        <item x="5"/>
        <item x="32"/>
        <item x="25"/>
        <item x="29"/>
        <item x="11"/>
        <item x="30"/>
        <item x="9"/>
        <item x="2"/>
        <item x="6"/>
        <item x="4"/>
        <item x="15"/>
        <item x="17"/>
        <item x="16"/>
        <item x="28"/>
        <item x="14"/>
        <item x="10"/>
        <item x="3"/>
        <item x="33"/>
        <item x="31"/>
        <item x="0"/>
        <item x="7"/>
        <item x="24"/>
        <item x="19"/>
        <item x="18"/>
        <item x="12"/>
        <item x="8"/>
        <item x="2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colItems>
  <formats count="1">
    <format dxfId="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734BB-22AB-4E83-AB5F-4FD595225692}" name="PivotTable1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30:E147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D6BAC-2FBB-4DE1-9662-58F316AB8A8B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C64:F70" firstHeaderRow="1" firstDataRow="2" firstDataCol="1"/>
  <pivotFields count="9">
    <pivotField dataField="1"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n="DO NOT SMOKE" x="0"/>
        <item n="SMOKE" x="1"/>
        <item t="default"/>
      </items>
    </pivotField>
    <pivotField axis="axisCol" showAll="0">
      <items count="3">
        <item n="FALSE" x="1"/>
        <item n="TRUE"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chartFormats count="6"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9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26825-843A-4E36-B016-A849995B1FBE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D29:I46" firstHeaderRow="1" firstDataRow="2" firstDataCol="1"/>
  <pivotFields count="7">
    <pivotField dataField="1" showAll="0"/>
    <pivotField axis="axisCol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16">
        <item x="12"/>
        <item x="4"/>
        <item x="14"/>
        <item x="6"/>
        <item x="13"/>
        <item x="5"/>
        <item x="0"/>
        <item x="3"/>
        <item x="11"/>
        <item x="7"/>
        <item x="10"/>
        <item x="9"/>
        <item x="1"/>
        <item x="8"/>
        <item x="2"/>
        <item t="default"/>
      </items>
    </pivotField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tient Id" fld="0" subtotal="count" baseField="0" baseItem="0"/>
  </dataFields>
  <chartFormats count="8">
    <chartFormat chart="1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7" Type="http://schemas.openxmlformats.org/officeDocument/2006/relationships/drawing" Target="../drawings/drawing5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5" Type="http://schemas.openxmlformats.org/officeDocument/2006/relationships/drawing" Target="../drawings/drawing6.xml"/><Relationship Id="rId4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workbookViewId="0">
      <pane ySplit="1" topLeftCell="A2" activePane="bottomLeft" state="frozen"/>
      <selection pane="bottomLeft" activeCell="J9" sqref="J9"/>
    </sheetView>
  </sheetViews>
  <sheetFormatPr defaultColWidth="14.42578125" defaultRowHeight="15" customHeight="1"/>
  <cols>
    <col min="1" max="1" width="12.28515625" customWidth="1"/>
    <col min="2" max="2" width="21.42578125" customWidth="1"/>
    <col min="3" max="3" width="10.42578125" customWidth="1"/>
    <col min="4" max="8" width="15.140625" style="16" customWidth="1"/>
    <col min="9" max="9" width="15.28515625" customWidth="1"/>
    <col min="10" max="10" width="17.42578125" customWidth="1"/>
    <col min="11" max="11" width="10" customWidth="1"/>
    <col min="12" max="12" width="19.5703125" customWidth="1"/>
    <col min="13" max="16" width="8.7109375" customWidth="1"/>
    <col min="17" max="17" width="26.140625" customWidth="1"/>
    <col min="18" max="25" width="8.7109375" customWidth="1"/>
  </cols>
  <sheetData>
    <row r="1" spans="1:18">
      <c r="A1" s="1" t="s">
        <v>0</v>
      </c>
      <c r="B1" s="1" t="s">
        <v>1</v>
      </c>
      <c r="C1" s="1" t="s">
        <v>2</v>
      </c>
      <c r="D1" s="15" t="s">
        <v>3</v>
      </c>
      <c r="E1" s="15" t="s">
        <v>1769</v>
      </c>
      <c r="F1" s="15" t="s">
        <v>1770</v>
      </c>
      <c r="G1" s="15" t="s">
        <v>1771</v>
      </c>
      <c r="H1" s="15" t="s">
        <v>1811</v>
      </c>
      <c r="I1" s="1" t="s">
        <v>4</v>
      </c>
      <c r="J1" s="1" t="s">
        <v>5</v>
      </c>
      <c r="K1" s="1" t="s">
        <v>6</v>
      </c>
      <c r="L1" s="18" t="s">
        <v>1745</v>
      </c>
      <c r="M1" t="s">
        <v>1747</v>
      </c>
      <c r="O1" t="s">
        <v>1748</v>
      </c>
      <c r="P1" t="s">
        <v>1744</v>
      </c>
      <c r="Q1" t="s">
        <v>1750</v>
      </c>
      <c r="R1" t="s">
        <v>1749</v>
      </c>
    </row>
    <row r="2" spans="1:18">
      <c r="A2" s="2" t="s">
        <v>7</v>
      </c>
      <c r="B2" s="2" t="s">
        <v>8</v>
      </c>
      <c r="C2" s="2" t="s">
        <v>9</v>
      </c>
      <c r="D2" s="17">
        <v>27029</v>
      </c>
      <c r="E2" s="36">
        <f>YEAR(D2)</f>
        <v>1973</v>
      </c>
      <c r="F2" s="36">
        <f ca="1">DATEDIF(DATE(E2,1,1), TODAY(), "Y")</f>
        <v>53</v>
      </c>
      <c r="G2" s="36" t="str" cm="1">
        <f t="array" aca="1" ref="G2" ca="1">_xlfn.IFS(AND(F2&gt;=21,F2&lt;=35), "Young Adults", AND(F2&gt;=35, F2&lt;=45), "Senior Adullt", AND(F2&gt;=46,F2&lt;=65), "senior",AND(F2&gt;=66,F2&lt;=87),"Super Adults")</f>
        <v>senior</v>
      </c>
      <c r="H2" s="36"/>
      <c r="I2" s="3">
        <v>20</v>
      </c>
      <c r="J2" s="2" t="s">
        <v>10</v>
      </c>
      <c r="K2" s="2" t="s">
        <v>11</v>
      </c>
      <c r="L2" s="20" t="str">
        <f>IF(AND(I2&lt;5,'Billing Details'!I2&gt;10000),"High Priority","Regular Follow Up")</f>
        <v>Regular Follow Up</v>
      </c>
      <c r="M2" t="str">
        <f>IF(AND(L2="High Priority",'Patient Health Records'!U2="Critical",'Patient Health Records'!T2="Yes"),"Needs Attention",IF(AND('Patient Health Records'!U2&lt;&gt; "Critical",'Patient Health Records'!T2="Yes"),"Monitor Later",IF(AND('Patient Health Records'!U2="Critical",'Patient Health Records'!T2="No"),"Ask for Readmission","No Action")))</f>
        <v>Ask for Readmission</v>
      </c>
      <c r="O2" t="s">
        <v>11</v>
      </c>
      <c r="P2">
        <f>COUNTIF(K2:K1001,O2)</f>
        <v>363</v>
      </c>
      <c r="Q2">
        <f>COUNTIFS(K:K,O2,L:L,$L$6)</f>
        <v>35</v>
      </c>
      <c r="R2">
        <f>COUNTIFS(K:K,O2,M:M,$M$28)</f>
        <v>8</v>
      </c>
    </row>
    <row r="3" spans="1:18">
      <c r="A3" s="2" t="s">
        <v>12</v>
      </c>
      <c r="B3" s="2" t="s">
        <v>13</v>
      </c>
      <c r="C3" s="2" t="s">
        <v>9</v>
      </c>
      <c r="D3" s="17">
        <v>19724</v>
      </c>
      <c r="E3" s="36">
        <f t="shared" ref="E3:E66" si="0">YEAR(D3)</f>
        <v>1953</v>
      </c>
      <c r="F3" s="36">
        <f t="shared" ref="F3:F66" ca="1" si="1">DATEDIF(DATE(E3,1,1), TODAY(), "Y")</f>
        <v>73</v>
      </c>
      <c r="G3" s="36" t="str" cm="1">
        <f t="array" aca="1" ref="G3" ca="1">_xlfn.IFS(AND(F3&gt;=21,F3&lt;=35), "Young Adults", AND(F3&gt;=35, F3&lt;=45), "Senior Adullt", AND(F3&gt;=46,F3&lt;=65), "senior",AND(F3&gt;=66,F3&lt;=87),"Super Adults")</f>
        <v>Super Adults</v>
      </c>
      <c r="H3" s="36"/>
      <c r="I3" s="3">
        <v>15</v>
      </c>
      <c r="J3" s="2" t="s">
        <v>14</v>
      </c>
      <c r="K3" s="2" t="s">
        <v>51</v>
      </c>
      <c r="L3" s="20" t="str">
        <f>IF(AND(I3&lt;5,'Billing Details'!I3&gt;10000),"High Priority","Regular Follow Up")</f>
        <v>Regular Follow Up</v>
      </c>
      <c r="M3" t="str">
        <f>IF(AND(L3="High Priority",'Patient Health Records'!U3="Critical",'Patient Health Records'!T3="Yes"),"Needs Attention",IF(AND('Patient Health Records'!U3&lt;&gt; "Critical",'Patient Health Records'!T3="Yes"),"Monitor Later",IF(AND('Patient Health Records'!U3="Critical",'Patient Health Records'!T3="No"),"Ask for Readmission","No Action")))</f>
        <v>No Action</v>
      </c>
      <c r="O3" t="s">
        <v>51</v>
      </c>
      <c r="P3">
        <f>COUNTIF(K2:K1001,O3)</f>
        <v>249</v>
      </c>
      <c r="Q3">
        <f>COUNTIFS(K:K,O3,L:L,$L$6)</f>
        <v>3</v>
      </c>
      <c r="R3">
        <f t="shared" ref="R3:R5" si="2">COUNTIFS(K:K,O3,M:M,$M$28)</f>
        <v>1</v>
      </c>
    </row>
    <row r="4" spans="1:18">
      <c r="A4" s="2" t="s">
        <v>15</v>
      </c>
      <c r="B4" s="2" t="s">
        <v>1715</v>
      </c>
      <c r="C4" s="2" t="s">
        <v>9</v>
      </c>
      <c r="D4" s="17">
        <v>34334</v>
      </c>
      <c r="E4" s="36">
        <f t="shared" si="0"/>
        <v>1993</v>
      </c>
      <c r="F4" s="36">
        <f t="shared" ca="1" si="1"/>
        <v>33</v>
      </c>
      <c r="G4" s="36" t="str" cm="1">
        <f t="array" aca="1" ref="G4" ca="1">_xlfn.IFS(AND(F4&gt;=21,F4&lt;=35), "Young Adults", AND(F4&gt;=35, F4&lt;=45), "Senior Adullt", AND(F4&gt;=46,F4&lt;=65), "senior",AND(F4&gt;=66,F4&lt;=87),"Super Adults")</f>
        <v>Young Adults</v>
      </c>
      <c r="H4" s="36"/>
      <c r="I4" s="3">
        <v>20</v>
      </c>
      <c r="J4" s="2" t="s">
        <v>16</v>
      </c>
      <c r="K4" s="2" t="s">
        <v>17</v>
      </c>
      <c r="L4" s="20" t="str">
        <f>IF(AND(I4&lt;5,'Billing Details'!I4&gt;10000),"High Priority","Regular Follow Up")</f>
        <v>Regular Follow Up</v>
      </c>
      <c r="M4" t="str">
        <f>IF(AND(L4="High Priority",'Patient Health Records'!U4="Critical",'Patient Health Records'!T4="Yes"),"Needs Attention",IF(AND('Patient Health Records'!U4&lt;&gt; "Critical",'Patient Health Records'!T4="Yes"),"Monitor Later",IF(AND('Patient Health Records'!U4="Critical",'Patient Health Records'!T4="No"),"Ask for Readmission","No Action")))</f>
        <v>Ask for Readmission</v>
      </c>
      <c r="O4" t="s">
        <v>17</v>
      </c>
      <c r="P4">
        <f>COUNTIF(K3:K1002,O4)</f>
        <v>252</v>
      </c>
      <c r="Q4">
        <f>COUNTIFS(K:K,O4,L:L,$L$6)</f>
        <v>105</v>
      </c>
      <c r="R4">
        <f t="shared" si="2"/>
        <v>19</v>
      </c>
    </row>
    <row r="5" spans="1:18">
      <c r="A5" s="2" t="s">
        <v>18</v>
      </c>
      <c r="B5" s="2" t="s">
        <v>136</v>
      </c>
      <c r="C5" s="2" t="s">
        <v>19</v>
      </c>
      <c r="D5" s="17">
        <v>34334</v>
      </c>
      <c r="E5" s="36">
        <f t="shared" si="0"/>
        <v>1993</v>
      </c>
      <c r="F5" s="36">
        <f t="shared" ca="1" si="1"/>
        <v>33</v>
      </c>
      <c r="G5" s="36" t="str" cm="1">
        <f t="array" aca="1" ref="G5" ca="1">_xlfn.IFS(AND(F5&gt;=21,F5&lt;=35), "Young Adults", AND(F5&gt;=35, F5&lt;=45), "Senior Adullt", AND(F5&gt;=46,F5&lt;=65), "senior",AND(F5&gt;=66,F5&lt;=87),"Super Adults")</f>
        <v>Young Adults</v>
      </c>
      <c r="H5" s="36"/>
      <c r="I5" s="3">
        <v>15</v>
      </c>
      <c r="J5" s="2" t="s">
        <v>20</v>
      </c>
      <c r="K5" s="2" t="s">
        <v>11</v>
      </c>
      <c r="L5" s="20" t="str">
        <f>IF(AND(I5&lt;5,'Billing Details'!I5&gt;10000),"High Priority","Regular Follow Up")</f>
        <v>Regular Follow Up</v>
      </c>
      <c r="M5" t="str">
        <f>IF(AND(L5="High Priority",'Patient Health Records'!U5="Critical",'Patient Health Records'!T5="Yes"),"Needs Attention",IF(AND('Patient Health Records'!U5&lt;&gt; "Critical",'Patient Health Records'!T5="Yes"),"Monitor Later",IF(AND('Patient Health Records'!U5="Critical",'Patient Health Records'!T5="No"),"Ask for Readmission","No Action")))</f>
        <v>Ask for Readmission</v>
      </c>
      <c r="O5" t="s">
        <v>29</v>
      </c>
      <c r="P5">
        <f>COUNTIF(K4:K1003,O5)</f>
        <v>136</v>
      </c>
      <c r="Q5">
        <f>COUNTIFS(K:K,O5,L:L,$L$6)</f>
        <v>16</v>
      </c>
      <c r="R5">
        <f t="shared" si="2"/>
        <v>2</v>
      </c>
    </row>
    <row r="6" spans="1:18">
      <c r="A6" s="2" t="s">
        <v>21</v>
      </c>
      <c r="B6" s="2" t="s">
        <v>57</v>
      </c>
      <c r="C6" s="2" t="s">
        <v>19</v>
      </c>
      <c r="D6" s="17">
        <v>32508</v>
      </c>
      <c r="E6" s="36">
        <f t="shared" si="0"/>
        <v>1988</v>
      </c>
      <c r="F6" s="36">
        <f t="shared" ca="1" si="1"/>
        <v>38</v>
      </c>
      <c r="G6" s="36" t="str" cm="1">
        <f t="array" aca="1" ref="G6" ca="1">_xlfn.IFS(AND(F6&gt;=21,F6&lt;=35), "Young Adults", AND(F6&gt;=35, F6&lt;=45), "Senior Adullt", AND(F6&gt;=46,F6&lt;=65), "senior",AND(F6&gt;=66,F6&lt;=87),"Super Adults")</f>
        <v>Senior Adullt</v>
      </c>
      <c r="H6" s="36"/>
      <c r="I6" s="3">
        <v>2</v>
      </c>
      <c r="J6" s="2" t="s">
        <v>22</v>
      </c>
      <c r="K6" s="2" t="s">
        <v>17</v>
      </c>
      <c r="L6" s="20" t="str">
        <f>IF(AND(I6&lt;5,'Billing Details'!I6&gt;10000),"High Priority","Regular Follow Up")</f>
        <v>High Priority</v>
      </c>
      <c r="M6" t="str">
        <f>IF(AND(L6="High Priority",'Patient Health Records'!U6="Critical",'Patient Health Records'!T6="Yes"),"Needs Attention",IF(AND('Patient Health Records'!U6&lt;&gt; "Critical",'Patient Health Records'!T6="Yes"),"Monitor Later",IF(AND('Patient Health Records'!U6="Critical",'Patient Health Records'!T6="No"),"Ask for Readmission","No Action")))</f>
        <v>Needs Attention</v>
      </c>
      <c r="P6">
        <f>SUM(P2:P5)</f>
        <v>1000</v>
      </c>
    </row>
    <row r="7" spans="1:18">
      <c r="A7" s="2" t="s">
        <v>23</v>
      </c>
      <c r="B7" s="2" t="s">
        <v>24</v>
      </c>
      <c r="C7" s="2" t="s">
        <v>19</v>
      </c>
      <c r="D7" s="17">
        <v>14245</v>
      </c>
      <c r="E7" s="36">
        <f t="shared" si="0"/>
        <v>1938</v>
      </c>
      <c r="F7" s="36">
        <f t="shared" ca="1" si="1"/>
        <v>88</v>
      </c>
      <c r="G7" s="36" t="e" cm="1">
        <f t="array" aca="1" ref="G7" ca="1">_xlfn.IFS(AND(F7&gt;=21,F7&lt;=35), "Young Adults", AND(F7&gt;=35, F7&lt;=45), "Senior Adullt", AND(F7&gt;=46,F7&lt;=65), "senior",AND(F7&gt;=66,F7&lt;=87),"Super Adults")</f>
        <v>#N/A</v>
      </c>
      <c r="H7" s="36"/>
      <c r="I7" s="3">
        <v>20</v>
      </c>
      <c r="J7" s="2" t="s">
        <v>20</v>
      </c>
      <c r="K7" s="2" t="s">
        <v>11</v>
      </c>
      <c r="L7" s="20" t="str">
        <f>IF(AND(I7&lt;5,'Billing Details'!I7&gt;10000),"High Priority","Regular Follow Up")</f>
        <v>Regular Follow Up</v>
      </c>
      <c r="M7" t="str">
        <f>IF(AND(L7="High Priority",'Patient Health Records'!U7="Critical",'Patient Health Records'!T7="Yes"),"Needs Attention",IF(AND('Patient Health Records'!U7&lt;&gt; "Critical",'Patient Health Records'!T7="Yes"),"Monitor Later",IF(AND('Patient Health Records'!U7="Critical",'Patient Health Records'!T7="No"),"Ask for Readmission","No Action")))</f>
        <v>No Action</v>
      </c>
    </row>
    <row r="8" spans="1:18">
      <c r="A8" s="2" t="s">
        <v>25</v>
      </c>
      <c r="B8" s="2" t="s">
        <v>26</v>
      </c>
      <c r="C8" s="2" t="s">
        <v>19</v>
      </c>
      <c r="D8" s="17">
        <v>32508</v>
      </c>
      <c r="E8" s="36">
        <f t="shared" si="0"/>
        <v>1988</v>
      </c>
      <c r="F8" s="36">
        <f t="shared" ca="1" si="1"/>
        <v>38</v>
      </c>
      <c r="G8" s="36" t="str" cm="1">
        <f t="array" aca="1" ref="G8" ca="1">_xlfn.IFS(AND(F8&gt;=21,F8&lt;=35), "Young Adults", AND(F8&gt;=35, F8&lt;=45), "Senior Adullt", AND(F8&gt;=46,F8&lt;=65), "senior",AND(F8&gt;=66,F8&lt;=87),"Super Adults")</f>
        <v>Senior Adullt</v>
      </c>
      <c r="H8" s="36"/>
      <c r="I8" s="3">
        <v>40</v>
      </c>
      <c r="J8" s="2" t="s">
        <v>14</v>
      </c>
      <c r="K8" s="2" t="s">
        <v>51</v>
      </c>
      <c r="L8" s="20" t="str">
        <f>IF(AND(I8&lt;5,'Billing Details'!I8&gt;10000),"High Priority","Regular Follow Up")</f>
        <v>Regular Follow Up</v>
      </c>
      <c r="M8" t="str">
        <f>IF(AND(L8="High Priority",'Patient Health Records'!U8="Critical",'Patient Health Records'!T8="Yes"),"Needs Attention",IF(AND('Patient Health Records'!U8&lt;&gt; "Critical",'Patient Health Records'!T8="Yes"),"Monitor Later",IF(AND('Patient Health Records'!U8="Critical",'Patient Health Records'!T8="No"),"Ask for Readmission","No Action")))</f>
        <v>No Action</v>
      </c>
    </row>
    <row r="9" spans="1:18">
      <c r="A9" s="2" t="s">
        <v>27</v>
      </c>
      <c r="B9" s="2" t="s">
        <v>8</v>
      </c>
      <c r="C9" s="2" t="s">
        <v>9</v>
      </c>
      <c r="D9" s="17">
        <v>34699</v>
      </c>
      <c r="E9" s="36">
        <f t="shared" si="0"/>
        <v>1994</v>
      </c>
      <c r="F9" s="36">
        <f t="shared" ca="1" si="1"/>
        <v>32</v>
      </c>
      <c r="G9" s="36" t="str" cm="1">
        <f t="array" aca="1" ref="G9" ca="1">_xlfn.IFS(AND(F9&gt;=21,F9&lt;=35), "Young Adults", AND(F9&gt;=35, F9&lt;=45), "Senior Adullt", AND(F9&gt;=46,F9&lt;=65), "senior",AND(F9&gt;=66,F9&lt;=87),"Super Adults")</f>
        <v>Young Adults</v>
      </c>
      <c r="H9" s="36"/>
      <c r="I9" s="3">
        <v>30</v>
      </c>
      <c r="J9" s="2" t="s">
        <v>28</v>
      </c>
      <c r="K9" s="2" t="s">
        <v>11</v>
      </c>
      <c r="L9" s="20" t="str">
        <f>IF(AND(I9&lt;5,'Billing Details'!I9&gt;10000),"High Priority","Regular Follow Up")</f>
        <v>Regular Follow Up</v>
      </c>
      <c r="M9" t="str">
        <f>IF(AND(L9="High Priority",'Patient Health Records'!U9="Critical",'Patient Health Records'!T9="Yes"),"Needs Attention",IF(AND('Patient Health Records'!U9&lt;&gt; "Critical",'Patient Health Records'!T9="Yes"),"Monitor Later",IF(AND('Patient Health Records'!U9="Critical",'Patient Health Records'!T9="No"),"Ask for Readmission","No Action")))</f>
        <v>Monitor Later</v>
      </c>
    </row>
    <row r="10" spans="1:18">
      <c r="A10" s="2" t="s">
        <v>30</v>
      </c>
      <c r="B10" s="2" t="s">
        <v>31</v>
      </c>
      <c r="C10" s="2" t="s">
        <v>9</v>
      </c>
      <c r="D10" s="17">
        <v>28855</v>
      </c>
      <c r="E10" s="36">
        <f t="shared" si="0"/>
        <v>1978</v>
      </c>
      <c r="F10" s="36">
        <f t="shared" ca="1" si="1"/>
        <v>48</v>
      </c>
      <c r="G10" s="36" t="str" cm="1">
        <f t="array" aca="1" ref="G10" ca="1">_xlfn.IFS(AND(F10&gt;=21,F10&lt;=35), "Young Adults", AND(F10&gt;=35, F10&lt;=45), "Senior Adullt", AND(F10&gt;=46,F10&lt;=65), "senior",AND(F10&gt;=66,F10&lt;=87),"Super Adults")</f>
        <v>senior</v>
      </c>
      <c r="H10" s="36"/>
      <c r="I10" s="3">
        <v>20</v>
      </c>
      <c r="J10" s="2" t="s">
        <v>20</v>
      </c>
      <c r="K10" s="2" t="s">
        <v>11</v>
      </c>
      <c r="L10" s="20" t="str">
        <f>IF(AND(I10&lt;5,'Billing Details'!I10&gt;10000),"High Priority","Regular Follow Up")</f>
        <v>Regular Follow Up</v>
      </c>
      <c r="M10" t="str">
        <f>IF(AND(L10="High Priority",'Patient Health Records'!U10="Critical",'Patient Health Records'!T10="Yes"),"Needs Attention",IF(AND('Patient Health Records'!U10&lt;&gt; "Critical",'Patient Health Records'!T10="Yes"),"Monitor Later",IF(AND('Patient Health Records'!U10="Critical",'Patient Health Records'!T10="No"),"Ask for Readmission","No Action")))</f>
        <v>No Action</v>
      </c>
    </row>
    <row r="11" spans="1:18">
      <c r="A11" s="2" t="s">
        <v>32</v>
      </c>
      <c r="B11" s="2" t="s">
        <v>738</v>
      </c>
      <c r="C11" s="2" t="s">
        <v>19</v>
      </c>
      <c r="D11" s="17">
        <v>34699</v>
      </c>
      <c r="E11" s="36">
        <f t="shared" si="0"/>
        <v>1994</v>
      </c>
      <c r="F11" s="36">
        <f t="shared" ca="1" si="1"/>
        <v>32</v>
      </c>
      <c r="G11" s="36" t="str" cm="1">
        <f t="array" aca="1" ref="G11" ca="1">_xlfn.IFS(AND(F11&gt;=21,F11&lt;=35), "Young Adults", AND(F11&gt;=35, F11&lt;=45), "Senior Adullt", AND(F11&gt;=46,F11&lt;=65), "senior",AND(F11&gt;=66,F11&lt;=87),"Super Adults")</f>
        <v>Young Adults</v>
      </c>
      <c r="H11" s="36"/>
      <c r="I11" s="3">
        <v>2</v>
      </c>
      <c r="J11" s="2" t="s">
        <v>33</v>
      </c>
      <c r="K11" s="2" t="s">
        <v>29</v>
      </c>
      <c r="L11" s="20" t="str">
        <f>IF(AND(I11&lt;5,'Billing Details'!I11&gt;10000),"High Priority","Regular Follow Up")</f>
        <v>High Priority</v>
      </c>
      <c r="M11" t="str">
        <f>IF(AND(L11="High Priority",'Patient Health Records'!U11="Critical",'Patient Health Records'!T11="Yes"),"Needs Attention",IF(AND('Patient Health Records'!U11&lt;&gt; "Critical",'Patient Health Records'!T11="Yes"),"Monitor Later",IF(AND('Patient Health Records'!U11="Critical",'Patient Health Records'!T11="No"),"Ask for Readmission","No Action")))</f>
        <v>Ask for Readmission</v>
      </c>
    </row>
    <row r="12" spans="1:18">
      <c r="A12" s="2" t="s">
        <v>34</v>
      </c>
      <c r="B12" s="2" t="s">
        <v>171</v>
      </c>
      <c r="C12" s="2" t="s">
        <v>19</v>
      </c>
      <c r="D12" s="17">
        <v>23377</v>
      </c>
      <c r="E12" s="36">
        <f t="shared" si="0"/>
        <v>1964</v>
      </c>
      <c r="F12" s="36">
        <f t="shared" ca="1" si="1"/>
        <v>62</v>
      </c>
      <c r="G12" s="36" t="str" cm="1">
        <f t="array" aca="1" ref="G12" ca="1">_xlfn.IFS(AND(F12&gt;=21,F12&lt;=35), "Young Adults", AND(F12&gt;=35, F12&lt;=45), "Senior Adullt", AND(F12&gt;=46,F12&lt;=65), "senior",AND(F12&gt;=66,F12&lt;=87),"Super Adults")</f>
        <v>senior</v>
      </c>
      <c r="H12" s="36"/>
      <c r="I12" s="3">
        <v>3</v>
      </c>
      <c r="J12" s="2" t="s">
        <v>20</v>
      </c>
      <c r="K12" s="2" t="s">
        <v>11</v>
      </c>
      <c r="L12" s="20" t="str">
        <f>IF(AND(I12&lt;5,'Billing Details'!I12&gt;10000),"High Priority","Regular Follow Up")</f>
        <v>High Priority</v>
      </c>
      <c r="M12" t="str">
        <f>IF(AND(L12="High Priority",'Patient Health Records'!U12="Critical",'Patient Health Records'!T12="Yes"),"Needs Attention",IF(AND('Patient Health Records'!U12&lt;&gt; "Critical",'Patient Health Records'!T12="Yes"),"Monitor Later",IF(AND('Patient Health Records'!U12="Critical",'Patient Health Records'!T12="No"),"Ask for Readmission","No Action")))</f>
        <v>No Action</v>
      </c>
    </row>
    <row r="13" spans="1:18">
      <c r="A13" s="2" t="s">
        <v>35</v>
      </c>
      <c r="B13" s="2" t="s">
        <v>36</v>
      </c>
      <c r="C13" s="2" t="s">
        <v>19</v>
      </c>
      <c r="D13" s="17">
        <v>23377</v>
      </c>
      <c r="E13" s="36">
        <f t="shared" si="0"/>
        <v>1964</v>
      </c>
      <c r="F13" s="36">
        <f t="shared" ca="1" si="1"/>
        <v>62</v>
      </c>
      <c r="G13" s="36" t="str" cm="1">
        <f t="array" aca="1" ref="G13" ca="1">_xlfn.IFS(AND(F13&gt;=21,F13&lt;=35), "Young Adults", AND(F13&gt;=35, F13&lt;=45), "Senior Adullt", AND(F13&gt;=46,F13&lt;=65), "senior",AND(F13&gt;=66,F13&lt;=87),"Super Adults")</f>
        <v>senior</v>
      </c>
      <c r="H13" s="36"/>
      <c r="I13" s="3">
        <v>15</v>
      </c>
      <c r="J13" s="2" t="s">
        <v>10</v>
      </c>
      <c r="K13" s="2" t="s">
        <v>11</v>
      </c>
      <c r="L13" s="20" t="str">
        <f>IF(AND(I13&lt;5,'Billing Details'!I13&gt;10000),"High Priority","Regular Follow Up")</f>
        <v>Regular Follow Up</v>
      </c>
      <c r="M13" t="str">
        <f>IF(AND(L13="High Priority",'Patient Health Records'!U13="Critical",'Patient Health Records'!T13="Yes"),"Needs Attention",IF(AND('Patient Health Records'!U13&lt;&gt; "Critical",'Patient Health Records'!T13="Yes"),"Monitor Later",IF(AND('Patient Health Records'!U13="Critical",'Patient Health Records'!T13="No"),"Ask for Readmission","No Action")))</f>
        <v>Monitor Later</v>
      </c>
    </row>
    <row r="14" spans="1:18">
      <c r="A14" s="2" t="s">
        <v>37</v>
      </c>
      <c r="B14" s="2" t="s">
        <v>1716</v>
      </c>
      <c r="C14" s="2" t="s">
        <v>9</v>
      </c>
      <c r="D14" s="17">
        <v>27029</v>
      </c>
      <c r="E14" s="36">
        <f t="shared" si="0"/>
        <v>1973</v>
      </c>
      <c r="F14" s="36">
        <f t="shared" ca="1" si="1"/>
        <v>53</v>
      </c>
      <c r="G14" s="36" t="str" cm="1">
        <f t="array" aca="1" ref="G14" ca="1">_xlfn.IFS(AND(F14&gt;=21,F14&lt;=35), "Young Adults", AND(F14&gt;=35, F14&lt;=45), "Senior Adullt", AND(F14&gt;=46,F14&lt;=65), "senior",AND(F14&gt;=66,F14&lt;=87),"Super Adults")</f>
        <v>senior</v>
      </c>
      <c r="H14" s="36"/>
      <c r="I14" s="3">
        <v>7</v>
      </c>
      <c r="J14" s="2" t="s">
        <v>28</v>
      </c>
      <c r="K14" s="2" t="s">
        <v>11</v>
      </c>
      <c r="L14" s="20" t="str">
        <f>IF(AND(I14&lt;5,'Billing Details'!I14&gt;10000),"High Priority","Regular Follow Up")</f>
        <v>Regular Follow Up</v>
      </c>
      <c r="M14" t="str">
        <f>IF(AND(L14="High Priority",'Patient Health Records'!U14="Critical",'Patient Health Records'!T14="Yes"),"Needs Attention",IF(AND('Patient Health Records'!U14&lt;&gt; "Critical",'Patient Health Records'!T14="Yes"),"Monitor Later",IF(AND('Patient Health Records'!U14="Critical",'Patient Health Records'!T14="No"),"Ask for Readmission","No Action")))</f>
        <v>Monitor Later</v>
      </c>
    </row>
    <row r="15" spans="1:18">
      <c r="A15" s="2" t="s">
        <v>38</v>
      </c>
      <c r="B15" s="2" t="s">
        <v>39</v>
      </c>
      <c r="C15" s="2" t="s">
        <v>9</v>
      </c>
      <c r="D15" s="17">
        <v>29951</v>
      </c>
      <c r="E15" s="36">
        <f t="shared" si="0"/>
        <v>1981</v>
      </c>
      <c r="F15" s="36">
        <f t="shared" ca="1" si="1"/>
        <v>45</v>
      </c>
      <c r="G15" s="36" t="str" cm="1">
        <f t="array" aca="1" ref="G15" ca="1">_xlfn.IFS(AND(F15&gt;=21,F15&lt;=35), "Young Adults", AND(F15&gt;=35, F15&lt;=45), "Senior Adullt", AND(F15&gt;=46,F15&lt;=65), "senior",AND(F15&gt;=66,F15&lt;=87),"Super Adults")</f>
        <v>Senior Adullt</v>
      </c>
      <c r="H15" s="36"/>
      <c r="I15" s="3">
        <v>15</v>
      </c>
      <c r="J15" s="2" t="s">
        <v>28</v>
      </c>
      <c r="K15" s="2" t="s">
        <v>11</v>
      </c>
      <c r="L15" s="20" t="str">
        <f>IF(AND(I15&lt;5,'Billing Details'!I15&gt;10000),"High Priority","Regular Follow Up")</f>
        <v>Regular Follow Up</v>
      </c>
      <c r="M15" t="str">
        <f>IF(AND(L15="High Priority",'Patient Health Records'!U15="Critical",'Patient Health Records'!T15="Yes"),"Needs Attention",IF(AND('Patient Health Records'!U15&lt;&gt; "Critical",'Patient Health Records'!T15="Yes"),"Monitor Later",IF(AND('Patient Health Records'!U15="Critical",'Patient Health Records'!T15="No"),"Ask for Readmission","No Action")))</f>
        <v>No Action</v>
      </c>
    </row>
    <row r="16" spans="1:18">
      <c r="A16" s="2" t="s">
        <v>40</v>
      </c>
      <c r="B16" s="2" t="s">
        <v>41</v>
      </c>
      <c r="C16" s="2" t="s">
        <v>9</v>
      </c>
      <c r="D16" s="17">
        <v>23377</v>
      </c>
      <c r="E16" s="36">
        <f t="shared" si="0"/>
        <v>1964</v>
      </c>
      <c r="F16" s="36">
        <f t="shared" ca="1" si="1"/>
        <v>62</v>
      </c>
      <c r="G16" s="36" t="str" cm="1">
        <f t="array" aca="1" ref="G16" ca="1">_xlfn.IFS(AND(F16&gt;=21,F16&lt;=35), "Young Adults", AND(F16&gt;=35, F16&lt;=45), "Senior Adullt", AND(F16&gt;=46,F16&lt;=65), "senior",AND(F16&gt;=66,F16&lt;=87),"Super Adults")</f>
        <v>senior</v>
      </c>
      <c r="H16" s="36"/>
      <c r="I16" s="3">
        <v>2</v>
      </c>
      <c r="J16" s="2" t="s">
        <v>22</v>
      </c>
      <c r="K16" s="2" t="s">
        <v>17</v>
      </c>
      <c r="L16" s="20" t="str">
        <f>IF(AND(I16&lt;5,'Billing Details'!I16&gt;10000),"High Priority","Regular Follow Up")</f>
        <v>High Priority</v>
      </c>
      <c r="M16" t="str">
        <f>IF(AND(L16="High Priority",'Patient Health Records'!U16="Critical",'Patient Health Records'!T16="Yes"),"Needs Attention",IF(AND('Patient Health Records'!U16&lt;&gt; "Critical",'Patient Health Records'!T16="Yes"),"Monitor Later",IF(AND('Patient Health Records'!U16="Critical",'Patient Health Records'!T16="No"),"Ask for Readmission","No Action")))</f>
        <v>Ask for Readmission</v>
      </c>
    </row>
    <row r="17" spans="1:13">
      <c r="A17" s="2" t="s">
        <v>42</v>
      </c>
      <c r="B17" s="2" t="s">
        <v>1717</v>
      </c>
      <c r="C17" s="2" t="s">
        <v>9</v>
      </c>
      <c r="D17" s="17">
        <v>34699</v>
      </c>
      <c r="E17" s="36">
        <f t="shared" si="0"/>
        <v>1994</v>
      </c>
      <c r="F17" s="36">
        <f t="shared" ca="1" si="1"/>
        <v>32</v>
      </c>
      <c r="G17" s="36" t="str" cm="1">
        <f t="array" aca="1" ref="G17" ca="1">_xlfn.IFS(AND(F17&gt;=21,F17&lt;=35), "Young Adults", AND(F17&gt;=35, F17&lt;=45), "Senior Adullt", AND(F17&gt;=46,F17&lt;=65), "senior",AND(F17&gt;=66,F17&lt;=87),"Super Adults")</f>
        <v>Young Adults</v>
      </c>
      <c r="H17" s="36"/>
      <c r="I17" s="3">
        <v>15</v>
      </c>
      <c r="J17" s="2" t="s">
        <v>43</v>
      </c>
      <c r="K17" s="2" t="s">
        <v>51</v>
      </c>
      <c r="L17" s="20" t="str">
        <f>IF(AND(I17&lt;5,'Billing Details'!I17&gt;10000),"High Priority","Regular Follow Up")</f>
        <v>Regular Follow Up</v>
      </c>
      <c r="M17" t="str">
        <f>IF(AND(L17="High Priority",'Patient Health Records'!U17="Critical",'Patient Health Records'!T17="Yes"),"Needs Attention",IF(AND('Patient Health Records'!U17&lt;&gt; "Critical",'Patient Health Records'!T17="Yes"),"Monitor Later",IF(AND('Patient Health Records'!U17="Critical",'Patient Health Records'!T17="No"),"Ask for Readmission","No Action")))</f>
        <v>Monitor Later</v>
      </c>
    </row>
    <row r="18" spans="1:13">
      <c r="A18" s="2" t="s">
        <v>44</v>
      </c>
      <c r="B18" s="2" t="s">
        <v>136</v>
      </c>
      <c r="C18" s="2" t="s">
        <v>19</v>
      </c>
      <c r="D18" s="17">
        <v>30682</v>
      </c>
      <c r="E18" s="36">
        <f t="shared" si="0"/>
        <v>1984</v>
      </c>
      <c r="F18" s="36">
        <f t="shared" ca="1" si="1"/>
        <v>42</v>
      </c>
      <c r="G18" s="36" t="str" cm="1">
        <f t="array" aca="1" ref="G18" ca="1">_xlfn.IFS(AND(F18&gt;=21,F18&lt;=35), "Young Adults", AND(F18&gt;=35, F18&lt;=45), "Senior Adullt", AND(F18&gt;=46,F18&lt;=65), "senior",AND(F18&gt;=66,F18&lt;=87),"Super Adults")</f>
        <v>Senior Adullt</v>
      </c>
      <c r="H18" s="36"/>
      <c r="I18" s="3">
        <v>7</v>
      </c>
      <c r="J18" s="2" t="s">
        <v>28</v>
      </c>
      <c r="K18" s="2" t="s">
        <v>11</v>
      </c>
      <c r="L18" s="20" t="str">
        <f>IF(AND(I18&lt;5,'Billing Details'!I18&gt;10000),"High Priority","Regular Follow Up")</f>
        <v>Regular Follow Up</v>
      </c>
      <c r="M18" t="str">
        <f>IF(AND(L18="High Priority",'Patient Health Records'!U18="Critical",'Patient Health Records'!T18="Yes"),"Needs Attention",IF(AND('Patient Health Records'!U18&lt;&gt; "Critical",'Patient Health Records'!T18="Yes"),"Monitor Later",IF(AND('Patient Health Records'!U18="Critical",'Patient Health Records'!T18="No"),"Ask for Readmission","No Action")))</f>
        <v>No Action</v>
      </c>
    </row>
    <row r="19" spans="1:13">
      <c r="A19" s="2" t="s">
        <v>45</v>
      </c>
      <c r="B19" s="2" t="s">
        <v>46</v>
      </c>
      <c r="C19" s="2" t="s">
        <v>9</v>
      </c>
      <c r="D19" s="17">
        <v>25203</v>
      </c>
      <c r="E19" s="36">
        <f t="shared" si="0"/>
        <v>1968</v>
      </c>
      <c r="F19" s="36">
        <f t="shared" ca="1" si="1"/>
        <v>58</v>
      </c>
      <c r="G19" s="36" t="str" cm="1">
        <f t="array" aca="1" ref="G19" ca="1">_xlfn.IFS(AND(F19&gt;=21,F19&lt;=35), "Young Adults", AND(F19&gt;=35, F19&lt;=45), "Senior Adullt", AND(F19&gt;=46,F19&lt;=65), "senior",AND(F19&gt;=66,F19&lt;=87),"Super Adults")</f>
        <v>senior</v>
      </c>
      <c r="H19" s="36"/>
      <c r="I19" s="3">
        <v>3</v>
      </c>
      <c r="J19" s="2" t="s">
        <v>20</v>
      </c>
      <c r="K19" s="2" t="s">
        <v>11</v>
      </c>
      <c r="L19" s="20" t="str">
        <f>IF(AND(I19&lt;5,'Billing Details'!I19&gt;10000),"High Priority","Regular Follow Up")</f>
        <v>High Priority</v>
      </c>
      <c r="M19" t="str">
        <f>IF(AND(L19="High Priority",'Patient Health Records'!U19="Critical",'Patient Health Records'!T19="Yes"),"Needs Attention",IF(AND('Patient Health Records'!U19&lt;&gt; "Critical",'Patient Health Records'!T19="Yes"),"Monitor Later",IF(AND('Patient Health Records'!U19="Critical",'Patient Health Records'!T19="No"),"Ask for Readmission","No Action")))</f>
        <v>Ask for Readmission</v>
      </c>
    </row>
    <row r="20" spans="1:13">
      <c r="A20" s="2" t="s">
        <v>47</v>
      </c>
      <c r="B20" s="2" t="s">
        <v>48</v>
      </c>
      <c r="C20" s="2" t="s">
        <v>9</v>
      </c>
      <c r="D20" s="17">
        <v>29951</v>
      </c>
      <c r="E20" s="36">
        <f t="shared" si="0"/>
        <v>1981</v>
      </c>
      <c r="F20" s="36">
        <f t="shared" ca="1" si="1"/>
        <v>45</v>
      </c>
      <c r="G20" s="36" t="str" cm="1">
        <f t="array" aca="1" ref="G20" ca="1">_xlfn.IFS(AND(F20&gt;=21,F20&lt;=35), "Young Adults", AND(F20&gt;=35, F20&lt;=45), "Senior Adullt", AND(F20&gt;=46,F20&lt;=65), "senior",AND(F20&gt;=66,F20&lt;=87),"Super Adults")</f>
        <v>Senior Adullt</v>
      </c>
      <c r="H20" s="36"/>
      <c r="I20" s="3">
        <v>4</v>
      </c>
      <c r="J20" s="2" t="s">
        <v>20</v>
      </c>
      <c r="K20" s="2" t="s">
        <v>11</v>
      </c>
      <c r="L20" s="20" t="str">
        <f>IF(AND(I20&lt;5,'Billing Details'!I20&gt;10000),"High Priority","Regular Follow Up")</f>
        <v>Regular Follow Up</v>
      </c>
      <c r="M20" t="str">
        <f>IF(AND(L20="High Priority",'Patient Health Records'!U20="Critical",'Patient Health Records'!T20="Yes"),"Needs Attention",IF(AND('Patient Health Records'!U20&lt;&gt; "Critical",'Patient Health Records'!T20="Yes"),"Monitor Later",IF(AND('Patient Health Records'!U20="Critical",'Patient Health Records'!T20="No"),"Ask for Readmission","No Action")))</f>
        <v>No Action</v>
      </c>
    </row>
    <row r="21" spans="1:13" ht="15.75" customHeight="1">
      <c r="A21" s="2" t="s">
        <v>49</v>
      </c>
      <c r="B21" s="2" t="s">
        <v>50</v>
      </c>
      <c r="C21" s="2" t="s">
        <v>19</v>
      </c>
      <c r="D21" s="17">
        <v>25203</v>
      </c>
      <c r="E21" s="36">
        <f t="shared" si="0"/>
        <v>1968</v>
      </c>
      <c r="F21" s="36">
        <f t="shared" ca="1" si="1"/>
        <v>58</v>
      </c>
      <c r="G21" s="36" t="str" cm="1">
        <f t="array" aca="1" ref="G21" ca="1">_xlfn.IFS(AND(F21&gt;=21,F21&lt;=35), "Young Adults", AND(F21&gt;=35, F21&lt;=45), "Senior Adullt", AND(F21&gt;=46,F21&lt;=65), "senior",AND(F21&gt;=66,F21&lt;=87),"Super Adults")</f>
        <v>senior</v>
      </c>
      <c r="H21" s="36"/>
      <c r="I21" s="3">
        <v>15</v>
      </c>
      <c r="J21" s="2" t="s">
        <v>14</v>
      </c>
      <c r="K21" s="2" t="s">
        <v>51</v>
      </c>
      <c r="L21" s="20" t="str">
        <f>IF(AND(I21&lt;5,'Billing Details'!I21&gt;10000),"High Priority","Regular Follow Up")</f>
        <v>Regular Follow Up</v>
      </c>
      <c r="M21" t="str">
        <f>IF(AND(L21="High Priority",'Patient Health Records'!U21="Critical",'Patient Health Records'!T21="Yes"),"Needs Attention",IF(AND('Patient Health Records'!U21&lt;&gt; "Critical",'Patient Health Records'!T21="Yes"),"Monitor Later",IF(AND('Patient Health Records'!U21="Critical",'Patient Health Records'!T21="No"),"Ask for Readmission","No Action")))</f>
        <v>No Action</v>
      </c>
    </row>
    <row r="22" spans="1:13" ht="15.75" customHeight="1">
      <c r="A22" s="2" t="s">
        <v>52</v>
      </c>
      <c r="B22" s="2" t="s">
        <v>53</v>
      </c>
      <c r="C22" s="2" t="s">
        <v>9</v>
      </c>
      <c r="D22" s="17">
        <v>29586</v>
      </c>
      <c r="E22" s="36">
        <f t="shared" si="0"/>
        <v>1980</v>
      </c>
      <c r="F22" s="36">
        <f t="shared" ca="1" si="1"/>
        <v>46</v>
      </c>
      <c r="G22" s="36" t="str" cm="1">
        <f t="array" aca="1" ref="G22" ca="1">_xlfn.IFS(AND(F22&gt;=21,F22&lt;=35), "Young Adults", AND(F22&gt;=35, F22&lt;=45), "Senior Adullt", AND(F22&gt;=46,F22&lt;=65), "senior",AND(F22&gt;=66,F22&lt;=87),"Super Adults")</f>
        <v>senior</v>
      </c>
      <c r="H22" s="36"/>
      <c r="I22" s="3">
        <v>30</v>
      </c>
      <c r="J22" s="2" t="s">
        <v>16</v>
      </c>
      <c r="K22" s="2" t="s">
        <v>17</v>
      </c>
      <c r="L22" s="20" t="str">
        <f>IF(AND(I22&lt;5,'Billing Details'!I22&gt;10000),"High Priority","Regular Follow Up")</f>
        <v>Regular Follow Up</v>
      </c>
      <c r="M22" t="str">
        <f>IF(AND(L22="High Priority",'Patient Health Records'!U22="Critical",'Patient Health Records'!T22="Yes"),"Needs Attention",IF(AND('Patient Health Records'!U22&lt;&gt; "Critical",'Patient Health Records'!T22="Yes"),"Monitor Later",IF(AND('Patient Health Records'!U22="Critical",'Patient Health Records'!T22="No"),"Ask for Readmission","No Action")))</f>
        <v>No Action</v>
      </c>
    </row>
    <row r="23" spans="1:13" ht="15.75" customHeight="1">
      <c r="A23" s="2" t="s">
        <v>54</v>
      </c>
      <c r="B23" s="2" t="s">
        <v>385</v>
      </c>
      <c r="C23" s="2" t="s">
        <v>9</v>
      </c>
      <c r="D23" s="17">
        <v>28855</v>
      </c>
      <c r="E23" s="36">
        <f t="shared" si="0"/>
        <v>1978</v>
      </c>
      <c r="F23" s="36">
        <f t="shared" ca="1" si="1"/>
        <v>48</v>
      </c>
      <c r="G23" s="36" t="str" cm="1">
        <f t="array" aca="1" ref="G23" ca="1">_xlfn.IFS(AND(F23&gt;=21,F23&lt;=35), "Young Adults", AND(F23&gt;=35, F23&lt;=45), "Senior Adullt", AND(F23&gt;=46,F23&lt;=65), "senior",AND(F23&gt;=66,F23&lt;=87),"Super Adults")</f>
        <v>senior</v>
      </c>
      <c r="H23" s="36"/>
      <c r="I23" s="3">
        <v>2</v>
      </c>
      <c r="J23" s="2" t="s">
        <v>20</v>
      </c>
      <c r="K23" s="2" t="s">
        <v>11</v>
      </c>
      <c r="L23" s="20" t="str">
        <f>IF(AND(I23&lt;5,'Billing Details'!I23&gt;10000),"High Priority","Regular Follow Up")</f>
        <v>High Priority</v>
      </c>
      <c r="M23" t="str">
        <f>IF(AND(L23="High Priority",'Patient Health Records'!U23="Critical",'Patient Health Records'!T23="Yes"),"Needs Attention",IF(AND('Patient Health Records'!U23&lt;&gt; "Critical",'Patient Health Records'!T23="Yes"),"Monitor Later",IF(AND('Patient Health Records'!U23="Critical",'Patient Health Records'!T23="No"),"Ask for Readmission","No Action")))</f>
        <v>Monitor Later</v>
      </c>
    </row>
    <row r="24" spans="1:13" ht="15.75" customHeight="1">
      <c r="A24" s="2" t="s">
        <v>55</v>
      </c>
      <c r="B24" s="2" t="s">
        <v>1718</v>
      </c>
      <c r="C24" s="2" t="s">
        <v>19</v>
      </c>
      <c r="D24" s="17">
        <v>25203</v>
      </c>
      <c r="E24" s="36">
        <f t="shared" si="0"/>
        <v>1968</v>
      </c>
      <c r="F24" s="36">
        <f t="shared" ca="1" si="1"/>
        <v>58</v>
      </c>
      <c r="G24" s="36" t="str" cm="1">
        <f t="array" aca="1" ref="G24" ca="1">_xlfn.IFS(AND(F24&gt;=21,F24&lt;=35), "Young Adults", AND(F24&gt;=35, F24&lt;=45), "Senior Adullt", AND(F24&gt;=46,F24&lt;=65), "senior",AND(F24&gt;=66,F24&lt;=87),"Super Adults")</f>
        <v>senior</v>
      </c>
      <c r="H24" s="36"/>
      <c r="I24" s="3">
        <v>40</v>
      </c>
      <c r="J24" s="2" t="s">
        <v>20</v>
      </c>
      <c r="K24" s="2" t="s">
        <v>11</v>
      </c>
      <c r="L24" s="20" t="str">
        <f>IF(AND(I24&lt;5,'Billing Details'!I24&gt;10000),"High Priority","Regular Follow Up")</f>
        <v>Regular Follow Up</v>
      </c>
      <c r="M24" t="str">
        <f>IF(AND(L24="High Priority",'Patient Health Records'!U24="Critical",'Patient Health Records'!T24="Yes"),"Needs Attention",IF(AND('Patient Health Records'!U24&lt;&gt; "Critical",'Patient Health Records'!T24="Yes"),"Monitor Later",IF(AND('Patient Health Records'!U24="Critical",'Patient Health Records'!T24="No"),"Ask for Readmission","No Action")))</f>
        <v>No Action</v>
      </c>
    </row>
    <row r="25" spans="1:13" ht="15.75" customHeight="1">
      <c r="A25" s="2" t="s">
        <v>56</v>
      </c>
      <c r="B25" s="2" t="s">
        <v>57</v>
      </c>
      <c r="C25" s="2" t="s">
        <v>19</v>
      </c>
      <c r="D25" s="17">
        <v>23377</v>
      </c>
      <c r="E25" s="36">
        <f t="shared" si="0"/>
        <v>1964</v>
      </c>
      <c r="F25" s="36">
        <f t="shared" ca="1" si="1"/>
        <v>62</v>
      </c>
      <c r="G25" s="36" t="str" cm="1">
        <f t="array" aca="1" ref="G25" ca="1">_xlfn.IFS(AND(F25&gt;=21,F25&lt;=35), "Young Adults", AND(F25&gt;=35, F25&lt;=45), "Senior Adullt", AND(F25&gt;=46,F25&lt;=65), "senior",AND(F25&gt;=66,F25&lt;=87),"Super Adults")</f>
        <v>senior</v>
      </c>
      <c r="H25" s="36"/>
      <c r="I25" s="3">
        <v>15</v>
      </c>
      <c r="J25" s="2" t="s">
        <v>14</v>
      </c>
      <c r="K25" s="2" t="s">
        <v>51</v>
      </c>
      <c r="L25" s="20" t="str">
        <f>IF(AND(I25&lt;5,'Billing Details'!I25&gt;10000),"High Priority","Regular Follow Up")</f>
        <v>Regular Follow Up</v>
      </c>
      <c r="M25" t="str">
        <f>IF(AND(L25="High Priority",'Patient Health Records'!U25="Critical",'Patient Health Records'!T25="Yes"),"Needs Attention",IF(AND('Patient Health Records'!U25&lt;&gt; "Critical",'Patient Health Records'!T25="Yes"),"Monitor Later",IF(AND('Patient Health Records'!U25="Critical",'Patient Health Records'!T25="No"),"Ask for Readmission","No Action")))</f>
        <v>No Action</v>
      </c>
    </row>
    <row r="26" spans="1:13" ht="15.75" customHeight="1">
      <c r="A26" s="2" t="s">
        <v>58</v>
      </c>
      <c r="B26" s="2" t="s">
        <v>59</v>
      </c>
      <c r="C26" s="2" t="s">
        <v>19</v>
      </c>
      <c r="D26" s="17">
        <v>32508</v>
      </c>
      <c r="E26" s="36">
        <f t="shared" si="0"/>
        <v>1988</v>
      </c>
      <c r="F26" s="36">
        <f t="shared" ca="1" si="1"/>
        <v>38</v>
      </c>
      <c r="G26" s="36" t="str" cm="1">
        <f t="array" aca="1" ref="G26" ca="1">_xlfn.IFS(AND(F26&gt;=21,F26&lt;=35), "Young Adults", AND(F26&gt;=35, F26&lt;=45), "Senior Adullt", AND(F26&gt;=46,F26&lt;=65), "senior",AND(F26&gt;=66,F26&lt;=87),"Super Adults")</f>
        <v>Senior Adullt</v>
      </c>
      <c r="H26" s="36"/>
      <c r="I26" s="3">
        <v>12</v>
      </c>
      <c r="J26" s="2" t="s">
        <v>14</v>
      </c>
      <c r="K26" s="2" t="s">
        <v>51</v>
      </c>
      <c r="L26" s="20" t="str">
        <f>IF(AND(I26&lt;5,'Billing Details'!I26&gt;10000),"High Priority","Regular Follow Up")</f>
        <v>Regular Follow Up</v>
      </c>
      <c r="M26" t="str">
        <f>IF(AND(L26="High Priority",'Patient Health Records'!U26="Critical",'Patient Health Records'!T26="Yes"),"Needs Attention",IF(AND('Patient Health Records'!U26&lt;&gt; "Critical",'Patient Health Records'!T26="Yes"),"Monitor Later",IF(AND('Patient Health Records'!U26="Critical",'Patient Health Records'!T26="No"),"Ask for Readmission","No Action")))</f>
        <v>Monitor Later</v>
      </c>
    </row>
    <row r="27" spans="1:13" ht="15.75" customHeight="1">
      <c r="A27" s="2" t="s">
        <v>60</v>
      </c>
      <c r="B27" s="2" t="s">
        <v>61</v>
      </c>
      <c r="C27" s="2" t="s">
        <v>9</v>
      </c>
      <c r="D27" s="17">
        <v>25203</v>
      </c>
      <c r="E27" s="36">
        <f t="shared" si="0"/>
        <v>1968</v>
      </c>
      <c r="F27" s="36">
        <f t="shared" ca="1" si="1"/>
        <v>58</v>
      </c>
      <c r="G27" s="36" t="str" cm="1">
        <f t="array" aca="1" ref="G27" ca="1">_xlfn.IFS(AND(F27&gt;=21,F27&lt;=35), "Young Adults", AND(F27&gt;=35, F27&lt;=45), "Senior Adullt", AND(F27&gt;=46,F27&lt;=65), "senior",AND(F27&gt;=66,F27&lt;=87),"Super Adults")</f>
        <v>senior</v>
      </c>
      <c r="H27" s="36"/>
      <c r="I27" s="3">
        <v>2</v>
      </c>
      <c r="J27" s="2" t="s">
        <v>22</v>
      </c>
      <c r="K27" s="2" t="s">
        <v>17</v>
      </c>
      <c r="L27" s="20" t="str">
        <f>IF(AND(I27&lt;5,'Billing Details'!I27&gt;10000),"High Priority","Regular Follow Up")</f>
        <v>High Priority</v>
      </c>
      <c r="M27" t="str">
        <f>IF(AND(L27="High Priority",'Patient Health Records'!U27="Critical",'Patient Health Records'!T27="Yes"),"Needs Attention",IF(AND('Patient Health Records'!U27&lt;&gt; "Critical",'Patient Health Records'!T27="Yes"),"Monitor Later",IF(AND('Patient Health Records'!U27="Critical",'Patient Health Records'!T27="No"),"Ask for Readmission","No Action")))</f>
        <v>No Action</v>
      </c>
    </row>
    <row r="28" spans="1:13" ht="15.75" customHeight="1">
      <c r="A28" s="2" t="s">
        <v>62</v>
      </c>
      <c r="B28" s="2" t="s">
        <v>215</v>
      </c>
      <c r="C28" s="2" t="s">
        <v>9</v>
      </c>
      <c r="D28" s="17">
        <v>28855</v>
      </c>
      <c r="E28" s="36">
        <f t="shared" si="0"/>
        <v>1978</v>
      </c>
      <c r="F28" s="36">
        <f t="shared" ca="1" si="1"/>
        <v>48</v>
      </c>
      <c r="G28" s="36" t="str" cm="1">
        <f t="array" aca="1" ref="G28" ca="1">_xlfn.IFS(AND(F28&gt;=21,F28&lt;=35), "Young Adults", AND(F28&gt;=35, F28&lt;=45), "Senior Adullt", AND(F28&gt;=46,F28&lt;=65), "senior",AND(F28&gt;=66,F28&lt;=87),"Super Adults")</f>
        <v>senior</v>
      </c>
      <c r="H28" s="36"/>
      <c r="I28" s="3"/>
      <c r="J28" s="2" t="s">
        <v>43</v>
      </c>
      <c r="K28" s="2" t="s">
        <v>51</v>
      </c>
      <c r="L28" s="20" t="str">
        <f>IF(AND(I28&lt;5,'Billing Details'!I28&gt;10000),"High Priority","Regular Follow Up")</f>
        <v>High Priority</v>
      </c>
      <c r="M28" t="str">
        <f>IF(AND(L28="High Priority",'Patient Health Records'!U28="Critical",'Patient Health Records'!T28="Yes"),"Needs Attention",IF(AND('Patient Health Records'!U28&lt;&gt; "Critical",'Patient Health Records'!T28="Yes"),"Monitor Later",IF(AND('Patient Health Records'!U28="Critical",'Patient Health Records'!T28="No"),"Ask for Readmission","No Action")))</f>
        <v>Needs Attention</v>
      </c>
    </row>
    <row r="29" spans="1:13" ht="15.75" customHeight="1">
      <c r="A29" s="2" t="s">
        <v>63</v>
      </c>
      <c r="B29" s="2" t="s">
        <v>24</v>
      </c>
      <c r="C29" s="2" t="s">
        <v>19</v>
      </c>
      <c r="D29" s="17">
        <v>34334</v>
      </c>
      <c r="E29" s="36">
        <f t="shared" si="0"/>
        <v>1993</v>
      </c>
      <c r="F29" s="36">
        <f t="shared" ca="1" si="1"/>
        <v>33</v>
      </c>
      <c r="G29" s="36" t="str" cm="1">
        <f t="array" aca="1" ref="G29" ca="1">_xlfn.IFS(AND(F29&gt;=21,F29&lt;=35), "Young Adults", AND(F29&gt;=35, F29&lt;=45), "Senior Adullt", AND(F29&gt;=46,F29&lt;=65), "senior",AND(F29&gt;=66,F29&lt;=87),"Super Adults")</f>
        <v>Young Adults</v>
      </c>
      <c r="H29" s="36"/>
      <c r="I29" s="3">
        <v>25</v>
      </c>
      <c r="J29" s="2" t="s">
        <v>20</v>
      </c>
      <c r="K29" s="2" t="s">
        <v>11</v>
      </c>
      <c r="L29" s="20" t="str">
        <f>IF(AND(I29&lt;5,'Billing Details'!I29&gt;10000),"High Priority","Regular Follow Up")</f>
        <v>Regular Follow Up</v>
      </c>
      <c r="M29" t="str">
        <f>IF(AND(L29="High Priority",'Patient Health Records'!U29="Critical",'Patient Health Records'!T29="Yes"),"Needs Attention",IF(AND('Patient Health Records'!U29&lt;&gt; "Critical",'Patient Health Records'!T29="Yes"),"Monitor Later",IF(AND('Patient Health Records'!U29="Critical",'Patient Health Records'!T29="No"),"Ask for Readmission","No Action")))</f>
        <v>Monitor Later</v>
      </c>
    </row>
    <row r="30" spans="1:13" ht="15.75" customHeight="1">
      <c r="A30" s="2" t="s">
        <v>64</v>
      </c>
      <c r="B30" s="2" t="s">
        <v>65</v>
      </c>
      <c r="C30" s="2" t="s">
        <v>19</v>
      </c>
      <c r="D30" s="17">
        <v>32508</v>
      </c>
      <c r="E30" s="36">
        <f t="shared" si="0"/>
        <v>1988</v>
      </c>
      <c r="F30" s="36">
        <f t="shared" ca="1" si="1"/>
        <v>38</v>
      </c>
      <c r="G30" s="36" t="str" cm="1">
        <f t="array" aca="1" ref="G30" ca="1">_xlfn.IFS(AND(F30&gt;=21,F30&lt;=35), "Young Adults", AND(F30&gt;=35, F30&lt;=45), "Senior Adullt", AND(F30&gt;=46,F30&lt;=65), "senior",AND(F30&gt;=66,F30&lt;=87),"Super Adults")</f>
        <v>Senior Adullt</v>
      </c>
      <c r="H30" s="36"/>
      <c r="I30" s="3">
        <v>2</v>
      </c>
      <c r="J30" s="2" t="s">
        <v>22</v>
      </c>
      <c r="K30" s="2" t="s">
        <v>17</v>
      </c>
      <c r="L30" s="20" t="str">
        <f>IF(AND(I30&lt;5,'Billing Details'!I30&gt;10000),"High Priority","Regular Follow Up")</f>
        <v>High Priority</v>
      </c>
      <c r="M30" t="str">
        <f>IF(AND(L30="High Priority",'Patient Health Records'!U30="Critical",'Patient Health Records'!T30="Yes"),"Needs Attention",IF(AND('Patient Health Records'!U30&lt;&gt; "Critical",'Patient Health Records'!T30="Yes"),"Monitor Later",IF(AND('Patient Health Records'!U30="Critical",'Patient Health Records'!T30="No"),"Ask for Readmission","No Action")))</f>
        <v>Monitor Later</v>
      </c>
    </row>
    <row r="31" spans="1:13" ht="15.75" customHeight="1">
      <c r="A31" s="2" t="s">
        <v>66</v>
      </c>
      <c r="B31" s="2" t="s">
        <v>61</v>
      </c>
      <c r="C31" s="2" t="s">
        <v>9</v>
      </c>
      <c r="D31" s="17">
        <v>36160</v>
      </c>
      <c r="E31" s="36">
        <f t="shared" si="0"/>
        <v>1998</v>
      </c>
      <c r="F31" s="36">
        <f t="shared" ca="1" si="1"/>
        <v>28</v>
      </c>
      <c r="G31" s="36" t="str" cm="1">
        <f t="array" aca="1" ref="G31" ca="1">_xlfn.IFS(AND(F31&gt;=21,F31&lt;=35), "Young Adults", AND(F31&gt;=35, F31&lt;=45), "Senior Adullt", AND(F31&gt;=46,F31&lt;=65), "senior",AND(F31&gt;=66,F31&lt;=87),"Super Adults")</f>
        <v>Young Adults</v>
      </c>
      <c r="H31" s="36"/>
      <c r="I31" s="3">
        <v>30</v>
      </c>
      <c r="J31" s="2" t="s">
        <v>22</v>
      </c>
      <c r="K31" s="2" t="s">
        <v>17</v>
      </c>
      <c r="L31" s="20" t="str">
        <f>IF(AND(I31&lt;5,'Billing Details'!I31&gt;10000),"High Priority","Regular Follow Up")</f>
        <v>Regular Follow Up</v>
      </c>
      <c r="M31" t="str">
        <f>IF(AND(L31="High Priority",'Patient Health Records'!U31="Critical",'Patient Health Records'!T31="Yes"),"Needs Attention",IF(AND('Patient Health Records'!U31&lt;&gt; "Critical",'Patient Health Records'!T31="Yes"),"Monitor Later",IF(AND('Patient Health Records'!U31="Critical",'Patient Health Records'!T31="No"),"Ask for Readmission","No Action")))</f>
        <v>No Action</v>
      </c>
    </row>
    <row r="32" spans="1:13" ht="15.75" customHeight="1">
      <c r="A32" s="2" t="s">
        <v>67</v>
      </c>
      <c r="B32" s="2" t="s">
        <v>48</v>
      </c>
      <c r="C32" s="2" t="s">
        <v>9</v>
      </c>
      <c r="D32" s="17">
        <v>29951</v>
      </c>
      <c r="E32" s="36">
        <f t="shared" si="0"/>
        <v>1981</v>
      </c>
      <c r="F32" s="36">
        <f t="shared" ca="1" si="1"/>
        <v>45</v>
      </c>
      <c r="G32" s="36" t="str" cm="1">
        <f t="array" aca="1" ref="G32" ca="1">_xlfn.IFS(AND(F32&gt;=21,F32&lt;=35), "Young Adults", AND(F32&gt;=35, F32&lt;=45), "Senior Adullt", AND(F32&gt;=46,F32&lt;=65), "senior",AND(F32&gt;=66,F32&lt;=87),"Super Adults")</f>
        <v>Senior Adullt</v>
      </c>
      <c r="H32" s="36"/>
      <c r="I32" s="3">
        <v>1</v>
      </c>
      <c r="J32" s="2" t="s">
        <v>22</v>
      </c>
      <c r="K32" s="2" t="s">
        <v>17</v>
      </c>
      <c r="L32" s="20" t="str">
        <f>IF(AND(I32&lt;5,'Billing Details'!I32&gt;10000),"High Priority","Regular Follow Up")</f>
        <v>High Priority</v>
      </c>
      <c r="M32" t="str">
        <f>IF(AND(L32="High Priority",'Patient Health Records'!U32="Critical",'Patient Health Records'!T32="Yes"),"Needs Attention",IF(AND('Patient Health Records'!U32&lt;&gt; "Critical",'Patient Health Records'!T32="Yes"),"Monitor Later",IF(AND('Patient Health Records'!U32="Critical",'Patient Health Records'!T32="No"),"Ask for Readmission","No Action")))</f>
        <v>Ask for Readmission</v>
      </c>
    </row>
    <row r="33" spans="1:13" ht="15.75" customHeight="1">
      <c r="A33" s="2" t="s">
        <v>68</v>
      </c>
      <c r="B33" s="2" t="s">
        <v>542</v>
      </c>
      <c r="C33" s="2" t="s">
        <v>9</v>
      </c>
      <c r="D33" s="17">
        <v>27029</v>
      </c>
      <c r="E33" s="36">
        <f t="shared" si="0"/>
        <v>1973</v>
      </c>
      <c r="F33" s="36">
        <f t="shared" ca="1" si="1"/>
        <v>53</v>
      </c>
      <c r="G33" s="36" t="str" cm="1">
        <f t="array" aca="1" ref="G33" ca="1">_xlfn.IFS(AND(F33&gt;=21,F33&lt;=35), "Young Adults", AND(F33&gt;=35, F33&lt;=45), "Senior Adullt", AND(F33&gt;=46,F33&lt;=65), "senior",AND(F33&gt;=66,F33&lt;=87),"Super Adults")</f>
        <v>senior</v>
      </c>
      <c r="H33" s="36"/>
      <c r="I33" s="3">
        <v>9</v>
      </c>
      <c r="J33" s="2" t="s">
        <v>10</v>
      </c>
      <c r="K33" s="2" t="s">
        <v>11</v>
      </c>
      <c r="L33" s="20" t="str">
        <f>IF(AND(I33&lt;5,'Billing Details'!I33&gt;10000),"High Priority","Regular Follow Up")</f>
        <v>Regular Follow Up</v>
      </c>
      <c r="M33" t="str">
        <f>IF(AND(L33="High Priority",'Patient Health Records'!U33="Critical",'Patient Health Records'!T33="Yes"),"Needs Attention",IF(AND('Patient Health Records'!U33&lt;&gt; "Critical",'Patient Health Records'!T33="Yes"),"Monitor Later",IF(AND('Patient Health Records'!U33="Critical",'Patient Health Records'!T33="No"),"Ask for Readmission","No Action")))</f>
        <v>No Action</v>
      </c>
    </row>
    <row r="34" spans="1:13" ht="15.75" customHeight="1">
      <c r="A34" s="2" t="s">
        <v>69</v>
      </c>
      <c r="B34" s="2" t="s">
        <v>70</v>
      </c>
      <c r="C34" s="2" t="s">
        <v>9</v>
      </c>
      <c r="D34" s="17">
        <v>36160</v>
      </c>
      <c r="E34" s="36">
        <f t="shared" si="0"/>
        <v>1998</v>
      </c>
      <c r="F34" s="36">
        <f t="shared" ca="1" si="1"/>
        <v>28</v>
      </c>
      <c r="G34" s="36" t="str" cm="1">
        <f t="array" aca="1" ref="G34" ca="1">_xlfn.IFS(AND(F34&gt;=21,F34&lt;=35), "Young Adults", AND(F34&gt;=35, F34&lt;=45), "Senior Adullt", AND(F34&gt;=46,F34&lt;=65), "senior",AND(F34&gt;=66,F34&lt;=87),"Super Adults")</f>
        <v>Young Adults</v>
      </c>
      <c r="H34" s="36"/>
      <c r="I34" s="3">
        <v>15</v>
      </c>
      <c r="J34" s="2" t="s">
        <v>14</v>
      </c>
      <c r="K34" s="2" t="s">
        <v>51</v>
      </c>
      <c r="L34" s="20" t="str">
        <f>IF(AND(I34&lt;5,'Billing Details'!I34&gt;10000),"High Priority","Regular Follow Up")</f>
        <v>Regular Follow Up</v>
      </c>
      <c r="M34" t="str">
        <f>IF(AND(L34="High Priority",'Patient Health Records'!U34="Critical",'Patient Health Records'!T34="Yes"),"Needs Attention",IF(AND('Patient Health Records'!U34&lt;&gt; "Critical",'Patient Health Records'!T34="Yes"),"Monitor Later",IF(AND('Patient Health Records'!U34="Critical",'Patient Health Records'!T34="No"),"Ask for Readmission","No Action")))</f>
        <v>Monitor Later</v>
      </c>
    </row>
    <row r="35" spans="1:13" ht="15.75" customHeight="1">
      <c r="A35" s="2" t="s">
        <v>71</v>
      </c>
      <c r="B35" s="2" t="s">
        <v>72</v>
      </c>
      <c r="C35" s="2" t="s">
        <v>19</v>
      </c>
      <c r="D35" s="17">
        <v>30682</v>
      </c>
      <c r="E35" s="36">
        <f t="shared" si="0"/>
        <v>1984</v>
      </c>
      <c r="F35" s="36">
        <f t="shared" ca="1" si="1"/>
        <v>42</v>
      </c>
      <c r="G35" s="36" t="str" cm="1">
        <f t="array" aca="1" ref="G35" ca="1">_xlfn.IFS(AND(F35&gt;=21,F35&lt;=35), "Young Adults", AND(F35&gt;=35, F35&lt;=45), "Senior Adullt", AND(F35&gt;=46,F35&lt;=65), "senior",AND(F35&gt;=66,F35&lt;=87),"Super Adults")</f>
        <v>Senior Adullt</v>
      </c>
      <c r="H35" s="36"/>
      <c r="I35" s="3">
        <v>15</v>
      </c>
      <c r="J35" s="2" t="s">
        <v>16</v>
      </c>
      <c r="K35" s="2" t="s">
        <v>17</v>
      </c>
      <c r="L35" s="20" t="str">
        <f>IF(AND(I35&lt;5,'Billing Details'!I35&gt;10000),"High Priority","Regular Follow Up")</f>
        <v>Regular Follow Up</v>
      </c>
      <c r="M35" t="str">
        <f>IF(AND(L35="High Priority",'Patient Health Records'!U35="Critical",'Patient Health Records'!T35="Yes"),"Needs Attention",IF(AND('Patient Health Records'!U35&lt;&gt; "Critical",'Patient Health Records'!T35="Yes"),"Monitor Later",IF(AND('Patient Health Records'!U35="Critical",'Patient Health Records'!T35="No"),"Ask for Readmission","No Action")))</f>
        <v>No Action</v>
      </c>
    </row>
    <row r="36" spans="1:13" ht="15.75" customHeight="1">
      <c r="A36" s="2" t="s">
        <v>73</v>
      </c>
      <c r="B36" s="2" t="s">
        <v>65</v>
      </c>
      <c r="C36" s="2" t="s">
        <v>19</v>
      </c>
      <c r="D36" s="17">
        <v>27760</v>
      </c>
      <c r="E36" s="36">
        <f t="shared" si="0"/>
        <v>1976</v>
      </c>
      <c r="F36" s="36">
        <f t="shared" ca="1" si="1"/>
        <v>50</v>
      </c>
      <c r="G36" s="36" t="str" cm="1">
        <f t="array" aca="1" ref="G36" ca="1">_xlfn.IFS(AND(F36&gt;=21,F36&lt;=35), "Young Adults", AND(F36&gt;=35, F36&lt;=45), "Senior Adullt", AND(F36&gt;=46,F36&lt;=65), "senior",AND(F36&gt;=66,F36&lt;=87),"Super Adults")</f>
        <v>senior</v>
      </c>
      <c r="H36" s="36"/>
      <c r="I36" s="3">
        <v>2</v>
      </c>
      <c r="J36" s="2" t="s">
        <v>22</v>
      </c>
      <c r="K36" s="2" t="s">
        <v>17</v>
      </c>
      <c r="L36" s="20" t="str">
        <f>IF(AND(I36&lt;5,'Billing Details'!I36&gt;10000),"High Priority","Regular Follow Up")</f>
        <v>High Priority</v>
      </c>
      <c r="M36" t="str">
        <f>IF(AND(L36="High Priority",'Patient Health Records'!U36="Critical",'Patient Health Records'!T36="Yes"),"Needs Attention",IF(AND('Patient Health Records'!U36&lt;&gt; "Critical",'Patient Health Records'!T36="Yes"),"Monitor Later",IF(AND('Patient Health Records'!U36="Critical",'Patient Health Records'!T36="No"),"Ask for Readmission","No Action")))</f>
        <v>Needs Attention</v>
      </c>
    </row>
    <row r="37" spans="1:13" ht="15.75" customHeight="1">
      <c r="A37" s="2" t="s">
        <v>74</v>
      </c>
      <c r="B37" s="2" t="s">
        <v>75</v>
      </c>
      <c r="C37" s="2" t="s">
        <v>9</v>
      </c>
      <c r="D37" s="17">
        <v>25203</v>
      </c>
      <c r="E37" s="36">
        <f t="shared" si="0"/>
        <v>1968</v>
      </c>
      <c r="F37" s="36">
        <f t="shared" ca="1" si="1"/>
        <v>58</v>
      </c>
      <c r="G37" s="36" t="str" cm="1">
        <f t="array" aca="1" ref="G37" ca="1">_xlfn.IFS(AND(F37&gt;=21,F37&lt;=35), "Young Adults", AND(F37&gt;=35, F37&lt;=45), "Senior Adullt", AND(F37&gt;=46,F37&lt;=65), "senior",AND(F37&gt;=66,F37&lt;=87),"Super Adults")</f>
        <v>senior</v>
      </c>
      <c r="H37" s="36"/>
      <c r="I37" s="3">
        <v>4</v>
      </c>
      <c r="J37" s="2" t="s">
        <v>16</v>
      </c>
      <c r="K37" s="2" t="s">
        <v>17</v>
      </c>
      <c r="L37" s="20" t="str">
        <f>IF(AND(I37&lt;5,'Billing Details'!I37&gt;10000),"High Priority","Regular Follow Up")</f>
        <v>High Priority</v>
      </c>
      <c r="M37" t="str">
        <f>IF(AND(L37="High Priority",'Patient Health Records'!U37="Critical",'Patient Health Records'!T37="Yes"),"Needs Attention",IF(AND('Patient Health Records'!U37&lt;&gt; "Critical",'Patient Health Records'!T37="Yes"),"Monitor Later",IF(AND('Patient Health Records'!U37="Critical",'Patient Health Records'!T37="No"),"Ask for Readmission","No Action")))</f>
        <v>No Action</v>
      </c>
    </row>
    <row r="38" spans="1:13" ht="15.75" customHeight="1">
      <c r="A38" s="2" t="s">
        <v>76</v>
      </c>
      <c r="B38" s="2" t="s">
        <v>77</v>
      </c>
      <c r="C38" s="2" t="s">
        <v>9</v>
      </c>
      <c r="D38" s="17">
        <v>23377</v>
      </c>
      <c r="E38" s="36">
        <f t="shared" si="0"/>
        <v>1964</v>
      </c>
      <c r="F38" s="36">
        <f t="shared" ca="1" si="1"/>
        <v>62</v>
      </c>
      <c r="G38" s="36" t="str" cm="1">
        <f t="array" aca="1" ref="G38" ca="1">_xlfn.IFS(AND(F38&gt;=21,F38&lt;=35), "Young Adults", AND(F38&gt;=35, F38&lt;=45), "Senior Adullt", AND(F38&gt;=46,F38&lt;=65), "senior",AND(F38&gt;=66,F38&lt;=87),"Super Adults")</f>
        <v>senior</v>
      </c>
      <c r="H38" s="36"/>
      <c r="I38" s="3">
        <v>5</v>
      </c>
      <c r="J38" s="2" t="s">
        <v>43</v>
      </c>
      <c r="K38" s="2" t="s">
        <v>51</v>
      </c>
      <c r="L38" s="20" t="str">
        <f>IF(AND(I38&lt;5,'Billing Details'!I38&gt;10000),"High Priority","Regular Follow Up")</f>
        <v>Regular Follow Up</v>
      </c>
      <c r="M38" t="str">
        <f>IF(AND(L38="High Priority",'Patient Health Records'!U38="Critical",'Patient Health Records'!T38="Yes"),"Needs Attention",IF(AND('Patient Health Records'!U38&lt;&gt; "Critical",'Patient Health Records'!T38="Yes"),"Monitor Later",IF(AND('Patient Health Records'!U38="Critical",'Patient Health Records'!T38="No"),"Ask for Readmission","No Action")))</f>
        <v>No Action</v>
      </c>
    </row>
    <row r="39" spans="1:13" ht="15.75" customHeight="1">
      <c r="A39" s="2" t="s">
        <v>78</v>
      </c>
      <c r="B39" s="2" t="s">
        <v>79</v>
      </c>
      <c r="C39" s="2" t="s">
        <v>19</v>
      </c>
      <c r="D39" s="17">
        <v>32508</v>
      </c>
      <c r="E39" s="36">
        <f t="shared" si="0"/>
        <v>1988</v>
      </c>
      <c r="F39" s="36">
        <f t="shared" ca="1" si="1"/>
        <v>38</v>
      </c>
      <c r="G39" s="36" t="str" cm="1">
        <f t="array" aca="1" ref="G39" ca="1">_xlfn.IFS(AND(F39&gt;=21,F39&lt;=35), "Young Adults", AND(F39&gt;=35, F39&lt;=45), "Senior Adullt", AND(F39&gt;=46,F39&lt;=65), "senior",AND(F39&gt;=66,F39&lt;=87),"Super Adults")</f>
        <v>Senior Adullt</v>
      </c>
      <c r="H39" s="36"/>
      <c r="I39" s="3">
        <v>15</v>
      </c>
      <c r="J39" s="2" t="s">
        <v>20</v>
      </c>
      <c r="K39" s="2" t="s">
        <v>11</v>
      </c>
      <c r="L39" s="20" t="str">
        <f>IF(AND(I39&lt;5,'Billing Details'!I39&gt;10000),"High Priority","Regular Follow Up")</f>
        <v>Regular Follow Up</v>
      </c>
      <c r="M39" t="str">
        <f>IF(AND(L39="High Priority",'Patient Health Records'!U39="Critical",'Patient Health Records'!T39="Yes"),"Needs Attention",IF(AND('Patient Health Records'!U39&lt;&gt; "Critical",'Patient Health Records'!T39="Yes"),"Monitor Later",IF(AND('Patient Health Records'!U39="Critical",'Patient Health Records'!T39="No"),"Ask for Readmission","No Action")))</f>
        <v>No Action</v>
      </c>
    </row>
    <row r="40" spans="1:13" ht="15.75" customHeight="1">
      <c r="A40" s="2" t="s">
        <v>80</v>
      </c>
      <c r="B40" s="2" t="s">
        <v>81</v>
      </c>
      <c r="C40" s="2" t="s">
        <v>9</v>
      </c>
      <c r="D40" s="17">
        <v>27029</v>
      </c>
      <c r="E40" s="36">
        <f t="shared" si="0"/>
        <v>1973</v>
      </c>
      <c r="F40" s="36">
        <f t="shared" ca="1" si="1"/>
        <v>53</v>
      </c>
      <c r="G40" s="36" t="str" cm="1">
        <f t="array" aca="1" ref="G40" ca="1">_xlfn.IFS(AND(F40&gt;=21,F40&lt;=35), "Young Adults", AND(F40&gt;=35, F40&lt;=45), "Senior Adullt", AND(F40&gt;=46,F40&lt;=65), "senior",AND(F40&gt;=66,F40&lt;=87),"Super Adults")</f>
        <v>senior</v>
      </c>
      <c r="H40" s="36"/>
      <c r="I40" s="3">
        <v>25</v>
      </c>
      <c r="J40" s="2" t="s">
        <v>43</v>
      </c>
      <c r="K40" s="2" t="s">
        <v>51</v>
      </c>
      <c r="L40" s="20" t="str">
        <f>IF(AND(I40&lt;5,'Billing Details'!I40&gt;10000),"High Priority","Regular Follow Up")</f>
        <v>Regular Follow Up</v>
      </c>
      <c r="M40" t="str">
        <f>IF(AND(L40="High Priority",'Patient Health Records'!U40="Critical",'Patient Health Records'!T40="Yes"),"Needs Attention",IF(AND('Patient Health Records'!U40&lt;&gt; "Critical",'Patient Health Records'!T40="Yes"),"Monitor Later",IF(AND('Patient Health Records'!U40="Critical",'Patient Health Records'!T40="No"),"Ask for Readmission","No Action")))</f>
        <v>No Action</v>
      </c>
    </row>
    <row r="41" spans="1:13" ht="15.75" customHeight="1">
      <c r="A41" s="2" t="s">
        <v>82</v>
      </c>
      <c r="B41" s="2" t="s">
        <v>1153</v>
      </c>
      <c r="C41" s="2" t="s">
        <v>19</v>
      </c>
      <c r="D41" s="17">
        <v>29951</v>
      </c>
      <c r="E41" s="36">
        <f t="shared" si="0"/>
        <v>1981</v>
      </c>
      <c r="F41" s="36">
        <f t="shared" ca="1" si="1"/>
        <v>45</v>
      </c>
      <c r="G41" s="36" t="str" cm="1">
        <f t="array" aca="1" ref="G41" ca="1">_xlfn.IFS(AND(F41&gt;=21,F41&lt;=35), "Young Adults", AND(F41&gt;=35, F41&lt;=45), "Senior Adullt", AND(F41&gt;=46,F41&lt;=65), "senior",AND(F41&gt;=66,F41&lt;=87),"Super Adults")</f>
        <v>Senior Adullt</v>
      </c>
      <c r="H41" s="36"/>
      <c r="I41" s="3">
        <v>30</v>
      </c>
      <c r="J41" s="2" t="s">
        <v>10</v>
      </c>
      <c r="K41" s="2" t="s">
        <v>11</v>
      </c>
      <c r="L41" s="20" t="str">
        <f>IF(AND(I41&lt;5,'Billing Details'!I41&gt;10000),"High Priority","Regular Follow Up")</f>
        <v>Regular Follow Up</v>
      </c>
      <c r="M41" t="str">
        <f>IF(AND(L41="High Priority",'Patient Health Records'!U41="Critical",'Patient Health Records'!T41="Yes"),"Needs Attention",IF(AND('Patient Health Records'!U41&lt;&gt; "Critical",'Patient Health Records'!T41="Yes"),"Monitor Later",IF(AND('Patient Health Records'!U41="Critical",'Patient Health Records'!T41="No"),"Ask for Readmission","No Action")))</f>
        <v>Monitor Later</v>
      </c>
    </row>
    <row r="42" spans="1:13" ht="15.75" customHeight="1">
      <c r="A42" s="2" t="s">
        <v>83</v>
      </c>
      <c r="B42" s="2" t="s">
        <v>41</v>
      </c>
      <c r="C42" s="2" t="s">
        <v>9</v>
      </c>
      <c r="D42" s="17">
        <v>27029</v>
      </c>
      <c r="E42" s="36">
        <f t="shared" si="0"/>
        <v>1973</v>
      </c>
      <c r="F42" s="36">
        <f t="shared" ca="1" si="1"/>
        <v>53</v>
      </c>
      <c r="G42" s="36" t="str" cm="1">
        <f t="array" aca="1" ref="G42" ca="1">_xlfn.IFS(AND(F42&gt;=21,F42&lt;=35), "Young Adults", AND(F42&gt;=35, F42&lt;=45), "Senior Adullt", AND(F42&gt;=46,F42&lt;=65), "senior",AND(F42&gt;=66,F42&lt;=87),"Super Adults")</f>
        <v>senior</v>
      </c>
      <c r="H42" s="36"/>
      <c r="I42" s="3">
        <v>7</v>
      </c>
      <c r="J42" s="2" t="s">
        <v>14</v>
      </c>
      <c r="K42" s="2" t="s">
        <v>51</v>
      </c>
      <c r="L42" s="20" t="str">
        <f>IF(AND(I42&lt;5,'Billing Details'!I42&gt;10000),"High Priority","Regular Follow Up")</f>
        <v>Regular Follow Up</v>
      </c>
      <c r="M42" t="str">
        <f>IF(AND(L42="High Priority",'Patient Health Records'!U42="Critical",'Patient Health Records'!T42="Yes"),"Needs Attention",IF(AND('Patient Health Records'!U42&lt;&gt; "Critical",'Patient Health Records'!T42="Yes"),"Monitor Later",IF(AND('Patient Health Records'!U42="Critical",'Patient Health Records'!T42="No"),"Ask for Readmission","No Action")))</f>
        <v>No Action</v>
      </c>
    </row>
    <row r="43" spans="1:13" ht="15.75" customHeight="1">
      <c r="A43" s="2" t="s">
        <v>84</v>
      </c>
      <c r="B43" s="2" t="s">
        <v>85</v>
      </c>
      <c r="C43" s="2" t="s">
        <v>9</v>
      </c>
      <c r="D43" s="17">
        <v>23377</v>
      </c>
      <c r="E43" s="36">
        <f t="shared" si="0"/>
        <v>1964</v>
      </c>
      <c r="F43" s="36">
        <f t="shared" ca="1" si="1"/>
        <v>62</v>
      </c>
      <c r="G43" s="36" t="str" cm="1">
        <f t="array" aca="1" ref="G43" ca="1">_xlfn.IFS(AND(F43&gt;=21,F43&lt;=35), "Young Adults", AND(F43&gt;=35, F43&lt;=45), "Senior Adullt", AND(F43&gt;=46,F43&lt;=65), "senior",AND(F43&gt;=66,F43&lt;=87),"Super Adults")</f>
        <v>senior</v>
      </c>
      <c r="H43" s="36"/>
      <c r="I43" s="3">
        <v>12</v>
      </c>
      <c r="J43" s="2" t="s">
        <v>14</v>
      </c>
      <c r="K43" s="2" t="s">
        <v>51</v>
      </c>
      <c r="L43" s="20" t="str">
        <f>IF(AND(I43&lt;5,'Billing Details'!I43&gt;10000),"High Priority","Regular Follow Up")</f>
        <v>Regular Follow Up</v>
      </c>
      <c r="M43" t="str">
        <f>IF(AND(L43="High Priority",'Patient Health Records'!U43="Critical",'Patient Health Records'!T43="Yes"),"Needs Attention",IF(AND('Patient Health Records'!U43&lt;&gt; "Critical",'Patient Health Records'!T43="Yes"),"Monitor Later",IF(AND('Patient Health Records'!U43="Critical",'Patient Health Records'!T43="No"),"Ask for Readmission","No Action")))</f>
        <v>Monitor Later</v>
      </c>
    </row>
    <row r="44" spans="1:13" ht="15.75" customHeight="1">
      <c r="A44" s="2" t="s">
        <v>86</v>
      </c>
      <c r="B44" s="2" t="s">
        <v>8</v>
      </c>
      <c r="C44" s="2" t="s">
        <v>9</v>
      </c>
      <c r="D44" s="17">
        <v>28855</v>
      </c>
      <c r="E44" s="36">
        <f t="shared" si="0"/>
        <v>1978</v>
      </c>
      <c r="F44" s="36">
        <f t="shared" ca="1" si="1"/>
        <v>48</v>
      </c>
      <c r="G44" s="36" t="str" cm="1">
        <f t="array" aca="1" ref="G44" ca="1">_xlfn.IFS(AND(F44&gt;=21,F44&lt;=35), "Young Adults", AND(F44&gt;=35, F44&lt;=45), "Senior Adullt", AND(F44&gt;=46,F44&lt;=65), "senior",AND(F44&gt;=66,F44&lt;=87),"Super Adults")</f>
        <v>senior</v>
      </c>
      <c r="H44" s="36"/>
      <c r="I44" s="3">
        <v>5</v>
      </c>
      <c r="J44" s="2" t="s">
        <v>33</v>
      </c>
      <c r="K44" s="2" t="s">
        <v>29</v>
      </c>
      <c r="L44" s="20" t="str">
        <f>IF(AND(I44&lt;5,'Billing Details'!I44&gt;10000),"High Priority","Regular Follow Up")</f>
        <v>Regular Follow Up</v>
      </c>
      <c r="M44" t="str">
        <f>IF(AND(L44="High Priority",'Patient Health Records'!U44="Critical",'Patient Health Records'!T44="Yes"),"Needs Attention",IF(AND('Patient Health Records'!U44&lt;&gt; "Critical",'Patient Health Records'!T44="Yes"),"Monitor Later",IF(AND('Patient Health Records'!U44="Critical",'Patient Health Records'!T44="No"),"Ask for Readmission","No Action")))</f>
        <v>Monitor Later</v>
      </c>
    </row>
    <row r="45" spans="1:13" ht="15.75" customHeight="1">
      <c r="A45" s="2" t="s">
        <v>87</v>
      </c>
      <c r="B45" s="2" t="s">
        <v>1716</v>
      </c>
      <c r="C45" s="2" t="s">
        <v>9</v>
      </c>
      <c r="D45" s="17">
        <v>34334</v>
      </c>
      <c r="E45" s="36">
        <f t="shared" si="0"/>
        <v>1993</v>
      </c>
      <c r="F45" s="36">
        <f t="shared" ca="1" si="1"/>
        <v>33</v>
      </c>
      <c r="G45" s="36" t="str" cm="1">
        <f t="array" aca="1" ref="G45" ca="1">_xlfn.IFS(AND(F45&gt;=21,F45&lt;=35), "Young Adults", AND(F45&gt;=35, F45&lt;=45), "Senior Adullt", AND(F45&gt;=46,F45&lt;=65), "senior",AND(F45&gt;=66,F45&lt;=87),"Super Adults")</f>
        <v>Young Adults</v>
      </c>
      <c r="H45" s="36"/>
      <c r="I45" s="3">
        <v>12</v>
      </c>
      <c r="J45" s="2" t="s">
        <v>14</v>
      </c>
      <c r="K45" s="2" t="s">
        <v>51</v>
      </c>
      <c r="L45" s="20" t="str">
        <f>IF(AND(I45&lt;5,'Billing Details'!I45&gt;10000),"High Priority","Regular Follow Up")</f>
        <v>Regular Follow Up</v>
      </c>
      <c r="M45" t="str">
        <f>IF(AND(L45="High Priority",'Patient Health Records'!U45="Critical",'Patient Health Records'!T45="Yes"),"Needs Attention",IF(AND('Patient Health Records'!U45&lt;&gt; "Critical",'Patient Health Records'!T45="Yes"),"Monitor Later",IF(AND('Patient Health Records'!U45="Critical",'Patient Health Records'!T45="No"),"Ask for Readmission","No Action")))</f>
        <v>Monitor Later</v>
      </c>
    </row>
    <row r="46" spans="1:13" ht="15.75" customHeight="1">
      <c r="A46" s="2" t="s">
        <v>88</v>
      </c>
      <c r="B46" s="2" t="s">
        <v>318</v>
      </c>
      <c r="C46" s="2" t="s">
        <v>19</v>
      </c>
      <c r="D46" s="17">
        <v>19724</v>
      </c>
      <c r="E46" s="36">
        <f t="shared" si="0"/>
        <v>1953</v>
      </c>
      <c r="F46" s="36">
        <f t="shared" ca="1" si="1"/>
        <v>73</v>
      </c>
      <c r="G46" s="36" t="str" cm="1">
        <f t="array" aca="1" ref="G46" ca="1">_xlfn.IFS(AND(F46&gt;=21,F46&lt;=35), "Young Adults", AND(F46&gt;=35, F46&lt;=45), "Senior Adullt", AND(F46&gt;=46,F46&lt;=65), "senior",AND(F46&gt;=66,F46&lt;=87),"Super Adults")</f>
        <v>Super Adults</v>
      </c>
      <c r="H46" s="36"/>
      <c r="I46" s="3">
        <v>2</v>
      </c>
      <c r="J46" s="2" t="s">
        <v>22</v>
      </c>
      <c r="K46" s="2" t="s">
        <v>17</v>
      </c>
      <c r="L46" s="20" t="str">
        <f>IF(AND(I46&lt;5,'Billing Details'!I46&gt;10000),"High Priority","Regular Follow Up")</f>
        <v>High Priority</v>
      </c>
      <c r="M46" t="str">
        <f>IF(AND(L46="High Priority",'Patient Health Records'!U46="Critical",'Patient Health Records'!T46="Yes"),"Needs Attention",IF(AND('Patient Health Records'!U46&lt;&gt; "Critical",'Patient Health Records'!T46="Yes"),"Monitor Later",IF(AND('Patient Health Records'!U46="Critical",'Patient Health Records'!T46="No"),"Ask for Readmission","No Action")))</f>
        <v>Needs Attention</v>
      </c>
    </row>
    <row r="47" spans="1:13" ht="15.75" customHeight="1">
      <c r="A47" s="2" t="s">
        <v>89</v>
      </c>
      <c r="B47" s="2" t="s">
        <v>90</v>
      </c>
      <c r="C47" s="2" t="s">
        <v>9</v>
      </c>
      <c r="D47" s="17">
        <v>31412</v>
      </c>
      <c r="E47" s="36">
        <f t="shared" si="0"/>
        <v>1985</v>
      </c>
      <c r="F47" s="36">
        <f t="shared" ca="1" si="1"/>
        <v>41</v>
      </c>
      <c r="G47" s="36" t="str" cm="1">
        <f t="array" aca="1" ref="G47" ca="1">_xlfn.IFS(AND(F47&gt;=21,F47&lt;=35), "Young Adults", AND(F47&gt;=35, F47&lt;=45), "Senior Adullt", AND(F47&gt;=46,F47&lt;=65), "senior",AND(F47&gt;=66,F47&lt;=87),"Super Adults")</f>
        <v>Senior Adullt</v>
      </c>
      <c r="H47" s="36"/>
      <c r="I47" s="3">
        <v>30</v>
      </c>
      <c r="J47" s="2" t="s">
        <v>28</v>
      </c>
      <c r="K47" s="2" t="s">
        <v>11</v>
      </c>
      <c r="L47" s="20" t="str">
        <f>IF(AND(I47&lt;5,'Billing Details'!I47&gt;10000),"High Priority","Regular Follow Up")</f>
        <v>Regular Follow Up</v>
      </c>
      <c r="M47" t="str">
        <f>IF(AND(L47="High Priority",'Patient Health Records'!U47="Critical",'Patient Health Records'!T47="Yes"),"Needs Attention",IF(AND('Patient Health Records'!U47&lt;&gt; "Critical",'Patient Health Records'!T47="Yes"),"Monitor Later",IF(AND('Patient Health Records'!U47="Critical",'Patient Health Records'!T47="No"),"Ask for Readmission","No Action")))</f>
        <v>No Action</v>
      </c>
    </row>
    <row r="48" spans="1:13" ht="15.75" customHeight="1">
      <c r="A48" s="2" t="s">
        <v>91</v>
      </c>
      <c r="B48" s="2" t="s">
        <v>92</v>
      </c>
      <c r="C48" s="2" t="s">
        <v>19</v>
      </c>
      <c r="D48" s="17">
        <v>34334</v>
      </c>
      <c r="E48" s="36">
        <f t="shared" si="0"/>
        <v>1993</v>
      </c>
      <c r="F48" s="36">
        <f t="shared" ca="1" si="1"/>
        <v>33</v>
      </c>
      <c r="G48" s="36" t="str" cm="1">
        <f t="array" aca="1" ref="G48" ca="1">_xlfn.IFS(AND(F48&gt;=21,F48&lt;=35), "Young Adults", AND(F48&gt;=35, F48&lt;=45), "Senior Adullt", AND(F48&gt;=46,F48&lt;=65), "senior",AND(F48&gt;=66,F48&lt;=87),"Super Adults")</f>
        <v>Young Adults</v>
      </c>
      <c r="H48" s="36"/>
      <c r="I48" s="3">
        <v>300</v>
      </c>
      <c r="J48" s="2" t="s">
        <v>10</v>
      </c>
      <c r="K48" s="2" t="s">
        <v>11</v>
      </c>
      <c r="L48" s="20" t="str">
        <f>IF(AND(I48&lt;5,'Billing Details'!I48&gt;10000),"High Priority","Regular Follow Up")</f>
        <v>Regular Follow Up</v>
      </c>
      <c r="M48" t="str">
        <f>IF(AND(L48="High Priority",'Patient Health Records'!U48="Critical",'Patient Health Records'!T48="Yes"),"Needs Attention",IF(AND('Patient Health Records'!U48&lt;&gt; "Critical",'Patient Health Records'!T48="Yes"),"Monitor Later",IF(AND('Patient Health Records'!U48="Critical",'Patient Health Records'!T48="No"),"Ask for Readmission","No Action")))</f>
        <v>Monitor Later</v>
      </c>
    </row>
    <row r="49" spans="1:13" ht="15.75" customHeight="1">
      <c r="A49" s="2" t="s">
        <v>93</v>
      </c>
      <c r="B49" s="2" t="s">
        <v>94</v>
      </c>
      <c r="C49" s="2" t="s">
        <v>9</v>
      </c>
      <c r="D49" s="17">
        <v>32508</v>
      </c>
      <c r="E49" s="36">
        <f t="shared" si="0"/>
        <v>1988</v>
      </c>
      <c r="F49" s="36">
        <f t="shared" ca="1" si="1"/>
        <v>38</v>
      </c>
      <c r="G49" s="36" t="str" cm="1">
        <f t="array" aca="1" ref="G49" ca="1">_xlfn.IFS(AND(F49&gt;=21,F49&lt;=35), "Young Adults", AND(F49&gt;=35, F49&lt;=45), "Senior Adullt", AND(F49&gt;=46,F49&lt;=65), "senior",AND(F49&gt;=66,F49&lt;=87),"Super Adults")</f>
        <v>Senior Adullt</v>
      </c>
      <c r="H49" s="36"/>
      <c r="I49" s="3">
        <v>25</v>
      </c>
      <c r="J49" s="2" t="s">
        <v>43</v>
      </c>
      <c r="K49" s="2" t="s">
        <v>51</v>
      </c>
      <c r="L49" s="20" t="str">
        <f>IF(AND(I49&lt;5,'Billing Details'!I49&gt;10000),"High Priority","Regular Follow Up")</f>
        <v>Regular Follow Up</v>
      </c>
      <c r="M49" t="str">
        <f>IF(AND(L49="High Priority",'Patient Health Records'!U49="Critical",'Patient Health Records'!T49="Yes"),"Needs Attention",IF(AND('Patient Health Records'!U49&lt;&gt; "Critical",'Patient Health Records'!T49="Yes"),"Monitor Later",IF(AND('Patient Health Records'!U49="Critical",'Patient Health Records'!T49="No"),"Ask for Readmission","No Action")))</f>
        <v>No Action</v>
      </c>
    </row>
    <row r="50" spans="1:13" ht="15.75" customHeight="1">
      <c r="A50" s="2" t="s">
        <v>95</v>
      </c>
      <c r="B50" s="2" t="s">
        <v>96</v>
      </c>
      <c r="C50" s="2" t="s">
        <v>19</v>
      </c>
      <c r="D50" s="17">
        <v>27029</v>
      </c>
      <c r="E50" s="36">
        <f t="shared" si="0"/>
        <v>1973</v>
      </c>
      <c r="F50" s="36">
        <f t="shared" ca="1" si="1"/>
        <v>53</v>
      </c>
      <c r="G50" s="36" t="str" cm="1">
        <f t="array" aca="1" ref="G50" ca="1">_xlfn.IFS(AND(F50&gt;=21,F50&lt;=35), "Young Adults", AND(F50&gt;=35, F50&lt;=45), "Senior Adullt", AND(F50&gt;=46,F50&lt;=65), "senior",AND(F50&gt;=66,F50&lt;=87),"Super Adults")</f>
        <v>senior</v>
      </c>
      <c r="H50" s="36"/>
      <c r="I50" s="3">
        <v>20</v>
      </c>
      <c r="J50" s="2" t="s">
        <v>28</v>
      </c>
      <c r="K50" s="2" t="s">
        <v>11</v>
      </c>
      <c r="L50" s="20" t="str">
        <f>IF(AND(I50&lt;5,'Billing Details'!I50&gt;10000),"High Priority","Regular Follow Up")</f>
        <v>Regular Follow Up</v>
      </c>
      <c r="M50" t="str">
        <f>IF(AND(L50="High Priority",'Patient Health Records'!U50="Critical",'Patient Health Records'!T50="Yes"),"Needs Attention",IF(AND('Patient Health Records'!U50&lt;&gt; "Critical",'Patient Health Records'!T50="Yes"),"Monitor Later",IF(AND('Patient Health Records'!U50="Critical",'Patient Health Records'!T50="No"),"Ask for Readmission","No Action")))</f>
        <v>No Action</v>
      </c>
    </row>
    <row r="51" spans="1:13" ht="15.75" customHeight="1">
      <c r="A51" s="2" t="s">
        <v>97</v>
      </c>
      <c r="B51" s="2" t="s">
        <v>542</v>
      </c>
      <c r="C51" s="2" t="s">
        <v>9</v>
      </c>
      <c r="D51" s="17">
        <v>25203</v>
      </c>
      <c r="E51" s="36">
        <f t="shared" si="0"/>
        <v>1968</v>
      </c>
      <c r="F51" s="36">
        <f t="shared" ca="1" si="1"/>
        <v>58</v>
      </c>
      <c r="G51" s="36" t="str" cm="1">
        <f t="array" aca="1" ref="G51" ca="1">_xlfn.IFS(AND(F51&gt;=21,F51&lt;=35), "Young Adults", AND(F51&gt;=35, F51&lt;=45), "Senior Adullt", AND(F51&gt;=46,F51&lt;=65), "senior",AND(F51&gt;=66,F51&lt;=87),"Super Adults")</f>
        <v>senior</v>
      </c>
      <c r="H51" s="36"/>
      <c r="I51" s="3">
        <v>4</v>
      </c>
      <c r="J51" s="2" t="s">
        <v>33</v>
      </c>
      <c r="K51" s="2" t="s">
        <v>29</v>
      </c>
      <c r="L51" s="20" t="str">
        <f>IF(AND(I51&lt;5,'Billing Details'!I51&gt;10000),"High Priority","Regular Follow Up")</f>
        <v>High Priority</v>
      </c>
      <c r="M51" t="str">
        <f>IF(AND(L51="High Priority",'Patient Health Records'!U51="Critical",'Patient Health Records'!T51="Yes"),"Needs Attention",IF(AND('Patient Health Records'!U51&lt;&gt; "Critical",'Patient Health Records'!T51="Yes"),"Monitor Later",IF(AND('Patient Health Records'!U51="Critical",'Patient Health Records'!T51="No"),"Ask for Readmission","No Action")))</f>
        <v>Ask for Readmission</v>
      </c>
    </row>
    <row r="52" spans="1:13" ht="15.75" customHeight="1">
      <c r="A52" s="2" t="s">
        <v>98</v>
      </c>
      <c r="B52" s="2" t="s">
        <v>99</v>
      </c>
      <c r="C52" s="2" t="s">
        <v>19</v>
      </c>
      <c r="D52" s="17">
        <v>23377</v>
      </c>
      <c r="E52" s="36">
        <f t="shared" si="0"/>
        <v>1964</v>
      </c>
      <c r="F52" s="36">
        <f t="shared" ca="1" si="1"/>
        <v>62</v>
      </c>
      <c r="G52" s="36" t="str" cm="1">
        <f t="array" aca="1" ref="G52" ca="1">_xlfn.IFS(AND(F52&gt;=21,F52&lt;=35), "Young Adults", AND(F52&gt;=35, F52&lt;=45), "Senior Adullt", AND(F52&gt;=46,F52&lt;=65), "senior",AND(F52&gt;=66,F52&lt;=87),"Super Adults")</f>
        <v>senior</v>
      </c>
      <c r="H52" s="36"/>
      <c r="I52" s="3">
        <v>9</v>
      </c>
      <c r="J52" s="2" t="s">
        <v>43</v>
      </c>
      <c r="K52" s="2" t="s">
        <v>51</v>
      </c>
      <c r="L52" s="20" t="str">
        <f>IF(AND(I52&lt;5,'Billing Details'!I52&gt;10000),"High Priority","Regular Follow Up")</f>
        <v>Regular Follow Up</v>
      </c>
      <c r="M52" t="str">
        <f>IF(AND(L52="High Priority",'Patient Health Records'!U52="Critical",'Patient Health Records'!T52="Yes"),"Needs Attention",IF(AND('Patient Health Records'!U52&lt;&gt; "Critical",'Patient Health Records'!T52="Yes"),"Monitor Later",IF(AND('Patient Health Records'!U52="Critical",'Patient Health Records'!T52="No"),"Ask for Readmission","No Action")))</f>
        <v>Monitor Later</v>
      </c>
    </row>
    <row r="53" spans="1:13" ht="15.75" customHeight="1">
      <c r="A53" s="2" t="s">
        <v>100</v>
      </c>
      <c r="B53" s="2" t="s">
        <v>101</v>
      </c>
      <c r="C53" s="2" t="s">
        <v>19</v>
      </c>
      <c r="D53" s="17">
        <v>23377</v>
      </c>
      <c r="E53" s="36">
        <f t="shared" si="0"/>
        <v>1964</v>
      </c>
      <c r="F53" s="36">
        <f t="shared" ca="1" si="1"/>
        <v>62</v>
      </c>
      <c r="G53" s="36" t="str" cm="1">
        <f t="array" aca="1" ref="G53" ca="1">_xlfn.IFS(AND(F53&gt;=21,F53&lt;=35), "Young Adults", AND(F53&gt;=35, F53&lt;=45), "Senior Adullt", AND(F53&gt;=46,F53&lt;=65), "senior",AND(F53&gt;=66,F53&lt;=87),"Super Adults")</f>
        <v>senior</v>
      </c>
      <c r="H53" s="36"/>
      <c r="I53" s="3">
        <v>25</v>
      </c>
      <c r="J53" s="2" t="s">
        <v>43</v>
      </c>
      <c r="K53" s="2" t="s">
        <v>51</v>
      </c>
      <c r="L53" s="20" t="str">
        <f>IF(AND(I53&lt;5,'Billing Details'!I53&gt;10000),"High Priority","Regular Follow Up")</f>
        <v>Regular Follow Up</v>
      </c>
      <c r="M53" t="str">
        <f>IF(AND(L53="High Priority",'Patient Health Records'!U53="Critical",'Patient Health Records'!T53="Yes"),"Needs Attention",IF(AND('Patient Health Records'!U53&lt;&gt; "Critical",'Patient Health Records'!T53="Yes"),"Monitor Later",IF(AND('Patient Health Records'!U53="Critical",'Patient Health Records'!T53="No"),"Ask for Readmission","No Action")))</f>
        <v>No Action</v>
      </c>
    </row>
    <row r="54" spans="1:13" ht="15.75" customHeight="1">
      <c r="A54" s="2" t="s">
        <v>102</v>
      </c>
      <c r="B54" s="2" t="s">
        <v>13</v>
      </c>
      <c r="C54" s="2" t="s">
        <v>9</v>
      </c>
      <c r="D54" s="17">
        <v>23377</v>
      </c>
      <c r="E54" s="36">
        <f t="shared" si="0"/>
        <v>1964</v>
      </c>
      <c r="F54" s="36">
        <f t="shared" ca="1" si="1"/>
        <v>62</v>
      </c>
      <c r="G54" s="36" t="str" cm="1">
        <f t="array" aca="1" ref="G54" ca="1">_xlfn.IFS(AND(F54&gt;=21,F54&lt;=35), "Young Adults", AND(F54&gt;=35, F54&lt;=45), "Senior Adullt", AND(F54&gt;=46,F54&lt;=65), "senior",AND(F54&gt;=66,F54&lt;=87),"Super Adults")</f>
        <v>senior</v>
      </c>
      <c r="H54" s="36"/>
      <c r="I54" s="3">
        <v>300</v>
      </c>
      <c r="J54" s="2" t="s">
        <v>43</v>
      </c>
      <c r="K54" s="2" t="s">
        <v>51</v>
      </c>
      <c r="L54" s="20" t="str">
        <f>IF(AND(I54&lt;5,'Billing Details'!I54&gt;10000),"High Priority","Regular Follow Up")</f>
        <v>Regular Follow Up</v>
      </c>
      <c r="M54" t="str">
        <f>IF(AND(L54="High Priority",'Patient Health Records'!U54="Critical",'Patient Health Records'!T54="Yes"),"Needs Attention",IF(AND('Patient Health Records'!U54&lt;&gt; "Critical",'Patient Health Records'!T54="Yes"),"Monitor Later",IF(AND('Patient Health Records'!U54="Critical",'Patient Health Records'!T54="No"),"Ask for Readmission","No Action")))</f>
        <v>No Action</v>
      </c>
    </row>
    <row r="55" spans="1:13" ht="15.75" customHeight="1">
      <c r="A55" s="2" t="s">
        <v>103</v>
      </c>
      <c r="B55" s="2" t="s">
        <v>175</v>
      </c>
      <c r="C55" s="2" t="s">
        <v>19</v>
      </c>
      <c r="D55" s="17">
        <v>30682</v>
      </c>
      <c r="E55" s="36">
        <f t="shared" si="0"/>
        <v>1984</v>
      </c>
      <c r="F55" s="36">
        <f t="shared" ca="1" si="1"/>
        <v>42</v>
      </c>
      <c r="G55" s="36" t="str" cm="1">
        <f t="array" aca="1" ref="G55" ca="1">_xlfn.IFS(AND(F55&gt;=21,F55&lt;=35), "Young Adults", AND(F55&gt;=35, F55&lt;=45), "Senior Adullt", AND(F55&gt;=46,F55&lt;=65), "senior",AND(F55&gt;=66,F55&lt;=87),"Super Adults")</f>
        <v>Senior Adullt</v>
      </c>
      <c r="H55" s="36"/>
      <c r="I55" s="3" t="s">
        <v>1681</v>
      </c>
      <c r="J55" s="2" t="s">
        <v>43</v>
      </c>
      <c r="K55" s="2" t="s">
        <v>51</v>
      </c>
      <c r="L55" s="20" t="str">
        <f>IF(AND(I55&lt;5,'Billing Details'!I55&gt;10000),"High Priority","Regular Follow Up")</f>
        <v>Regular Follow Up</v>
      </c>
      <c r="M55" t="str">
        <f>IF(AND(L55="High Priority",'Patient Health Records'!U55="Critical",'Patient Health Records'!T55="Yes"),"Needs Attention",IF(AND('Patient Health Records'!U55&lt;&gt; "Critical",'Patient Health Records'!T55="Yes"),"Monitor Later",IF(AND('Patient Health Records'!U55="Critical",'Patient Health Records'!T55="No"),"Ask for Readmission","No Action")))</f>
        <v>Monitor Later</v>
      </c>
    </row>
    <row r="56" spans="1:13" ht="15.75" customHeight="1">
      <c r="A56" s="2" t="s">
        <v>104</v>
      </c>
      <c r="B56" s="2" t="s">
        <v>105</v>
      </c>
      <c r="C56" s="2" t="s">
        <v>9</v>
      </c>
      <c r="D56" s="17">
        <v>28855</v>
      </c>
      <c r="E56" s="36">
        <f t="shared" si="0"/>
        <v>1978</v>
      </c>
      <c r="F56" s="36">
        <f t="shared" ca="1" si="1"/>
        <v>48</v>
      </c>
      <c r="G56" s="36" t="str" cm="1">
        <f t="array" aca="1" ref="G56" ca="1">_xlfn.IFS(AND(F56&gt;=21,F56&lt;=35), "Young Adults", AND(F56&gt;=35, F56&lt;=45), "Senior Adullt", AND(F56&gt;=46,F56&lt;=65), "senior",AND(F56&gt;=66,F56&lt;=87),"Super Adults")</f>
        <v>senior</v>
      </c>
      <c r="H56" s="36"/>
      <c r="I56" s="3">
        <v>4</v>
      </c>
      <c r="J56" s="2" t="s">
        <v>16</v>
      </c>
      <c r="K56" s="2" t="s">
        <v>17</v>
      </c>
      <c r="L56" s="20" t="str">
        <f>IF(AND(I56&lt;5,'Billing Details'!I56&gt;10000),"High Priority","Regular Follow Up")</f>
        <v>High Priority</v>
      </c>
      <c r="M56" t="str">
        <f>IF(AND(L56="High Priority",'Patient Health Records'!U56="Critical",'Patient Health Records'!T56="Yes"),"Needs Attention",IF(AND('Patient Health Records'!U56&lt;&gt; "Critical",'Patient Health Records'!T56="Yes"),"Monitor Later",IF(AND('Patient Health Records'!U56="Critical",'Patient Health Records'!T56="No"),"Ask for Readmission","No Action")))</f>
        <v>Monitor Later</v>
      </c>
    </row>
    <row r="57" spans="1:13" ht="15.75" customHeight="1">
      <c r="A57" s="2" t="s">
        <v>106</v>
      </c>
      <c r="B57" s="2" t="s">
        <v>85</v>
      </c>
      <c r="C57" s="2" t="s">
        <v>9</v>
      </c>
      <c r="D57" s="17">
        <v>23377</v>
      </c>
      <c r="E57" s="36">
        <f t="shared" si="0"/>
        <v>1964</v>
      </c>
      <c r="F57" s="36">
        <f t="shared" ca="1" si="1"/>
        <v>62</v>
      </c>
      <c r="G57" s="36" t="str" cm="1">
        <f t="array" aca="1" ref="G57" ca="1">_xlfn.IFS(AND(F57&gt;=21,F57&lt;=35), "Young Adults", AND(F57&gt;=35, F57&lt;=45), "Senior Adullt", AND(F57&gt;=46,F57&lt;=65), "senior",AND(F57&gt;=66,F57&lt;=87),"Super Adults")</f>
        <v>senior</v>
      </c>
      <c r="H57" s="36"/>
      <c r="I57" s="3">
        <v>2</v>
      </c>
      <c r="J57" s="2" t="s">
        <v>22</v>
      </c>
      <c r="K57" s="2" t="s">
        <v>17</v>
      </c>
      <c r="L57" s="20" t="str">
        <f>IF(AND(I57&lt;5,'Billing Details'!I57&gt;10000),"High Priority","Regular Follow Up")</f>
        <v>High Priority</v>
      </c>
      <c r="M57" t="str">
        <f>IF(AND(L57="High Priority",'Patient Health Records'!U57="Critical",'Patient Health Records'!T57="Yes"),"Needs Attention",IF(AND('Patient Health Records'!U57&lt;&gt; "Critical",'Patient Health Records'!T57="Yes"),"Monitor Later",IF(AND('Patient Health Records'!U57="Critical",'Patient Health Records'!T57="No"),"Ask for Readmission","No Action")))</f>
        <v>No Action</v>
      </c>
    </row>
    <row r="58" spans="1:13" ht="15.75" customHeight="1">
      <c r="A58" s="2" t="s">
        <v>107</v>
      </c>
      <c r="B58" s="2" t="s">
        <v>108</v>
      </c>
      <c r="C58" s="2" t="s">
        <v>19</v>
      </c>
      <c r="D58" s="17">
        <v>26299</v>
      </c>
      <c r="E58" s="36">
        <f t="shared" si="0"/>
        <v>1972</v>
      </c>
      <c r="F58" s="36">
        <f t="shared" ca="1" si="1"/>
        <v>54</v>
      </c>
      <c r="G58" s="36" t="str" cm="1">
        <f t="array" aca="1" ref="G58" ca="1">_xlfn.IFS(AND(F58&gt;=21,F58&lt;=35), "Young Adults", AND(F58&gt;=35, F58&lt;=45), "Senior Adullt", AND(F58&gt;=46,F58&lt;=65), "senior",AND(F58&gt;=66,F58&lt;=87),"Super Adults")</f>
        <v>senior</v>
      </c>
      <c r="H58" s="36"/>
      <c r="I58" s="3">
        <v>2</v>
      </c>
      <c r="J58" s="2" t="s">
        <v>16</v>
      </c>
      <c r="K58" s="2" t="s">
        <v>17</v>
      </c>
      <c r="L58" s="20" t="str">
        <f>IF(AND(I58&lt;5,'Billing Details'!I58&gt;10000),"High Priority","Regular Follow Up")</f>
        <v>Regular Follow Up</v>
      </c>
      <c r="M58" t="str">
        <f>IF(AND(L58="High Priority",'Patient Health Records'!U58="Critical",'Patient Health Records'!T58="Yes"),"Needs Attention",IF(AND('Patient Health Records'!U58&lt;&gt; "Critical",'Patient Health Records'!T58="Yes"),"Monitor Later",IF(AND('Patient Health Records'!U58="Critical",'Patient Health Records'!T58="No"),"Ask for Readmission","No Action")))</f>
        <v>Monitor Later</v>
      </c>
    </row>
    <row r="59" spans="1:13" ht="15.75" customHeight="1">
      <c r="A59" s="2" t="s">
        <v>109</v>
      </c>
      <c r="B59" s="2" t="s">
        <v>110</v>
      </c>
      <c r="C59" s="2" t="s">
        <v>19</v>
      </c>
      <c r="D59" s="17">
        <v>31412</v>
      </c>
      <c r="E59" s="36">
        <f t="shared" si="0"/>
        <v>1985</v>
      </c>
      <c r="F59" s="36">
        <f t="shared" ca="1" si="1"/>
        <v>41</v>
      </c>
      <c r="G59" s="36" t="str" cm="1">
        <f t="array" aca="1" ref="G59" ca="1">_xlfn.IFS(AND(F59&gt;=21,F59&lt;=35), "Young Adults", AND(F59&gt;=35, F59&lt;=45), "Senior Adullt", AND(F59&gt;=46,F59&lt;=65), "senior",AND(F59&gt;=66,F59&lt;=87),"Super Adults")</f>
        <v>Senior Adullt</v>
      </c>
      <c r="H59" s="36"/>
      <c r="I59" s="3">
        <v>5</v>
      </c>
      <c r="J59" s="2" t="s">
        <v>28</v>
      </c>
      <c r="K59" s="2" t="s">
        <v>11</v>
      </c>
      <c r="L59" s="20" t="str">
        <f>IF(AND(I59&lt;5,'Billing Details'!I59&gt;10000),"High Priority","Regular Follow Up")</f>
        <v>Regular Follow Up</v>
      </c>
      <c r="M59" t="str">
        <f>IF(AND(L59="High Priority",'Patient Health Records'!U59="Critical",'Patient Health Records'!T59="Yes"),"Needs Attention",IF(AND('Patient Health Records'!U59&lt;&gt; "Critical",'Patient Health Records'!T59="Yes"),"Monitor Later",IF(AND('Patient Health Records'!U59="Critical",'Patient Health Records'!T59="No"),"Ask for Readmission","No Action")))</f>
        <v>Monitor Later</v>
      </c>
    </row>
    <row r="60" spans="1:13" ht="15.75" customHeight="1">
      <c r="A60" s="2" t="s">
        <v>111</v>
      </c>
      <c r="B60" s="2" t="s">
        <v>105</v>
      </c>
      <c r="C60" s="2" t="s">
        <v>9</v>
      </c>
      <c r="D60" s="17">
        <v>28855</v>
      </c>
      <c r="E60" s="36">
        <f t="shared" si="0"/>
        <v>1978</v>
      </c>
      <c r="F60" s="36">
        <f t="shared" ca="1" si="1"/>
        <v>48</v>
      </c>
      <c r="G60" s="36" t="str" cm="1">
        <f t="array" aca="1" ref="G60" ca="1">_xlfn.IFS(AND(F60&gt;=21,F60&lt;=35), "Young Adults", AND(F60&gt;=35, F60&lt;=45), "Senior Adullt", AND(F60&gt;=46,F60&lt;=65), "senior",AND(F60&gt;=66,F60&lt;=87),"Super Adults")</f>
        <v>senior</v>
      </c>
      <c r="H60" s="36"/>
      <c r="I60" s="3">
        <v>20</v>
      </c>
      <c r="J60" s="2" t="s">
        <v>28</v>
      </c>
      <c r="K60" s="2" t="s">
        <v>11</v>
      </c>
      <c r="L60" s="20" t="str">
        <f>IF(AND(I60&lt;5,'Billing Details'!I60&gt;10000),"High Priority","Regular Follow Up")</f>
        <v>Regular Follow Up</v>
      </c>
      <c r="M60" t="str">
        <f>IF(AND(L60="High Priority",'Patient Health Records'!U60="Critical",'Patient Health Records'!T60="Yes"),"Needs Attention",IF(AND('Patient Health Records'!U60&lt;&gt; "Critical",'Patient Health Records'!T60="Yes"),"Monitor Later",IF(AND('Patient Health Records'!U60="Critical",'Patient Health Records'!T60="No"),"Ask for Readmission","No Action")))</f>
        <v>No Action</v>
      </c>
    </row>
    <row r="61" spans="1:13" ht="15.75" customHeight="1">
      <c r="A61" s="2" t="s">
        <v>112</v>
      </c>
      <c r="B61" s="2" t="s">
        <v>113</v>
      </c>
      <c r="C61" s="2" t="s">
        <v>19</v>
      </c>
      <c r="D61" s="17">
        <v>30682</v>
      </c>
      <c r="E61" s="36">
        <f t="shared" si="0"/>
        <v>1984</v>
      </c>
      <c r="F61" s="36">
        <f t="shared" ca="1" si="1"/>
        <v>42</v>
      </c>
      <c r="G61" s="36" t="str" cm="1">
        <f t="array" aca="1" ref="G61" ca="1">_xlfn.IFS(AND(F61&gt;=21,F61&lt;=35), "Young Adults", AND(F61&gt;=35, F61&lt;=45), "Senior Adullt", AND(F61&gt;=46,F61&lt;=65), "senior",AND(F61&gt;=66,F61&lt;=87),"Super Adults")</f>
        <v>Senior Adullt</v>
      </c>
      <c r="H61" s="36"/>
      <c r="I61" s="3">
        <v>1</v>
      </c>
      <c r="J61" s="2" t="s">
        <v>22</v>
      </c>
      <c r="K61" s="2" t="s">
        <v>17</v>
      </c>
      <c r="L61" s="20" t="str">
        <f>IF(AND(I61&lt;5,'Billing Details'!I61&gt;10000),"High Priority","Regular Follow Up")</f>
        <v>Regular Follow Up</v>
      </c>
      <c r="M61" t="str">
        <f>IF(AND(L61="High Priority",'Patient Health Records'!U61="Critical",'Patient Health Records'!T61="Yes"),"Needs Attention",IF(AND('Patient Health Records'!U61&lt;&gt; "Critical",'Patient Health Records'!T61="Yes"),"Monitor Later",IF(AND('Patient Health Records'!U61="Critical",'Patient Health Records'!T61="No"),"Ask for Readmission","No Action")))</f>
        <v>Monitor Later</v>
      </c>
    </row>
    <row r="62" spans="1:13" ht="15.75" customHeight="1">
      <c r="A62" s="2" t="s">
        <v>114</v>
      </c>
      <c r="B62" s="2" t="s">
        <v>108</v>
      </c>
      <c r="C62" s="2" t="s">
        <v>19</v>
      </c>
      <c r="D62" s="17">
        <v>32508</v>
      </c>
      <c r="E62" s="36">
        <f t="shared" si="0"/>
        <v>1988</v>
      </c>
      <c r="F62" s="36">
        <f t="shared" ca="1" si="1"/>
        <v>38</v>
      </c>
      <c r="G62" s="36" t="str" cm="1">
        <f t="array" aca="1" ref="G62" ca="1">_xlfn.IFS(AND(F62&gt;=21,F62&lt;=35), "Young Adults", AND(F62&gt;=35, F62&lt;=45), "Senior Adullt", AND(F62&gt;=46,F62&lt;=65), "senior",AND(F62&gt;=66,F62&lt;=87),"Super Adults")</f>
        <v>Senior Adullt</v>
      </c>
      <c r="H62" s="36"/>
      <c r="I62" s="3">
        <v>15</v>
      </c>
      <c r="J62" s="2" t="s">
        <v>16</v>
      </c>
      <c r="K62" s="2" t="s">
        <v>17</v>
      </c>
      <c r="L62" s="20" t="str">
        <f>IF(AND(I62&lt;5,'Billing Details'!I62&gt;10000),"High Priority","Regular Follow Up")</f>
        <v>Regular Follow Up</v>
      </c>
      <c r="M62" t="str">
        <f>IF(AND(L62="High Priority",'Patient Health Records'!U62="Critical",'Patient Health Records'!T62="Yes"),"Needs Attention",IF(AND('Patient Health Records'!U62&lt;&gt; "Critical",'Patient Health Records'!T62="Yes"),"Monitor Later",IF(AND('Patient Health Records'!U62="Critical",'Patient Health Records'!T62="No"),"Ask for Readmission","No Action")))</f>
        <v>No Action</v>
      </c>
    </row>
    <row r="63" spans="1:13" ht="15.75" customHeight="1">
      <c r="A63" s="2" t="s">
        <v>115</v>
      </c>
      <c r="B63" s="2" t="s">
        <v>140</v>
      </c>
      <c r="C63" s="2" t="s">
        <v>9</v>
      </c>
      <c r="D63" s="17">
        <v>34699</v>
      </c>
      <c r="E63" s="36">
        <f t="shared" si="0"/>
        <v>1994</v>
      </c>
      <c r="F63" s="36">
        <f t="shared" ca="1" si="1"/>
        <v>32</v>
      </c>
      <c r="G63" s="36" t="str" cm="1">
        <f t="array" aca="1" ref="G63" ca="1">_xlfn.IFS(AND(F63&gt;=21,F63&lt;=35), "Young Adults", AND(F63&gt;=35, F63&lt;=45), "Senior Adullt", AND(F63&gt;=46,F63&lt;=65), "senior",AND(F63&gt;=66,F63&lt;=87),"Super Adults")</f>
        <v>Young Adults</v>
      </c>
      <c r="H63" s="36"/>
      <c r="I63" s="3">
        <v>2</v>
      </c>
      <c r="J63" s="2" t="s">
        <v>22</v>
      </c>
      <c r="K63" s="2" t="s">
        <v>17</v>
      </c>
      <c r="L63" s="20" t="str">
        <f>IF(AND(I63&lt;5,'Billing Details'!I63&gt;10000),"High Priority","Regular Follow Up")</f>
        <v>High Priority</v>
      </c>
      <c r="M63" t="str">
        <f>IF(AND(L63="High Priority",'Patient Health Records'!U63="Critical",'Patient Health Records'!T63="Yes"),"Needs Attention",IF(AND('Patient Health Records'!U63&lt;&gt; "Critical",'Patient Health Records'!T63="Yes"),"Monitor Later",IF(AND('Patient Health Records'!U63="Critical",'Patient Health Records'!T63="No"),"Ask for Readmission","No Action")))</f>
        <v>No Action</v>
      </c>
    </row>
    <row r="64" spans="1:13" ht="15.75" customHeight="1">
      <c r="A64" s="2" t="s">
        <v>116</v>
      </c>
      <c r="B64" s="2" t="s">
        <v>72</v>
      </c>
      <c r="C64" s="2" t="s">
        <v>19</v>
      </c>
      <c r="D64" s="17">
        <v>30682</v>
      </c>
      <c r="E64" s="36">
        <f t="shared" si="0"/>
        <v>1984</v>
      </c>
      <c r="F64" s="36">
        <f t="shared" ca="1" si="1"/>
        <v>42</v>
      </c>
      <c r="G64" s="36" t="str" cm="1">
        <f t="array" aca="1" ref="G64" ca="1">_xlfn.IFS(AND(F64&gt;=21,F64&lt;=35), "Young Adults", AND(F64&gt;=35, F64&lt;=45), "Senior Adullt", AND(F64&gt;=46,F64&lt;=65), "senior",AND(F64&gt;=66,F64&lt;=87),"Super Adults")</f>
        <v>Senior Adullt</v>
      </c>
      <c r="H64" s="36"/>
      <c r="I64" s="3">
        <v>40</v>
      </c>
      <c r="J64" s="2" t="s">
        <v>43</v>
      </c>
      <c r="K64" s="2" t="s">
        <v>51</v>
      </c>
      <c r="L64" s="20" t="str">
        <f>IF(AND(I64&lt;5,'Billing Details'!I64&gt;10000),"High Priority","Regular Follow Up")</f>
        <v>Regular Follow Up</v>
      </c>
      <c r="M64" t="str">
        <f>IF(AND(L64="High Priority",'Patient Health Records'!U64="Critical",'Patient Health Records'!T64="Yes"),"Needs Attention",IF(AND('Patient Health Records'!U64&lt;&gt; "Critical",'Patient Health Records'!T64="Yes"),"Monitor Later",IF(AND('Patient Health Records'!U64="Critical",'Patient Health Records'!T64="No"),"Ask for Readmission","No Action")))</f>
        <v>Monitor Later</v>
      </c>
    </row>
    <row r="65" spans="1:13" ht="15.75" customHeight="1">
      <c r="A65" s="2" t="s">
        <v>117</v>
      </c>
      <c r="B65" s="2" t="s">
        <v>118</v>
      </c>
      <c r="C65" s="2" t="s">
        <v>9</v>
      </c>
      <c r="D65" s="17">
        <v>31412</v>
      </c>
      <c r="E65" s="36">
        <f t="shared" si="0"/>
        <v>1985</v>
      </c>
      <c r="F65" s="36">
        <f t="shared" ca="1" si="1"/>
        <v>41</v>
      </c>
      <c r="G65" s="36" t="str" cm="1">
        <f t="array" aca="1" ref="G65" ca="1">_xlfn.IFS(AND(F65&gt;=21,F65&lt;=35), "Young Adults", AND(F65&gt;=35, F65&lt;=45), "Senior Adullt", AND(F65&gt;=46,F65&lt;=65), "senior",AND(F65&gt;=66,F65&lt;=87),"Super Adults")</f>
        <v>Senior Adullt</v>
      </c>
      <c r="H65" s="36"/>
      <c r="I65" s="3">
        <v>40</v>
      </c>
      <c r="J65" s="2" t="s">
        <v>43</v>
      </c>
      <c r="K65" s="2" t="s">
        <v>51</v>
      </c>
      <c r="L65" s="20" t="str">
        <f>IF(AND(I65&lt;5,'Billing Details'!I65&gt;10000),"High Priority","Regular Follow Up")</f>
        <v>Regular Follow Up</v>
      </c>
      <c r="M65" t="str">
        <f>IF(AND(L65="High Priority",'Patient Health Records'!U65="Critical",'Patient Health Records'!T65="Yes"),"Needs Attention",IF(AND('Patient Health Records'!U65&lt;&gt; "Critical",'Patient Health Records'!T65="Yes"),"Monitor Later",IF(AND('Patient Health Records'!U65="Critical",'Patient Health Records'!T65="No"),"Ask for Readmission","No Action")))</f>
        <v>No Action</v>
      </c>
    </row>
    <row r="66" spans="1:13" ht="15.75" customHeight="1">
      <c r="A66" s="2" t="s">
        <v>119</v>
      </c>
      <c r="B66" s="2" t="s">
        <v>120</v>
      </c>
      <c r="C66" s="2" t="s">
        <v>19</v>
      </c>
      <c r="D66" s="17">
        <v>21550</v>
      </c>
      <c r="E66" s="36">
        <f t="shared" si="0"/>
        <v>1958</v>
      </c>
      <c r="F66" s="36">
        <f t="shared" ca="1" si="1"/>
        <v>68</v>
      </c>
      <c r="G66" s="36" t="str" cm="1">
        <f t="array" aca="1" ref="G66" ca="1">_xlfn.IFS(AND(F66&gt;=21,F66&lt;=35), "Young Adults", AND(F66&gt;=35, F66&lt;=45), "Senior Adullt", AND(F66&gt;=46,F66&lt;=65), "senior",AND(F66&gt;=66,F66&lt;=87),"Super Adults")</f>
        <v>Super Adults</v>
      </c>
      <c r="H66" s="36"/>
      <c r="I66" s="3">
        <v>12</v>
      </c>
      <c r="J66" s="2" t="s">
        <v>43</v>
      </c>
      <c r="K66" s="2" t="s">
        <v>51</v>
      </c>
      <c r="L66" s="20" t="str">
        <f>IF(AND(I66&lt;5,'Billing Details'!I66&gt;10000),"High Priority","Regular Follow Up")</f>
        <v>Regular Follow Up</v>
      </c>
      <c r="M66" t="str">
        <f>IF(AND(L66="High Priority",'Patient Health Records'!U66="Critical",'Patient Health Records'!T66="Yes"),"Needs Attention",IF(AND('Patient Health Records'!U66&lt;&gt; "Critical",'Patient Health Records'!T66="Yes"),"Monitor Later",IF(AND('Patient Health Records'!U66="Critical",'Patient Health Records'!T66="No"),"Ask for Readmission","No Action")))</f>
        <v>No Action</v>
      </c>
    </row>
    <row r="67" spans="1:13" ht="15.75" customHeight="1">
      <c r="A67" s="2" t="s">
        <v>121</v>
      </c>
      <c r="B67" s="2" t="s">
        <v>48</v>
      </c>
      <c r="C67" s="2" t="s">
        <v>9</v>
      </c>
      <c r="D67" s="17">
        <v>32508</v>
      </c>
      <c r="E67" s="36">
        <f t="shared" ref="E67:E130" si="3">YEAR(D67)</f>
        <v>1988</v>
      </c>
      <c r="F67" s="36">
        <f t="shared" ref="F67:F130" ca="1" si="4">DATEDIF(DATE(E67,1,1), TODAY(), "Y")</f>
        <v>38</v>
      </c>
      <c r="G67" s="36" t="str" cm="1">
        <f t="array" aca="1" ref="G67" ca="1">_xlfn.IFS(AND(F67&gt;=21,F67&lt;=35), "Young Adults", AND(F67&gt;=35, F67&lt;=45), "Senior Adullt", AND(F67&gt;=46,F67&lt;=65), "senior",AND(F67&gt;=66,F67&lt;=87),"Super Adults")</f>
        <v>Senior Adullt</v>
      </c>
      <c r="H67" s="36"/>
      <c r="I67" s="3">
        <v>20</v>
      </c>
      <c r="J67" s="2" t="s">
        <v>14</v>
      </c>
      <c r="K67" s="2" t="s">
        <v>51</v>
      </c>
      <c r="L67" s="20" t="str">
        <f>IF(AND(I67&lt;5,'Billing Details'!I67&gt;10000),"High Priority","Regular Follow Up")</f>
        <v>Regular Follow Up</v>
      </c>
      <c r="M67" t="str">
        <f>IF(AND(L67="High Priority",'Patient Health Records'!U67="Critical",'Patient Health Records'!T67="Yes"),"Needs Attention",IF(AND('Patient Health Records'!U67&lt;&gt; "Critical",'Patient Health Records'!T67="Yes"),"Monitor Later",IF(AND('Patient Health Records'!U67="Critical",'Patient Health Records'!T67="No"),"Ask for Readmission","No Action")))</f>
        <v>No Action</v>
      </c>
    </row>
    <row r="68" spans="1:13" ht="15.75" customHeight="1">
      <c r="A68" s="2" t="s">
        <v>122</v>
      </c>
      <c r="B68" s="2" t="s">
        <v>123</v>
      </c>
      <c r="C68" s="2" t="s">
        <v>19</v>
      </c>
      <c r="D68" s="17">
        <v>14245</v>
      </c>
      <c r="E68" s="36">
        <f t="shared" si="3"/>
        <v>1938</v>
      </c>
      <c r="F68" s="36">
        <f t="shared" ca="1" si="4"/>
        <v>88</v>
      </c>
      <c r="G68" s="36" t="e" cm="1">
        <f t="array" aca="1" ref="G68" ca="1">_xlfn.IFS(AND(F68&gt;=21,F68&lt;=35), "Young Adults", AND(F68&gt;=35, F68&lt;=45), "Senior Adullt", AND(F68&gt;=46,F68&lt;=65), "senior",AND(F68&gt;=66,F68&lt;=87),"Super Adults")</f>
        <v>#N/A</v>
      </c>
      <c r="H68" s="36"/>
      <c r="I68" s="3">
        <v>4</v>
      </c>
      <c r="J68" s="2" t="s">
        <v>16</v>
      </c>
      <c r="K68" s="2" t="s">
        <v>17</v>
      </c>
      <c r="L68" s="20" t="str">
        <f>IF(AND(I68&lt;5,'Billing Details'!I68&gt;10000),"High Priority","Regular Follow Up")</f>
        <v>High Priority</v>
      </c>
      <c r="M68" t="str">
        <f>IF(AND(L68="High Priority",'Patient Health Records'!U68="Critical",'Patient Health Records'!T68="Yes"),"Needs Attention",IF(AND('Patient Health Records'!U68&lt;&gt; "Critical",'Patient Health Records'!T68="Yes"),"Monitor Later",IF(AND('Patient Health Records'!U68="Critical",'Patient Health Records'!T68="No"),"Ask for Readmission","No Action")))</f>
        <v>No Action</v>
      </c>
    </row>
    <row r="69" spans="1:13" ht="15.75" customHeight="1">
      <c r="A69" s="2" t="s">
        <v>124</v>
      </c>
      <c r="B69" s="2" t="s">
        <v>125</v>
      </c>
      <c r="C69" s="2" t="s">
        <v>19</v>
      </c>
      <c r="D69" s="17">
        <v>25203</v>
      </c>
      <c r="E69" s="36">
        <f t="shared" si="3"/>
        <v>1968</v>
      </c>
      <c r="F69" s="36">
        <f t="shared" ca="1" si="4"/>
        <v>58</v>
      </c>
      <c r="G69" s="36" t="str" cm="1">
        <f t="array" aca="1" ref="G69" ca="1">_xlfn.IFS(AND(F69&gt;=21,F69&lt;=35), "Young Adults", AND(F69&gt;=35, F69&lt;=45), "Senior Adullt", AND(F69&gt;=46,F69&lt;=65), "senior",AND(F69&gt;=66,F69&lt;=87),"Super Adults")</f>
        <v>senior</v>
      </c>
      <c r="H69" s="36"/>
      <c r="I69" s="3">
        <v>5</v>
      </c>
      <c r="J69" s="2" t="s">
        <v>20</v>
      </c>
      <c r="K69" s="2" t="s">
        <v>11</v>
      </c>
      <c r="L69" s="20" t="str">
        <f>IF(AND(I69&lt;5,'Billing Details'!I69&gt;10000),"High Priority","Regular Follow Up")</f>
        <v>Regular Follow Up</v>
      </c>
      <c r="M69" t="str">
        <f>IF(AND(L69="High Priority",'Patient Health Records'!U69="Critical",'Patient Health Records'!T69="Yes"),"Needs Attention",IF(AND('Patient Health Records'!U69&lt;&gt; "Critical",'Patient Health Records'!T69="Yes"),"Monitor Later",IF(AND('Patient Health Records'!U69="Critical",'Patient Health Records'!T69="No"),"Ask for Readmission","No Action")))</f>
        <v>No Action</v>
      </c>
    </row>
    <row r="70" spans="1:13" ht="15.75" customHeight="1">
      <c r="A70" s="2" t="s">
        <v>126</v>
      </c>
      <c r="B70" s="2" t="s">
        <v>127</v>
      </c>
      <c r="C70" s="2" t="s">
        <v>9</v>
      </c>
      <c r="D70" s="17">
        <v>23377</v>
      </c>
      <c r="E70" s="36">
        <f t="shared" si="3"/>
        <v>1964</v>
      </c>
      <c r="F70" s="36">
        <f t="shared" ca="1" si="4"/>
        <v>62</v>
      </c>
      <c r="G70" s="36" t="str" cm="1">
        <f t="array" aca="1" ref="G70" ca="1">_xlfn.IFS(AND(F70&gt;=21,F70&lt;=35), "Young Adults", AND(F70&gt;=35, F70&lt;=45), "Senior Adullt", AND(F70&gt;=46,F70&lt;=65), "senior",AND(F70&gt;=66,F70&lt;=87),"Super Adults")</f>
        <v>senior</v>
      </c>
      <c r="H70" s="36"/>
      <c r="I70" s="3">
        <v>50</v>
      </c>
      <c r="J70" s="2" t="s">
        <v>14</v>
      </c>
      <c r="K70" s="2" t="s">
        <v>51</v>
      </c>
      <c r="L70" s="20" t="str">
        <f>IF(AND(I70&lt;5,'Billing Details'!I70&gt;10000),"High Priority","Regular Follow Up")</f>
        <v>Regular Follow Up</v>
      </c>
      <c r="M70" t="str">
        <f>IF(AND(L70="High Priority",'Patient Health Records'!U70="Critical",'Patient Health Records'!T70="Yes"),"Needs Attention",IF(AND('Patient Health Records'!U70&lt;&gt; "Critical",'Patient Health Records'!T70="Yes"),"Monitor Later",IF(AND('Patient Health Records'!U70="Critical",'Patient Health Records'!T70="No"),"Ask for Readmission","No Action")))</f>
        <v>No Action</v>
      </c>
    </row>
    <row r="71" spans="1:13" ht="15.75" customHeight="1">
      <c r="A71" s="2" t="s">
        <v>128</v>
      </c>
      <c r="B71" s="2" t="s">
        <v>129</v>
      </c>
      <c r="C71" s="2" t="s">
        <v>9</v>
      </c>
      <c r="D71" s="17">
        <v>34334</v>
      </c>
      <c r="E71" s="36">
        <f t="shared" si="3"/>
        <v>1993</v>
      </c>
      <c r="F71" s="36">
        <f t="shared" ca="1" si="4"/>
        <v>33</v>
      </c>
      <c r="G71" s="36" t="str" cm="1">
        <f t="array" aca="1" ref="G71" ca="1">_xlfn.IFS(AND(F71&gt;=21,F71&lt;=35), "Young Adults", AND(F71&gt;=35, F71&lt;=45), "Senior Adullt", AND(F71&gt;=46,F71&lt;=65), "senior",AND(F71&gt;=66,F71&lt;=87),"Super Adults")</f>
        <v>Young Adults</v>
      </c>
      <c r="H71" s="36"/>
      <c r="I71" s="3">
        <v>0.5</v>
      </c>
      <c r="J71" s="2" t="s">
        <v>22</v>
      </c>
      <c r="K71" s="2" t="s">
        <v>17</v>
      </c>
      <c r="L71" s="20" t="str">
        <f>IF(AND(I71&lt;5,'Billing Details'!I71&gt;10000),"High Priority","Regular Follow Up")</f>
        <v>High Priority</v>
      </c>
      <c r="M71" t="str">
        <f>IF(AND(L71="High Priority",'Patient Health Records'!U71="Critical",'Patient Health Records'!T71="Yes"),"Needs Attention",IF(AND('Patient Health Records'!U71&lt;&gt; "Critical",'Patient Health Records'!T71="Yes"),"Monitor Later",IF(AND('Patient Health Records'!U71="Critical",'Patient Health Records'!T71="No"),"Ask for Readmission","No Action")))</f>
        <v>Monitor Later</v>
      </c>
    </row>
    <row r="72" spans="1:13" ht="15.75" customHeight="1">
      <c r="A72" s="2" t="s">
        <v>130</v>
      </c>
      <c r="B72" s="2" t="s">
        <v>131</v>
      </c>
      <c r="C72" s="2" t="s">
        <v>19</v>
      </c>
      <c r="D72" s="17">
        <v>23377</v>
      </c>
      <c r="E72" s="36">
        <f t="shared" si="3"/>
        <v>1964</v>
      </c>
      <c r="F72" s="36">
        <f t="shared" ca="1" si="4"/>
        <v>62</v>
      </c>
      <c r="G72" s="36" t="str" cm="1">
        <f t="array" aca="1" ref="G72" ca="1">_xlfn.IFS(AND(F72&gt;=21,F72&lt;=35), "Young Adults", AND(F72&gt;=35, F72&lt;=45), "Senior Adullt", AND(F72&gt;=46,F72&lt;=65), "senior",AND(F72&gt;=66,F72&lt;=87),"Super Adults")</f>
        <v>senior</v>
      </c>
      <c r="H72" s="36"/>
      <c r="I72" s="3">
        <v>15</v>
      </c>
      <c r="J72" s="2" t="s">
        <v>28</v>
      </c>
      <c r="K72" s="2" t="s">
        <v>11</v>
      </c>
      <c r="L72" s="20" t="str">
        <f>IF(AND(I72&lt;5,'Billing Details'!I72&gt;10000),"High Priority","Regular Follow Up")</f>
        <v>Regular Follow Up</v>
      </c>
      <c r="M72" t="str">
        <f>IF(AND(L72="High Priority",'Patient Health Records'!U72="Critical",'Patient Health Records'!T72="Yes"),"Needs Attention",IF(AND('Patient Health Records'!U72&lt;&gt; "Critical",'Patient Health Records'!T72="Yes"),"Monitor Later",IF(AND('Patient Health Records'!U72="Critical",'Patient Health Records'!T72="No"),"Ask for Readmission","No Action")))</f>
        <v>Monitor Later</v>
      </c>
    </row>
    <row r="73" spans="1:13" ht="15.75" customHeight="1">
      <c r="A73" s="2" t="s">
        <v>132</v>
      </c>
      <c r="B73" s="2" t="s">
        <v>90</v>
      </c>
      <c r="C73" s="2" t="s">
        <v>9</v>
      </c>
      <c r="D73" s="17">
        <v>34699</v>
      </c>
      <c r="E73" s="36">
        <f t="shared" si="3"/>
        <v>1994</v>
      </c>
      <c r="F73" s="36">
        <f t="shared" ca="1" si="4"/>
        <v>32</v>
      </c>
      <c r="G73" s="36" t="str" cm="1">
        <f t="array" aca="1" ref="G73" ca="1">_xlfn.IFS(AND(F73&gt;=21,F73&lt;=35), "Young Adults", AND(F73&gt;=35, F73&lt;=45), "Senior Adullt", AND(F73&gt;=46,F73&lt;=65), "senior",AND(F73&gt;=66,F73&lt;=87),"Super Adults")</f>
        <v>Young Adults</v>
      </c>
      <c r="H73" s="36"/>
      <c r="I73" s="3">
        <v>7</v>
      </c>
      <c r="J73" s="2" t="s">
        <v>14</v>
      </c>
      <c r="K73" s="2" t="s">
        <v>51</v>
      </c>
      <c r="L73" s="20" t="str">
        <f>IF(AND(I73&lt;5,'Billing Details'!I73&gt;10000),"High Priority","Regular Follow Up")</f>
        <v>Regular Follow Up</v>
      </c>
      <c r="M73" t="str">
        <f>IF(AND(L73="High Priority",'Patient Health Records'!U73="Critical",'Patient Health Records'!T73="Yes"),"Needs Attention",IF(AND('Patient Health Records'!U73&lt;&gt; "Critical",'Patient Health Records'!T73="Yes"),"Monitor Later",IF(AND('Patient Health Records'!U73="Critical",'Patient Health Records'!T73="No"),"Ask for Readmission","No Action")))</f>
        <v>Ask for Readmission</v>
      </c>
    </row>
    <row r="74" spans="1:13" ht="15.75" customHeight="1">
      <c r="A74" s="2" t="s">
        <v>133</v>
      </c>
      <c r="B74" s="2" t="s">
        <v>13</v>
      </c>
      <c r="C74" s="2" t="s">
        <v>9</v>
      </c>
      <c r="D74" s="17">
        <v>36160</v>
      </c>
      <c r="E74" s="36">
        <f t="shared" si="3"/>
        <v>1998</v>
      </c>
      <c r="F74" s="36">
        <f t="shared" ca="1" si="4"/>
        <v>28</v>
      </c>
      <c r="G74" s="36" t="str" cm="1">
        <f t="array" aca="1" ref="G74" ca="1">_xlfn.IFS(AND(F74&gt;=21,F74&lt;=35), "Young Adults", AND(F74&gt;=35, F74&lt;=45), "Senior Adullt", AND(F74&gt;=46,F74&lt;=65), "senior",AND(F74&gt;=66,F74&lt;=87),"Super Adults")</f>
        <v>Young Adults</v>
      </c>
      <c r="H74" s="36"/>
      <c r="I74" s="3">
        <v>15</v>
      </c>
      <c r="J74" s="2" t="s">
        <v>43</v>
      </c>
      <c r="K74" s="2" t="s">
        <v>51</v>
      </c>
      <c r="L74" s="20" t="str">
        <f>IF(AND(I74&lt;5,'Billing Details'!I74&gt;10000),"High Priority","Regular Follow Up")</f>
        <v>Regular Follow Up</v>
      </c>
      <c r="M74" t="str">
        <f>IF(AND(L74="High Priority",'Patient Health Records'!U74="Critical",'Patient Health Records'!T74="Yes"),"Needs Attention",IF(AND('Patient Health Records'!U74&lt;&gt; "Critical",'Patient Health Records'!T74="Yes"),"Monitor Later",IF(AND('Patient Health Records'!U74="Critical",'Patient Health Records'!T74="No"),"Ask for Readmission","No Action")))</f>
        <v>Monitor Later</v>
      </c>
    </row>
    <row r="75" spans="1:13" ht="15.75" customHeight="1">
      <c r="A75" s="2" t="s">
        <v>134</v>
      </c>
      <c r="B75" s="2" t="s">
        <v>125</v>
      </c>
      <c r="C75" s="2" t="s">
        <v>19</v>
      </c>
      <c r="D75" s="17">
        <v>25203</v>
      </c>
      <c r="E75" s="36">
        <f t="shared" si="3"/>
        <v>1968</v>
      </c>
      <c r="F75" s="36">
        <f t="shared" ca="1" si="4"/>
        <v>58</v>
      </c>
      <c r="G75" s="36" t="str" cm="1">
        <f t="array" aca="1" ref="G75" ca="1">_xlfn.IFS(AND(F75&gt;=21,F75&lt;=35), "Young Adults", AND(F75&gt;=35, F75&lt;=45), "Senior Adullt", AND(F75&gt;=46,F75&lt;=65), "senior",AND(F75&gt;=66,F75&lt;=87),"Super Adults")</f>
        <v>senior</v>
      </c>
      <c r="H75" s="36"/>
      <c r="I75" s="3">
        <v>25</v>
      </c>
      <c r="J75" s="2" t="s">
        <v>10</v>
      </c>
      <c r="K75" s="2" t="s">
        <v>11</v>
      </c>
      <c r="L75" s="20" t="str">
        <f>IF(AND(I75&lt;5,'Billing Details'!I75&gt;10000),"High Priority","Regular Follow Up")</f>
        <v>Regular Follow Up</v>
      </c>
      <c r="M75" t="str">
        <f>IF(AND(L75="High Priority",'Patient Health Records'!U75="Critical",'Patient Health Records'!T75="Yes"),"Needs Attention",IF(AND('Patient Health Records'!U75&lt;&gt; "Critical",'Patient Health Records'!T75="Yes"),"Monitor Later",IF(AND('Patient Health Records'!U75="Critical",'Patient Health Records'!T75="No"),"Ask for Readmission","No Action")))</f>
        <v>No Action</v>
      </c>
    </row>
    <row r="76" spans="1:13" ht="15.75" customHeight="1">
      <c r="A76" s="2" t="s">
        <v>135</v>
      </c>
      <c r="B76" s="2" t="s">
        <v>136</v>
      </c>
      <c r="C76" s="2" t="s">
        <v>19</v>
      </c>
      <c r="D76" s="17">
        <v>25203</v>
      </c>
      <c r="E76" s="36">
        <f t="shared" si="3"/>
        <v>1968</v>
      </c>
      <c r="F76" s="36">
        <f t="shared" ca="1" si="4"/>
        <v>58</v>
      </c>
      <c r="G76" s="36" t="str" cm="1">
        <f t="array" aca="1" ref="G76" ca="1">_xlfn.IFS(AND(F76&gt;=21,F76&lt;=35), "Young Adults", AND(F76&gt;=35, F76&lt;=45), "Senior Adullt", AND(F76&gt;=46,F76&lt;=65), "senior",AND(F76&gt;=66,F76&lt;=87),"Super Adults")</f>
        <v>senior</v>
      </c>
      <c r="H76" s="36"/>
      <c r="I76" s="3">
        <v>2</v>
      </c>
      <c r="J76" s="2" t="s">
        <v>10</v>
      </c>
      <c r="K76" s="2" t="s">
        <v>11</v>
      </c>
      <c r="L76" s="20" t="str">
        <f>IF(AND(I76&lt;5,'Billing Details'!I76&gt;10000),"High Priority","Regular Follow Up")</f>
        <v>High Priority</v>
      </c>
      <c r="M76" t="str">
        <f>IF(AND(L76="High Priority",'Patient Health Records'!U76="Critical",'Patient Health Records'!T76="Yes"),"Needs Attention",IF(AND('Patient Health Records'!U76&lt;&gt; "Critical",'Patient Health Records'!T76="Yes"),"Monitor Later",IF(AND('Patient Health Records'!U76="Critical",'Patient Health Records'!T76="No"),"Ask for Readmission","No Action")))</f>
        <v>Ask for Readmission</v>
      </c>
    </row>
    <row r="77" spans="1:13" ht="15.75" customHeight="1">
      <c r="A77" s="2" t="s">
        <v>137</v>
      </c>
      <c r="B77" s="2" t="s">
        <v>99</v>
      </c>
      <c r="C77" s="2" t="s">
        <v>19</v>
      </c>
      <c r="D77" s="17">
        <v>28855</v>
      </c>
      <c r="E77" s="36">
        <f t="shared" si="3"/>
        <v>1978</v>
      </c>
      <c r="F77" s="36">
        <f t="shared" ca="1" si="4"/>
        <v>48</v>
      </c>
      <c r="G77" s="36" t="str" cm="1">
        <f t="array" aca="1" ref="G77" ca="1">_xlfn.IFS(AND(F77&gt;=21,F77&lt;=35), "Young Adults", AND(F77&gt;=35, F77&lt;=45), "Senior Adullt", AND(F77&gt;=46,F77&lt;=65), "senior",AND(F77&gt;=66,F77&lt;=87),"Super Adults")</f>
        <v>senior</v>
      </c>
      <c r="H77" s="36"/>
      <c r="I77" s="3">
        <v>20</v>
      </c>
      <c r="J77" s="2" t="s">
        <v>33</v>
      </c>
      <c r="K77" s="2" t="s">
        <v>29</v>
      </c>
      <c r="L77" s="20" t="str">
        <f>IF(AND(I77&lt;5,'Billing Details'!I77&gt;10000),"High Priority","Regular Follow Up")</f>
        <v>Regular Follow Up</v>
      </c>
      <c r="M77" t="str">
        <f>IF(AND(L77="High Priority",'Patient Health Records'!U77="Critical",'Patient Health Records'!T77="Yes"),"Needs Attention",IF(AND('Patient Health Records'!U77&lt;&gt; "Critical",'Patient Health Records'!T77="Yes"),"Monitor Later",IF(AND('Patient Health Records'!U77="Critical",'Patient Health Records'!T77="No"),"Ask for Readmission","No Action")))</f>
        <v>Monitor Later</v>
      </c>
    </row>
    <row r="78" spans="1:13" ht="15.75" customHeight="1">
      <c r="A78" s="2" t="s">
        <v>138</v>
      </c>
      <c r="B78" s="2" t="s">
        <v>70</v>
      </c>
      <c r="C78" s="2" t="s">
        <v>9</v>
      </c>
      <c r="D78" s="17">
        <v>32508</v>
      </c>
      <c r="E78" s="36">
        <f t="shared" si="3"/>
        <v>1988</v>
      </c>
      <c r="F78" s="36">
        <f t="shared" ca="1" si="4"/>
        <v>38</v>
      </c>
      <c r="G78" s="36" t="str" cm="1">
        <f t="array" aca="1" ref="G78" ca="1">_xlfn.IFS(AND(F78&gt;=21,F78&lt;=35), "Young Adults", AND(F78&gt;=35, F78&lt;=45), "Senior Adullt", AND(F78&gt;=46,F78&lt;=65), "senior",AND(F78&gt;=66,F78&lt;=87),"Super Adults")</f>
        <v>Senior Adullt</v>
      </c>
      <c r="H78" s="36"/>
      <c r="I78" s="3">
        <v>4</v>
      </c>
      <c r="J78" s="2" t="s">
        <v>10</v>
      </c>
      <c r="K78" s="2" t="s">
        <v>11</v>
      </c>
      <c r="L78" s="20" t="str">
        <f>IF(AND(I78&lt;5,'Billing Details'!I78&gt;10000),"High Priority","Regular Follow Up")</f>
        <v>High Priority</v>
      </c>
      <c r="M78" t="str">
        <f>IF(AND(L78="High Priority",'Patient Health Records'!U78="Critical",'Patient Health Records'!T78="Yes"),"Needs Attention",IF(AND('Patient Health Records'!U78&lt;&gt; "Critical",'Patient Health Records'!T78="Yes"),"Monitor Later",IF(AND('Patient Health Records'!U78="Critical",'Patient Health Records'!T78="No"),"Ask for Readmission","No Action")))</f>
        <v>Needs Attention</v>
      </c>
    </row>
    <row r="79" spans="1:13" ht="15.75" customHeight="1">
      <c r="A79" s="2" t="s">
        <v>139</v>
      </c>
      <c r="B79" s="2" t="s">
        <v>140</v>
      </c>
      <c r="C79" s="2" t="s">
        <v>9</v>
      </c>
      <c r="D79" s="17">
        <v>32508</v>
      </c>
      <c r="E79" s="36">
        <f t="shared" si="3"/>
        <v>1988</v>
      </c>
      <c r="F79" s="36">
        <f t="shared" ca="1" si="4"/>
        <v>38</v>
      </c>
      <c r="G79" s="36" t="str" cm="1">
        <f t="array" aca="1" ref="G79" ca="1">_xlfn.IFS(AND(F79&gt;=21,F79&lt;=35), "Young Adults", AND(F79&gt;=35, F79&lt;=45), "Senior Adullt", AND(F79&gt;=46,F79&lt;=65), "senior",AND(F79&gt;=66,F79&lt;=87),"Super Adults")</f>
        <v>Senior Adullt</v>
      </c>
      <c r="H79" s="36"/>
      <c r="I79" s="3">
        <v>2</v>
      </c>
      <c r="J79" s="2" t="s">
        <v>22</v>
      </c>
      <c r="K79" s="2" t="s">
        <v>17</v>
      </c>
      <c r="L79" s="20" t="str">
        <f>IF(AND(I79&lt;5,'Billing Details'!I79&gt;10000),"High Priority","Regular Follow Up")</f>
        <v>Regular Follow Up</v>
      </c>
      <c r="M79" t="str">
        <f>IF(AND(L79="High Priority",'Patient Health Records'!U79="Critical",'Patient Health Records'!T79="Yes"),"Needs Attention",IF(AND('Patient Health Records'!U79&lt;&gt; "Critical",'Patient Health Records'!T79="Yes"),"Monitor Later",IF(AND('Patient Health Records'!U79="Critical",'Patient Health Records'!T79="No"),"Ask for Readmission","No Action")))</f>
        <v>Ask for Readmission</v>
      </c>
    </row>
    <row r="80" spans="1:13" ht="15.75" customHeight="1">
      <c r="A80" s="2" t="s">
        <v>141</v>
      </c>
      <c r="B80" s="2" t="s">
        <v>142</v>
      </c>
      <c r="C80" s="2" t="s">
        <v>9</v>
      </c>
      <c r="D80" s="17">
        <v>34334</v>
      </c>
      <c r="E80" s="36">
        <f t="shared" si="3"/>
        <v>1993</v>
      </c>
      <c r="F80" s="36">
        <f t="shared" ca="1" si="4"/>
        <v>33</v>
      </c>
      <c r="G80" s="36" t="str" cm="1">
        <f t="array" aca="1" ref="G80" ca="1">_xlfn.IFS(AND(F80&gt;=21,F80&lt;=35), "Young Adults", AND(F80&gt;=35, F80&lt;=45), "Senior Adullt", AND(F80&gt;=46,F80&lt;=65), "senior",AND(F80&gt;=66,F80&lt;=87),"Super Adults")</f>
        <v>Young Adults</v>
      </c>
      <c r="H80" s="36"/>
      <c r="I80" s="3">
        <v>4</v>
      </c>
      <c r="J80" s="2" t="s">
        <v>16</v>
      </c>
      <c r="K80" s="2" t="s">
        <v>17</v>
      </c>
      <c r="L80" s="20" t="str">
        <f>IF(AND(I80&lt;5,'Billing Details'!I80&gt;10000),"High Priority","Regular Follow Up")</f>
        <v>High Priority</v>
      </c>
      <c r="M80" t="str">
        <f>IF(AND(L80="High Priority",'Patient Health Records'!U80="Critical",'Patient Health Records'!T80="Yes"),"Needs Attention",IF(AND('Patient Health Records'!U80&lt;&gt; "Critical",'Patient Health Records'!T80="Yes"),"Monitor Later",IF(AND('Patient Health Records'!U80="Critical",'Patient Health Records'!T80="No"),"Ask for Readmission","No Action")))</f>
        <v>Monitor Later</v>
      </c>
    </row>
    <row r="81" spans="1:13" ht="15.75" customHeight="1">
      <c r="A81" s="2" t="s">
        <v>143</v>
      </c>
      <c r="B81" s="2" t="s">
        <v>144</v>
      </c>
      <c r="C81" s="2" t="s">
        <v>19</v>
      </c>
      <c r="D81" s="17">
        <v>32508</v>
      </c>
      <c r="E81" s="36">
        <f t="shared" si="3"/>
        <v>1988</v>
      </c>
      <c r="F81" s="36">
        <f t="shared" ca="1" si="4"/>
        <v>38</v>
      </c>
      <c r="G81" s="36" t="str" cm="1">
        <f t="array" aca="1" ref="G81" ca="1">_xlfn.IFS(AND(F81&gt;=21,F81&lt;=35), "Young Adults", AND(F81&gt;=35, F81&lt;=45), "Senior Adullt", AND(F81&gt;=46,F81&lt;=65), "senior",AND(F81&gt;=66,F81&lt;=87),"Super Adults")</f>
        <v>Senior Adullt</v>
      </c>
      <c r="H81" s="36"/>
      <c r="I81" s="3">
        <v>12</v>
      </c>
      <c r="J81" s="2" t="s">
        <v>14</v>
      </c>
      <c r="K81" s="2" t="s">
        <v>51</v>
      </c>
      <c r="L81" s="20" t="str">
        <f>IF(AND(I81&lt;5,'Billing Details'!I81&gt;10000),"High Priority","Regular Follow Up")</f>
        <v>Regular Follow Up</v>
      </c>
      <c r="M81" t="str">
        <f>IF(AND(L81="High Priority",'Patient Health Records'!U81="Critical",'Patient Health Records'!T81="Yes"),"Needs Attention",IF(AND('Patient Health Records'!U81&lt;&gt; "Critical",'Patient Health Records'!T81="Yes"),"Monitor Later",IF(AND('Patient Health Records'!U81="Critical",'Patient Health Records'!T81="No"),"Ask for Readmission","No Action")))</f>
        <v>Monitor Later</v>
      </c>
    </row>
    <row r="82" spans="1:13" ht="15.75" customHeight="1">
      <c r="A82" s="2" t="s">
        <v>145</v>
      </c>
      <c r="B82" s="2" t="s">
        <v>36</v>
      </c>
      <c r="C82" s="2" t="s">
        <v>19</v>
      </c>
      <c r="D82" s="17">
        <v>23377</v>
      </c>
      <c r="E82" s="36">
        <f t="shared" si="3"/>
        <v>1964</v>
      </c>
      <c r="F82" s="36">
        <f t="shared" ca="1" si="4"/>
        <v>62</v>
      </c>
      <c r="G82" s="36" t="str" cm="1">
        <f t="array" aca="1" ref="G82" ca="1">_xlfn.IFS(AND(F82&gt;=21,F82&lt;=35), "Young Adults", AND(F82&gt;=35, F82&lt;=45), "Senior Adullt", AND(F82&gt;=46,F82&lt;=65), "senior",AND(F82&gt;=66,F82&lt;=87),"Super Adults")</f>
        <v>senior</v>
      </c>
      <c r="H82" s="36"/>
      <c r="I82" s="3">
        <v>20</v>
      </c>
      <c r="J82" s="2" t="s">
        <v>28</v>
      </c>
      <c r="K82" s="2" t="s">
        <v>11</v>
      </c>
      <c r="L82" s="20" t="str">
        <f>IF(AND(I82&lt;5,'Billing Details'!I82&gt;10000),"High Priority","Regular Follow Up")</f>
        <v>Regular Follow Up</v>
      </c>
      <c r="M82" t="str">
        <f>IF(AND(L82="High Priority",'Patient Health Records'!U82="Critical",'Patient Health Records'!T82="Yes"),"Needs Attention",IF(AND('Patient Health Records'!U82&lt;&gt; "Critical",'Patient Health Records'!T82="Yes"),"Monitor Later",IF(AND('Patient Health Records'!U82="Critical",'Patient Health Records'!T82="No"),"Ask for Readmission","No Action")))</f>
        <v>No Action</v>
      </c>
    </row>
    <row r="83" spans="1:13" ht="15.75" customHeight="1">
      <c r="A83" s="2" t="s">
        <v>146</v>
      </c>
      <c r="B83" s="2" t="s">
        <v>105</v>
      </c>
      <c r="C83" s="2" t="s">
        <v>9</v>
      </c>
      <c r="D83" s="17">
        <v>21550</v>
      </c>
      <c r="E83" s="36">
        <f t="shared" si="3"/>
        <v>1958</v>
      </c>
      <c r="F83" s="36">
        <f t="shared" ca="1" si="4"/>
        <v>68</v>
      </c>
      <c r="G83" s="36" t="str" cm="1">
        <f t="array" aca="1" ref="G83" ca="1">_xlfn.IFS(AND(F83&gt;=21,F83&lt;=35), "Young Adults", AND(F83&gt;=35, F83&lt;=45), "Senior Adullt", AND(F83&gt;=46,F83&lt;=65), "senior",AND(F83&gt;=66,F83&lt;=87),"Super Adults")</f>
        <v>Super Adults</v>
      </c>
      <c r="H83" s="36"/>
      <c r="I83" s="3">
        <v>15</v>
      </c>
      <c r="J83" s="2" t="s">
        <v>33</v>
      </c>
      <c r="K83" s="2" t="s">
        <v>29</v>
      </c>
      <c r="L83" s="20" t="str">
        <f>IF(AND(I83&lt;5,'Billing Details'!I83&gt;10000),"High Priority","Regular Follow Up")</f>
        <v>Regular Follow Up</v>
      </c>
      <c r="M83" t="str">
        <f>IF(AND(L83="High Priority",'Patient Health Records'!U83="Critical",'Patient Health Records'!T83="Yes"),"Needs Attention",IF(AND('Patient Health Records'!U83&lt;&gt; "Critical",'Patient Health Records'!T83="Yes"),"Monitor Later",IF(AND('Patient Health Records'!U83="Critical",'Patient Health Records'!T83="No"),"Ask for Readmission","No Action")))</f>
        <v>Monitor Later</v>
      </c>
    </row>
    <row r="84" spans="1:13" ht="15.75" customHeight="1">
      <c r="A84" s="2" t="s">
        <v>147</v>
      </c>
      <c r="B84" s="2" t="s">
        <v>125</v>
      </c>
      <c r="C84" s="2" t="s">
        <v>19</v>
      </c>
      <c r="D84" s="17">
        <v>32508</v>
      </c>
      <c r="E84" s="36">
        <f t="shared" si="3"/>
        <v>1988</v>
      </c>
      <c r="F84" s="36">
        <f t="shared" ca="1" si="4"/>
        <v>38</v>
      </c>
      <c r="G84" s="36" t="str" cm="1">
        <f t="array" aca="1" ref="G84" ca="1">_xlfn.IFS(AND(F84&gt;=21,F84&lt;=35), "Young Adults", AND(F84&gt;=35, F84&lt;=45), "Senior Adullt", AND(F84&gt;=46,F84&lt;=65), "senior",AND(F84&gt;=66,F84&lt;=87),"Super Adults")</f>
        <v>Senior Adullt</v>
      </c>
      <c r="H84" s="36"/>
      <c r="I84" s="3">
        <v>40</v>
      </c>
      <c r="J84" s="2" t="s">
        <v>10</v>
      </c>
      <c r="K84" s="2" t="s">
        <v>11</v>
      </c>
      <c r="L84" s="20" t="str">
        <f>IF(AND(I84&lt;5,'Billing Details'!I84&gt;10000),"High Priority","Regular Follow Up")</f>
        <v>Regular Follow Up</v>
      </c>
      <c r="M84" t="str">
        <f>IF(AND(L84="High Priority",'Patient Health Records'!U84="Critical",'Patient Health Records'!T84="Yes"),"Needs Attention",IF(AND('Patient Health Records'!U84&lt;&gt; "Critical",'Patient Health Records'!T84="Yes"),"Monitor Later",IF(AND('Patient Health Records'!U84="Critical",'Patient Health Records'!T84="No"),"Ask for Readmission","No Action")))</f>
        <v>No Action</v>
      </c>
    </row>
    <row r="85" spans="1:13" ht="15.75" customHeight="1">
      <c r="A85" s="2" t="s">
        <v>148</v>
      </c>
      <c r="B85" s="2" t="s">
        <v>31</v>
      </c>
      <c r="C85" s="2" t="s">
        <v>9</v>
      </c>
      <c r="D85" s="17">
        <v>21550</v>
      </c>
      <c r="E85" s="36">
        <f t="shared" si="3"/>
        <v>1958</v>
      </c>
      <c r="F85" s="36">
        <f t="shared" ca="1" si="4"/>
        <v>68</v>
      </c>
      <c r="G85" s="36" t="str" cm="1">
        <f t="array" aca="1" ref="G85" ca="1">_xlfn.IFS(AND(F85&gt;=21,F85&lt;=35), "Young Adults", AND(F85&gt;=35, F85&lt;=45), "Senior Adullt", AND(F85&gt;=46,F85&lt;=65), "senior",AND(F85&gt;=66,F85&lt;=87),"Super Adults")</f>
        <v>Super Adults</v>
      </c>
      <c r="H85" s="36"/>
      <c r="I85" s="3">
        <v>40</v>
      </c>
      <c r="J85" s="2" t="s">
        <v>28</v>
      </c>
      <c r="K85" s="2" t="s">
        <v>11</v>
      </c>
      <c r="L85" s="20" t="str">
        <f>IF(AND(I85&lt;5,'Billing Details'!I85&gt;10000),"High Priority","Regular Follow Up")</f>
        <v>Regular Follow Up</v>
      </c>
      <c r="M85" t="str">
        <f>IF(AND(L85="High Priority",'Patient Health Records'!U85="Critical",'Patient Health Records'!T85="Yes"),"Needs Attention",IF(AND('Patient Health Records'!U85&lt;&gt; "Critical",'Patient Health Records'!T85="Yes"),"Monitor Later",IF(AND('Patient Health Records'!U85="Critical",'Patient Health Records'!T85="No"),"Ask for Readmission","No Action")))</f>
        <v>Monitor Later</v>
      </c>
    </row>
    <row r="86" spans="1:13" ht="15.75" customHeight="1">
      <c r="A86" s="2" t="s">
        <v>149</v>
      </c>
      <c r="B86" s="2" t="s">
        <v>101</v>
      </c>
      <c r="C86" s="2" t="s">
        <v>19</v>
      </c>
      <c r="D86" s="17">
        <v>26299</v>
      </c>
      <c r="E86" s="36">
        <f t="shared" si="3"/>
        <v>1972</v>
      </c>
      <c r="F86" s="36">
        <f t="shared" ca="1" si="4"/>
        <v>54</v>
      </c>
      <c r="G86" s="36" t="str" cm="1">
        <f t="array" aca="1" ref="G86" ca="1">_xlfn.IFS(AND(F86&gt;=21,F86&lt;=35), "Young Adults", AND(F86&gt;=35, F86&lt;=45), "Senior Adullt", AND(F86&gt;=46,F86&lt;=65), "senior",AND(F86&gt;=66,F86&lt;=87),"Super Adults")</f>
        <v>senior</v>
      </c>
      <c r="H86" s="36"/>
      <c r="I86" s="3">
        <v>12</v>
      </c>
      <c r="J86" s="2" t="s">
        <v>28</v>
      </c>
      <c r="K86" s="2" t="s">
        <v>11</v>
      </c>
      <c r="L86" s="20" t="str">
        <f>IF(AND(I86&lt;5,'Billing Details'!I86&gt;10000),"High Priority","Regular Follow Up")</f>
        <v>Regular Follow Up</v>
      </c>
      <c r="M86" t="str">
        <f>IF(AND(L86="High Priority",'Patient Health Records'!U86="Critical",'Patient Health Records'!T86="Yes"),"Needs Attention",IF(AND('Patient Health Records'!U86&lt;&gt; "Critical",'Patient Health Records'!T86="Yes"),"Monitor Later",IF(AND('Patient Health Records'!U86="Critical",'Patient Health Records'!T86="No"),"Ask for Readmission","No Action")))</f>
        <v>No Action</v>
      </c>
    </row>
    <row r="87" spans="1:13" ht="15.75" customHeight="1">
      <c r="A87" s="2" t="s">
        <v>150</v>
      </c>
      <c r="B87" s="2" t="s">
        <v>151</v>
      </c>
      <c r="C87" s="2" t="s">
        <v>19</v>
      </c>
      <c r="D87" s="17">
        <v>32508</v>
      </c>
      <c r="E87" s="36">
        <f t="shared" si="3"/>
        <v>1988</v>
      </c>
      <c r="F87" s="36">
        <f t="shared" ca="1" si="4"/>
        <v>38</v>
      </c>
      <c r="G87" s="36" t="str" cm="1">
        <f t="array" aca="1" ref="G87" ca="1">_xlfn.IFS(AND(F87&gt;=21,F87&lt;=35), "Young Adults", AND(F87&gt;=35, F87&lt;=45), "Senior Adullt", AND(F87&gt;=46,F87&lt;=65), "senior",AND(F87&gt;=66,F87&lt;=87),"Super Adults")</f>
        <v>Senior Adullt</v>
      </c>
      <c r="H87" s="36"/>
      <c r="I87" s="3">
        <v>200</v>
      </c>
      <c r="J87" s="2" t="s">
        <v>43</v>
      </c>
      <c r="K87" s="2" t="s">
        <v>51</v>
      </c>
      <c r="L87" s="20" t="str">
        <f>IF(AND(I87&lt;5,'Billing Details'!I87&gt;10000),"High Priority","Regular Follow Up")</f>
        <v>Regular Follow Up</v>
      </c>
      <c r="M87" t="str">
        <f>IF(AND(L87="High Priority",'Patient Health Records'!U87="Critical",'Patient Health Records'!T87="Yes"),"Needs Attention",IF(AND('Patient Health Records'!U87&lt;&gt; "Critical",'Patient Health Records'!T87="Yes"),"Monitor Later",IF(AND('Patient Health Records'!U87="Critical",'Patient Health Records'!T87="No"),"Ask for Readmission","No Action")))</f>
        <v>Ask for Readmission</v>
      </c>
    </row>
    <row r="88" spans="1:13" ht="15.75" customHeight="1">
      <c r="A88" s="2" t="s">
        <v>152</v>
      </c>
      <c r="B88" s="2" t="s">
        <v>153</v>
      </c>
      <c r="C88" s="2" t="s">
        <v>19</v>
      </c>
      <c r="D88" s="17">
        <v>27029</v>
      </c>
      <c r="E88" s="36">
        <f t="shared" si="3"/>
        <v>1973</v>
      </c>
      <c r="F88" s="36">
        <f t="shared" ca="1" si="4"/>
        <v>53</v>
      </c>
      <c r="G88" s="36" t="str" cm="1">
        <f t="array" aca="1" ref="G88" ca="1">_xlfn.IFS(AND(F88&gt;=21,F88&lt;=35), "Young Adults", AND(F88&gt;=35, F88&lt;=45), "Senior Adullt", AND(F88&gt;=46,F88&lt;=65), "senior",AND(F88&gt;=66,F88&lt;=87),"Super Adults")</f>
        <v>senior</v>
      </c>
      <c r="H88" s="36"/>
      <c r="I88" s="3">
        <v>12</v>
      </c>
      <c r="J88" s="2" t="s">
        <v>16</v>
      </c>
      <c r="K88" s="2" t="s">
        <v>17</v>
      </c>
      <c r="L88" s="20" t="str">
        <f>IF(AND(I88&lt;5,'Billing Details'!I88&gt;10000),"High Priority","Regular Follow Up")</f>
        <v>Regular Follow Up</v>
      </c>
      <c r="M88" t="str">
        <f>IF(AND(L88="High Priority",'Patient Health Records'!U88="Critical",'Patient Health Records'!T88="Yes"),"Needs Attention",IF(AND('Patient Health Records'!U88&lt;&gt; "Critical",'Patient Health Records'!T88="Yes"),"Monitor Later",IF(AND('Patient Health Records'!U88="Critical",'Patient Health Records'!T88="No"),"Ask for Readmission","No Action")))</f>
        <v>No Action</v>
      </c>
    </row>
    <row r="89" spans="1:13" ht="15.75" customHeight="1">
      <c r="A89" s="2" t="s">
        <v>154</v>
      </c>
      <c r="B89" s="2" t="s">
        <v>155</v>
      </c>
      <c r="C89" s="2" t="s">
        <v>9</v>
      </c>
      <c r="D89" s="17">
        <v>34334</v>
      </c>
      <c r="E89" s="36">
        <f t="shared" si="3"/>
        <v>1993</v>
      </c>
      <c r="F89" s="36">
        <f t="shared" ca="1" si="4"/>
        <v>33</v>
      </c>
      <c r="G89" s="36" t="str" cm="1">
        <f t="array" aca="1" ref="G89" ca="1">_xlfn.IFS(AND(F89&gt;=21,F89&lt;=35), "Young Adults", AND(F89&gt;=35, F89&lt;=45), "Senior Adullt", AND(F89&gt;=46,F89&lt;=65), "senior",AND(F89&gt;=66,F89&lt;=87),"Super Adults")</f>
        <v>Young Adults</v>
      </c>
      <c r="H89" s="36"/>
      <c r="I89" s="3">
        <v>25</v>
      </c>
      <c r="J89" s="2" t="s">
        <v>20</v>
      </c>
      <c r="K89" s="2" t="s">
        <v>11</v>
      </c>
      <c r="L89" s="20" t="str">
        <f>IF(AND(I89&lt;5,'Billing Details'!I89&gt;10000),"High Priority","Regular Follow Up")</f>
        <v>Regular Follow Up</v>
      </c>
      <c r="M89" t="str">
        <f>IF(AND(L89="High Priority",'Patient Health Records'!U89="Critical",'Patient Health Records'!T89="Yes"),"Needs Attention",IF(AND('Patient Health Records'!U89&lt;&gt; "Critical",'Patient Health Records'!T89="Yes"),"Monitor Later",IF(AND('Patient Health Records'!U89="Critical",'Patient Health Records'!T89="No"),"Ask for Readmission","No Action")))</f>
        <v>Monitor Later</v>
      </c>
    </row>
    <row r="90" spans="1:13" ht="15.75" customHeight="1">
      <c r="A90" s="2" t="s">
        <v>156</v>
      </c>
      <c r="B90" s="2" t="s">
        <v>157</v>
      </c>
      <c r="C90" s="2" t="s">
        <v>19</v>
      </c>
      <c r="D90" s="17">
        <v>32508</v>
      </c>
      <c r="E90" s="36">
        <f t="shared" si="3"/>
        <v>1988</v>
      </c>
      <c r="F90" s="36">
        <f t="shared" ca="1" si="4"/>
        <v>38</v>
      </c>
      <c r="G90" s="36" t="str" cm="1">
        <f t="array" aca="1" ref="G90" ca="1">_xlfn.IFS(AND(F90&gt;=21,F90&lt;=35), "Young Adults", AND(F90&gt;=35, F90&lt;=45), "Senior Adullt", AND(F90&gt;=46,F90&lt;=65), "senior",AND(F90&gt;=66,F90&lt;=87),"Super Adults")</f>
        <v>Senior Adullt</v>
      </c>
      <c r="H90" s="36"/>
      <c r="I90" s="3">
        <v>40</v>
      </c>
      <c r="J90" s="2" t="s">
        <v>22</v>
      </c>
      <c r="K90" s="2" t="s">
        <v>17</v>
      </c>
      <c r="L90" s="20" t="str">
        <f>IF(AND(I90&lt;5,'Billing Details'!I90&gt;10000),"High Priority","Regular Follow Up")</f>
        <v>Regular Follow Up</v>
      </c>
      <c r="M90" t="str">
        <f>IF(AND(L90="High Priority",'Patient Health Records'!U90="Critical",'Patient Health Records'!T90="Yes"),"Needs Attention",IF(AND('Patient Health Records'!U90&lt;&gt; "Critical",'Patient Health Records'!T90="Yes"),"Monitor Later",IF(AND('Patient Health Records'!U90="Critical",'Patient Health Records'!T90="No"),"Ask for Readmission","No Action")))</f>
        <v>Monitor Later</v>
      </c>
    </row>
    <row r="91" spans="1:13" ht="15.75" customHeight="1">
      <c r="A91" s="2" t="s">
        <v>158</v>
      </c>
      <c r="B91" s="2" t="s">
        <v>954</v>
      </c>
      <c r="C91" s="2" t="s">
        <v>9</v>
      </c>
      <c r="D91" s="17">
        <v>29951</v>
      </c>
      <c r="E91" s="36">
        <f t="shared" si="3"/>
        <v>1981</v>
      </c>
      <c r="F91" s="36">
        <f t="shared" ca="1" si="4"/>
        <v>45</v>
      </c>
      <c r="G91" s="36" t="str" cm="1">
        <f t="array" aca="1" ref="G91" ca="1">_xlfn.IFS(AND(F91&gt;=21,F91&lt;=35), "Young Adults", AND(F91&gt;=35, F91&lt;=45), "Senior Adullt", AND(F91&gt;=46,F91&lt;=65), "senior",AND(F91&gt;=66,F91&lt;=87),"Super Adults")</f>
        <v>Senior Adullt</v>
      </c>
      <c r="H91" s="36"/>
      <c r="I91" s="3">
        <v>7</v>
      </c>
      <c r="J91" s="2" t="s">
        <v>20</v>
      </c>
      <c r="K91" s="2" t="s">
        <v>11</v>
      </c>
      <c r="L91" s="20" t="str">
        <f>IF(AND(I91&lt;5,'Billing Details'!I91&gt;10000),"High Priority","Regular Follow Up")</f>
        <v>Regular Follow Up</v>
      </c>
      <c r="M91" t="str">
        <f>IF(AND(L91="High Priority",'Patient Health Records'!U91="Critical",'Patient Health Records'!T91="Yes"),"Needs Attention",IF(AND('Patient Health Records'!U91&lt;&gt; "Critical",'Patient Health Records'!T91="Yes"),"Monitor Later",IF(AND('Patient Health Records'!U91="Critical",'Patient Health Records'!T91="No"),"Ask for Readmission","No Action")))</f>
        <v>No Action</v>
      </c>
    </row>
    <row r="92" spans="1:13" ht="15.75" customHeight="1">
      <c r="A92" s="2" t="s">
        <v>159</v>
      </c>
      <c r="B92" s="2" t="s">
        <v>238</v>
      </c>
      <c r="C92" s="2" t="s">
        <v>19</v>
      </c>
      <c r="D92" s="17">
        <v>34334</v>
      </c>
      <c r="E92" s="36">
        <f t="shared" si="3"/>
        <v>1993</v>
      </c>
      <c r="F92" s="36">
        <f t="shared" ca="1" si="4"/>
        <v>33</v>
      </c>
      <c r="G92" s="36" t="str" cm="1">
        <f t="array" aca="1" ref="G92" ca="1">_xlfn.IFS(AND(F92&gt;=21,F92&lt;=35), "Young Adults", AND(F92&gt;=35, F92&lt;=45), "Senior Adullt", AND(F92&gt;=46,F92&lt;=65), "senior",AND(F92&gt;=66,F92&lt;=87),"Super Adults")</f>
        <v>Young Adults</v>
      </c>
      <c r="H92" s="36"/>
      <c r="I92" s="3">
        <v>7</v>
      </c>
      <c r="J92" s="2" t="s">
        <v>43</v>
      </c>
      <c r="K92" s="2" t="s">
        <v>51</v>
      </c>
      <c r="L92" s="20" t="str">
        <f>IF(AND(I92&lt;5,'Billing Details'!I92&gt;10000),"High Priority","Regular Follow Up")</f>
        <v>Regular Follow Up</v>
      </c>
      <c r="M92" t="str">
        <f>IF(AND(L92="High Priority",'Patient Health Records'!U92="Critical",'Patient Health Records'!T92="Yes"),"Needs Attention",IF(AND('Patient Health Records'!U92&lt;&gt; "Critical",'Patient Health Records'!T92="Yes"),"Monitor Later",IF(AND('Patient Health Records'!U92="Critical",'Patient Health Records'!T92="No"),"Ask for Readmission","No Action")))</f>
        <v>Monitor Later</v>
      </c>
    </row>
    <row r="93" spans="1:13" ht="15.75" customHeight="1">
      <c r="A93" s="2" t="s">
        <v>160</v>
      </c>
      <c r="B93" s="2" t="s">
        <v>161</v>
      </c>
      <c r="C93" s="2" t="s">
        <v>19</v>
      </c>
      <c r="D93" s="17">
        <v>21550</v>
      </c>
      <c r="E93" s="36">
        <f t="shared" si="3"/>
        <v>1958</v>
      </c>
      <c r="F93" s="36">
        <f t="shared" ca="1" si="4"/>
        <v>68</v>
      </c>
      <c r="G93" s="36" t="str" cm="1">
        <f t="array" aca="1" ref="G93" ca="1">_xlfn.IFS(AND(F93&gt;=21,F93&lt;=35), "Young Adults", AND(F93&gt;=35, F93&lt;=45), "Senior Adullt", AND(F93&gt;=46,F93&lt;=65), "senior",AND(F93&gt;=66,F93&lt;=87),"Super Adults")</f>
        <v>Super Adults</v>
      </c>
      <c r="H93" s="36"/>
      <c r="I93" s="3">
        <v>3</v>
      </c>
      <c r="J93" s="2" t="s">
        <v>22</v>
      </c>
      <c r="K93" s="2" t="s">
        <v>17</v>
      </c>
      <c r="L93" s="20" t="str">
        <f>IF(AND(I93&lt;5,'Billing Details'!I93&gt;10000),"High Priority","Regular Follow Up")</f>
        <v>High Priority</v>
      </c>
      <c r="M93" t="str">
        <f>IF(AND(L93="High Priority",'Patient Health Records'!U93="Critical",'Patient Health Records'!T93="Yes"),"Needs Attention",IF(AND('Patient Health Records'!U93&lt;&gt; "Critical",'Patient Health Records'!T93="Yes"),"Monitor Later",IF(AND('Patient Health Records'!U93="Critical",'Patient Health Records'!T93="No"),"Ask for Readmission","No Action")))</f>
        <v>Needs Attention</v>
      </c>
    </row>
    <row r="94" spans="1:13" ht="15.75" customHeight="1">
      <c r="A94" s="2" t="s">
        <v>162</v>
      </c>
      <c r="B94" s="2" t="s">
        <v>264</v>
      </c>
      <c r="C94" s="2" t="s">
        <v>19</v>
      </c>
      <c r="D94" s="17">
        <v>34334</v>
      </c>
      <c r="E94" s="36">
        <f t="shared" si="3"/>
        <v>1993</v>
      </c>
      <c r="F94" s="36">
        <f t="shared" ca="1" si="4"/>
        <v>33</v>
      </c>
      <c r="G94" s="36" t="str" cm="1">
        <f t="array" aca="1" ref="G94" ca="1">_xlfn.IFS(AND(F94&gt;=21,F94&lt;=35), "Young Adults", AND(F94&gt;=35, F94&lt;=45), "Senior Adullt", AND(F94&gt;=46,F94&lt;=65), "senior",AND(F94&gt;=66,F94&lt;=87),"Super Adults")</f>
        <v>Young Adults</v>
      </c>
      <c r="H94" s="36"/>
      <c r="I94" s="3">
        <v>1</v>
      </c>
      <c r="J94" s="2" t="s">
        <v>22</v>
      </c>
      <c r="K94" s="2" t="s">
        <v>17</v>
      </c>
      <c r="L94" s="20" t="str">
        <f>IF(AND(I94&lt;5,'Billing Details'!I94&gt;10000),"High Priority","Regular Follow Up")</f>
        <v>Regular Follow Up</v>
      </c>
      <c r="M94" t="str">
        <f>IF(AND(L94="High Priority",'Patient Health Records'!U94="Critical",'Patient Health Records'!T94="Yes"),"Needs Attention",IF(AND('Patient Health Records'!U94&lt;&gt; "Critical",'Patient Health Records'!T94="Yes"),"Monitor Later",IF(AND('Patient Health Records'!U94="Critical",'Patient Health Records'!T94="No"),"Ask for Readmission","No Action")))</f>
        <v>No Action</v>
      </c>
    </row>
    <row r="95" spans="1:13" ht="15.75" customHeight="1">
      <c r="A95" s="2" t="s">
        <v>163</v>
      </c>
      <c r="B95" s="2" t="s">
        <v>105</v>
      </c>
      <c r="C95" s="2" t="s">
        <v>9</v>
      </c>
      <c r="D95" s="17">
        <v>32508</v>
      </c>
      <c r="E95" s="36">
        <f t="shared" si="3"/>
        <v>1988</v>
      </c>
      <c r="F95" s="36">
        <f t="shared" ca="1" si="4"/>
        <v>38</v>
      </c>
      <c r="G95" s="36" t="str" cm="1">
        <f t="array" aca="1" ref="G95" ca="1">_xlfn.IFS(AND(F95&gt;=21,F95&lt;=35), "Young Adults", AND(F95&gt;=35, F95&lt;=45), "Senior Adullt", AND(F95&gt;=46,F95&lt;=65), "senior",AND(F95&gt;=66,F95&lt;=87),"Super Adults")</f>
        <v>Senior Adullt</v>
      </c>
      <c r="H95" s="36"/>
      <c r="I95" s="3">
        <v>20</v>
      </c>
      <c r="J95" s="2" t="s">
        <v>22</v>
      </c>
      <c r="K95" s="2" t="s">
        <v>17</v>
      </c>
      <c r="L95" s="20" t="str">
        <f>IF(AND(I95&lt;5,'Billing Details'!I95&gt;10000),"High Priority","Regular Follow Up")</f>
        <v>Regular Follow Up</v>
      </c>
      <c r="M95" t="str">
        <f>IF(AND(L95="High Priority",'Patient Health Records'!U95="Critical",'Patient Health Records'!T95="Yes"),"Needs Attention",IF(AND('Patient Health Records'!U95&lt;&gt; "Critical",'Patient Health Records'!T95="Yes"),"Monitor Later",IF(AND('Patient Health Records'!U95="Critical",'Patient Health Records'!T95="No"),"Ask for Readmission","No Action")))</f>
        <v>No Action</v>
      </c>
    </row>
    <row r="96" spans="1:13" ht="15.75" customHeight="1">
      <c r="A96" s="2" t="s">
        <v>164</v>
      </c>
      <c r="B96" s="2" t="s">
        <v>90</v>
      </c>
      <c r="C96" s="2" t="s">
        <v>9</v>
      </c>
      <c r="D96" s="17">
        <v>23377</v>
      </c>
      <c r="E96" s="36">
        <f t="shared" si="3"/>
        <v>1964</v>
      </c>
      <c r="F96" s="36">
        <f t="shared" ca="1" si="4"/>
        <v>62</v>
      </c>
      <c r="G96" s="36" t="str" cm="1">
        <f t="array" aca="1" ref="G96" ca="1">_xlfn.IFS(AND(F96&gt;=21,F96&lt;=35), "Young Adults", AND(F96&gt;=35, F96&lt;=45), "Senior Adullt", AND(F96&gt;=46,F96&lt;=65), "senior",AND(F96&gt;=66,F96&lt;=87),"Super Adults")</f>
        <v>senior</v>
      </c>
      <c r="H96" s="36"/>
      <c r="I96" s="3">
        <v>20</v>
      </c>
      <c r="J96" s="2" t="s">
        <v>33</v>
      </c>
      <c r="K96" s="2" t="s">
        <v>29</v>
      </c>
      <c r="L96" s="20" t="str">
        <f>IF(AND(I96&lt;5,'Billing Details'!I96&gt;10000),"High Priority","Regular Follow Up")</f>
        <v>Regular Follow Up</v>
      </c>
      <c r="M96" t="str">
        <f>IF(AND(L96="High Priority",'Patient Health Records'!U96="Critical",'Patient Health Records'!T96="Yes"),"Needs Attention",IF(AND('Patient Health Records'!U96&lt;&gt; "Critical",'Patient Health Records'!T96="Yes"),"Monitor Later",IF(AND('Patient Health Records'!U96="Critical",'Patient Health Records'!T96="No"),"Ask for Readmission","No Action")))</f>
        <v>No Action</v>
      </c>
    </row>
    <row r="97" spans="1:13" ht="15.75" customHeight="1">
      <c r="A97" s="2" t="s">
        <v>165</v>
      </c>
      <c r="B97" s="2" t="s">
        <v>166</v>
      </c>
      <c r="C97" s="2" t="s">
        <v>9</v>
      </c>
      <c r="D97" s="17">
        <v>25203</v>
      </c>
      <c r="E97" s="36">
        <f t="shared" si="3"/>
        <v>1968</v>
      </c>
      <c r="F97" s="36">
        <f t="shared" ca="1" si="4"/>
        <v>58</v>
      </c>
      <c r="G97" s="36" t="str" cm="1">
        <f t="array" aca="1" ref="G97" ca="1">_xlfn.IFS(AND(F97&gt;=21,F97&lt;=35), "Young Adults", AND(F97&gt;=35, F97&lt;=45), "Senior Adullt", AND(F97&gt;=46,F97&lt;=65), "senior",AND(F97&gt;=66,F97&lt;=87),"Super Adults")</f>
        <v>senior</v>
      </c>
      <c r="H97" s="36"/>
      <c r="I97" s="3">
        <v>5</v>
      </c>
      <c r="J97" s="2" t="s">
        <v>43</v>
      </c>
      <c r="K97" s="2" t="s">
        <v>51</v>
      </c>
      <c r="L97" s="20" t="str">
        <f>IF(AND(I97&lt;5,'Billing Details'!I97&gt;10000),"High Priority","Regular Follow Up")</f>
        <v>Regular Follow Up</v>
      </c>
      <c r="M97" t="str">
        <f>IF(AND(L97="High Priority",'Patient Health Records'!U97="Critical",'Patient Health Records'!T97="Yes"),"Needs Attention",IF(AND('Patient Health Records'!U97&lt;&gt; "Critical",'Patient Health Records'!T97="Yes"),"Monitor Later",IF(AND('Patient Health Records'!U97="Critical",'Patient Health Records'!T97="No"),"Ask for Readmission","No Action")))</f>
        <v>Monitor Later</v>
      </c>
    </row>
    <row r="98" spans="1:13" ht="15.75" customHeight="1">
      <c r="A98" s="2" t="s">
        <v>167</v>
      </c>
      <c r="B98" s="2" t="s">
        <v>168</v>
      </c>
      <c r="C98" s="2" t="s">
        <v>9</v>
      </c>
      <c r="D98" s="17">
        <v>30682</v>
      </c>
      <c r="E98" s="36">
        <f t="shared" si="3"/>
        <v>1984</v>
      </c>
      <c r="F98" s="36">
        <f t="shared" ca="1" si="4"/>
        <v>42</v>
      </c>
      <c r="G98" s="36" t="str" cm="1">
        <f t="array" aca="1" ref="G98" ca="1">_xlfn.IFS(AND(F98&gt;=21,F98&lt;=35), "Young Adults", AND(F98&gt;=35, F98&lt;=45), "Senior Adullt", AND(F98&gt;=46,F98&lt;=65), "senior",AND(F98&gt;=66,F98&lt;=87),"Super Adults")</f>
        <v>Senior Adullt</v>
      </c>
      <c r="H98" s="36"/>
      <c r="I98" s="3">
        <v>40</v>
      </c>
      <c r="J98" s="2" t="s">
        <v>10</v>
      </c>
      <c r="K98" s="2" t="s">
        <v>11</v>
      </c>
      <c r="L98" s="20" t="str">
        <f>IF(AND(I98&lt;5,'Billing Details'!I98&gt;10000),"High Priority","Regular Follow Up")</f>
        <v>Regular Follow Up</v>
      </c>
      <c r="M98" t="str">
        <f>IF(AND(L98="High Priority",'Patient Health Records'!U98="Critical",'Patient Health Records'!T98="Yes"),"Needs Attention",IF(AND('Patient Health Records'!U98&lt;&gt; "Critical",'Patient Health Records'!T98="Yes"),"Monitor Later",IF(AND('Patient Health Records'!U98="Critical",'Patient Health Records'!T98="No"),"Ask for Readmission","No Action")))</f>
        <v>Ask for Readmission</v>
      </c>
    </row>
    <row r="99" spans="1:13" ht="15.75" customHeight="1">
      <c r="A99" s="2" t="s">
        <v>169</v>
      </c>
      <c r="B99" s="2" t="s">
        <v>140</v>
      </c>
      <c r="C99" s="2" t="s">
        <v>9</v>
      </c>
      <c r="D99" s="17">
        <v>25203</v>
      </c>
      <c r="E99" s="36">
        <f t="shared" si="3"/>
        <v>1968</v>
      </c>
      <c r="F99" s="36">
        <f t="shared" ca="1" si="4"/>
        <v>58</v>
      </c>
      <c r="G99" s="36" t="str" cm="1">
        <f t="array" aca="1" ref="G99" ca="1">_xlfn.IFS(AND(F99&gt;=21,F99&lt;=35), "Young Adults", AND(F99&gt;=35, F99&lt;=45), "Senior Adullt", AND(F99&gt;=46,F99&lt;=65), "senior",AND(F99&gt;=66,F99&lt;=87),"Super Adults")</f>
        <v>senior</v>
      </c>
      <c r="H99" s="36"/>
      <c r="I99" s="3">
        <v>9</v>
      </c>
      <c r="J99" s="2" t="s">
        <v>10</v>
      </c>
      <c r="K99" s="2" t="s">
        <v>11</v>
      </c>
      <c r="L99" s="20" t="str">
        <f>IF(AND(I99&lt;5,'Billing Details'!I99&gt;10000),"High Priority","Regular Follow Up")</f>
        <v>Regular Follow Up</v>
      </c>
      <c r="M99" t="str">
        <f>IF(AND(L99="High Priority",'Patient Health Records'!U99="Critical",'Patient Health Records'!T99="Yes"),"Needs Attention",IF(AND('Patient Health Records'!U99&lt;&gt; "Critical",'Patient Health Records'!T99="Yes"),"Monitor Later",IF(AND('Patient Health Records'!U99="Critical",'Patient Health Records'!T99="No"),"Ask for Readmission","No Action")))</f>
        <v>No Action</v>
      </c>
    </row>
    <row r="100" spans="1:13" ht="15.75" customHeight="1">
      <c r="A100" s="2" t="s">
        <v>170</v>
      </c>
      <c r="B100" s="2" t="s">
        <v>171</v>
      </c>
      <c r="C100" s="2" t="s">
        <v>19</v>
      </c>
      <c r="D100" s="17">
        <v>32508</v>
      </c>
      <c r="E100" s="36">
        <f t="shared" si="3"/>
        <v>1988</v>
      </c>
      <c r="F100" s="36">
        <f t="shared" ca="1" si="4"/>
        <v>38</v>
      </c>
      <c r="G100" s="36" t="str" cm="1">
        <f t="array" aca="1" ref="G100" ca="1">_xlfn.IFS(AND(F100&gt;=21,F100&lt;=35), "Young Adults", AND(F100&gt;=35, F100&lt;=45), "Senior Adullt", AND(F100&gt;=46,F100&lt;=65), "senior",AND(F100&gt;=66,F100&lt;=87),"Super Adults")</f>
        <v>Senior Adullt</v>
      </c>
      <c r="H100" s="36"/>
      <c r="I100" s="3">
        <v>15</v>
      </c>
      <c r="J100" s="2" t="s">
        <v>16</v>
      </c>
      <c r="K100" s="2" t="s">
        <v>17</v>
      </c>
      <c r="L100" s="20" t="str">
        <f>IF(AND(I100&lt;5,'Billing Details'!I100&gt;10000),"High Priority","Regular Follow Up")</f>
        <v>Regular Follow Up</v>
      </c>
      <c r="M100" t="str">
        <f>IF(AND(L100="High Priority",'Patient Health Records'!U100="Critical",'Patient Health Records'!T100="Yes"),"Needs Attention",IF(AND('Patient Health Records'!U100&lt;&gt; "Critical",'Patient Health Records'!T100="Yes"),"Monitor Later",IF(AND('Patient Health Records'!U100="Critical",'Patient Health Records'!T100="No"),"Ask for Readmission","No Action")))</f>
        <v>No Action</v>
      </c>
    </row>
    <row r="101" spans="1:13" ht="15.75" customHeight="1">
      <c r="A101" s="2" t="s">
        <v>172</v>
      </c>
      <c r="B101" s="2" t="s">
        <v>173</v>
      </c>
      <c r="C101" s="2" t="s">
        <v>19</v>
      </c>
      <c r="D101" s="17">
        <v>32508</v>
      </c>
      <c r="E101" s="36">
        <f t="shared" si="3"/>
        <v>1988</v>
      </c>
      <c r="F101" s="36">
        <f t="shared" ca="1" si="4"/>
        <v>38</v>
      </c>
      <c r="G101" s="36" t="str" cm="1">
        <f t="array" aca="1" ref="G101" ca="1">_xlfn.IFS(AND(F101&gt;=21,F101&lt;=35), "Young Adults", AND(F101&gt;=35, F101&lt;=45), "Senior Adullt", AND(F101&gt;=46,F101&lt;=65), "senior",AND(F101&gt;=66,F101&lt;=87),"Super Adults")</f>
        <v>Senior Adullt</v>
      </c>
      <c r="H101" s="36"/>
      <c r="I101" s="3">
        <v>20</v>
      </c>
      <c r="J101" s="2" t="s">
        <v>14</v>
      </c>
      <c r="K101" s="2" t="s">
        <v>51</v>
      </c>
      <c r="L101" s="20" t="str">
        <f>IF(AND(I101&lt;5,'Billing Details'!I101&gt;10000),"High Priority","Regular Follow Up")</f>
        <v>Regular Follow Up</v>
      </c>
      <c r="M101" t="str">
        <f>IF(AND(L101="High Priority",'Patient Health Records'!U101="Critical",'Patient Health Records'!T101="Yes"),"Needs Attention",IF(AND('Patient Health Records'!U101&lt;&gt; "Critical",'Patient Health Records'!T101="Yes"),"Monitor Later",IF(AND('Patient Health Records'!U101="Critical",'Patient Health Records'!T101="No"),"Ask for Readmission","No Action")))</f>
        <v>No Action</v>
      </c>
    </row>
    <row r="102" spans="1:13" ht="15.75" customHeight="1">
      <c r="A102" s="2" t="s">
        <v>174</v>
      </c>
      <c r="B102" s="2" t="s">
        <v>175</v>
      </c>
      <c r="C102" s="2" t="s">
        <v>19</v>
      </c>
      <c r="D102" s="17">
        <v>34334</v>
      </c>
      <c r="E102" s="36">
        <f t="shared" si="3"/>
        <v>1993</v>
      </c>
      <c r="F102" s="36">
        <f t="shared" ca="1" si="4"/>
        <v>33</v>
      </c>
      <c r="G102" s="36" t="str" cm="1">
        <f t="array" aca="1" ref="G102" ca="1">_xlfn.IFS(AND(F102&gt;=21,F102&lt;=35), "Young Adults", AND(F102&gt;=35, F102&lt;=45), "Senior Adullt", AND(F102&gt;=46,F102&lt;=65), "senior",AND(F102&gt;=66,F102&lt;=87),"Super Adults")</f>
        <v>Young Adults</v>
      </c>
      <c r="H102" s="36"/>
      <c r="I102" s="3">
        <v>25</v>
      </c>
      <c r="J102" s="2" t="s">
        <v>14</v>
      </c>
      <c r="K102" s="2" t="s">
        <v>51</v>
      </c>
      <c r="L102" s="20" t="str">
        <f>IF(AND(I102&lt;5,'Billing Details'!I102&gt;10000),"High Priority","Regular Follow Up")</f>
        <v>Regular Follow Up</v>
      </c>
      <c r="M102" t="str">
        <f>IF(AND(L102="High Priority",'Patient Health Records'!U102="Critical",'Patient Health Records'!T102="Yes"),"Needs Attention",IF(AND('Patient Health Records'!U102&lt;&gt; "Critical",'Patient Health Records'!T102="Yes"),"Monitor Later",IF(AND('Patient Health Records'!U102="Critical",'Patient Health Records'!T102="No"),"Ask for Readmission","No Action")))</f>
        <v>Ask for Readmission</v>
      </c>
    </row>
    <row r="103" spans="1:13" ht="15.75" customHeight="1">
      <c r="A103" s="2" t="s">
        <v>176</v>
      </c>
      <c r="B103" s="2" t="s">
        <v>177</v>
      </c>
      <c r="C103" s="2" t="s">
        <v>9</v>
      </c>
      <c r="D103" s="17">
        <v>34334</v>
      </c>
      <c r="E103" s="36">
        <f t="shared" si="3"/>
        <v>1993</v>
      </c>
      <c r="F103" s="36">
        <f t="shared" ca="1" si="4"/>
        <v>33</v>
      </c>
      <c r="G103" s="36" t="str" cm="1">
        <f t="array" aca="1" ref="G103" ca="1">_xlfn.IFS(AND(F103&gt;=21,F103&lt;=35), "Young Adults", AND(F103&gt;=35, F103&lt;=45), "Senior Adullt", AND(F103&gt;=46,F103&lt;=65), "senior",AND(F103&gt;=66,F103&lt;=87),"Super Adults")</f>
        <v>Young Adults</v>
      </c>
      <c r="H103" s="36"/>
      <c r="I103" s="3">
        <v>7</v>
      </c>
      <c r="J103" s="2" t="s">
        <v>43</v>
      </c>
      <c r="K103" s="2" t="s">
        <v>51</v>
      </c>
      <c r="L103" s="20" t="str">
        <f>IF(AND(I103&lt;5,'Billing Details'!I103&gt;10000),"High Priority","Regular Follow Up")</f>
        <v>Regular Follow Up</v>
      </c>
      <c r="M103" t="str">
        <f>IF(AND(L103="High Priority",'Patient Health Records'!U103="Critical",'Patient Health Records'!T103="Yes"),"Needs Attention",IF(AND('Patient Health Records'!U103&lt;&gt; "Critical",'Patient Health Records'!T103="Yes"),"Monitor Later",IF(AND('Patient Health Records'!U103="Critical",'Patient Health Records'!T103="No"),"Ask for Readmission","No Action")))</f>
        <v>Ask for Readmission</v>
      </c>
    </row>
    <row r="104" spans="1:13" ht="15.75" customHeight="1">
      <c r="A104" s="2" t="s">
        <v>178</v>
      </c>
      <c r="B104" s="2" t="s">
        <v>118</v>
      </c>
      <c r="C104" s="2" t="s">
        <v>9</v>
      </c>
      <c r="D104" s="17">
        <v>19724</v>
      </c>
      <c r="E104" s="36">
        <f t="shared" si="3"/>
        <v>1953</v>
      </c>
      <c r="F104" s="36">
        <f t="shared" ca="1" si="4"/>
        <v>73</v>
      </c>
      <c r="G104" s="36" t="str" cm="1">
        <f t="array" aca="1" ref="G104" ca="1">_xlfn.IFS(AND(F104&gt;=21,F104&lt;=35), "Young Adults", AND(F104&gt;=35, F104&lt;=45), "Senior Adullt", AND(F104&gt;=46,F104&lt;=65), "senior",AND(F104&gt;=66,F104&lt;=87),"Super Adults")</f>
        <v>Super Adults</v>
      </c>
      <c r="H104" s="36"/>
      <c r="I104" s="3">
        <v>5</v>
      </c>
      <c r="J104" s="2" t="s">
        <v>20</v>
      </c>
      <c r="K104" s="2" t="s">
        <v>11</v>
      </c>
      <c r="L104" s="20" t="str">
        <f>IF(AND(I104&lt;5,'Billing Details'!I104&gt;10000),"High Priority","Regular Follow Up")</f>
        <v>Regular Follow Up</v>
      </c>
      <c r="M104" t="str">
        <f>IF(AND(L104="High Priority",'Patient Health Records'!U104="Critical",'Patient Health Records'!T104="Yes"),"Needs Attention",IF(AND('Patient Health Records'!U104&lt;&gt; "Critical",'Patient Health Records'!T104="Yes"),"Monitor Later",IF(AND('Patient Health Records'!U104="Critical",'Patient Health Records'!T104="No"),"Ask for Readmission","No Action")))</f>
        <v>No Action</v>
      </c>
    </row>
    <row r="105" spans="1:13" ht="15.75" customHeight="1">
      <c r="A105" s="2" t="s">
        <v>179</v>
      </c>
      <c r="B105" s="2" t="s">
        <v>151</v>
      </c>
      <c r="C105" s="2" t="s">
        <v>19</v>
      </c>
      <c r="D105" s="17">
        <v>31412</v>
      </c>
      <c r="E105" s="36">
        <f t="shared" si="3"/>
        <v>1985</v>
      </c>
      <c r="F105" s="36">
        <f t="shared" ca="1" si="4"/>
        <v>41</v>
      </c>
      <c r="G105" s="36" t="str" cm="1">
        <f t="array" aca="1" ref="G105" ca="1">_xlfn.IFS(AND(F105&gt;=21,F105&lt;=35), "Young Adults", AND(F105&gt;=35, F105&lt;=45), "Senior Adullt", AND(F105&gt;=46,F105&lt;=65), "senior",AND(F105&gt;=66,F105&lt;=87),"Super Adults")</f>
        <v>Senior Adullt</v>
      </c>
      <c r="H105" s="36"/>
      <c r="I105" s="3">
        <v>12</v>
      </c>
      <c r="J105" s="2" t="s">
        <v>33</v>
      </c>
      <c r="K105" s="2" t="s">
        <v>29</v>
      </c>
      <c r="L105" s="20" t="str">
        <f>IF(AND(I105&lt;5,'Billing Details'!I105&gt;10000),"High Priority","Regular Follow Up")</f>
        <v>Regular Follow Up</v>
      </c>
      <c r="M105" t="str">
        <f>IF(AND(L105="High Priority",'Patient Health Records'!U105="Critical",'Patient Health Records'!T105="Yes"),"Needs Attention",IF(AND('Patient Health Records'!U105&lt;&gt; "Critical",'Patient Health Records'!T105="Yes"),"Monitor Later",IF(AND('Patient Health Records'!U105="Critical",'Patient Health Records'!T105="No"),"Ask for Readmission","No Action")))</f>
        <v>No Action</v>
      </c>
    </row>
    <row r="106" spans="1:13" ht="15.75" customHeight="1">
      <c r="A106" s="2" t="s">
        <v>180</v>
      </c>
      <c r="B106" s="2" t="s">
        <v>181</v>
      </c>
      <c r="C106" s="2" t="s">
        <v>9</v>
      </c>
      <c r="D106" s="17">
        <v>23377</v>
      </c>
      <c r="E106" s="36">
        <f t="shared" si="3"/>
        <v>1964</v>
      </c>
      <c r="F106" s="36">
        <f t="shared" ca="1" si="4"/>
        <v>62</v>
      </c>
      <c r="G106" s="36" t="str" cm="1">
        <f t="array" aca="1" ref="G106" ca="1">_xlfn.IFS(AND(F106&gt;=21,F106&lt;=35), "Young Adults", AND(F106&gt;=35, F106&lt;=45), "Senior Adullt", AND(F106&gt;=46,F106&lt;=65), "senior",AND(F106&gt;=66,F106&lt;=87),"Super Adults")</f>
        <v>senior</v>
      </c>
      <c r="H106" s="36"/>
      <c r="I106" s="3">
        <v>7</v>
      </c>
      <c r="J106" s="2" t="s">
        <v>43</v>
      </c>
      <c r="K106" s="2" t="s">
        <v>51</v>
      </c>
      <c r="L106" s="20" t="str">
        <f>IF(AND(I106&lt;5,'Billing Details'!I106&gt;10000),"High Priority","Regular Follow Up")</f>
        <v>Regular Follow Up</v>
      </c>
      <c r="M106" t="str">
        <f>IF(AND(L106="High Priority",'Patient Health Records'!U106="Critical",'Patient Health Records'!T106="Yes"),"Needs Attention",IF(AND('Patient Health Records'!U106&lt;&gt; "Critical",'Patient Health Records'!T106="Yes"),"Monitor Later",IF(AND('Patient Health Records'!U106="Critical",'Patient Health Records'!T106="No"),"Ask for Readmission","No Action")))</f>
        <v>Monitor Later</v>
      </c>
    </row>
    <row r="107" spans="1:13" ht="15.75" customHeight="1">
      <c r="A107" s="2" t="s">
        <v>182</v>
      </c>
      <c r="B107" s="2" t="s">
        <v>181</v>
      </c>
      <c r="C107" s="2" t="s">
        <v>9</v>
      </c>
      <c r="D107" s="17">
        <v>28855</v>
      </c>
      <c r="E107" s="36">
        <f t="shared" si="3"/>
        <v>1978</v>
      </c>
      <c r="F107" s="36">
        <f t="shared" ca="1" si="4"/>
        <v>48</v>
      </c>
      <c r="G107" s="36" t="str" cm="1">
        <f t="array" aca="1" ref="G107" ca="1">_xlfn.IFS(AND(F107&gt;=21,F107&lt;=35), "Young Adults", AND(F107&gt;=35, F107&lt;=45), "Senior Adullt", AND(F107&gt;=46,F107&lt;=65), "senior",AND(F107&gt;=66,F107&lt;=87),"Super Adults")</f>
        <v>senior</v>
      </c>
      <c r="H107" s="36"/>
      <c r="I107" s="3">
        <v>40</v>
      </c>
      <c r="J107" s="2" t="s">
        <v>22</v>
      </c>
      <c r="K107" s="2" t="s">
        <v>17</v>
      </c>
      <c r="L107" s="20" t="str">
        <f>IF(AND(I107&lt;5,'Billing Details'!I107&gt;10000),"High Priority","Regular Follow Up")</f>
        <v>Regular Follow Up</v>
      </c>
      <c r="M107" t="str">
        <f>IF(AND(L107="High Priority",'Patient Health Records'!U107="Critical",'Patient Health Records'!T107="Yes"),"Needs Attention",IF(AND('Patient Health Records'!U107&lt;&gt; "Critical",'Patient Health Records'!T107="Yes"),"Monitor Later",IF(AND('Patient Health Records'!U107="Critical",'Patient Health Records'!T107="No"),"Ask for Readmission","No Action")))</f>
        <v>No Action</v>
      </c>
    </row>
    <row r="108" spans="1:13" ht="15.75" customHeight="1">
      <c r="A108" s="2" t="s">
        <v>183</v>
      </c>
      <c r="B108" s="2" t="s">
        <v>161</v>
      </c>
      <c r="C108" s="2" t="s">
        <v>19</v>
      </c>
      <c r="D108" s="17">
        <v>34334</v>
      </c>
      <c r="E108" s="36">
        <f t="shared" si="3"/>
        <v>1993</v>
      </c>
      <c r="F108" s="36">
        <f t="shared" ca="1" si="4"/>
        <v>33</v>
      </c>
      <c r="G108" s="36" t="str" cm="1">
        <f t="array" aca="1" ref="G108" ca="1">_xlfn.IFS(AND(F108&gt;=21,F108&lt;=35), "Young Adults", AND(F108&gt;=35, F108&lt;=45), "Senior Adullt", AND(F108&gt;=46,F108&lt;=65), "senior",AND(F108&gt;=66,F108&lt;=87),"Super Adults")</f>
        <v>Young Adults</v>
      </c>
      <c r="H108" s="36"/>
      <c r="I108" s="3">
        <v>9</v>
      </c>
      <c r="J108" s="2" t="s">
        <v>14</v>
      </c>
      <c r="K108" s="2" t="s">
        <v>51</v>
      </c>
      <c r="L108" s="20" t="str">
        <f>IF(AND(I108&lt;5,'Billing Details'!I108&gt;10000),"High Priority","Regular Follow Up")</f>
        <v>Regular Follow Up</v>
      </c>
      <c r="M108" t="str">
        <f>IF(AND(L108="High Priority",'Patient Health Records'!U108="Critical",'Patient Health Records'!T108="Yes"),"Needs Attention",IF(AND('Patient Health Records'!U108&lt;&gt; "Critical",'Patient Health Records'!T108="Yes"),"Monitor Later",IF(AND('Patient Health Records'!U108="Critical",'Patient Health Records'!T108="No"),"Ask for Readmission","No Action")))</f>
        <v>Monitor Later</v>
      </c>
    </row>
    <row r="109" spans="1:13" ht="15.75" customHeight="1">
      <c r="A109" s="2" t="s">
        <v>184</v>
      </c>
      <c r="B109" s="2" t="s">
        <v>185</v>
      </c>
      <c r="C109" s="2" t="s">
        <v>9</v>
      </c>
      <c r="D109" s="17">
        <v>30682</v>
      </c>
      <c r="E109" s="36">
        <f t="shared" si="3"/>
        <v>1984</v>
      </c>
      <c r="F109" s="36">
        <f t="shared" ca="1" si="4"/>
        <v>42</v>
      </c>
      <c r="G109" s="36" t="str" cm="1">
        <f t="array" aca="1" ref="G109" ca="1">_xlfn.IFS(AND(F109&gt;=21,F109&lt;=35), "Young Adults", AND(F109&gt;=35, F109&lt;=45), "Senior Adullt", AND(F109&gt;=46,F109&lt;=65), "senior",AND(F109&gt;=66,F109&lt;=87),"Super Adults")</f>
        <v>Senior Adullt</v>
      </c>
      <c r="H109" s="36"/>
      <c r="I109" s="3">
        <v>50</v>
      </c>
      <c r="J109" s="2" t="s">
        <v>14</v>
      </c>
      <c r="K109" s="2" t="s">
        <v>51</v>
      </c>
      <c r="L109" s="20" t="str">
        <f>IF(AND(I109&lt;5,'Billing Details'!I109&gt;10000),"High Priority","Regular Follow Up")</f>
        <v>Regular Follow Up</v>
      </c>
      <c r="M109" t="str">
        <f>IF(AND(L109="High Priority",'Patient Health Records'!U109="Critical",'Patient Health Records'!T109="Yes"),"Needs Attention",IF(AND('Patient Health Records'!U109&lt;&gt; "Critical",'Patient Health Records'!T109="Yes"),"Monitor Later",IF(AND('Patient Health Records'!U109="Critical",'Patient Health Records'!T109="No"),"Ask for Readmission","No Action")))</f>
        <v>No Action</v>
      </c>
    </row>
    <row r="110" spans="1:13" ht="15.75" customHeight="1">
      <c r="A110" s="2" t="s">
        <v>186</v>
      </c>
      <c r="B110" s="2" t="s">
        <v>50</v>
      </c>
      <c r="C110" s="2" t="s">
        <v>19</v>
      </c>
      <c r="D110" s="17">
        <v>28855</v>
      </c>
      <c r="E110" s="36">
        <f t="shared" si="3"/>
        <v>1978</v>
      </c>
      <c r="F110" s="36">
        <f t="shared" ca="1" si="4"/>
        <v>48</v>
      </c>
      <c r="G110" s="36" t="str" cm="1">
        <f t="array" aca="1" ref="G110" ca="1">_xlfn.IFS(AND(F110&gt;=21,F110&lt;=35), "Young Adults", AND(F110&gt;=35, F110&lt;=45), "Senior Adullt", AND(F110&gt;=46,F110&lt;=65), "senior",AND(F110&gt;=66,F110&lt;=87),"Super Adults")</f>
        <v>senior</v>
      </c>
      <c r="H110" s="36"/>
      <c r="I110" s="3">
        <v>2</v>
      </c>
      <c r="J110" s="2" t="s">
        <v>22</v>
      </c>
      <c r="K110" s="2" t="s">
        <v>17</v>
      </c>
      <c r="L110" s="20" t="str">
        <f>IF(AND(I110&lt;5,'Billing Details'!I110&gt;10000),"High Priority","Regular Follow Up")</f>
        <v>High Priority</v>
      </c>
      <c r="M110" t="str">
        <f>IF(AND(L110="High Priority",'Patient Health Records'!U110="Critical",'Patient Health Records'!T110="Yes"),"Needs Attention",IF(AND('Patient Health Records'!U110&lt;&gt; "Critical",'Patient Health Records'!T110="Yes"),"Monitor Later",IF(AND('Patient Health Records'!U110="Critical",'Patient Health Records'!T110="No"),"Ask for Readmission","No Action")))</f>
        <v>Monitor Later</v>
      </c>
    </row>
    <row r="111" spans="1:13" ht="15.75" customHeight="1">
      <c r="A111" s="2" t="s">
        <v>187</v>
      </c>
      <c r="B111" s="2" t="s">
        <v>136</v>
      </c>
      <c r="C111" s="2" t="s">
        <v>19</v>
      </c>
      <c r="D111" s="17">
        <v>29951</v>
      </c>
      <c r="E111" s="36">
        <f t="shared" si="3"/>
        <v>1981</v>
      </c>
      <c r="F111" s="36">
        <f t="shared" ca="1" si="4"/>
        <v>45</v>
      </c>
      <c r="G111" s="36" t="str" cm="1">
        <f t="array" aca="1" ref="G111" ca="1">_xlfn.IFS(AND(F111&gt;=21,F111&lt;=35), "Young Adults", AND(F111&gt;=35, F111&lt;=45), "Senior Adullt", AND(F111&gt;=46,F111&lt;=65), "senior",AND(F111&gt;=66,F111&lt;=87),"Super Adults")</f>
        <v>Senior Adullt</v>
      </c>
      <c r="H111" s="36"/>
      <c r="I111" s="3">
        <v>30</v>
      </c>
      <c r="J111" s="2" t="s">
        <v>20</v>
      </c>
      <c r="K111" s="2" t="s">
        <v>11</v>
      </c>
      <c r="L111" s="20" t="str">
        <f>IF(AND(I111&lt;5,'Billing Details'!I111&gt;10000),"High Priority","Regular Follow Up")</f>
        <v>Regular Follow Up</v>
      </c>
      <c r="M111" t="str">
        <f>IF(AND(L111="High Priority",'Patient Health Records'!U111="Critical",'Patient Health Records'!T111="Yes"),"Needs Attention",IF(AND('Patient Health Records'!U111&lt;&gt; "Critical",'Patient Health Records'!T111="Yes"),"Monitor Later",IF(AND('Patient Health Records'!U111="Critical",'Patient Health Records'!T111="No"),"Ask for Readmission","No Action")))</f>
        <v>No Action</v>
      </c>
    </row>
    <row r="112" spans="1:13" ht="15.75" customHeight="1">
      <c r="A112" s="2" t="s">
        <v>188</v>
      </c>
      <c r="B112" s="2" t="s">
        <v>189</v>
      </c>
      <c r="C112" s="2" t="s">
        <v>9</v>
      </c>
      <c r="D112" s="17">
        <v>30682</v>
      </c>
      <c r="E112" s="36">
        <f t="shared" si="3"/>
        <v>1984</v>
      </c>
      <c r="F112" s="36">
        <f t="shared" ca="1" si="4"/>
        <v>42</v>
      </c>
      <c r="G112" s="36" t="str" cm="1">
        <f t="array" aca="1" ref="G112" ca="1">_xlfn.IFS(AND(F112&gt;=21,F112&lt;=35), "Young Adults", AND(F112&gt;=35, F112&lt;=45), "Senior Adullt", AND(F112&gt;=46,F112&lt;=65), "senior",AND(F112&gt;=66,F112&lt;=87),"Super Adults")</f>
        <v>Senior Adullt</v>
      </c>
      <c r="H112" s="36"/>
      <c r="I112" s="3"/>
      <c r="J112" s="2" t="s">
        <v>14</v>
      </c>
      <c r="K112" s="2" t="s">
        <v>51</v>
      </c>
      <c r="L112" s="20" t="str">
        <f>IF(AND(I112&lt;5,'Billing Details'!I112&gt;10000),"High Priority","Regular Follow Up")</f>
        <v>High Priority</v>
      </c>
      <c r="M112" t="str">
        <f>IF(AND(L112="High Priority",'Patient Health Records'!U112="Critical",'Patient Health Records'!T112="Yes"),"Needs Attention",IF(AND('Patient Health Records'!U112&lt;&gt; "Critical",'Patient Health Records'!T112="Yes"),"Monitor Later",IF(AND('Patient Health Records'!U112="Critical",'Patient Health Records'!T112="No"),"Ask for Readmission","No Action")))</f>
        <v>No Action</v>
      </c>
    </row>
    <row r="113" spans="1:13" ht="15.75" customHeight="1">
      <c r="A113" s="2" t="s">
        <v>190</v>
      </c>
      <c r="B113" s="2" t="s">
        <v>75</v>
      </c>
      <c r="C113" s="2" t="s">
        <v>9</v>
      </c>
      <c r="D113" s="17">
        <v>19724</v>
      </c>
      <c r="E113" s="36">
        <f t="shared" si="3"/>
        <v>1953</v>
      </c>
      <c r="F113" s="36">
        <f t="shared" ca="1" si="4"/>
        <v>73</v>
      </c>
      <c r="G113" s="36" t="str" cm="1">
        <f t="array" aca="1" ref="G113" ca="1">_xlfn.IFS(AND(F113&gt;=21,F113&lt;=35), "Young Adults", AND(F113&gt;=35, F113&lt;=45), "Senior Adullt", AND(F113&gt;=46,F113&lt;=65), "senior",AND(F113&gt;=66,F113&lt;=87),"Super Adults")</f>
        <v>Super Adults</v>
      </c>
      <c r="H113" s="36"/>
      <c r="I113" s="3">
        <v>20</v>
      </c>
      <c r="J113" s="2" t="s">
        <v>33</v>
      </c>
      <c r="K113" s="2" t="s">
        <v>29</v>
      </c>
      <c r="L113" s="20" t="str">
        <f>IF(AND(I113&lt;5,'Billing Details'!I113&gt;10000),"High Priority","Regular Follow Up")</f>
        <v>Regular Follow Up</v>
      </c>
      <c r="M113" t="str">
        <f>IF(AND(L113="High Priority",'Patient Health Records'!U113="Critical",'Patient Health Records'!T113="Yes"),"Needs Attention",IF(AND('Patient Health Records'!U113&lt;&gt; "Critical",'Patient Health Records'!T113="Yes"),"Monitor Later",IF(AND('Patient Health Records'!U113="Critical",'Patient Health Records'!T113="No"),"Ask for Readmission","No Action")))</f>
        <v>Monitor Later</v>
      </c>
    </row>
    <row r="114" spans="1:13" ht="15.75" customHeight="1">
      <c r="A114" s="2" t="s">
        <v>191</v>
      </c>
      <c r="B114" s="2" t="s">
        <v>192</v>
      </c>
      <c r="C114" s="2" t="s">
        <v>9</v>
      </c>
      <c r="D114" s="17">
        <v>23377</v>
      </c>
      <c r="E114" s="36">
        <f t="shared" si="3"/>
        <v>1964</v>
      </c>
      <c r="F114" s="36">
        <f t="shared" ca="1" si="4"/>
        <v>62</v>
      </c>
      <c r="G114" s="36" t="str" cm="1">
        <f t="array" aca="1" ref="G114" ca="1">_xlfn.IFS(AND(F114&gt;=21,F114&lt;=35), "Young Adults", AND(F114&gt;=35, F114&lt;=45), "Senior Adullt", AND(F114&gt;=46,F114&lt;=65), "senior",AND(F114&gt;=66,F114&lt;=87),"Super Adults")</f>
        <v>senior</v>
      </c>
      <c r="H114" s="36"/>
      <c r="I114" s="3">
        <v>5</v>
      </c>
      <c r="J114" s="2" t="s">
        <v>43</v>
      </c>
      <c r="K114" s="2" t="s">
        <v>51</v>
      </c>
      <c r="L114" s="20" t="str">
        <f>IF(AND(I114&lt;5,'Billing Details'!I114&gt;10000),"High Priority","Regular Follow Up")</f>
        <v>Regular Follow Up</v>
      </c>
      <c r="M114" t="str">
        <f>IF(AND(L114="High Priority",'Patient Health Records'!U114="Critical",'Patient Health Records'!T114="Yes"),"Needs Attention",IF(AND('Patient Health Records'!U114&lt;&gt; "Critical",'Patient Health Records'!T114="Yes"),"Monitor Later",IF(AND('Patient Health Records'!U114="Critical",'Patient Health Records'!T114="No"),"Ask for Readmission","No Action")))</f>
        <v>Monitor Later</v>
      </c>
    </row>
    <row r="115" spans="1:13" ht="15.75" customHeight="1">
      <c r="A115" s="2" t="s">
        <v>193</v>
      </c>
      <c r="B115" s="2" t="s">
        <v>194</v>
      </c>
      <c r="C115" s="2" t="s">
        <v>9</v>
      </c>
      <c r="D115" s="17">
        <v>27029</v>
      </c>
      <c r="E115" s="36">
        <f t="shared" si="3"/>
        <v>1973</v>
      </c>
      <c r="F115" s="36">
        <f t="shared" ca="1" si="4"/>
        <v>53</v>
      </c>
      <c r="G115" s="36" t="str" cm="1">
        <f t="array" aca="1" ref="G115" ca="1">_xlfn.IFS(AND(F115&gt;=21,F115&lt;=35), "Young Adults", AND(F115&gt;=35, F115&lt;=45), "Senior Adullt", AND(F115&gt;=46,F115&lt;=65), "senior",AND(F115&gt;=66,F115&lt;=87),"Super Adults")</f>
        <v>senior</v>
      </c>
      <c r="H115" s="36"/>
      <c r="I115" s="3">
        <v>12</v>
      </c>
      <c r="J115" s="2" t="s">
        <v>28</v>
      </c>
      <c r="K115" s="2" t="s">
        <v>11</v>
      </c>
      <c r="L115" s="20" t="str">
        <f>IF(AND(I115&lt;5,'Billing Details'!I115&gt;10000),"High Priority","Regular Follow Up")</f>
        <v>Regular Follow Up</v>
      </c>
      <c r="M115" t="str">
        <f>IF(AND(L115="High Priority",'Patient Health Records'!U115="Critical",'Patient Health Records'!T115="Yes"),"Needs Attention",IF(AND('Patient Health Records'!U115&lt;&gt; "Critical",'Patient Health Records'!T115="Yes"),"Monitor Later",IF(AND('Patient Health Records'!U115="Critical",'Patient Health Records'!T115="No"),"Ask for Readmission","No Action")))</f>
        <v>Ask for Readmission</v>
      </c>
    </row>
    <row r="116" spans="1:13" ht="15.75" customHeight="1">
      <c r="A116" s="2" t="s">
        <v>195</v>
      </c>
      <c r="B116" s="2" t="s">
        <v>181</v>
      </c>
      <c r="C116" s="2" t="s">
        <v>9</v>
      </c>
      <c r="D116" s="17">
        <v>34334</v>
      </c>
      <c r="E116" s="36">
        <f t="shared" si="3"/>
        <v>1993</v>
      </c>
      <c r="F116" s="36">
        <f t="shared" ca="1" si="4"/>
        <v>33</v>
      </c>
      <c r="G116" s="36" t="str" cm="1">
        <f t="array" aca="1" ref="G116" ca="1">_xlfn.IFS(AND(F116&gt;=21,F116&lt;=35), "Young Adults", AND(F116&gt;=35, F116&lt;=45), "Senior Adullt", AND(F116&gt;=46,F116&lt;=65), "senior",AND(F116&gt;=66,F116&lt;=87),"Super Adults")</f>
        <v>Young Adults</v>
      </c>
      <c r="H116" s="36"/>
      <c r="I116" s="3">
        <v>5</v>
      </c>
      <c r="J116" s="2" t="s">
        <v>43</v>
      </c>
      <c r="K116" s="2" t="s">
        <v>51</v>
      </c>
      <c r="L116" s="20" t="str">
        <f>IF(AND(I116&lt;5,'Billing Details'!I116&gt;10000),"High Priority","Regular Follow Up")</f>
        <v>Regular Follow Up</v>
      </c>
      <c r="M116" t="str">
        <f>IF(AND(L116="High Priority",'Patient Health Records'!U116="Critical",'Patient Health Records'!T116="Yes"),"Needs Attention",IF(AND('Patient Health Records'!U116&lt;&gt; "Critical",'Patient Health Records'!T116="Yes"),"Monitor Later",IF(AND('Patient Health Records'!U116="Critical",'Patient Health Records'!T116="No"),"Ask for Readmission","No Action")))</f>
        <v>No Action</v>
      </c>
    </row>
    <row r="117" spans="1:13" ht="15.75" customHeight="1">
      <c r="A117" s="2" t="s">
        <v>196</v>
      </c>
      <c r="B117" s="2" t="s">
        <v>197</v>
      </c>
      <c r="C117" s="2" t="s">
        <v>19</v>
      </c>
      <c r="D117" s="17">
        <v>31412</v>
      </c>
      <c r="E117" s="36">
        <f t="shared" si="3"/>
        <v>1985</v>
      </c>
      <c r="F117" s="36">
        <f t="shared" ca="1" si="4"/>
        <v>41</v>
      </c>
      <c r="G117" s="36" t="str" cm="1">
        <f t="array" aca="1" ref="G117" ca="1">_xlfn.IFS(AND(F117&gt;=21,F117&lt;=35), "Young Adults", AND(F117&gt;=35, F117&lt;=45), "Senior Adullt", AND(F117&gt;=46,F117&lt;=65), "senior",AND(F117&gt;=66,F117&lt;=87),"Super Adults")</f>
        <v>Senior Adullt</v>
      </c>
      <c r="H117" s="36"/>
      <c r="I117" s="3">
        <v>12</v>
      </c>
      <c r="J117" s="2" t="s">
        <v>28</v>
      </c>
      <c r="K117" s="2" t="s">
        <v>11</v>
      </c>
      <c r="L117" s="20" t="str">
        <f>IF(AND(I117&lt;5,'Billing Details'!I117&gt;10000),"High Priority","Regular Follow Up")</f>
        <v>Regular Follow Up</v>
      </c>
      <c r="M117" t="str">
        <f>IF(AND(L117="High Priority",'Patient Health Records'!U117="Critical",'Patient Health Records'!T117="Yes"),"Needs Attention",IF(AND('Patient Health Records'!U117&lt;&gt; "Critical",'Patient Health Records'!T117="Yes"),"Monitor Later",IF(AND('Patient Health Records'!U117="Critical",'Patient Health Records'!T117="No"),"Ask for Readmission","No Action")))</f>
        <v>No Action</v>
      </c>
    </row>
    <row r="118" spans="1:13" ht="15.75" customHeight="1">
      <c r="A118" s="2" t="s">
        <v>198</v>
      </c>
      <c r="B118" s="2" t="s">
        <v>1719</v>
      </c>
      <c r="C118" s="2" t="s">
        <v>9</v>
      </c>
      <c r="D118" s="17">
        <v>25203</v>
      </c>
      <c r="E118" s="36">
        <f t="shared" si="3"/>
        <v>1968</v>
      </c>
      <c r="F118" s="36">
        <f t="shared" ca="1" si="4"/>
        <v>58</v>
      </c>
      <c r="G118" s="36" t="str" cm="1">
        <f t="array" aca="1" ref="G118" ca="1">_xlfn.IFS(AND(F118&gt;=21,F118&lt;=35), "Young Adults", AND(F118&gt;=35, F118&lt;=45), "Senior Adullt", AND(F118&gt;=46,F118&lt;=65), "senior",AND(F118&gt;=66,F118&lt;=87),"Super Adults")</f>
        <v>senior</v>
      </c>
      <c r="H118" s="36"/>
      <c r="I118" s="3">
        <v>7</v>
      </c>
      <c r="J118" s="2" t="s">
        <v>14</v>
      </c>
      <c r="K118" s="2" t="s">
        <v>51</v>
      </c>
      <c r="L118" s="20" t="str">
        <f>IF(AND(I118&lt;5,'Billing Details'!I118&gt;10000),"High Priority","Regular Follow Up")</f>
        <v>Regular Follow Up</v>
      </c>
      <c r="M118" t="str">
        <f>IF(AND(L118="High Priority",'Patient Health Records'!U118="Critical",'Patient Health Records'!T118="Yes"),"Needs Attention",IF(AND('Patient Health Records'!U118&lt;&gt; "Critical",'Patient Health Records'!T118="Yes"),"Monitor Later",IF(AND('Patient Health Records'!U118="Critical",'Patient Health Records'!T118="No"),"Ask for Readmission","No Action")))</f>
        <v>No Action</v>
      </c>
    </row>
    <row r="119" spans="1:13" ht="15.75" customHeight="1">
      <c r="A119" s="2" t="s">
        <v>199</v>
      </c>
      <c r="B119" s="2" t="s">
        <v>92</v>
      </c>
      <c r="C119" s="2" t="s">
        <v>19</v>
      </c>
      <c r="D119" s="17">
        <v>19724</v>
      </c>
      <c r="E119" s="36">
        <f t="shared" si="3"/>
        <v>1953</v>
      </c>
      <c r="F119" s="36">
        <f t="shared" ca="1" si="4"/>
        <v>73</v>
      </c>
      <c r="G119" s="36" t="str" cm="1">
        <f t="array" aca="1" ref="G119" ca="1">_xlfn.IFS(AND(F119&gt;=21,F119&lt;=35), "Young Adults", AND(F119&gt;=35, F119&lt;=45), "Senior Adullt", AND(F119&gt;=46,F119&lt;=65), "senior",AND(F119&gt;=66,F119&lt;=87),"Super Adults")</f>
        <v>Super Adults</v>
      </c>
      <c r="H119" s="36"/>
      <c r="I119" s="3">
        <v>7</v>
      </c>
      <c r="J119" s="2" t="s">
        <v>20</v>
      </c>
      <c r="K119" s="2" t="s">
        <v>11</v>
      </c>
      <c r="L119" s="20" t="str">
        <f>IF(AND(I119&lt;5,'Billing Details'!I119&gt;10000),"High Priority","Regular Follow Up")</f>
        <v>Regular Follow Up</v>
      </c>
      <c r="M119" t="str">
        <f>IF(AND(L119="High Priority",'Patient Health Records'!U119="Critical",'Patient Health Records'!T119="Yes"),"Needs Attention",IF(AND('Patient Health Records'!U119&lt;&gt; "Critical",'Patient Health Records'!T119="Yes"),"Monitor Later",IF(AND('Patient Health Records'!U119="Critical",'Patient Health Records'!T119="No"),"Ask for Readmission","No Action")))</f>
        <v>No Action</v>
      </c>
    </row>
    <row r="120" spans="1:13" ht="15.75" customHeight="1">
      <c r="A120" s="2" t="s">
        <v>200</v>
      </c>
      <c r="B120" s="2" t="s">
        <v>31</v>
      </c>
      <c r="C120" s="2" t="s">
        <v>9</v>
      </c>
      <c r="D120" s="17">
        <v>25203</v>
      </c>
      <c r="E120" s="36">
        <f t="shared" si="3"/>
        <v>1968</v>
      </c>
      <c r="F120" s="36">
        <f t="shared" ca="1" si="4"/>
        <v>58</v>
      </c>
      <c r="G120" s="36" t="str" cm="1">
        <f t="array" aca="1" ref="G120" ca="1">_xlfn.IFS(AND(F120&gt;=21,F120&lt;=35), "Young Adults", AND(F120&gt;=35, F120&lt;=45), "Senior Adullt", AND(F120&gt;=46,F120&lt;=65), "senior",AND(F120&gt;=66,F120&lt;=87),"Super Adults")</f>
        <v>senior</v>
      </c>
      <c r="H120" s="36"/>
      <c r="I120" s="3">
        <v>7</v>
      </c>
      <c r="J120" s="2" t="s">
        <v>33</v>
      </c>
      <c r="K120" s="2" t="s">
        <v>29</v>
      </c>
      <c r="L120" s="20" t="str">
        <f>IF(AND(I120&lt;5,'Billing Details'!I120&gt;10000),"High Priority","Regular Follow Up")</f>
        <v>Regular Follow Up</v>
      </c>
      <c r="M120" t="str">
        <f>IF(AND(L120="High Priority",'Patient Health Records'!U120="Critical",'Patient Health Records'!T120="Yes"),"Needs Attention",IF(AND('Patient Health Records'!U120&lt;&gt; "Critical",'Patient Health Records'!T120="Yes"),"Monitor Later",IF(AND('Patient Health Records'!U120="Critical",'Patient Health Records'!T120="No"),"Ask for Readmission","No Action")))</f>
        <v>Monitor Later</v>
      </c>
    </row>
    <row r="121" spans="1:13" ht="15.75" customHeight="1">
      <c r="A121" s="2" t="s">
        <v>201</v>
      </c>
      <c r="B121" s="2" t="s">
        <v>101</v>
      </c>
      <c r="C121" s="2" t="s">
        <v>19</v>
      </c>
      <c r="D121" s="17">
        <v>34334</v>
      </c>
      <c r="E121" s="36">
        <f t="shared" si="3"/>
        <v>1993</v>
      </c>
      <c r="F121" s="36">
        <f t="shared" ca="1" si="4"/>
        <v>33</v>
      </c>
      <c r="G121" s="36" t="str" cm="1">
        <f t="array" aca="1" ref="G121" ca="1">_xlfn.IFS(AND(F121&gt;=21,F121&lt;=35), "Young Adults", AND(F121&gt;=35, F121&lt;=45), "Senior Adullt", AND(F121&gt;=46,F121&lt;=65), "senior",AND(F121&gt;=66,F121&lt;=87),"Super Adults")</f>
        <v>Young Adults</v>
      </c>
      <c r="H121" s="36"/>
      <c r="I121" s="3">
        <v>0.5</v>
      </c>
      <c r="J121" s="2" t="s">
        <v>22</v>
      </c>
      <c r="K121" s="2" t="s">
        <v>17</v>
      </c>
      <c r="L121" s="20" t="str">
        <f>IF(AND(I121&lt;5,'Billing Details'!I121&gt;10000),"High Priority","Regular Follow Up")</f>
        <v>High Priority</v>
      </c>
      <c r="M121" t="str">
        <f>IF(AND(L121="High Priority",'Patient Health Records'!U121="Critical",'Patient Health Records'!T121="Yes"),"Needs Attention",IF(AND('Patient Health Records'!U121&lt;&gt; "Critical",'Patient Health Records'!T121="Yes"),"Monitor Later",IF(AND('Patient Health Records'!U121="Critical",'Patient Health Records'!T121="No"),"Ask for Readmission","No Action")))</f>
        <v>No Action</v>
      </c>
    </row>
    <row r="122" spans="1:13" ht="15.75" customHeight="1">
      <c r="A122" s="2" t="s">
        <v>202</v>
      </c>
      <c r="B122" s="2" t="s">
        <v>101</v>
      </c>
      <c r="C122" s="2" t="s">
        <v>19</v>
      </c>
      <c r="D122" s="17">
        <v>34334</v>
      </c>
      <c r="E122" s="36">
        <f t="shared" si="3"/>
        <v>1993</v>
      </c>
      <c r="F122" s="36">
        <f t="shared" ca="1" si="4"/>
        <v>33</v>
      </c>
      <c r="G122" s="36" t="str" cm="1">
        <f t="array" aca="1" ref="G122" ca="1">_xlfn.IFS(AND(F122&gt;=21,F122&lt;=35), "Young Adults", AND(F122&gt;=35, F122&lt;=45), "Senior Adullt", AND(F122&gt;=46,F122&lt;=65), "senior",AND(F122&gt;=66,F122&lt;=87),"Super Adults")</f>
        <v>Young Adults</v>
      </c>
      <c r="H122" s="36"/>
      <c r="I122" s="3">
        <v>150</v>
      </c>
      <c r="J122" s="2" t="s">
        <v>14</v>
      </c>
      <c r="K122" s="2" t="s">
        <v>51</v>
      </c>
      <c r="L122" s="20" t="str">
        <f>IF(AND(I122&lt;5,'Billing Details'!I122&gt;10000),"High Priority","Regular Follow Up")</f>
        <v>Regular Follow Up</v>
      </c>
      <c r="M122" t="str">
        <f>IF(AND(L122="High Priority",'Patient Health Records'!U122="Critical",'Patient Health Records'!T122="Yes"),"Needs Attention",IF(AND('Patient Health Records'!U122&lt;&gt; "Critical",'Patient Health Records'!T122="Yes"),"Monitor Later",IF(AND('Patient Health Records'!U122="Critical",'Patient Health Records'!T122="No"),"Ask for Readmission","No Action")))</f>
        <v>Monitor Later</v>
      </c>
    </row>
    <row r="123" spans="1:13" ht="15.75" customHeight="1">
      <c r="A123" s="2" t="s">
        <v>203</v>
      </c>
      <c r="B123" s="2" t="s">
        <v>70</v>
      </c>
      <c r="C123" s="2" t="s">
        <v>9</v>
      </c>
      <c r="D123" s="17">
        <v>21550</v>
      </c>
      <c r="E123" s="36">
        <f t="shared" si="3"/>
        <v>1958</v>
      </c>
      <c r="F123" s="36">
        <f t="shared" ca="1" si="4"/>
        <v>68</v>
      </c>
      <c r="G123" s="36" t="str" cm="1">
        <f t="array" aca="1" ref="G123" ca="1">_xlfn.IFS(AND(F123&gt;=21,F123&lt;=35), "Young Adults", AND(F123&gt;=35, F123&lt;=45), "Senior Adullt", AND(F123&gt;=46,F123&lt;=65), "senior",AND(F123&gt;=66,F123&lt;=87),"Super Adults")</f>
        <v>Super Adults</v>
      </c>
      <c r="H123" s="36"/>
      <c r="I123" s="3">
        <v>3</v>
      </c>
      <c r="J123" s="2" t="s">
        <v>20</v>
      </c>
      <c r="K123" s="2" t="s">
        <v>11</v>
      </c>
      <c r="L123" s="20" t="str">
        <f>IF(AND(I123&lt;5,'Billing Details'!I123&gt;10000),"High Priority","Regular Follow Up")</f>
        <v>High Priority</v>
      </c>
      <c r="M123" t="str">
        <f>IF(AND(L123="High Priority",'Patient Health Records'!U123="Critical",'Patient Health Records'!T123="Yes"),"Needs Attention",IF(AND('Patient Health Records'!U123&lt;&gt; "Critical",'Patient Health Records'!T123="Yes"),"Monitor Later",IF(AND('Patient Health Records'!U123="Critical",'Patient Health Records'!T123="No"),"Ask for Readmission","No Action")))</f>
        <v>Needs Attention</v>
      </c>
    </row>
    <row r="124" spans="1:13" ht="15.75" customHeight="1">
      <c r="A124" s="2" t="s">
        <v>204</v>
      </c>
      <c r="B124" s="2" t="s">
        <v>205</v>
      </c>
      <c r="C124" s="2" t="s">
        <v>9</v>
      </c>
      <c r="D124" s="17">
        <v>34334</v>
      </c>
      <c r="E124" s="36">
        <f t="shared" si="3"/>
        <v>1993</v>
      </c>
      <c r="F124" s="36">
        <f t="shared" ca="1" si="4"/>
        <v>33</v>
      </c>
      <c r="G124" s="36" t="str" cm="1">
        <f t="array" aca="1" ref="G124" ca="1">_xlfn.IFS(AND(F124&gt;=21,F124&lt;=35), "Young Adults", AND(F124&gt;=35, F124&lt;=45), "Senior Adullt", AND(F124&gt;=46,F124&lt;=65), "senior",AND(F124&gt;=66,F124&lt;=87),"Super Adults")</f>
        <v>Young Adults</v>
      </c>
      <c r="H124" s="36"/>
      <c r="I124" s="3">
        <v>20</v>
      </c>
      <c r="J124" s="2" t="s">
        <v>20</v>
      </c>
      <c r="K124" s="2" t="s">
        <v>11</v>
      </c>
      <c r="L124" s="20" t="str">
        <f>IF(AND(I124&lt;5,'Billing Details'!I124&gt;10000),"High Priority","Regular Follow Up")</f>
        <v>Regular Follow Up</v>
      </c>
      <c r="M124" t="str">
        <f>IF(AND(L124="High Priority",'Patient Health Records'!U124="Critical",'Patient Health Records'!T124="Yes"),"Needs Attention",IF(AND('Patient Health Records'!U124&lt;&gt; "Critical",'Patient Health Records'!T124="Yes"),"Monitor Later",IF(AND('Patient Health Records'!U124="Critical",'Patient Health Records'!T124="No"),"Ask for Readmission","No Action")))</f>
        <v>Monitor Later</v>
      </c>
    </row>
    <row r="125" spans="1:13" ht="15.75" customHeight="1">
      <c r="A125" s="2" t="s">
        <v>206</v>
      </c>
      <c r="B125" s="2" t="s">
        <v>736</v>
      </c>
      <c r="C125" s="2" t="s">
        <v>19</v>
      </c>
      <c r="D125" s="17">
        <v>21550</v>
      </c>
      <c r="E125" s="36">
        <f t="shared" si="3"/>
        <v>1958</v>
      </c>
      <c r="F125" s="36">
        <f t="shared" ca="1" si="4"/>
        <v>68</v>
      </c>
      <c r="G125" s="36" t="str" cm="1">
        <f t="array" aca="1" ref="G125" ca="1">_xlfn.IFS(AND(F125&gt;=21,F125&lt;=35), "Young Adults", AND(F125&gt;=35, F125&lt;=45), "Senior Adullt", AND(F125&gt;=46,F125&lt;=65), "senior",AND(F125&gt;=66,F125&lt;=87),"Super Adults")</f>
        <v>Super Adults</v>
      </c>
      <c r="H125" s="36"/>
      <c r="I125" s="3">
        <v>25</v>
      </c>
      <c r="J125" s="2" t="s">
        <v>10</v>
      </c>
      <c r="K125" s="2" t="s">
        <v>11</v>
      </c>
      <c r="L125" s="20" t="str">
        <f>IF(AND(I125&lt;5,'Billing Details'!I125&gt;10000),"High Priority","Regular Follow Up")</f>
        <v>Regular Follow Up</v>
      </c>
      <c r="M125" t="str">
        <f>IF(AND(L125="High Priority",'Patient Health Records'!U125="Critical",'Patient Health Records'!T125="Yes"),"Needs Attention",IF(AND('Patient Health Records'!U125&lt;&gt; "Critical",'Patient Health Records'!T125="Yes"),"Monitor Later",IF(AND('Patient Health Records'!U125="Critical",'Patient Health Records'!T125="No"),"Ask for Readmission","No Action")))</f>
        <v>No Action</v>
      </c>
    </row>
    <row r="126" spans="1:13" ht="15.75" customHeight="1">
      <c r="A126" s="2" t="s">
        <v>207</v>
      </c>
      <c r="B126" s="2" t="s">
        <v>90</v>
      </c>
      <c r="C126" s="2" t="s">
        <v>9</v>
      </c>
      <c r="D126" s="17">
        <v>21550</v>
      </c>
      <c r="E126" s="36">
        <f t="shared" si="3"/>
        <v>1958</v>
      </c>
      <c r="F126" s="36">
        <f t="shared" ca="1" si="4"/>
        <v>68</v>
      </c>
      <c r="G126" s="36" t="str" cm="1">
        <f t="array" aca="1" ref="G126" ca="1">_xlfn.IFS(AND(F126&gt;=21,F126&lt;=35), "Young Adults", AND(F126&gt;=35, F126&lt;=45), "Senior Adullt", AND(F126&gt;=46,F126&lt;=65), "senior",AND(F126&gt;=66,F126&lt;=87),"Super Adults")</f>
        <v>Super Adults</v>
      </c>
      <c r="H126" s="36"/>
      <c r="I126" s="3">
        <v>40</v>
      </c>
      <c r="J126" s="2" t="s">
        <v>10</v>
      </c>
      <c r="K126" s="2" t="s">
        <v>11</v>
      </c>
      <c r="L126" s="20" t="str">
        <f>IF(AND(I126&lt;5,'Billing Details'!I126&gt;10000),"High Priority","Regular Follow Up")</f>
        <v>Regular Follow Up</v>
      </c>
      <c r="M126" t="str">
        <f>IF(AND(L126="High Priority",'Patient Health Records'!U126="Critical",'Patient Health Records'!T126="Yes"),"Needs Attention",IF(AND('Patient Health Records'!U126&lt;&gt; "Critical",'Patient Health Records'!T126="Yes"),"Monitor Later",IF(AND('Patient Health Records'!U126="Critical",'Patient Health Records'!T126="No"),"Ask for Readmission","No Action")))</f>
        <v>No Action</v>
      </c>
    </row>
    <row r="127" spans="1:13" ht="15.75" customHeight="1">
      <c r="A127" s="2" t="s">
        <v>208</v>
      </c>
      <c r="B127" s="2" t="s">
        <v>209</v>
      </c>
      <c r="C127" s="2" t="s">
        <v>19</v>
      </c>
      <c r="D127" s="17">
        <v>30682</v>
      </c>
      <c r="E127" s="36">
        <f t="shared" si="3"/>
        <v>1984</v>
      </c>
      <c r="F127" s="36">
        <f t="shared" ca="1" si="4"/>
        <v>42</v>
      </c>
      <c r="G127" s="36" t="str" cm="1">
        <f t="array" aca="1" ref="G127" ca="1">_xlfn.IFS(AND(F127&gt;=21,F127&lt;=35), "Young Adults", AND(F127&gt;=35, F127&lt;=45), "Senior Adullt", AND(F127&gt;=46,F127&lt;=65), "senior",AND(F127&gt;=66,F127&lt;=87),"Super Adults")</f>
        <v>Senior Adullt</v>
      </c>
      <c r="H127" s="36"/>
      <c r="I127" s="3">
        <v>4</v>
      </c>
      <c r="J127" s="2" t="s">
        <v>20</v>
      </c>
      <c r="K127" s="2" t="s">
        <v>11</v>
      </c>
      <c r="L127" s="20" t="str">
        <f>IF(AND(I127&lt;5,'Billing Details'!I127&gt;10000),"High Priority","Regular Follow Up")</f>
        <v>Regular Follow Up</v>
      </c>
      <c r="M127" t="str">
        <f>IF(AND(L127="High Priority",'Patient Health Records'!U127="Critical",'Patient Health Records'!T127="Yes"),"Needs Attention",IF(AND('Patient Health Records'!U127&lt;&gt; "Critical",'Patient Health Records'!T127="Yes"),"Monitor Later",IF(AND('Patient Health Records'!U127="Critical",'Patient Health Records'!T127="No"),"Ask for Readmission","No Action")))</f>
        <v>No Action</v>
      </c>
    </row>
    <row r="128" spans="1:13" ht="15.75" customHeight="1">
      <c r="A128" s="2" t="s">
        <v>210</v>
      </c>
      <c r="B128" s="2" t="s">
        <v>211</v>
      </c>
      <c r="C128" s="2" t="s">
        <v>19</v>
      </c>
      <c r="D128" s="17">
        <v>27029</v>
      </c>
      <c r="E128" s="36">
        <f t="shared" si="3"/>
        <v>1973</v>
      </c>
      <c r="F128" s="36">
        <f t="shared" ca="1" si="4"/>
        <v>53</v>
      </c>
      <c r="G128" s="36" t="str" cm="1">
        <f t="array" aca="1" ref="G128" ca="1">_xlfn.IFS(AND(F128&gt;=21,F128&lt;=35), "Young Adults", AND(F128&gt;=35, F128&lt;=45), "Senior Adullt", AND(F128&gt;=46,F128&lt;=65), "senior",AND(F128&gt;=66,F128&lt;=87),"Super Adults")</f>
        <v>senior</v>
      </c>
      <c r="H128" s="36"/>
      <c r="I128" s="3">
        <v>4</v>
      </c>
      <c r="J128" s="2" t="s">
        <v>20</v>
      </c>
      <c r="K128" s="2" t="s">
        <v>11</v>
      </c>
      <c r="L128" s="20" t="str">
        <f>IF(AND(I128&lt;5,'Billing Details'!I128&gt;10000),"High Priority","Regular Follow Up")</f>
        <v>High Priority</v>
      </c>
      <c r="M128" t="str">
        <f>IF(AND(L128="High Priority",'Patient Health Records'!U128="Critical",'Patient Health Records'!T128="Yes"),"Needs Attention",IF(AND('Patient Health Records'!U128&lt;&gt; "Critical",'Patient Health Records'!T128="Yes"),"Monitor Later",IF(AND('Patient Health Records'!U128="Critical",'Patient Health Records'!T128="No"),"Ask for Readmission","No Action")))</f>
        <v>No Action</v>
      </c>
    </row>
    <row r="129" spans="1:13" ht="15.75" customHeight="1">
      <c r="A129" s="2" t="s">
        <v>212</v>
      </c>
      <c r="B129" s="2" t="s">
        <v>213</v>
      </c>
      <c r="C129" s="2" t="s">
        <v>19</v>
      </c>
      <c r="D129" s="17">
        <v>31412</v>
      </c>
      <c r="E129" s="36">
        <f t="shared" si="3"/>
        <v>1985</v>
      </c>
      <c r="F129" s="36">
        <f t="shared" ca="1" si="4"/>
        <v>41</v>
      </c>
      <c r="G129" s="36" t="str" cm="1">
        <f t="array" aca="1" ref="G129" ca="1">_xlfn.IFS(AND(F129&gt;=21,F129&lt;=35), "Young Adults", AND(F129&gt;=35, F129&lt;=45), "Senior Adullt", AND(F129&gt;=46,F129&lt;=65), "senior",AND(F129&gt;=66,F129&lt;=87),"Super Adults")</f>
        <v>Senior Adullt</v>
      </c>
      <c r="H129" s="36"/>
      <c r="I129" s="3">
        <v>7</v>
      </c>
      <c r="J129" s="2" t="s">
        <v>20</v>
      </c>
      <c r="K129" s="2" t="s">
        <v>11</v>
      </c>
      <c r="L129" s="20" t="str">
        <f>IF(AND(I129&lt;5,'Billing Details'!I129&gt;10000),"High Priority","Regular Follow Up")</f>
        <v>Regular Follow Up</v>
      </c>
      <c r="M129" t="str">
        <f>IF(AND(L129="High Priority",'Patient Health Records'!U129="Critical",'Patient Health Records'!T129="Yes"),"Needs Attention",IF(AND('Patient Health Records'!U129&lt;&gt; "Critical",'Patient Health Records'!T129="Yes"),"Monitor Later",IF(AND('Patient Health Records'!U129="Critical",'Patient Health Records'!T129="No"),"Ask for Readmission","No Action")))</f>
        <v>Ask for Readmission</v>
      </c>
    </row>
    <row r="130" spans="1:13" ht="15.75" customHeight="1">
      <c r="A130" s="2" t="s">
        <v>214</v>
      </c>
      <c r="B130" s="2" t="s">
        <v>215</v>
      </c>
      <c r="C130" s="2" t="s">
        <v>9</v>
      </c>
      <c r="D130" s="17">
        <v>28855</v>
      </c>
      <c r="E130" s="36">
        <f t="shared" si="3"/>
        <v>1978</v>
      </c>
      <c r="F130" s="36">
        <f t="shared" ca="1" si="4"/>
        <v>48</v>
      </c>
      <c r="G130" s="36" t="str" cm="1">
        <f t="array" aca="1" ref="G130" ca="1">_xlfn.IFS(AND(F130&gt;=21,F130&lt;=35), "Young Adults", AND(F130&gt;=35, F130&lt;=45), "Senior Adullt", AND(F130&gt;=46,F130&lt;=65), "senior",AND(F130&gt;=66,F130&lt;=87),"Super Adults")</f>
        <v>senior</v>
      </c>
      <c r="H130" s="36"/>
      <c r="I130" s="3">
        <v>20</v>
      </c>
      <c r="J130" s="2" t="s">
        <v>14</v>
      </c>
      <c r="K130" s="2" t="s">
        <v>51</v>
      </c>
      <c r="L130" s="20" t="str">
        <f>IF(AND(I130&lt;5,'Billing Details'!I130&gt;10000),"High Priority","Regular Follow Up")</f>
        <v>Regular Follow Up</v>
      </c>
      <c r="M130" t="str">
        <f>IF(AND(L130="High Priority",'Patient Health Records'!U130="Critical",'Patient Health Records'!T130="Yes"),"Needs Attention",IF(AND('Patient Health Records'!U130&lt;&gt; "Critical",'Patient Health Records'!T130="Yes"),"Monitor Later",IF(AND('Patient Health Records'!U130="Critical",'Patient Health Records'!T130="No"),"Ask for Readmission","No Action")))</f>
        <v>No Action</v>
      </c>
    </row>
    <row r="131" spans="1:13" ht="15.75" customHeight="1">
      <c r="A131" s="2" t="s">
        <v>216</v>
      </c>
      <c r="B131" s="2" t="s">
        <v>13</v>
      </c>
      <c r="C131" s="2" t="s">
        <v>9</v>
      </c>
      <c r="D131" s="17">
        <v>28855</v>
      </c>
      <c r="E131" s="36">
        <f t="shared" ref="E131:E194" si="5">YEAR(D131)</f>
        <v>1978</v>
      </c>
      <c r="F131" s="36">
        <f t="shared" ref="F131:F194" ca="1" si="6">DATEDIF(DATE(E131,1,1), TODAY(), "Y")</f>
        <v>48</v>
      </c>
      <c r="G131" s="36" t="str" cm="1">
        <f t="array" aca="1" ref="G131" ca="1">_xlfn.IFS(AND(F131&gt;=21,F131&lt;=35), "Young Adults", AND(F131&gt;=35, F131&lt;=45), "Senior Adullt", AND(F131&gt;=46,F131&lt;=65), "senior",AND(F131&gt;=66,F131&lt;=87),"Super Adults")</f>
        <v>senior</v>
      </c>
      <c r="H131" s="36"/>
      <c r="I131" s="3">
        <v>50</v>
      </c>
      <c r="J131" s="2" t="s">
        <v>20</v>
      </c>
      <c r="K131" s="2" t="s">
        <v>11</v>
      </c>
      <c r="L131" s="20" t="str">
        <f>IF(AND(I131&lt;5,'Billing Details'!I131&gt;10000),"High Priority","Regular Follow Up")</f>
        <v>Regular Follow Up</v>
      </c>
      <c r="M131" t="str">
        <f>IF(AND(L131="High Priority",'Patient Health Records'!U131="Critical",'Patient Health Records'!T131="Yes"),"Needs Attention",IF(AND('Patient Health Records'!U131&lt;&gt; "Critical",'Patient Health Records'!T131="Yes"),"Monitor Later",IF(AND('Patient Health Records'!U131="Critical",'Patient Health Records'!T131="No"),"Ask for Readmission","No Action")))</f>
        <v>No Action</v>
      </c>
    </row>
    <row r="132" spans="1:13" ht="15.75" customHeight="1">
      <c r="A132" s="2" t="s">
        <v>217</v>
      </c>
      <c r="B132" s="2" t="s">
        <v>113</v>
      </c>
      <c r="C132" s="2" t="s">
        <v>19</v>
      </c>
      <c r="D132" s="17">
        <v>36160</v>
      </c>
      <c r="E132" s="36">
        <f t="shared" si="5"/>
        <v>1998</v>
      </c>
      <c r="F132" s="36">
        <f t="shared" ca="1" si="6"/>
        <v>28</v>
      </c>
      <c r="G132" s="36" t="str" cm="1">
        <f t="array" aca="1" ref="G132" ca="1">_xlfn.IFS(AND(F132&gt;=21,F132&lt;=35), "Young Adults", AND(F132&gt;=35, F132&lt;=45), "Senior Adullt", AND(F132&gt;=46,F132&lt;=65), "senior",AND(F132&gt;=66,F132&lt;=87),"Super Adults")</f>
        <v>Young Adults</v>
      </c>
      <c r="H132" s="36"/>
      <c r="I132" s="3">
        <v>2</v>
      </c>
      <c r="J132" s="2" t="s">
        <v>20</v>
      </c>
      <c r="K132" s="2" t="s">
        <v>11</v>
      </c>
      <c r="L132" s="20" t="str">
        <f>IF(AND(I132&lt;5,'Billing Details'!I132&gt;10000),"High Priority","Regular Follow Up")</f>
        <v>High Priority</v>
      </c>
      <c r="M132" t="str">
        <f>IF(AND(L132="High Priority",'Patient Health Records'!U132="Critical",'Patient Health Records'!T132="Yes"),"Needs Attention",IF(AND('Patient Health Records'!U132&lt;&gt; "Critical",'Patient Health Records'!T132="Yes"),"Monitor Later",IF(AND('Patient Health Records'!U132="Critical",'Patient Health Records'!T132="No"),"Ask for Readmission","No Action")))</f>
        <v>No Action</v>
      </c>
    </row>
    <row r="133" spans="1:13" ht="15.75" customHeight="1">
      <c r="A133" s="2" t="s">
        <v>218</v>
      </c>
      <c r="B133" s="2" t="s">
        <v>238</v>
      </c>
      <c r="C133" s="2" t="s">
        <v>19</v>
      </c>
      <c r="D133" s="17">
        <v>27029</v>
      </c>
      <c r="E133" s="36">
        <f t="shared" si="5"/>
        <v>1973</v>
      </c>
      <c r="F133" s="36">
        <f t="shared" ca="1" si="6"/>
        <v>53</v>
      </c>
      <c r="G133" s="36" t="str" cm="1">
        <f t="array" aca="1" ref="G133" ca="1">_xlfn.IFS(AND(F133&gt;=21,F133&lt;=35), "Young Adults", AND(F133&gt;=35, F133&lt;=45), "Senior Adullt", AND(F133&gt;=46,F133&lt;=65), "senior",AND(F133&gt;=66,F133&lt;=87),"Super Adults")</f>
        <v>senior</v>
      </c>
      <c r="H133" s="36"/>
      <c r="I133" s="3">
        <v>70</v>
      </c>
      <c r="J133" s="2" t="s">
        <v>33</v>
      </c>
      <c r="K133" s="2" t="s">
        <v>29</v>
      </c>
      <c r="L133" s="20" t="str">
        <f>IF(AND(I133&lt;5,'Billing Details'!I133&gt;10000),"High Priority","Regular Follow Up")</f>
        <v>Regular Follow Up</v>
      </c>
      <c r="M133" t="str">
        <f>IF(AND(L133="High Priority",'Patient Health Records'!U133="Critical",'Patient Health Records'!T133="Yes"),"Needs Attention",IF(AND('Patient Health Records'!U133&lt;&gt; "Critical",'Patient Health Records'!T133="Yes"),"Monitor Later",IF(AND('Patient Health Records'!U133="Critical",'Patient Health Records'!T133="No"),"Ask for Readmission","No Action")))</f>
        <v>No Action</v>
      </c>
    </row>
    <row r="134" spans="1:13" ht="15.75" customHeight="1">
      <c r="A134" s="2" t="s">
        <v>219</v>
      </c>
      <c r="B134" s="2" t="s">
        <v>238</v>
      </c>
      <c r="C134" s="2" t="s">
        <v>19</v>
      </c>
      <c r="D134" s="17">
        <v>25203</v>
      </c>
      <c r="E134" s="36">
        <f t="shared" si="5"/>
        <v>1968</v>
      </c>
      <c r="F134" s="36">
        <f t="shared" ca="1" si="6"/>
        <v>58</v>
      </c>
      <c r="G134" s="36" t="str" cm="1">
        <f t="array" aca="1" ref="G134" ca="1">_xlfn.IFS(AND(F134&gt;=21,F134&lt;=35), "Young Adults", AND(F134&gt;=35, F134&lt;=45), "Senior Adullt", AND(F134&gt;=46,F134&lt;=65), "senior",AND(F134&gt;=66,F134&lt;=87),"Super Adults")</f>
        <v>senior</v>
      </c>
      <c r="H134" s="36"/>
      <c r="I134" s="3">
        <v>5</v>
      </c>
      <c r="J134" s="2" t="s">
        <v>10</v>
      </c>
      <c r="K134" s="2" t="s">
        <v>11</v>
      </c>
      <c r="L134" s="20" t="str">
        <f>IF(AND(I134&lt;5,'Billing Details'!I134&gt;10000),"High Priority","Regular Follow Up")</f>
        <v>Regular Follow Up</v>
      </c>
      <c r="M134" t="str">
        <f>IF(AND(L134="High Priority",'Patient Health Records'!U134="Critical",'Patient Health Records'!T134="Yes"),"Needs Attention",IF(AND('Patient Health Records'!U134&lt;&gt; "Critical",'Patient Health Records'!T134="Yes"),"Monitor Later",IF(AND('Patient Health Records'!U134="Critical",'Patient Health Records'!T134="No"),"Ask for Readmission","No Action")))</f>
        <v>Monitor Later</v>
      </c>
    </row>
    <row r="135" spans="1:13" ht="15.75" customHeight="1">
      <c r="A135" s="2" t="s">
        <v>220</v>
      </c>
      <c r="B135" s="2" t="s">
        <v>221</v>
      </c>
      <c r="C135" s="2" t="s">
        <v>19</v>
      </c>
      <c r="D135" s="17">
        <v>27029</v>
      </c>
      <c r="E135" s="36">
        <f t="shared" si="5"/>
        <v>1973</v>
      </c>
      <c r="F135" s="36">
        <f t="shared" ca="1" si="6"/>
        <v>53</v>
      </c>
      <c r="G135" s="36" t="str" cm="1">
        <f t="array" aca="1" ref="G135" ca="1">_xlfn.IFS(AND(F135&gt;=21,F135&lt;=35), "Young Adults", AND(F135&gt;=35, F135&lt;=45), "Senior Adullt", AND(F135&gt;=46,F135&lt;=65), "senior",AND(F135&gt;=66,F135&lt;=87),"Super Adults")</f>
        <v>senior</v>
      </c>
      <c r="H135" s="36"/>
      <c r="I135" s="3">
        <v>5</v>
      </c>
      <c r="J135" s="2" t="s">
        <v>20</v>
      </c>
      <c r="K135" s="2" t="s">
        <v>11</v>
      </c>
      <c r="L135" s="20" t="str">
        <f>IF(AND(I135&lt;5,'Billing Details'!I135&gt;10000),"High Priority","Regular Follow Up")</f>
        <v>Regular Follow Up</v>
      </c>
      <c r="M135" t="str">
        <f>IF(AND(L135="High Priority",'Patient Health Records'!U135="Critical",'Patient Health Records'!T135="Yes"),"Needs Attention",IF(AND('Patient Health Records'!U135&lt;&gt; "Critical",'Patient Health Records'!T135="Yes"),"Monitor Later",IF(AND('Patient Health Records'!U135="Critical",'Patient Health Records'!T135="No"),"Ask for Readmission","No Action")))</f>
        <v>Monitor Later</v>
      </c>
    </row>
    <row r="136" spans="1:13" ht="15.75" customHeight="1">
      <c r="A136" s="2" t="s">
        <v>222</v>
      </c>
      <c r="B136" s="2" t="s">
        <v>92</v>
      </c>
      <c r="C136" s="2" t="s">
        <v>19</v>
      </c>
      <c r="D136" s="17">
        <v>34334</v>
      </c>
      <c r="E136" s="36">
        <f t="shared" si="5"/>
        <v>1993</v>
      </c>
      <c r="F136" s="36">
        <f t="shared" ca="1" si="6"/>
        <v>33</v>
      </c>
      <c r="G136" s="36" t="str" cm="1">
        <f t="array" aca="1" ref="G136" ca="1">_xlfn.IFS(AND(F136&gt;=21,F136&lt;=35), "Young Adults", AND(F136&gt;=35, F136&lt;=45), "Senior Adullt", AND(F136&gt;=46,F136&lt;=65), "senior",AND(F136&gt;=66,F136&lt;=87),"Super Adults")</f>
        <v>Young Adults</v>
      </c>
      <c r="H136" s="36"/>
      <c r="I136" s="3">
        <v>7</v>
      </c>
      <c r="J136" s="2" t="s">
        <v>14</v>
      </c>
      <c r="K136" s="2" t="s">
        <v>51</v>
      </c>
      <c r="L136" s="20" t="str">
        <f>IF(AND(I136&lt;5,'Billing Details'!I136&gt;10000),"High Priority","Regular Follow Up")</f>
        <v>Regular Follow Up</v>
      </c>
      <c r="M136" t="str">
        <f>IF(AND(L136="High Priority",'Patient Health Records'!U136="Critical",'Patient Health Records'!T136="Yes"),"Needs Attention",IF(AND('Patient Health Records'!U136&lt;&gt; "Critical",'Patient Health Records'!T136="Yes"),"Monitor Later",IF(AND('Patient Health Records'!U136="Critical",'Patient Health Records'!T136="No"),"Ask for Readmission","No Action")))</f>
        <v>No Action</v>
      </c>
    </row>
    <row r="137" spans="1:13" ht="15.75" customHeight="1">
      <c r="A137" s="2" t="s">
        <v>223</v>
      </c>
      <c r="B137" s="2" t="s">
        <v>224</v>
      </c>
      <c r="C137" s="2" t="s">
        <v>9</v>
      </c>
      <c r="D137" s="17">
        <v>34334</v>
      </c>
      <c r="E137" s="36">
        <f t="shared" si="5"/>
        <v>1993</v>
      </c>
      <c r="F137" s="36">
        <f t="shared" ca="1" si="6"/>
        <v>33</v>
      </c>
      <c r="G137" s="36" t="str" cm="1">
        <f t="array" aca="1" ref="G137" ca="1">_xlfn.IFS(AND(F137&gt;=21,F137&lt;=35), "Young Adults", AND(F137&gt;=35, F137&lt;=45), "Senior Adullt", AND(F137&gt;=46,F137&lt;=65), "senior",AND(F137&gt;=66,F137&lt;=87),"Super Adults")</f>
        <v>Young Adults</v>
      </c>
      <c r="H137" s="36"/>
      <c r="I137" s="3">
        <v>4</v>
      </c>
      <c r="J137" s="2" t="s">
        <v>10</v>
      </c>
      <c r="K137" s="2" t="s">
        <v>11</v>
      </c>
      <c r="L137" s="20" t="str">
        <f>IF(AND(I137&lt;5,'Billing Details'!I137&gt;10000),"High Priority","Regular Follow Up")</f>
        <v>High Priority</v>
      </c>
      <c r="M137" t="str">
        <f>IF(AND(L137="High Priority",'Patient Health Records'!U137="Critical",'Patient Health Records'!T137="Yes"),"Needs Attention",IF(AND('Patient Health Records'!U137&lt;&gt; "Critical",'Patient Health Records'!T137="Yes"),"Monitor Later",IF(AND('Patient Health Records'!U137="Critical",'Patient Health Records'!T137="No"),"Ask for Readmission","No Action")))</f>
        <v>No Action</v>
      </c>
    </row>
    <row r="138" spans="1:13" ht="15.75" customHeight="1">
      <c r="A138" s="2" t="s">
        <v>225</v>
      </c>
      <c r="B138" s="2" t="s">
        <v>226</v>
      </c>
      <c r="C138" s="2" t="s">
        <v>19</v>
      </c>
      <c r="D138" s="17">
        <v>31412</v>
      </c>
      <c r="E138" s="36">
        <f t="shared" si="5"/>
        <v>1985</v>
      </c>
      <c r="F138" s="36">
        <f t="shared" ca="1" si="6"/>
        <v>41</v>
      </c>
      <c r="G138" s="36" t="str" cm="1">
        <f t="array" aca="1" ref="G138" ca="1">_xlfn.IFS(AND(F138&gt;=21,F138&lt;=35), "Young Adults", AND(F138&gt;=35, F138&lt;=45), "Senior Adullt", AND(F138&gt;=46,F138&lt;=65), "senior",AND(F138&gt;=66,F138&lt;=87),"Super Adults")</f>
        <v>Senior Adullt</v>
      </c>
      <c r="H138" s="36"/>
      <c r="I138" s="3">
        <v>25</v>
      </c>
      <c r="J138" s="2" t="s">
        <v>43</v>
      </c>
      <c r="K138" s="2" t="s">
        <v>51</v>
      </c>
      <c r="L138" s="20" t="str">
        <f>IF(AND(I138&lt;5,'Billing Details'!I138&gt;10000),"High Priority","Regular Follow Up")</f>
        <v>Regular Follow Up</v>
      </c>
      <c r="M138" t="str">
        <f>IF(AND(L138="High Priority",'Patient Health Records'!U138="Critical",'Patient Health Records'!T138="Yes"),"Needs Attention",IF(AND('Patient Health Records'!U138&lt;&gt; "Critical",'Patient Health Records'!T138="Yes"),"Monitor Later",IF(AND('Patient Health Records'!U138="Critical",'Patient Health Records'!T138="No"),"Ask for Readmission","No Action")))</f>
        <v>No Action</v>
      </c>
    </row>
    <row r="139" spans="1:13" ht="15.75" customHeight="1">
      <c r="A139" s="2" t="s">
        <v>227</v>
      </c>
      <c r="B139" s="2" t="s">
        <v>125</v>
      </c>
      <c r="C139" s="2" t="s">
        <v>19</v>
      </c>
      <c r="D139" s="17">
        <v>27029</v>
      </c>
      <c r="E139" s="36">
        <f t="shared" si="5"/>
        <v>1973</v>
      </c>
      <c r="F139" s="36">
        <f t="shared" ca="1" si="6"/>
        <v>53</v>
      </c>
      <c r="G139" s="36" t="str" cm="1">
        <f t="array" aca="1" ref="G139" ca="1">_xlfn.IFS(AND(F139&gt;=21,F139&lt;=35), "Young Adults", AND(F139&gt;=35, F139&lt;=45), "Senior Adullt", AND(F139&gt;=46,F139&lt;=65), "senior",AND(F139&gt;=66,F139&lt;=87),"Super Adults")</f>
        <v>senior</v>
      </c>
      <c r="H139" s="36"/>
      <c r="I139" s="3">
        <v>20</v>
      </c>
      <c r="J139" s="2" t="s">
        <v>33</v>
      </c>
      <c r="K139" s="2" t="s">
        <v>29</v>
      </c>
      <c r="L139" s="20" t="str">
        <f>IF(AND(I139&lt;5,'Billing Details'!I139&gt;10000),"High Priority","Regular Follow Up")</f>
        <v>Regular Follow Up</v>
      </c>
      <c r="M139" t="str">
        <f>IF(AND(L139="High Priority",'Patient Health Records'!U139="Critical",'Patient Health Records'!T139="Yes"),"Needs Attention",IF(AND('Patient Health Records'!U139&lt;&gt; "Critical",'Patient Health Records'!T139="Yes"),"Monitor Later",IF(AND('Patient Health Records'!U139="Critical",'Patient Health Records'!T139="No"),"Ask for Readmission","No Action")))</f>
        <v>Monitor Later</v>
      </c>
    </row>
    <row r="140" spans="1:13" ht="15.75" customHeight="1">
      <c r="A140" s="2" t="s">
        <v>228</v>
      </c>
      <c r="B140" s="2" t="s">
        <v>8</v>
      </c>
      <c r="C140" s="2" t="s">
        <v>9</v>
      </c>
      <c r="D140" s="17">
        <v>25203</v>
      </c>
      <c r="E140" s="36">
        <f t="shared" si="5"/>
        <v>1968</v>
      </c>
      <c r="F140" s="36">
        <f t="shared" ca="1" si="6"/>
        <v>58</v>
      </c>
      <c r="G140" s="36" t="str" cm="1">
        <f t="array" aca="1" ref="G140" ca="1">_xlfn.IFS(AND(F140&gt;=21,F140&lt;=35), "Young Adults", AND(F140&gt;=35, F140&lt;=45), "Senior Adullt", AND(F140&gt;=46,F140&lt;=65), "senior",AND(F140&gt;=66,F140&lt;=87),"Super Adults")</f>
        <v>senior</v>
      </c>
      <c r="H140" s="36"/>
      <c r="I140" s="3">
        <v>12</v>
      </c>
      <c r="J140" s="2" t="s">
        <v>33</v>
      </c>
      <c r="K140" s="2" t="s">
        <v>29</v>
      </c>
      <c r="L140" s="20" t="str">
        <f>IF(AND(I140&lt;5,'Billing Details'!I140&gt;10000),"High Priority","Regular Follow Up")</f>
        <v>Regular Follow Up</v>
      </c>
      <c r="M140" t="str">
        <f>IF(AND(L140="High Priority",'Patient Health Records'!U140="Critical",'Patient Health Records'!T140="Yes"),"Needs Attention",IF(AND('Patient Health Records'!U140&lt;&gt; "Critical",'Patient Health Records'!T140="Yes"),"Monitor Later",IF(AND('Patient Health Records'!U140="Critical",'Patient Health Records'!T140="No"),"Ask for Readmission","No Action")))</f>
        <v>No Action</v>
      </c>
    </row>
    <row r="141" spans="1:13" ht="15.75" customHeight="1">
      <c r="A141" s="2" t="s">
        <v>229</v>
      </c>
      <c r="B141" s="2" t="s">
        <v>125</v>
      </c>
      <c r="C141" s="2" t="s">
        <v>19</v>
      </c>
      <c r="D141" s="17">
        <v>28855</v>
      </c>
      <c r="E141" s="36">
        <f t="shared" si="5"/>
        <v>1978</v>
      </c>
      <c r="F141" s="36">
        <f t="shared" ca="1" si="6"/>
        <v>48</v>
      </c>
      <c r="G141" s="36" t="str" cm="1">
        <f t="array" aca="1" ref="G141" ca="1">_xlfn.IFS(AND(F141&gt;=21,F141&lt;=35), "Young Adults", AND(F141&gt;=35, F141&lt;=45), "Senior Adullt", AND(F141&gt;=46,F141&lt;=65), "senior",AND(F141&gt;=66,F141&lt;=87),"Super Adults")</f>
        <v>senior</v>
      </c>
      <c r="H141" s="36"/>
      <c r="I141" s="3">
        <v>3</v>
      </c>
      <c r="J141" s="2" t="s">
        <v>10</v>
      </c>
      <c r="K141" s="2" t="s">
        <v>11</v>
      </c>
      <c r="L141" s="20" t="str">
        <f>IF(AND(I141&lt;5,'Billing Details'!I141&gt;10000),"High Priority","Regular Follow Up")</f>
        <v>High Priority</v>
      </c>
      <c r="M141" t="str">
        <f>IF(AND(L141="High Priority",'Patient Health Records'!U141="Critical",'Patient Health Records'!T141="Yes"),"Needs Attention",IF(AND('Patient Health Records'!U141&lt;&gt; "Critical",'Patient Health Records'!T141="Yes"),"Monitor Later",IF(AND('Patient Health Records'!U141="Critical",'Patient Health Records'!T141="No"),"Ask for Readmission","No Action")))</f>
        <v>No Action</v>
      </c>
    </row>
    <row r="142" spans="1:13" ht="15.75" customHeight="1">
      <c r="A142" s="2" t="s">
        <v>230</v>
      </c>
      <c r="B142" s="2" t="s">
        <v>231</v>
      </c>
      <c r="C142" s="2" t="s">
        <v>19</v>
      </c>
      <c r="D142" s="17">
        <v>30682</v>
      </c>
      <c r="E142" s="36">
        <f t="shared" si="5"/>
        <v>1984</v>
      </c>
      <c r="F142" s="36">
        <f t="shared" ca="1" si="6"/>
        <v>42</v>
      </c>
      <c r="G142" s="36" t="str" cm="1">
        <f t="array" aca="1" ref="G142" ca="1">_xlfn.IFS(AND(F142&gt;=21,F142&lt;=35), "Young Adults", AND(F142&gt;=35, F142&lt;=45), "Senior Adullt", AND(F142&gt;=46,F142&lt;=65), "senior",AND(F142&gt;=66,F142&lt;=87),"Super Adults")</f>
        <v>Senior Adullt</v>
      </c>
      <c r="H142" s="36"/>
      <c r="I142" s="3">
        <v>5</v>
      </c>
      <c r="J142" s="2" t="s">
        <v>14</v>
      </c>
      <c r="K142" s="2" t="s">
        <v>51</v>
      </c>
      <c r="L142" s="20" t="str">
        <f>IF(AND(I142&lt;5,'Billing Details'!I142&gt;10000),"High Priority","Regular Follow Up")</f>
        <v>Regular Follow Up</v>
      </c>
      <c r="M142" t="str">
        <f>IF(AND(L142="High Priority",'Patient Health Records'!U142="Critical",'Patient Health Records'!T142="Yes"),"Needs Attention",IF(AND('Patient Health Records'!U142&lt;&gt; "Critical",'Patient Health Records'!T142="Yes"),"Monitor Later",IF(AND('Patient Health Records'!U142="Critical",'Patient Health Records'!T142="No"),"Ask for Readmission","No Action")))</f>
        <v>Monitor Later</v>
      </c>
    </row>
    <row r="143" spans="1:13" ht="15.75" customHeight="1">
      <c r="A143" s="2" t="s">
        <v>232</v>
      </c>
      <c r="B143" s="2" t="s">
        <v>24</v>
      </c>
      <c r="C143" s="2" t="s">
        <v>19</v>
      </c>
      <c r="D143" s="17">
        <v>28855</v>
      </c>
      <c r="E143" s="36">
        <f t="shared" si="5"/>
        <v>1978</v>
      </c>
      <c r="F143" s="36">
        <f t="shared" ca="1" si="6"/>
        <v>48</v>
      </c>
      <c r="G143" s="36" t="str" cm="1">
        <f t="array" aca="1" ref="G143" ca="1">_xlfn.IFS(AND(F143&gt;=21,F143&lt;=35), "Young Adults", AND(F143&gt;=35, F143&lt;=45), "Senior Adullt", AND(F143&gt;=46,F143&lt;=65), "senior",AND(F143&gt;=66,F143&lt;=87),"Super Adults")</f>
        <v>senior</v>
      </c>
      <c r="H143" s="36"/>
      <c r="I143" s="3">
        <v>20</v>
      </c>
      <c r="J143" s="2" t="s">
        <v>43</v>
      </c>
      <c r="K143" s="2" t="s">
        <v>51</v>
      </c>
      <c r="L143" s="20" t="str">
        <f>IF(AND(I143&lt;5,'Billing Details'!I143&gt;10000),"High Priority","Regular Follow Up")</f>
        <v>Regular Follow Up</v>
      </c>
      <c r="M143" t="str">
        <f>IF(AND(L143="High Priority",'Patient Health Records'!U143="Critical",'Patient Health Records'!T143="Yes"),"Needs Attention",IF(AND('Patient Health Records'!U143&lt;&gt; "Critical",'Patient Health Records'!T143="Yes"),"Monitor Later",IF(AND('Patient Health Records'!U143="Critical",'Patient Health Records'!T143="No"),"Ask for Readmission","No Action")))</f>
        <v>Ask for Readmission</v>
      </c>
    </row>
    <row r="144" spans="1:13" ht="15.75" customHeight="1">
      <c r="A144" s="2" t="s">
        <v>233</v>
      </c>
      <c r="B144" s="2" t="s">
        <v>70</v>
      </c>
      <c r="C144" s="2" t="s">
        <v>9</v>
      </c>
      <c r="D144" s="17">
        <v>25203</v>
      </c>
      <c r="E144" s="36">
        <f t="shared" si="5"/>
        <v>1968</v>
      </c>
      <c r="F144" s="36">
        <f t="shared" ca="1" si="6"/>
        <v>58</v>
      </c>
      <c r="G144" s="36" t="str" cm="1">
        <f t="array" aca="1" ref="G144" ca="1">_xlfn.IFS(AND(F144&gt;=21,F144&lt;=35), "Young Adults", AND(F144&gt;=35, F144&lt;=45), "Senior Adullt", AND(F144&gt;=46,F144&lt;=65), "senior",AND(F144&gt;=66,F144&lt;=87),"Super Adults")</f>
        <v>senior</v>
      </c>
      <c r="H144" s="36"/>
      <c r="I144" s="3">
        <v>12</v>
      </c>
      <c r="J144" s="2" t="s">
        <v>28</v>
      </c>
      <c r="K144" s="2" t="s">
        <v>11</v>
      </c>
      <c r="L144" s="20" t="str">
        <f>IF(AND(I144&lt;5,'Billing Details'!I144&gt;10000),"High Priority","Regular Follow Up")</f>
        <v>Regular Follow Up</v>
      </c>
      <c r="M144" t="str">
        <f>IF(AND(L144="High Priority",'Patient Health Records'!U144="Critical",'Patient Health Records'!T144="Yes"),"Needs Attention",IF(AND('Patient Health Records'!U144&lt;&gt; "Critical",'Patient Health Records'!T144="Yes"),"Monitor Later",IF(AND('Patient Health Records'!U144="Critical",'Patient Health Records'!T144="No"),"Ask for Readmission","No Action")))</f>
        <v>Monitor Later</v>
      </c>
    </row>
    <row r="145" spans="1:13" ht="15.75" customHeight="1">
      <c r="A145" s="2" t="s">
        <v>234</v>
      </c>
      <c r="B145" s="2" t="s">
        <v>168</v>
      </c>
      <c r="C145" s="2" t="s">
        <v>9</v>
      </c>
      <c r="D145" s="17">
        <v>25203</v>
      </c>
      <c r="E145" s="36">
        <f t="shared" si="5"/>
        <v>1968</v>
      </c>
      <c r="F145" s="36">
        <f t="shared" ca="1" si="6"/>
        <v>58</v>
      </c>
      <c r="G145" s="36" t="str" cm="1">
        <f t="array" aca="1" ref="G145" ca="1">_xlfn.IFS(AND(F145&gt;=21,F145&lt;=35), "Young Adults", AND(F145&gt;=35, F145&lt;=45), "Senior Adullt", AND(F145&gt;=46,F145&lt;=65), "senior",AND(F145&gt;=66,F145&lt;=87),"Super Adults")</f>
        <v>senior</v>
      </c>
      <c r="H145" s="36"/>
      <c r="I145" s="3">
        <v>3</v>
      </c>
      <c r="J145" s="2" t="s">
        <v>10</v>
      </c>
      <c r="K145" s="2" t="s">
        <v>11</v>
      </c>
      <c r="L145" s="20" t="str">
        <f>IF(AND(I145&lt;5,'Billing Details'!I145&gt;10000),"High Priority","Regular Follow Up")</f>
        <v>Regular Follow Up</v>
      </c>
      <c r="M145" t="str">
        <f>IF(AND(L145="High Priority",'Patient Health Records'!U145="Critical",'Patient Health Records'!T145="Yes"),"Needs Attention",IF(AND('Patient Health Records'!U145&lt;&gt; "Critical",'Patient Health Records'!T145="Yes"),"Monitor Later",IF(AND('Patient Health Records'!U145="Critical",'Patient Health Records'!T145="No"),"Ask for Readmission","No Action")))</f>
        <v>No Action</v>
      </c>
    </row>
    <row r="146" spans="1:13" ht="15.75" customHeight="1">
      <c r="A146" s="2" t="s">
        <v>235</v>
      </c>
      <c r="B146" s="2" t="s">
        <v>57</v>
      </c>
      <c r="C146" s="2" t="s">
        <v>19</v>
      </c>
      <c r="D146" s="17">
        <v>19724</v>
      </c>
      <c r="E146" s="36">
        <f t="shared" si="5"/>
        <v>1953</v>
      </c>
      <c r="F146" s="36">
        <f t="shared" ca="1" si="6"/>
        <v>73</v>
      </c>
      <c r="G146" s="36" t="str" cm="1">
        <f t="array" aca="1" ref="G146" ca="1">_xlfn.IFS(AND(F146&gt;=21,F146&lt;=35), "Young Adults", AND(F146&gt;=35, F146&lt;=45), "Senior Adullt", AND(F146&gt;=46,F146&lt;=65), "senior",AND(F146&gt;=66,F146&lt;=87),"Super Adults")</f>
        <v>Super Adults</v>
      </c>
      <c r="H146" s="36"/>
      <c r="I146" s="3">
        <v>5</v>
      </c>
      <c r="J146" s="2" t="s">
        <v>10</v>
      </c>
      <c r="K146" s="2" t="s">
        <v>11</v>
      </c>
      <c r="L146" s="20" t="str">
        <f>IF(AND(I146&lt;5,'Billing Details'!I146&gt;10000),"High Priority","Regular Follow Up")</f>
        <v>Regular Follow Up</v>
      </c>
      <c r="M146" t="str">
        <f>IF(AND(L146="High Priority",'Patient Health Records'!U146="Critical",'Patient Health Records'!T146="Yes"),"Needs Attention",IF(AND('Patient Health Records'!U146&lt;&gt; "Critical",'Patient Health Records'!T146="Yes"),"Monitor Later",IF(AND('Patient Health Records'!U146="Critical",'Patient Health Records'!T146="No"),"Ask for Readmission","No Action")))</f>
        <v>Monitor Later</v>
      </c>
    </row>
    <row r="147" spans="1:13" ht="15.75" customHeight="1">
      <c r="A147" s="2" t="s">
        <v>236</v>
      </c>
      <c r="B147" s="2" t="s">
        <v>1720</v>
      </c>
      <c r="C147" s="2" t="s">
        <v>9</v>
      </c>
      <c r="D147" s="17">
        <v>30682</v>
      </c>
      <c r="E147" s="36">
        <f t="shared" si="5"/>
        <v>1984</v>
      </c>
      <c r="F147" s="36">
        <f t="shared" ca="1" si="6"/>
        <v>42</v>
      </c>
      <c r="G147" s="36" t="str" cm="1">
        <f t="array" aca="1" ref="G147" ca="1">_xlfn.IFS(AND(F147&gt;=21,F147&lt;=35), "Young Adults", AND(F147&gt;=35, F147&lt;=45), "Senior Adullt", AND(F147&gt;=46,F147&lt;=65), "senior",AND(F147&gt;=66,F147&lt;=87),"Super Adults")</f>
        <v>Senior Adullt</v>
      </c>
      <c r="H147" s="36"/>
      <c r="I147" s="3">
        <v>5</v>
      </c>
      <c r="J147" s="2" t="s">
        <v>14</v>
      </c>
      <c r="K147" s="2" t="s">
        <v>51</v>
      </c>
      <c r="L147" s="20" t="str">
        <f>IF(AND(I147&lt;5,'Billing Details'!I147&gt;10000),"High Priority","Regular Follow Up")</f>
        <v>Regular Follow Up</v>
      </c>
      <c r="M147" t="str">
        <f>IF(AND(L147="High Priority",'Patient Health Records'!U147="Critical",'Patient Health Records'!T147="Yes"),"Needs Attention",IF(AND('Patient Health Records'!U147&lt;&gt; "Critical",'Patient Health Records'!T147="Yes"),"Monitor Later",IF(AND('Patient Health Records'!U147="Critical",'Patient Health Records'!T147="No"),"Ask for Readmission","No Action")))</f>
        <v>No Action</v>
      </c>
    </row>
    <row r="148" spans="1:13" ht="15.75" customHeight="1">
      <c r="A148" s="2" t="s">
        <v>237</v>
      </c>
      <c r="B148" s="2" t="s">
        <v>238</v>
      </c>
      <c r="C148" s="2" t="s">
        <v>19</v>
      </c>
      <c r="D148" s="17">
        <v>32508</v>
      </c>
      <c r="E148" s="36">
        <f t="shared" si="5"/>
        <v>1988</v>
      </c>
      <c r="F148" s="36">
        <f t="shared" ca="1" si="6"/>
        <v>38</v>
      </c>
      <c r="G148" s="36" t="str" cm="1">
        <f t="array" aca="1" ref="G148" ca="1">_xlfn.IFS(AND(F148&gt;=21,F148&lt;=35), "Young Adults", AND(F148&gt;=35, F148&lt;=45), "Senior Adullt", AND(F148&gt;=46,F148&lt;=65), "senior",AND(F148&gt;=66,F148&lt;=87),"Super Adults")</f>
        <v>Senior Adullt</v>
      </c>
      <c r="H148" s="36"/>
      <c r="I148" s="3">
        <v>150</v>
      </c>
      <c r="J148" s="2" t="s">
        <v>33</v>
      </c>
      <c r="K148" s="2" t="s">
        <v>29</v>
      </c>
      <c r="L148" s="20" t="str">
        <f>IF(AND(I148&lt;5,'Billing Details'!I148&gt;10000),"High Priority","Regular Follow Up")</f>
        <v>Regular Follow Up</v>
      </c>
      <c r="M148" t="str">
        <f>IF(AND(L148="High Priority",'Patient Health Records'!U148="Critical",'Patient Health Records'!T148="Yes"),"Needs Attention",IF(AND('Patient Health Records'!U148&lt;&gt; "Critical",'Patient Health Records'!T148="Yes"),"Monitor Later",IF(AND('Patient Health Records'!U148="Critical",'Patient Health Records'!T148="No"),"Ask for Readmission","No Action")))</f>
        <v>Monitor Later</v>
      </c>
    </row>
    <row r="149" spans="1:13" ht="15.75" customHeight="1">
      <c r="A149" s="2" t="s">
        <v>239</v>
      </c>
      <c r="B149" s="2" t="s">
        <v>736</v>
      </c>
      <c r="C149" s="2" t="s">
        <v>19</v>
      </c>
      <c r="D149" s="17">
        <v>27029</v>
      </c>
      <c r="E149" s="36">
        <f t="shared" si="5"/>
        <v>1973</v>
      </c>
      <c r="F149" s="36">
        <f t="shared" ca="1" si="6"/>
        <v>53</v>
      </c>
      <c r="G149" s="36" t="str" cm="1">
        <f t="array" aca="1" ref="G149" ca="1">_xlfn.IFS(AND(F149&gt;=21,F149&lt;=35), "Young Adults", AND(F149&gt;=35, F149&lt;=45), "Senior Adullt", AND(F149&gt;=46,F149&lt;=65), "senior",AND(F149&gt;=66,F149&lt;=87),"Super Adults")</f>
        <v>senior</v>
      </c>
      <c r="H149" s="36"/>
      <c r="I149" s="3">
        <v>5</v>
      </c>
      <c r="J149" s="2" t="s">
        <v>43</v>
      </c>
      <c r="K149" s="2" t="s">
        <v>51</v>
      </c>
      <c r="L149" s="20" t="str">
        <f>IF(AND(I149&lt;5,'Billing Details'!I149&gt;10000),"High Priority","Regular Follow Up")</f>
        <v>Regular Follow Up</v>
      </c>
      <c r="M149" t="str">
        <f>IF(AND(L149="High Priority",'Patient Health Records'!U149="Critical",'Patient Health Records'!T149="Yes"),"Needs Attention",IF(AND('Patient Health Records'!U149&lt;&gt; "Critical",'Patient Health Records'!T149="Yes"),"Monitor Later",IF(AND('Patient Health Records'!U149="Critical",'Patient Health Records'!T149="No"),"Ask for Readmission","No Action")))</f>
        <v>Monitor Later</v>
      </c>
    </row>
    <row r="150" spans="1:13" ht="15.75" customHeight="1">
      <c r="A150" s="2" t="s">
        <v>240</v>
      </c>
      <c r="B150" s="2" t="s">
        <v>168</v>
      </c>
      <c r="C150" s="2" t="s">
        <v>9</v>
      </c>
      <c r="D150" s="17">
        <v>32508</v>
      </c>
      <c r="E150" s="36">
        <f t="shared" si="5"/>
        <v>1988</v>
      </c>
      <c r="F150" s="36">
        <f t="shared" ca="1" si="6"/>
        <v>38</v>
      </c>
      <c r="G150" s="36" t="str" cm="1">
        <f t="array" aca="1" ref="G150" ca="1">_xlfn.IFS(AND(F150&gt;=21,F150&lt;=35), "Young Adults", AND(F150&gt;=35, F150&lt;=45), "Senior Adullt", AND(F150&gt;=46,F150&lt;=65), "senior",AND(F150&gt;=66,F150&lt;=87),"Super Adults")</f>
        <v>Senior Adullt</v>
      </c>
      <c r="H150" s="36"/>
      <c r="I150" s="3">
        <v>4</v>
      </c>
      <c r="J150" s="2" t="s">
        <v>22</v>
      </c>
      <c r="K150" s="2" t="s">
        <v>17</v>
      </c>
      <c r="L150" s="20" t="str">
        <f>IF(AND(I150&lt;5,'Billing Details'!I150&gt;10000),"High Priority","Regular Follow Up")</f>
        <v>High Priority</v>
      </c>
      <c r="M150" t="str">
        <f>IF(AND(L150="High Priority",'Patient Health Records'!U150="Critical",'Patient Health Records'!T150="Yes"),"Needs Attention",IF(AND('Patient Health Records'!U150&lt;&gt; "Critical",'Patient Health Records'!T150="Yes"),"Monitor Later",IF(AND('Patient Health Records'!U150="Critical",'Patient Health Records'!T150="No"),"Ask for Readmission","No Action")))</f>
        <v>No Action</v>
      </c>
    </row>
    <row r="151" spans="1:13" ht="15.75" customHeight="1">
      <c r="A151" s="2" t="s">
        <v>241</v>
      </c>
      <c r="B151" s="2" t="s">
        <v>215</v>
      </c>
      <c r="C151" s="2" t="s">
        <v>9</v>
      </c>
      <c r="D151" s="17">
        <v>28855</v>
      </c>
      <c r="E151" s="36">
        <f t="shared" si="5"/>
        <v>1978</v>
      </c>
      <c r="F151" s="36">
        <f t="shared" ca="1" si="6"/>
        <v>48</v>
      </c>
      <c r="G151" s="36" t="str" cm="1">
        <f t="array" aca="1" ref="G151" ca="1">_xlfn.IFS(AND(F151&gt;=21,F151&lt;=35), "Young Adults", AND(F151&gt;=35, F151&lt;=45), "Senior Adullt", AND(F151&gt;=46,F151&lt;=65), "senior",AND(F151&gt;=66,F151&lt;=87),"Super Adults")</f>
        <v>senior</v>
      </c>
      <c r="H151" s="36"/>
      <c r="I151" s="3">
        <v>3</v>
      </c>
      <c r="J151" s="2" t="s">
        <v>22</v>
      </c>
      <c r="K151" s="2" t="s">
        <v>17</v>
      </c>
      <c r="L151" s="20" t="str">
        <f>IF(AND(I151&lt;5,'Billing Details'!I151&gt;10000),"High Priority","Regular Follow Up")</f>
        <v>High Priority</v>
      </c>
      <c r="M151" t="str">
        <f>IF(AND(L151="High Priority",'Patient Health Records'!U151="Critical",'Patient Health Records'!T151="Yes"),"Needs Attention",IF(AND('Patient Health Records'!U151&lt;&gt; "Critical",'Patient Health Records'!T151="Yes"),"Monitor Later",IF(AND('Patient Health Records'!U151="Critical",'Patient Health Records'!T151="No"),"Ask for Readmission","No Action")))</f>
        <v>Needs Attention</v>
      </c>
    </row>
    <row r="152" spans="1:13" ht="15.75" customHeight="1">
      <c r="A152" s="2" t="s">
        <v>242</v>
      </c>
      <c r="B152" s="2" t="s">
        <v>510</v>
      </c>
      <c r="C152" s="2" t="s">
        <v>9</v>
      </c>
      <c r="D152" s="17">
        <v>25203</v>
      </c>
      <c r="E152" s="36">
        <f t="shared" si="5"/>
        <v>1968</v>
      </c>
      <c r="F152" s="36">
        <f t="shared" ca="1" si="6"/>
        <v>58</v>
      </c>
      <c r="G152" s="36" t="str" cm="1">
        <f t="array" aca="1" ref="G152" ca="1">_xlfn.IFS(AND(F152&gt;=21,F152&lt;=35), "Young Adults", AND(F152&gt;=35, F152&lt;=45), "Senior Adullt", AND(F152&gt;=46,F152&lt;=65), "senior",AND(F152&gt;=66,F152&lt;=87),"Super Adults")</f>
        <v>senior</v>
      </c>
      <c r="H152" s="36"/>
      <c r="I152" s="3">
        <v>7</v>
      </c>
      <c r="J152" s="2" t="s">
        <v>20</v>
      </c>
      <c r="K152" s="2" t="s">
        <v>11</v>
      </c>
      <c r="L152" s="20" t="str">
        <f>IF(AND(I152&lt;5,'Billing Details'!I152&gt;10000),"High Priority","Regular Follow Up")</f>
        <v>Regular Follow Up</v>
      </c>
      <c r="M152" t="str">
        <f>IF(AND(L152="High Priority",'Patient Health Records'!U152="Critical",'Patient Health Records'!T152="Yes"),"Needs Attention",IF(AND('Patient Health Records'!U152&lt;&gt; "Critical",'Patient Health Records'!T152="Yes"),"Monitor Later",IF(AND('Patient Health Records'!U152="Critical",'Patient Health Records'!T152="No"),"Ask for Readmission","No Action")))</f>
        <v>No Action</v>
      </c>
    </row>
    <row r="153" spans="1:13" ht="15.75" customHeight="1">
      <c r="A153" s="2" t="s">
        <v>243</v>
      </c>
      <c r="B153" s="2" t="s">
        <v>192</v>
      </c>
      <c r="C153" s="2" t="s">
        <v>9</v>
      </c>
      <c r="D153" s="17">
        <v>34699</v>
      </c>
      <c r="E153" s="36">
        <f t="shared" si="5"/>
        <v>1994</v>
      </c>
      <c r="F153" s="36">
        <f t="shared" ca="1" si="6"/>
        <v>32</v>
      </c>
      <c r="G153" s="36" t="str" cm="1">
        <f t="array" aca="1" ref="G153" ca="1">_xlfn.IFS(AND(F153&gt;=21,F153&lt;=35), "Young Adults", AND(F153&gt;=35, F153&lt;=45), "Senior Adullt", AND(F153&gt;=46,F153&lt;=65), "senior",AND(F153&gt;=66,F153&lt;=87),"Super Adults")</f>
        <v>Young Adults</v>
      </c>
      <c r="H153" s="36"/>
      <c r="I153" s="3">
        <v>15</v>
      </c>
      <c r="J153" s="2" t="s">
        <v>14</v>
      </c>
      <c r="K153" s="2" t="s">
        <v>51</v>
      </c>
      <c r="L153" s="20" t="str">
        <f>IF(AND(I153&lt;5,'Billing Details'!I153&gt;10000),"High Priority","Regular Follow Up")</f>
        <v>Regular Follow Up</v>
      </c>
      <c r="M153" t="str">
        <f>IF(AND(L153="High Priority",'Patient Health Records'!U153="Critical",'Patient Health Records'!T153="Yes"),"Needs Attention",IF(AND('Patient Health Records'!U153&lt;&gt; "Critical",'Patient Health Records'!T153="Yes"),"Monitor Later",IF(AND('Patient Health Records'!U153="Critical",'Patient Health Records'!T153="No"),"Ask for Readmission","No Action")))</f>
        <v>Monitor Later</v>
      </c>
    </row>
    <row r="154" spans="1:13" ht="15.75" customHeight="1">
      <c r="A154" s="2" t="s">
        <v>244</v>
      </c>
      <c r="B154" s="2" t="s">
        <v>238</v>
      </c>
      <c r="C154" s="2" t="s">
        <v>19</v>
      </c>
      <c r="D154" s="17">
        <v>23377</v>
      </c>
      <c r="E154" s="36">
        <f t="shared" si="5"/>
        <v>1964</v>
      </c>
      <c r="F154" s="36">
        <f t="shared" ca="1" si="6"/>
        <v>62</v>
      </c>
      <c r="G154" s="36" t="str" cm="1">
        <f t="array" aca="1" ref="G154" ca="1">_xlfn.IFS(AND(F154&gt;=21,F154&lt;=35), "Young Adults", AND(F154&gt;=35, F154&lt;=45), "Senior Adullt", AND(F154&gt;=46,F154&lt;=65), "senior",AND(F154&gt;=66,F154&lt;=87),"Super Adults")</f>
        <v>senior</v>
      </c>
      <c r="H154" s="36"/>
      <c r="I154" s="3">
        <v>2</v>
      </c>
      <c r="J154" s="2" t="s">
        <v>33</v>
      </c>
      <c r="K154" s="2" t="s">
        <v>29</v>
      </c>
      <c r="L154" s="20" t="str">
        <f>IF(AND(I154&lt;5,'Billing Details'!I154&gt;10000),"High Priority","Regular Follow Up")</f>
        <v>High Priority</v>
      </c>
      <c r="M154" t="str">
        <f>IF(AND(L154="High Priority",'Patient Health Records'!U154="Critical",'Patient Health Records'!T154="Yes"),"Needs Attention",IF(AND('Patient Health Records'!U154&lt;&gt; "Critical",'Patient Health Records'!T154="Yes"),"Monitor Later",IF(AND('Patient Health Records'!U154="Critical",'Patient Health Records'!T154="No"),"Ask for Readmission","No Action")))</f>
        <v>Needs Attention</v>
      </c>
    </row>
    <row r="155" spans="1:13" ht="15.75" customHeight="1">
      <c r="A155" s="2" t="s">
        <v>245</v>
      </c>
      <c r="B155" s="2" t="s">
        <v>108</v>
      </c>
      <c r="C155" s="2" t="s">
        <v>19</v>
      </c>
      <c r="D155" s="17">
        <v>31412</v>
      </c>
      <c r="E155" s="36">
        <f t="shared" si="5"/>
        <v>1985</v>
      </c>
      <c r="F155" s="36">
        <f t="shared" ca="1" si="6"/>
        <v>41</v>
      </c>
      <c r="G155" s="36" t="str" cm="1">
        <f t="array" aca="1" ref="G155" ca="1">_xlfn.IFS(AND(F155&gt;=21,F155&lt;=35), "Young Adults", AND(F155&gt;=35, F155&lt;=45), "Senior Adullt", AND(F155&gt;=46,F155&lt;=65), "senior",AND(F155&gt;=66,F155&lt;=87),"Super Adults")</f>
        <v>Senior Adullt</v>
      </c>
      <c r="H155" s="36"/>
      <c r="I155" s="3">
        <v>20</v>
      </c>
      <c r="J155" s="2" t="s">
        <v>20</v>
      </c>
      <c r="K155" s="2" t="s">
        <v>11</v>
      </c>
      <c r="L155" s="20" t="str">
        <f>IF(AND(I155&lt;5,'Billing Details'!I155&gt;10000),"High Priority","Regular Follow Up")</f>
        <v>Regular Follow Up</v>
      </c>
      <c r="M155" t="str">
        <f>IF(AND(L155="High Priority",'Patient Health Records'!U155="Critical",'Patient Health Records'!T155="Yes"),"Needs Attention",IF(AND('Patient Health Records'!U155&lt;&gt; "Critical",'Patient Health Records'!T155="Yes"),"Monitor Later",IF(AND('Patient Health Records'!U155="Critical",'Patient Health Records'!T155="No"),"Ask for Readmission","No Action")))</f>
        <v>Ask for Readmission</v>
      </c>
    </row>
    <row r="156" spans="1:13" ht="15.75" customHeight="1">
      <c r="A156" s="2" t="s">
        <v>246</v>
      </c>
      <c r="B156" s="2" t="s">
        <v>26</v>
      </c>
      <c r="C156" s="2" t="s">
        <v>19</v>
      </c>
      <c r="D156" s="17">
        <v>32508</v>
      </c>
      <c r="E156" s="36">
        <f t="shared" si="5"/>
        <v>1988</v>
      </c>
      <c r="F156" s="36">
        <f t="shared" ca="1" si="6"/>
        <v>38</v>
      </c>
      <c r="G156" s="36" t="str" cm="1">
        <f t="array" aca="1" ref="G156" ca="1">_xlfn.IFS(AND(F156&gt;=21,F156&lt;=35), "Young Adults", AND(F156&gt;=35, F156&lt;=45), "Senior Adullt", AND(F156&gt;=46,F156&lt;=65), "senior",AND(F156&gt;=66,F156&lt;=87),"Super Adults")</f>
        <v>Senior Adullt</v>
      </c>
      <c r="H156" s="36"/>
      <c r="I156" s="3">
        <v>3</v>
      </c>
      <c r="J156" s="2" t="s">
        <v>20</v>
      </c>
      <c r="K156" s="2" t="s">
        <v>11</v>
      </c>
      <c r="L156" s="20" t="str">
        <f>IF(AND(I156&lt;5,'Billing Details'!I156&gt;10000),"High Priority","Regular Follow Up")</f>
        <v>Regular Follow Up</v>
      </c>
      <c r="M156" t="str">
        <f>IF(AND(L156="High Priority",'Patient Health Records'!U156="Critical",'Patient Health Records'!T156="Yes"),"Needs Attention",IF(AND('Patient Health Records'!U156&lt;&gt; "Critical",'Patient Health Records'!T156="Yes"),"Monitor Later",IF(AND('Patient Health Records'!U156="Critical",'Patient Health Records'!T156="No"),"Ask for Readmission","No Action")))</f>
        <v>No Action</v>
      </c>
    </row>
    <row r="157" spans="1:13" ht="15.75" customHeight="1">
      <c r="A157" s="2" t="s">
        <v>247</v>
      </c>
      <c r="B157" s="2" t="s">
        <v>248</v>
      </c>
      <c r="C157" s="2" t="s">
        <v>19</v>
      </c>
      <c r="D157" s="17">
        <v>23377</v>
      </c>
      <c r="E157" s="36">
        <f t="shared" si="5"/>
        <v>1964</v>
      </c>
      <c r="F157" s="36">
        <f t="shared" ca="1" si="6"/>
        <v>62</v>
      </c>
      <c r="G157" s="36" t="str" cm="1">
        <f t="array" aca="1" ref="G157" ca="1">_xlfn.IFS(AND(F157&gt;=21,F157&lt;=35), "Young Adults", AND(F157&gt;=35, F157&lt;=45), "Senior Adullt", AND(F157&gt;=46,F157&lt;=65), "senior",AND(F157&gt;=66,F157&lt;=87),"Super Adults")</f>
        <v>senior</v>
      </c>
      <c r="H157" s="36"/>
      <c r="I157" s="3">
        <v>7</v>
      </c>
      <c r="J157" s="2" t="s">
        <v>10</v>
      </c>
      <c r="K157" s="2" t="s">
        <v>11</v>
      </c>
      <c r="L157" s="20" t="str">
        <f>IF(AND(I157&lt;5,'Billing Details'!I157&gt;10000),"High Priority","Regular Follow Up")</f>
        <v>Regular Follow Up</v>
      </c>
      <c r="M157" t="str">
        <f>IF(AND(L157="High Priority",'Patient Health Records'!U157="Critical",'Patient Health Records'!T157="Yes"),"Needs Attention",IF(AND('Patient Health Records'!U157&lt;&gt; "Critical",'Patient Health Records'!T157="Yes"),"Monitor Later",IF(AND('Patient Health Records'!U157="Critical",'Patient Health Records'!T157="No"),"Ask for Readmission","No Action")))</f>
        <v>Monitor Later</v>
      </c>
    </row>
    <row r="158" spans="1:13" ht="15.75" customHeight="1">
      <c r="A158" s="2" t="s">
        <v>249</v>
      </c>
      <c r="B158" s="2" t="s">
        <v>70</v>
      </c>
      <c r="C158" s="2" t="s">
        <v>9</v>
      </c>
      <c r="D158" s="17">
        <v>32508</v>
      </c>
      <c r="E158" s="36">
        <f t="shared" si="5"/>
        <v>1988</v>
      </c>
      <c r="F158" s="36">
        <f t="shared" ca="1" si="6"/>
        <v>38</v>
      </c>
      <c r="G158" s="36" t="str" cm="1">
        <f t="array" aca="1" ref="G158" ca="1">_xlfn.IFS(AND(F158&gt;=21,F158&lt;=35), "Young Adults", AND(F158&gt;=35, F158&lt;=45), "Senior Adullt", AND(F158&gt;=46,F158&lt;=65), "senior",AND(F158&gt;=66,F158&lt;=87),"Super Adults")</f>
        <v>Senior Adullt</v>
      </c>
      <c r="H158" s="36"/>
      <c r="I158" s="3">
        <v>50</v>
      </c>
      <c r="J158" s="2" t="s">
        <v>10</v>
      </c>
      <c r="K158" s="2" t="s">
        <v>11</v>
      </c>
      <c r="L158" s="20" t="str">
        <f>IF(AND(I158&lt;5,'Billing Details'!I158&gt;10000),"High Priority","Regular Follow Up")</f>
        <v>Regular Follow Up</v>
      </c>
      <c r="M158" t="str">
        <f>IF(AND(L158="High Priority",'Patient Health Records'!U158="Critical",'Patient Health Records'!T158="Yes"),"Needs Attention",IF(AND('Patient Health Records'!U158&lt;&gt; "Critical",'Patient Health Records'!T158="Yes"),"Monitor Later",IF(AND('Patient Health Records'!U158="Critical",'Patient Health Records'!T158="No"),"Ask for Readmission","No Action")))</f>
        <v>No Action</v>
      </c>
    </row>
    <row r="159" spans="1:13" ht="15.75" customHeight="1">
      <c r="A159" s="2" t="s">
        <v>250</v>
      </c>
      <c r="B159" s="2" t="s">
        <v>251</v>
      </c>
      <c r="C159" s="2" t="s">
        <v>9</v>
      </c>
      <c r="D159" s="17">
        <v>36160</v>
      </c>
      <c r="E159" s="36">
        <f t="shared" si="5"/>
        <v>1998</v>
      </c>
      <c r="F159" s="36">
        <f t="shared" ca="1" si="6"/>
        <v>28</v>
      </c>
      <c r="G159" s="36" t="str" cm="1">
        <f t="array" aca="1" ref="G159" ca="1">_xlfn.IFS(AND(F159&gt;=21,F159&lt;=35), "Young Adults", AND(F159&gt;=35, F159&lt;=45), "Senior Adullt", AND(F159&gt;=46,F159&lt;=65), "senior",AND(F159&gt;=66,F159&lt;=87),"Super Adults")</f>
        <v>Young Adults</v>
      </c>
      <c r="H159" s="36"/>
      <c r="I159" s="3">
        <v>7</v>
      </c>
      <c r="J159" s="2" t="s">
        <v>10</v>
      </c>
      <c r="K159" s="2" t="s">
        <v>11</v>
      </c>
      <c r="L159" s="20" t="str">
        <f>IF(AND(I159&lt;5,'Billing Details'!I159&gt;10000),"High Priority","Regular Follow Up")</f>
        <v>Regular Follow Up</v>
      </c>
      <c r="M159" t="str">
        <f>IF(AND(L159="High Priority",'Patient Health Records'!U159="Critical",'Patient Health Records'!T159="Yes"),"Needs Attention",IF(AND('Patient Health Records'!U159&lt;&gt; "Critical",'Patient Health Records'!T159="Yes"),"Monitor Later",IF(AND('Patient Health Records'!U159="Critical",'Patient Health Records'!T159="No"),"Ask for Readmission","No Action")))</f>
        <v>No Action</v>
      </c>
    </row>
    <row r="160" spans="1:13" ht="15.75" customHeight="1">
      <c r="A160" s="2" t="s">
        <v>252</v>
      </c>
      <c r="B160" s="2" t="s">
        <v>253</v>
      </c>
      <c r="C160" s="2" t="s">
        <v>19</v>
      </c>
      <c r="D160" s="17">
        <v>23377</v>
      </c>
      <c r="E160" s="36">
        <f t="shared" si="5"/>
        <v>1964</v>
      </c>
      <c r="F160" s="36">
        <f t="shared" ca="1" si="6"/>
        <v>62</v>
      </c>
      <c r="G160" s="36" t="str" cm="1">
        <f t="array" aca="1" ref="G160" ca="1">_xlfn.IFS(AND(F160&gt;=21,F160&lt;=35), "Young Adults", AND(F160&gt;=35, F160&lt;=45), "Senior Adullt", AND(F160&gt;=46,F160&lt;=65), "senior",AND(F160&gt;=66,F160&lt;=87),"Super Adults")</f>
        <v>senior</v>
      </c>
      <c r="H160" s="36"/>
      <c r="I160" s="3">
        <v>25</v>
      </c>
      <c r="J160" s="2" t="s">
        <v>33</v>
      </c>
      <c r="K160" s="2" t="s">
        <v>29</v>
      </c>
      <c r="L160" s="20" t="str">
        <f>IF(AND(I160&lt;5,'Billing Details'!I160&gt;10000),"High Priority","Regular Follow Up")</f>
        <v>Regular Follow Up</v>
      </c>
      <c r="M160" t="str">
        <f>IF(AND(L160="High Priority",'Patient Health Records'!U160="Critical",'Patient Health Records'!T160="Yes"),"Needs Attention",IF(AND('Patient Health Records'!U160&lt;&gt; "Critical",'Patient Health Records'!T160="Yes"),"Monitor Later",IF(AND('Patient Health Records'!U160="Critical",'Patient Health Records'!T160="No"),"Ask for Readmission","No Action")))</f>
        <v>No Action</v>
      </c>
    </row>
    <row r="161" spans="1:13" ht="15.75" customHeight="1">
      <c r="A161" s="2" t="s">
        <v>254</v>
      </c>
      <c r="B161" s="2" t="s">
        <v>129</v>
      </c>
      <c r="C161" s="2" t="s">
        <v>9</v>
      </c>
      <c r="D161" s="17">
        <v>28855</v>
      </c>
      <c r="E161" s="36">
        <f t="shared" si="5"/>
        <v>1978</v>
      </c>
      <c r="F161" s="36">
        <f t="shared" ca="1" si="6"/>
        <v>48</v>
      </c>
      <c r="G161" s="36" t="str" cm="1">
        <f t="array" aca="1" ref="G161" ca="1">_xlfn.IFS(AND(F161&gt;=21,F161&lt;=35), "Young Adults", AND(F161&gt;=35, F161&lt;=45), "Senior Adullt", AND(F161&gt;=46,F161&lt;=65), "senior",AND(F161&gt;=66,F161&lt;=87),"Super Adults")</f>
        <v>senior</v>
      </c>
      <c r="H161" s="36"/>
      <c r="I161" s="3">
        <v>9</v>
      </c>
      <c r="J161" s="2" t="s">
        <v>33</v>
      </c>
      <c r="K161" s="2" t="s">
        <v>29</v>
      </c>
      <c r="L161" s="20" t="str">
        <f>IF(AND(I161&lt;5,'Billing Details'!I161&gt;10000),"High Priority","Regular Follow Up")</f>
        <v>Regular Follow Up</v>
      </c>
      <c r="M161" t="str">
        <f>IF(AND(L161="High Priority",'Patient Health Records'!U161="Critical",'Patient Health Records'!T161="Yes"),"Needs Attention",IF(AND('Patient Health Records'!U161&lt;&gt; "Critical",'Patient Health Records'!T161="Yes"),"Monitor Later",IF(AND('Patient Health Records'!U161="Critical",'Patient Health Records'!T161="No"),"Ask for Readmission","No Action")))</f>
        <v>No Action</v>
      </c>
    </row>
    <row r="162" spans="1:13" ht="15.75" customHeight="1">
      <c r="A162" s="2" t="s">
        <v>255</v>
      </c>
      <c r="B162" s="2" t="s">
        <v>72</v>
      </c>
      <c r="C162" s="2" t="s">
        <v>19</v>
      </c>
      <c r="D162" s="17">
        <v>34334</v>
      </c>
      <c r="E162" s="36">
        <f t="shared" si="5"/>
        <v>1993</v>
      </c>
      <c r="F162" s="36">
        <f t="shared" ca="1" si="6"/>
        <v>33</v>
      </c>
      <c r="G162" s="36" t="str" cm="1">
        <f t="array" aca="1" ref="G162" ca="1">_xlfn.IFS(AND(F162&gt;=21,F162&lt;=35), "Young Adults", AND(F162&gt;=35, F162&lt;=45), "Senior Adullt", AND(F162&gt;=46,F162&lt;=65), "senior",AND(F162&gt;=66,F162&lt;=87),"Super Adults")</f>
        <v>Young Adults</v>
      </c>
      <c r="H162" s="36"/>
      <c r="I162" s="3">
        <v>12</v>
      </c>
      <c r="J162" s="2" t="s">
        <v>14</v>
      </c>
      <c r="K162" s="2" t="s">
        <v>51</v>
      </c>
      <c r="L162" s="20" t="str">
        <f>IF(AND(I162&lt;5,'Billing Details'!I162&gt;10000),"High Priority","Regular Follow Up")</f>
        <v>Regular Follow Up</v>
      </c>
      <c r="M162" t="str">
        <f>IF(AND(L162="High Priority",'Patient Health Records'!U162="Critical",'Patient Health Records'!T162="Yes"),"Needs Attention",IF(AND('Patient Health Records'!U162&lt;&gt; "Critical",'Patient Health Records'!T162="Yes"),"Monitor Later",IF(AND('Patient Health Records'!U162="Critical",'Patient Health Records'!T162="No"),"Ask for Readmission","No Action")))</f>
        <v>Monitor Later</v>
      </c>
    </row>
    <row r="163" spans="1:13" ht="15.75" customHeight="1">
      <c r="A163" s="2" t="s">
        <v>256</v>
      </c>
      <c r="B163" s="2" t="s">
        <v>140</v>
      </c>
      <c r="C163" s="2" t="s">
        <v>9</v>
      </c>
      <c r="D163" s="17">
        <v>23377</v>
      </c>
      <c r="E163" s="36">
        <f t="shared" si="5"/>
        <v>1964</v>
      </c>
      <c r="F163" s="36">
        <f t="shared" ca="1" si="6"/>
        <v>62</v>
      </c>
      <c r="G163" s="36" t="str" cm="1">
        <f t="array" aca="1" ref="G163" ca="1">_xlfn.IFS(AND(F163&gt;=21,F163&lt;=35), "Young Adults", AND(F163&gt;=35, F163&lt;=45), "Senior Adullt", AND(F163&gt;=46,F163&lt;=65), "senior",AND(F163&gt;=66,F163&lt;=87),"Super Adults")</f>
        <v>senior</v>
      </c>
      <c r="H163" s="36"/>
      <c r="I163" s="3">
        <v>90</v>
      </c>
      <c r="J163" s="2" t="s">
        <v>20</v>
      </c>
      <c r="K163" s="2" t="s">
        <v>11</v>
      </c>
      <c r="L163" s="20" t="str">
        <f>IF(AND(I163&lt;5,'Billing Details'!I163&gt;10000),"High Priority","Regular Follow Up")</f>
        <v>Regular Follow Up</v>
      </c>
      <c r="M163" t="str">
        <f>IF(AND(L163="High Priority",'Patient Health Records'!U163="Critical",'Patient Health Records'!T163="Yes"),"Needs Attention",IF(AND('Patient Health Records'!U163&lt;&gt; "Critical",'Patient Health Records'!T163="Yes"),"Monitor Later",IF(AND('Patient Health Records'!U163="Critical",'Patient Health Records'!T163="No"),"Ask for Readmission","No Action")))</f>
        <v>No Action</v>
      </c>
    </row>
    <row r="164" spans="1:13" ht="15.75" customHeight="1">
      <c r="A164" s="2" t="s">
        <v>257</v>
      </c>
      <c r="B164" s="2" t="s">
        <v>48</v>
      </c>
      <c r="C164" s="2" t="s">
        <v>9</v>
      </c>
      <c r="D164" s="17">
        <v>36160</v>
      </c>
      <c r="E164" s="36">
        <f t="shared" si="5"/>
        <v>1998</v>
      </c>
      <c r="F164" s="36">
        <f t="shared" ca="1" si="6"/>
        <v>28</v>
      </c>
      <c r="G164" s="36" t="str" cm="1">
        <f t="array" aca="1" ref="G164" ca="1">_xlfn.IFS(AND(F164&gt;=21,F164&lt;=35), "Young Adults", AND(F164&gt;=35, F164&lt;=45), "Senior Adullt", AND(F164&gt;=46,F164&lt;=65), "senior",AND(F164&gt;=66,F164&lt;=87),"Super Adults")</f>
        <v>Young Adults</v>
      </c>
      <c r="H164" s="36"/>
      <c r="I164" s="3">
        <v>20</v>
      </c>
      <c r="J164" s="2" t="s">
        <v>22</v>
      </c>
      <c r="K164" s="2" t="s">
        <v>17</v>
      </c>
      <c r="L164" s="20" t="str">
        <f>IF(AND(I164&lt;5,'Billing Details'!I164&gt;10000),"High Priority","Regular Follow Up")</f>
        <v>Regular Follow Up</v>
      </c>
      <c r="M164" t="str">
        <f>IF(AND(L164="High Priority",'Patient Health Records'!U164="Critical",'Patient Health Records'!T164="Yes"),"Needs Attention",IF(AND('Patient Health Records'!U164&lt;&gt; "Critical",'Patient Health Records'!T164="Yes"),"Monitor Later",IF(AND('Patient Health Records'!U164="Critical",'Patient Health Records'!T164="No"),"Ask for Readmission","No Action")))</f>
        <v>Monitor Later</v>
      </c>
    </row>
    <row r="165" spans="1:13" ht="15.75" customHeight="1">
      <c r="A165" s="2" t="s">
        <v>258</v>
      </c>
      <c r="B165" s="2" t="s">
        <v>1721</v>
      </c>
      <c r="C165" s="2" t="s">
        <v>9</v>
      </c>
      <c r="D165" s="17">
        <v>32508</v>
      </c>
      <c r="E165" s="36">
        <f t="shared" si="5"/>
        <v>1988</v>
      </c>
      <c r="F165" s="36">
        <f t="shared" ca="1" si="6"/>
        <v>38</v>
      </c>
      <c r="G165" s="36" t="str" cm="1">
        <f t="array" aca="1" ref="G165" ca="1">_xlfn.IFS(AND(F165&gt;=21,F165&lt;=35), "Young Adults", AND(F165&gt;=35, F165&lt;=45), "Senior Adullt", AND(F165&gt;=46,F165&lt;=65), "senior",AND(F165&gt;=66,F165&lt;=87),"Super Adults")</f>
        <v>Senior Adullt</v>
      </c>
      <c r="H165" s="36"/>
      <c r="I165" s="3">
        <v>5</v>
      </c>
      <c r="J165" s="2" t="s">
        <v>33</v>
      </c>
      <c r="K165" s="2" t="s">
        <v>29</v>
      </c>
      <c r="L165" s="20" t="str">
        <f>IF(AND(I165&lt;5,'Billing Details'!I165&gt;10000),"High Priority","Regular Follow Up")</f>
        <v>Regular Follow Up</v>
      </c>
      <c r="M165" t="str">
        <f>IF(AND(L165="High Priority",'Patient Health Records'!U165="Critical",'Patient Health Records'!T165="Yes"),"Needs Attention",IF(AND('Patient Health Records'!U165&lt;&gt; "Critical",'Patient Health Records'!T165="Yes"),"Monitor Later",IF(AND('Patient Health Records'!U165="Critical",'Patient Health Records'!T165="No"),"Ask for Readmission","No Action")))</f>
        <v>No Action</v>
      </c>
    </row>
    <row r="166" spans="1:13" ht="15.75" customHeight="1">
      <c r="A166" s="2" t="s">
        <v>259</v>
      </c>
      <c r="B166" s="2" t="s">
        <v>136</v>
      </c>
      <c r="C166" s="2" t="s">
        <v>19</v>
      </c>
      <c r="D166" s="17">
        <v>28855</v>
      </c>
      <c r="E166" s="36">
        <f t="shared" si="5"/>
        <v>1978</v>
      </c>
      <c r="F166" s="36">
        <f t="shared" ca="1" si="6"/>
        <v>48</v>
      </c>
      <c r="G166" s="36" t="str" cm="1">
        <f t="array" aca="1" ref="G166" ca="1">_xlfn.IFS(AND(F166&gt;=21,F166&lt;=35), "Young Adults", AND(F166&gt;=35, F166&lt;=45), "Senior Adullt", AND(F166&gt;=46,F166&lt;=65), "senior",AND(F166&gt;=66,F166&lt;=87),"Super Adults")</f>
        <v>senior</v>
      </c>
      <c r="H166" s="36"/>
      <c r="I166" s="3">
        <v>30</v>
      </c>
      <c r="J166" s="2" t="s">
        <v>20</v>
      </c>
      <c r="K166" s="2" t="s">
        <v>11</v>
      </c>
      <c r="L166" s="20" t="str">
        <f>IF(AND(I166&lt;5,'Billing Details'!I166&gt;10000),"High Priority","Regular Follow Up")</f>
        <v>Regular Follow Up</v>
      </c>
      <c r="M166" t="str">
        <f>IF(AND(L166="High Priority",'Patient Health Records'!U166="Critical",'Patient Health Records'!T166="Yes"),"Needs Attention",IF(AND('Patient Health Records'!U166&lt;&gt; "Critical",'Patient Health Records'!T166="Yes"),"Monitor Later",IF(AND('Patient Health Records'!U166="Critical",'Patient Health Records'!T166="No"),"Ask for Readmission","No Action")))</f>
        <v>No Action</v>
      </c>
    </row>
    <row r="167" spans="1:13" ht="15.75" customHeight="1">
      <c r="A167" s="2" t="s">
        <v>260</v>
      </c>
      <c r="B167" s="2" t="s">
        <v>113</v>
      </c>
      <c r="C167" s="2" t="s">
        <v>19</v>
      </c>
      <c r="D167" s="17">
        <v>21550</v>
      </c>
      <c r="E167" s="36">
        <f t="shared" si="5"/>
        <v>1958</v>
      </c>
      <c r="F167" s="36">
        <f t="shared" ca="1" si="6"/>
        <v>68</v>
      </c>
      <c r="G167" s="36" t="str" cm="1">
        <f t="array" aca="1" ref="G167" ca="1">_xlfn.IFS(AND(F167&gt;=21,F167&lt;=35), "Young Adults", AND(F167&gt;=35, F167&lt;=45), "Senior Adullt", AND(F167&gt;=46,F167&lt;=65), "senior",AND(F167&gt;=66,F167&lt;=87),"Super Adults")</f>
        <v>Super Adults</v>
      </c>
      <c r="H167" s="36"/>
      <c r="I167" s="3">
        <v>40</v>
      </c>
      <c r="J167" s="2" t="s">
        <v>14</v>
      </c>
      <c r="K167" s="2" t="s">
        <v>51</v>
      </c>
      <c r="L167" s="20" t="str">
        <f>IF(AND(I167&lt;5,'Billing Details'!I167&gt;10000),"High Priority","Regular Follow Up")</f>
        <v>Regular Follow Up</v>
      </c>
      <c r="M167" t="str">
        <f>IF(AND(L167="High Priority",'Patient Health Records'!U167="Critical",'Patient Health Records'!T167="Yes"),"Needs Attention",IF(AND('Patient Health Records'!U167&lt;&gt; "Critical",'Patient Health Records'!T167="Yes"),"Monitor Later",IF(AND('Patient Health Records'!U167="Critical",'Patient Health Records'!T167="No"),"Ask for Readmission","No Action")))</f>
        <v>No Action</v>
      </c>
    </row>
    <row r="168" spans="1:13" ht="15.75" customHeight="1">
      <c r="A168" s="2" t="s">
        <v>261</v>
      </c>
      <c r="B168" s="2" t="s">
        <v>262</v>
      </c>
      <c r="C168" s="2" t="s">
        <v>19</v>
      </c>
      <c r="D168" s="17">
        <v>23377</v>
      </c>
      <c r="E168" s="36">
        <f t="shared" si="5"/>
        <v>1964</v>
      </c>
      <c r="F168" s="36">
        <f t="shared" ca="1" si="6"/>
        <v>62</v>
      </c>
      <c r="G168" s="36" t="str" cm="1">
        <f t="array" aca="1" ref="G168" ca="1">_xlfn.IFS(AND(F168&gt;=21,F168&lt;=35), "Young Adults", AND(F168&gt;=35, F168&lt;=45), "Senior Adullt", AND(F168&gt;=46,F168&lt;=65), "senior",AND(F168&gt;=66,F168&lt;=87),"Super Adults")</f>
        <v>senior</v>
      </c>
      <c r="H168" s="36"/>
      <c r="I168" s="3">
        <v>20</v>
      </c>
      <c r="J168" s="2" t="s">
        <v>33</v>
      </c>
      <c r="K168" s="2" t="s">
        <v>29</v>
      </c>
      <c r="L168" s="20" t="str">
        <f>IF(AND(I168&lt;5,'Billing Details'!I168&gt;10000),"High Priority","Regular Follow Up")</f>
        <v>Regular Follow Up</v>
      </c>
      <c r="M168" t="str">
        <f>IF(AND(L168="High Priority",'Patient Health Records'!U168="Critical",'Patient Health Records'!T168="Yes"),"Needs Attention",IF(AND('Patient Health Records'!U168&lt;&gt; "Critical",'Patient Health Records'!T168="Yes"),"Monitor Later",IF(AND('Patient Health Records'!U168="Critical",'Patient Health Records'!T168="No"),"Ask for Readmission","No Action")))</f>
        <v>Ask for Readmission</v>
      </c>
    </row>
    <row r="169" spans="1:13" ht="15.75" customHeight="1">
      <c r="A169" s="2" t="s">
        <v>263</v>
      </c>
      <c r="B169" s="2" t="s">
        <v>264</v>
      </c>
      <c r="C169" s="2" t="s">
        <v>19</v>
      </c>
      <c r="D169" s="17">
        <v>23377</v>
      </c>
      <c r="E169" s="36">
        <f t="shared" si="5"/>
        <v>1964</v>
      </c>
      <c r="F169" s="36">
        <f t="shared" ca="1" si="6"/>
        <v>62</v>
      </c>
      <c r="G169" s="36" t="str" cm="1">
        <f t="array" aca="1" ref="G169" ca="1">_xlfn.IFS(AND(F169&gt;=21,F169&lt;=35), "Young Adults", AND(F169&gt;=35, F169&lt;=45), "Senior Adullt", AND(F169&gt;=46,F169&lt;=65), "senior",AND(F169&gt;=66,F169&lt;=87),"Super Adults")</f>
        <v>senior</v>
      </c>
      <c r="H169" s="36"/>
      <c r="I169" s="3">
        <v>0.5</v>
      </c>
      <c r="J169" s="2" t="s">
        <v>22</v>
      </c>
      <c r="K169" s="2" t="s">
        <v>17</v>
      </c>
      <c r="L169" s="20" t="str">
        <f>IF(AND(I169&lt;5,'Billing Details'!I169&gt;10000),"High Priority","Regular Follow Up")</f>
        <v>Regular Follow Up</v>
      </c>
      <c r="M169" t="str">
        <f>IF(AND(L169="High Priority",'Patient Health Records'!U169="Critical",'Patient Health Records'!T169="Yes"),"Needs Attention",IF(AND('Patient Health Records'!U169&lt;&gt; "Critical",'Patient Health Records'!T169="Yes"),"Monitor Later",IF(AND('Patient Health Records'!U169="Critical",'Patient Health Records'!T169="No"),"Ask for Readmission","No Action")))</f>
        <v>No Action</v>
      </c>
    </row>
    <row r="170" spans="1:13" ht="15.75" customHeight="1">
      <c r="A170" s="2" t="s">
        <v>265</v>
      </c>
      <c r="B170" s="2" t="s">
        <v>211</v>
      </c>
      <c r="C170" s="2" t="s">
        <v>19</v>
      </c>
      <c r="D170" s="17">
        <v>27029</v>
      </c>
      <c r="E170" s="36">
        <f t="shared" si="5"/>
        <v>1973</v>
      </c>
      <c r="F170" s="36">
        <f t="shared" ca="1" si="6"/>
        <v>53</v>
      </c>
      <c r="G170" s="36" t="str" cm="1">
        <f t="array" aca="1" ref="G170" ca="1">_xlfn.IFS(AND(F170&gt;=21,F170&lt;=35), "Young Adults", AND(F170&gt;=35, F170&lt;=45), "Senior Adullt", AND(F170&gt;=46,F170&lt;=65), "senior",AND(F170&gt;=66,F170&lt;=87),"Super Adults")</f>
        <v>senior</v>
      </c>
      <c r="H170" s="36"/>
      <c r="I170" s="3">
        <v>20</v>
      </c>
      <c r="J170" s="2" t="s">
        <v>16</v>
      </c>
      <c r="K170" s="2" t="s">
        <v>17</v>
      </c>
      <c r="L170" s="20" t="str">
        <f>IF(AND(I170&lt;5,'Billing Details'!I170&gt;10000),"High Priority","Regular Follow Up")</f>
        <v>Regular Follow Up</v>
      </c>
      <c r="M170" t="str">
        <f>IF(AND(L170="High Priority",'Patient Health Records'!U170="Critical",'Patient Health Records'!T170="Yes"),"Needs Attention",IF(AND('Patient Health Records'!U170&lt;&gt; "Critical",'Patient Health Records'!T170="Yes"),"Monitor Later",IF(AND('Patient Health Records'!U170="Critical",'Patient Health Records'!T170="No"),"Ask for Readmission","No Action")))</f>
        <v>Monitor Later</v>
      </c>
    </row>
    <row r="171" spans="1:13" ht="15.75" customHeight="1">
      <c r="A171" s="2" t="s">
        <v>266</v>
      </c>
      <c r="B171" s="2" t="s">
        <v>267</v>
      </c>
      <c r="C171" s="2" t="s">
        <v>9</v>
      </c>
      <c r="D171" s="17">
        <v>25203</v>
      </c>
      <c r="E171" s="36">
        <f t="shared" si="5"/>
        <v>1968</v>
      </c>
      <c r="F171" s="36">
        <f t="shared" ca="1" si="6"/>
        <v>58</v>
      </c>
      <c r="G171" s="36" t="str" cm="1">
        <f t="array" aca="1" ref="G171" ca="1">_xlfn.IFS(AND(F171&gt;=21,F171&lt;=35), "Young Adults", AND(F171&gt;=35, F171&lt;=45), "Senior Adullt", AND(F171&gt;=46,F171&lt;=65), "senior",AND(F171&gt;=66,F171&lt;=87),"Super Adults")</f>
        <v>senior</v>
      </c>
      <c r="H171" s="36"/>
      <c r="I171" s="3">
        <v>300</v>
      </c>
      <c r="J171" s="2" t="s">
        <v>14</v>
      </c>
      <c r="K171" s="2" t="s">
        <v>51</v>
      </c>
      <c r="L171" s="20" t="str">
        <f>IF(AND(I171&lt;5,'Billing Details'!I171&gt;10000),"High Priority","Regular Follow Up")</f>
        <v>Regular Follow Up</v>
      </c>
      <c r="M171" t="str">
        <f>IF(AND(L171="High Priority",'Patient Health Records'!U171="Critical",'Patient Health Records'!T171="Yes"),"Needs Attention",IF(AND('Patient Health Records'!U171&lt;&gt; "Critical",'Patient Health Records'!T171="Yes"),"Monitor Later",IF(AND('Patient Health Records'!U171="Critical",'Patient Health Records'!T171="No"),"Ask for Readmission","No Action")))</f>
        <v>Monitor Later</v>
      </c>
    </row>
    <row r="172" spans="1:13" ht="15.75" customHeight="1">
      <c r="A172" s="2" t="s">
        <v>268</v>
      </c>
      <c r="B172" s="2" t="s">
        <v>205</v>
      </c>
      <c r="C172" s="2" t="s">
        <v>9</v>
      </c>
      <c r="D172" s="17">
        <v>25203</v>
      </c>
      <c r="E172" s="36">
        <f t="shared" si="5"/>
        <v>1968</v>
      </c>
      <c r="F172" s="36">
        <f t="shared" ca="1" si="6"/>
        <v>58</v>
      </c>
      <c r="G172" s="36" t="str" cm="1">
        <f t="array" aca="1" ref="G172" ca="1">_xlfn.IFS(AND(F172&gt;=21,F172&lt;=35), "Young Adults", AND(F172&gt;=35, F172&lt;=45), "Senior Adullt", AND(F172&gt;=46,F172&lt;=65), "senior",AND(F172&gt;=66,F172&lt;=87),"Super Adults")</f>
        <v>senior</v>
      </c>
      <c r="H172" s="36"/>
      <c r="I172" s="3">
        <v>9</v>
      </c>
      <c r="J172" s="2" t="s">
        <v>10</v>
      </c>
      <c r="K172" s="2" t="s">
        <v>11</v>
      </c>
      <c r="L172" s="20" t="str">
        <f>IF(AND(I172&lt;5,'Billing Details'!I172&gt;10000),"High Priority","Regular Follow Up")</f>
        <v>Regular Follow Up</v>
      </c>
      <c r="M172" t="str">
        <f>IF(AND(L172="High Priority",'Patient Health Records'!U172="Critical",'Patient Health Records'!T172="Yes"),"Needs Attention",IF(AND('Patient Health Records'!U172&lt;&gt; "Critical",'Patient Health Records'!T172="Yes"),"Monitor Later",IF(AND('Patient Health Records'!U172="Critical",'Patient Health Records'!T172="No"),"Ask for Readmission","No Action")))</f>
        <v>Monitor Later</v>
      </c>
    </row>
    <row r="173" spans="1:13" ht="15.75" customHeight="1">
      <c r="A173" s="2" t="s">
        <v>269</v>
      </c>
      <c r="B173" s="2" t="s">
        <v>1722</v>
      </c>
      <c r="C173" s="2" t="s">
        <v>19</v>
      </c>
      <c r="D173" s="17">
        <v>28855</v>
      </c>
      <c r="E173" s="36">
        <f t="shared" si="5"/>
        <v>1978</v>
      </c>
      <c r="F173" s="36">
        <f t="shared" ca="1" si="6"/>
        <v>48</v>
      </c>
      <c r="G173" s="36" t="str" cm="1">
        <f t="array" aca="1" ref="G173" ca="1">_xlfn.IFS(AND(F173&gt;=21,F173&lt;=35), "Young Adults", AND(F173&gt;=35, F173&lt;=45), "Senior Adullt", AND(F173&gt;=46,F173&lt;=65), "senior",AND(F173&gt;=66,F173&lt;=87),"Super Adults")</f>
        <v>senior</v>
      </c>
      <c r="H173" s="36"/>
      <c r="I173" s="3">
        <v>20</v>
      </c>
      <c r="J173" s="2" t="s">
        <v>16</v>
      </c>
      <c r="K173" s="2" t="s">
        <v>17</v>
      </c>
      <c r="L173" s="20" t="str">
        <f>IF(AND(I173&lt;5,'Billing Details'!I173&gt;10000),"High Priority","Regular Follow Up")</f>
        <v>Regular Follow Up</v>
      </c>
      <c r="M173" t="str">
        <f>IF(AND(L173="High Priority",'Patient Health Records'!U173="Critical",'Patient Health Records'!T173="Yes"),"Needs Attention",IF(AND('Patient Health Records'!U173&lt;&gt; "Critical",'Patient Health Records'!T173="Yes"),"Monitor Later",IF(AND('Patient Health Records'!U173="Critical",'Patient Health Records'!T173="No"),"Ask for Readmission","No Action")))</f>
        <v>No Action</v>
      </c>
    </row>
    <row r="174" spans="1:13" ht="15.75" customHeight="1">
      <c r="A174" s="2" t="s">
        <v>270</v>
      </c>
      <c r="B174" s="2" t="s">
        <v>140</v>
      </c>
      <c r="C174" s="2" t="s">
        <v>9</v>
      </c>
      <c r="D174" s="17">
        <v>21550</v>
      </c>
      <c r="E174" s="36">
        <f t="shared" si="5"/>
        <v>1958</v>
      </c>
      <c r="F174" s="36">
        <f t="shared" ca="1" si="6"/>
        <v>68</v>
      </c>
      <c r="G174" s="36" t="str" cm="1">
        <f t="array" aca="1" ref="G174" ca="1">_xlfn.IFS(AND(F174&gt;=21,F174&lt;=35), "Young Adults", AND(F174&gt;=35, F174&lt;=45), "Senior Adullt", AND(F174&gt;=46,F174&lt;=65), "senior",AND(F174&gt;=66,F174&lt;=87),"Super Adults")</f>
        <v>Super Adults</v>
      </c>
      <c r="H174" s="36"/>
      <c r="I174" s="3">
        <v>200</v>
      </c>
      <c r="J174" s="2" t="s">
        <v>14</v>
      </c>
      <c r="K174" s="2" t="s">
        <v>51</v>
      </c>
      <c r="L174" s="20" t="str">
        <f>IF(AND(I174&lt;5,'Billing Details'!I174&gt;10000),"High Priority","Regular Follow Up")</f>
        <v>Regular Follow Up</v>
      </c>
      <c r="M174" t="str">
        <f>IF(AND(L174="High Priority",'Patient Health Records'!U174="Critical",'Patient Health Records'!T174="Yes"),"Needs Attention",IF(AND('Patient Health Records'!U174&lt;&gt; "Critical",'Patient Health Records'!T174="Yes"),"Monitor Later",IF(AND('Patient Health Records'!U174="Critical",'Patient Health Records'!T174="No"),"Ask for Readmission","No Action")))</f>
        <v>Monitor Later</v>
      </c>
    </row>
    <row r="175" spans="1:13" ht="15.75" customHeight="1">
      <c r="A175" s="2" t="s">
        <v>271</v>
      </c>
      <c r="B175" s="2" t="s">
        <v>262</v>
      </c>
      <c r="C175" s="2" t="s">
        <v>19</v>
      </c>
      <c r="D175" s="17">
        <v>19724</v>
      </c>
      <c r="E175" s="36">
        <f t="shared" si="5"/>
        <v>1953</v>
      </c>
      <c r="F175" s="36">
        <f t="shared" ca="1" si="6"/>
        <v>73</v>
      </c>
      <c r="G175" s="36" t="str" cm="1">
        <f t="array" aca="1" ref="G175" ca="1">_xlfn.IFS(AND(F175&gt;=21,F175&lt;=35), "Young Adults", AND(F175&gt;=35, F175&lt;=45), "Senior Adullt", AND(F175&gt;=46,F175&lt;=65), "senior",AND(F175&gt;=66,F175&lt;=87),"Super Adults")</f>
        <v>Super Adults</v>
      </c>
      <c r="H175" s="36"/>
      <c r="I175" s="3">
        <v>15</v>
      </c>
      <c r="J175" s="2" t="s">
        <v>20</v>
      </c>
      <c r="K175" s="2" t="s">
        <v>11</v>
      </c>
      <c r="L175" s="20" t="str">
        <f>IF(AND(I175&lt;5,'Billing Details'!I175&gt;10000),"High Priority","Regular Follow Up")</f>
        <v>Regular Follow Up</v>
      </c>
      <c r="M175" t="str">
        <f>IF(AND(L175="High Priority",'Patient Health Records'!U175="Critical",'Patient Health Records'!T175="Yes"),"Needs Attention",IF(AND('Patient Health Records'!U175&lt;&gt; "Critical",'Patient Health Records'!T175="Yes"),"Monitor Later",IF(AND('Patient Health Records'!U175="Critical",'Patient Health Records'!T175="No"),"Ask for Readmission","No Action")))</f>
        <v>Ask for Readmission</v>
      </c>
    </row>
    <row r="176" spans="1:13" ht="15.75" customHeight="1">
      <c r="A176" s="2" t="s">
        <v>272</v>
      </c>
      <c r="B176" s="2" t="s">
        <v>65</v>
      </c>
      <c r="C176" s="2" t="s">
        <v>19</v>
      </c>
      <c r="D176" s="17">
        <v>19724</v>
      </c>
      <c r="E176" s="36">
        <f t="shared" si="5"/>
        <v>1953</v>
      </c>
      <c r="F176" s="36">
        <f t="shared" ca="1" si="6"/>
        <v>73</v>
      </c>
      <c r="G176" s="36" t="str" cm="1">
        <f t="array" aca="1" ref="G176" ca="1">_xlfn.IFS(AND(F176&gt;=21,F176&lt;=35), "Young Adults", AND(F176&gt;=35, F176&lt;=45), "Senior Adullt", AND(F176&gt;=46,F176&lt;=65), "senior",AND(F176&gt;=66,F176&lt;=87),"Super Adults")</f>
        <v>Super Adults</v>
      </c>
      <c r="H176" s="36"/>
      <c r="I176" s="3">
        <v>7</v>
      </c>
      <c r="J176" s="2" t="s">
        <v>28</v>
      </c>
      <c r="K176" s="2" t="s">
        <v>11</v>
      </c>
      <c r="L176" s="20" t="str">
        <f>IF(AND(I176&lt;5,'Billing Details'!I176&gt;10000),"High Priority","Regular Follow Up")</f>
        <v>Regular Follow Up</v>
      </c>
      <c r="M176" t="str">
        <f>IF(AND(L176="High Priority",'Patient Health Records'!U176="Critical",'Patient Health Records'!T176="Yes"),"Needs Attention",IF(AND('Patient Health Records'!U176&lt;&gt; "Critical",'Patient Health Records'!T176="Yes"),"Monitor Later",IF(AND('Patient Health Records'!U176="Critical",'Patient Health Records'!T176="No"),"Ask for Readmission","No Action")))</f>
        <v>Monitor Later</v>
      </c>
    </row>
    <row r="177" spans="1:13" ht="15.75" customHeight="1">
      <c r="A177" s="2" t="s">
        <v>273</v>
      </c>
      <c r="B177" s="2" t="s">
        <v>274</v>
      </c>
      <c r="C177" s="2" t="s">
        <v>19</v>
      </c>
      <c r="D177" s="17">
        <v>23377</v>
      </c>
      <c r="E177" s="36">
        <f t="shared" si="5"/>
        <v>1964</v>
      </c>
      <c r="F177" s="36">
        <f t="shared" ca="1" si="6"/>
        <v>62</v>
      </c>
      <c r="G177" s="36" t="str" cm="1">
        <f t="array" aca="1" ref="G177" ca="1">_xlfn.IFS(AND(F177&gt;=21,F177&lt;=35), "Young Adults", AND(F177&gt;=35, F177&lt;=45), "Senior Adullt", AND(F177&gt;=46,F177&lt;=65), "senior",AND(F177&gt;=66,F177&lt;=87),"Super Adults")</f>
        <v>senior</v>
      </c>
      <c r="H177" s="36"/>
      <c r="I177" s="3">
        <v>12</v>
      </c>
      <c r="J177" s="2" t="s">
        <v>33</v>
      </c>
      <c r="K177" s="2" t="s">
        <v>29</v>
      </c>
      <c r="L177" s="20" t="str">
        <f>IF(AND(I177&lt;5,'Billing Details'!I177&gt;10000),"High Priority","Regular Follow Up")</f>
        <v>Regular Follow Up</v>
      </c>
      <c r="M177" t="str">
        <f>IF(AND(L177="High Priority",'Patient Health Records'!U177="Critical",'Patient Health Records'!T177="Yes"),"Needs Attention",IF(AND('Patient Health Records'!U177&lt;&gt; "Critical",'Patient Health Records'!T177="Yes"),"Monitor Later",IF(AND('Patient Health Records'!U177="Critical",'Patient Health Records'!T177="No"),"Ask for Readmission","No Action")))</f>
        <v>Monitor Later</v>
      </c>
    </row>
    <row r="178" spans="1:13" ht="15.75" customHeight="1">
      <c r="A178" s="2" t="s">
        <v>275</v>
      </c>
      <c r="B178" s="2" t="s">
        <v>276</v>
      </c>
      <c r="C178" s="2" t="s">
        <v>9</v>
      </c>
      <c r="D178" s="17">
        <v>32508</v>
      </c>
      <c r="E178" s="36">
        <f t="shared" si="5"/>
        <v>1988</v>
      </c>
      <c r="F178" s="36">
        <f t="shared" ca="1" si="6"/>
        <v>38</v>
      </c>
      <c r="G178" s="36" t="str" cm="1">
        <f t="array" aca="1" ref="G178" ca="1">_xlfn.IFS(AND(F178&gt;=21,F178&lt;=35), "Young Adults", AND(F178&gt;=35, F178&lt;=45), "Senior Adullt", AND(F178&gt;=46,F178&lt;=65), "senior",AND(F178&gt;=66,F178&lt;=87),"Super Adults")</f>
        <v>Senior Adullt</v>
      </c>
      <c r="H178" s="36"/>
      <c r="I178" s="3">
        <v>12</v>
      </c>
      <c r="J178" s="2" t="s">
        <v>28</v>
      </c>
      <c r="K178" s="2" t="s">
        <v>11</v>
      </c>
      <c r="L178" s="20" t="str">
        <f>IF(AND(I178&lt;5,'Billing Details'!I178&gt;10000),"High Priority","Regular Follow Up")</f>
        <v>Regular Follow Up</v>
      </c>
      <c r="M178" t="str">
        <f>IF(AND(L178="High Priority",'Patient Health Records'!U178="Critical",'Patient Health Records'!T178="Yes"),"Needs Attention",IF(AND('Patient Health Records'!U178&lt;&gt; "Critical",'Patient Health Records'!T178="Yes"),"Monitor Later",IF(AND('Patient Health Records'!U178="Critical",'Patient Health Records'!T178="No"),"Ask for Readmission","No Action")))</f>
        <v>Ask for Readmission</v>
      </c>
    </row>
    <row r="179" spans="1:13" ht="15.75" customHeight="1">
      <c r="A179" s="2" t="s">
        <v>277</v>
      </c>
      <c r="B179" s="2" t="s">
        <v>168</v>
      </c>
      <c r="C179" s="2" t="s">
        <v>9</v>
      </c>
      <c r="D179" s="17">
        <v>38352</v>
      </c>
      <c r="E179" s="36">
        <f t="shared" si="5"/>
        <v>2004</v>
      </c>
      <c r="F179" s="36">
        <f t="shared" ca="1" si="6"/>
        <v>22</v>
      </c>
      <c r="G179" s="36" t="str" cm="1">
        <f t="array" aca="1" ref="G179" ca="1">_xlfn.IFS(AND(F179&gt;=21,F179&lt;=35), "Young Adults", AND(F179&gt;=35, F179&lt;=45), "Senior Adullt", AND(F179&gt;=46,F179&lt;=65), "senior",AND(F179&gt;=66,F179&lt;=87),"Super Adults")</f>
        <v>Young Adults</v>
      </c>
      <c r="H179" s="36"/>
      <c r="I179" s="3">
        <v>12</v>
      </c>
      <c r="J179" s="2" t="s">
        <v>43</v>
      </c>
      <c r="K179" s="2" t="s">
        <v>51</v>
      </c>
      <c r="L179" s="20" t="str">
        <f>IF(AND(I179&lt;5,'Billing Details'!I179&gt;10000),"High Priority","Regular Follow Up")</f>
        <v>Regular Follow Up</v>
      </c>
      <c r="M179" t="str">
        <f>IF(AND(L179="High Priority",'Patient Health Records'!U179="Critical",'Patient Health Records'!T179="Yes"),"Needs Attention",IF(AND('Patient Health Records'!U179&lt;&gt; "Critical",'Patient Health Records'!T179="Yes"),"Monitor Later",IF(AND('Patient Health Records'!U179="Critical",'Patient Health Records'!T179="No"),"Ask for Readmission","No Action")))</f>
        <v>No Action</v>
      </c>
    </row>
    <row r="180" spans="1:13" ht="15.75" customHeight="1">
      <c r="A180" s="2" t="s">
        <v>278</v>
      </c>
      <c r="B180" s="2" t="s">
        <v>205</v>
      </c>
      <c r="C180" s="2" t="s">
        <v>9</v>
      </c>
      <c r="D180" s="17">
        <v>27029</v>
      </c>
      <c r="E180" s="36">
        <f t="shared" si="5"/>
        <v>1973</v>
      </c>
      <c r="F180" s="36">
        <f t="shared" ca="1" si="6"/>
        <v>53</v>
      </c>
      <c r="G180" s="36" t="str" cm="1">
        <f t="array" aca="1" ref="G180" ca="1">_xlfn.IFS(AND(F180&gt;=21,F180&lt;=35), "Young Adults", AND(F180&gt;=35, F180&lt;=45), "Senior Adullt", AND(F180&gt;=46,F180&lt;=65), "senior",AND(F180&gt;=66,F180&lt;=87),"Super Adults")</f>
        <v>senior</v>
      </c>
      <c r="H180" s="36"/>
      <c r="I180" s="3">
        <v>40</v>
      </c>
      <c r="J180" s="2" t="s">
        <v>28</v>
      </c>
      <c r="K180" s="2" t="s">
        <v>11</v>
      </c>
      <c r="L180" s="20" t="str">
        <f>IF(AND(I180&lt;5,'Billing Details'!I180&gt;10000),"High Priority","Regular Follow Up")</f>
        <v>Regular Follow Up</v>
      </c>
      <c r="M180" t="str">
        <f>IF(AND(L180="High Priority",'Patient Health Records'!U180="Critical",'Patient Health Records'!T180="Yes"),"Needs Attention",IF(AND('Patient Health Records'!U180&lt;&gt; "Critical",'Patient Health Records'!T180="Yes"),"Monitor Later",IF(AND('Patient Health Records'!U180="Critical",'Patient Health Records'!T180="No"),"Ask for Readmission","No Action")))</f>
        <v>No Action</v>
      </c>
    </row>
    <row r="181" spans="1:13" ht="15.75" customHeight="1">
      <c r="A181" s="2" t="s">
        <v>279</v>
      </c>
      <c r="B181" s="2" t="s">
        <v>280</v>
      </c>
      <c r="C181" s="2" t="s">
        <v>9</v>
      </c>
      <c r="D181" s="17">
        <v>29951</v>
      </c>
      <c r="E181" s="36">
        <f t="shared" si="5"/>
        <v>1981</v>
      </c>
      <c r="F181" s="36">
        <f t="shared" ca="1" si="6"/>
        <v>45</v>
      </c>
      <c r="G181" s="36" t="str" cm="1">
        <f t="array" aca="1" ref="G181" ca="1">_xlfn.IFS(AND(F181&gt;=21,F181&lt;=35), "Young Adults", AND(F181&gt;=35, F181&lt;=45), "Senior Adullt", AND(F181&gt;=46,F181&lt;=65), "senior",AND(F181&gt;=66,F181&lt;=87),"Super Adults")</f>
        <v>Senior Adullt</v>
      </c>
      <c r="H181" s="36"/>
      <c r="I181" s="3">
        <v>12</v>
      </c>
      <c r="J181" s="2" t="s">
        <v>43</v>
      </c>
      <c r="K181" s="2" t="s">
        <v>51</v>
      </c>
      <c r="L181" s="20" t="str">
        <f>IF(AND(I181&lt;5,'Billing Details'!I181&gt;10000),"High Priority","Regular Follow Up")</f>
        <v>Regular Follow Up</v>
      </c>
      <c r="M181" t="str">
        <f>IF(AND(L181="High Priority",'Patient Health Records'!U181="Critical",'Patient Health Records'!T181="Yes"),"Needs Attention",IF(AND('Patient Health Records'!U181&lt;&gt; "Critical",'Patient Health Records'!T181="Yes"),"Monitor Later",IF(AND('Patient Health Records'!U181="Critical",'Patient Health Records'!T181="No"),"Ask for Readmission","No Action")))</f>
        <v>Monitor Later</v>
      </c>
    </row>
    <row r="182" spans="1:13" ht="15.75" customHeight="1">
      <c r="A182" s="2" t="s">
        <v>281</v>
      </c>
      <c r="B182" s="2" t="s">
        <v>177</v>
      </c>
      <c r="C182" s="2" t="s">
        <v>9</v>
      </c>
      <c r="D182" s="17">
        <v>25203</v>
      </c>
      <c r="E182" s="36">
        <f t="shared" si="5"/>
        <v>1968</v>
      </c>
      <c r="F182" s="36">
        <f t="shared" ca="1" si="6"/>
        <v>58</v>
      </c>
      <c r="G182" s="36" t="str" cm="1">
        <f t="array" aca="1" ref="G182" ca="1">_xlfn.IFS(AND(F182&gt;=21,F182&lt;=35), "Young Adults", AND(F182&gt;=35, F182&lt;=45), "Senior Adullt", AND(F182&gt;=46,F182&lt;=65), "senior",AND(F182&gt;=66,F182&lt;=87),"Super Adults")</f>
        <v>senior</v>
      </c>
      <c r="H182" s="36"/>
      <c r="I182" s="3">
        <v>12</v>
      </c>
      <c r="J182" s="2" t="s">
        <v>20</v>
      </c>
      <c r="K182" s="2" t="s">
        <v>11</v>
      </c>
      <c r="L182" s="20" t="str">
        <f>IF(AND(I182&lt;5,'Billing Details'!I182&gt;10000),"High Priority","Regular Follow Up")</f>
        <v>Regular Follow Up</v>
      </c>
      <c r="M182" t="str">
        <f>IF(AND(L182="High Priority",'Patient Health Records'!U182="Critical",'Patient Health Records'!T182="Yes"),"Needs Attention",IF(AND('Patient Health Records'!U182&lt;&gt; "Critical",'Patient Health Records'!T182="Yes"),"Monitor Later",IF(AND('Patient Health Records'!U182="Critical",'Patient Health Records'!T182="No"),"Ask for Readmission","No Action")))</f>
        <v>Monitor Later</v>
      </c>
    </row>
    <row r="183" spans="1:13" ht="15.75" customHeight="1">
      <c r="A183" s="2" t="s">
        <v>282</v>
      </c>
      <c r="B183" s="2" t="s">
        <v>221</v>
      </c>
      <c r="C183" s="2" t="s">
        <v>19</v>
      </c>
      <c r="D183" s="17">
        <v>34334</v>
      </c>
      <c r="E183" s="36">
        <f t="shared" si="5"/>
        <v>1993</v>
      </c>
      <c r="F183" s="36">
        <f t="shared" ca="1" si="6"/>
        <v>33</v>
      </c>
      <c r="G183" s="36" t="str" cm="1">
        <f t="array" aca="1" ref="G183" ca="1">_xlfn.IFS(AND(F183&gt;=21,F183&lt;=35), "Young Adults", AND(F183&gt;=35, F183&lt;=45), "Senior Adullt", AND(F183&gt;=46,F183&lt;=65), "senior",AND(F183&gt;=66,F183&lt;=87),"Super Adults")</f>
        <v>Young Adults</v>
      </c>
      <c r="H183" s="36"/>
      <c r="I183" s="3">
        <v>120</v>
      </c>
      <c r="J183" s="2" t="s">
        <v>20</v>
      </c>
      <c r="K183" s="2" t="s">
        <v>11</v>
      </c>
      <c r="L183" s="20" t="str">
        <f>IF(AND(I183&lt;5,'Billing Details'!I183&gt;10000),"High Priority","Regular Follow Up")</f>
        <v>Regular Follow Up</v>
      </c>
      <c r="M183" t="str">
        <f>IF(AND(L183="High Priority",'Patient Health Records'!U183="Critical",'Patient Health Records'!T183="Yes"),"Needs Attention",IF(AND('Patient Health Records'!U183&lt;&gt; "Critical",'Patient Health Records'!T183="Yes"),"Monitor Later",IF(AND('Patient Health Records'!U183="Critical",'Patient Health Records'!T183="No"),"Ask for Readmission","No Action")))</f>
        <v>Ask for Readmission</v>
      </c>
    </row>
    <row r="184" spans="1:13" ht="15.75" customHeight="1">
      <c r="A184" s="2" t="s">
        <v>283</v>
      </c>
      <c r="B184" s="2" t="s">
        <v>284</v>
      </c>
      <c r="C184" s="2" t="s">
        <v>19</v>
      </c>
      <c r="D184" s="17">
        <v>27029</v>
      </c>
      <c r="E184" s="36">
        <f t="shared" si="5"/>
        <v>1973</v>
      </c>
      <c r="F184" s="36">
        <f t="shared" ca="1" si="6"/>
        <v>53</v>
      </c>
      <c r="G184" s="36" t="str" cm="1">
        <f t="array" aca="1" ref="G184" ca="1">_xlfn.IFS(AND(F184&gt;=21,F184&lt;=35), "Young Adults", AND(F184&gt;=35, F184&lt;=45), "Senior Adullt", AND(F184&gt;=46,F184&lt;=65), "senior",AND(F184&gt;=66,F184&lt;=87),"Super Adults")</f>
        <v>senior</v>
      </c>
      <c r="H184" s="36"/>
      <c r="I184" s="3">
        <v>12</v>
      </c>
      <c r="J184" s="2" t="s">
        <v>14</v>
      </c>
      <c r="K184" s="2" t="s">
        <v>51</v>
      </c>
      <c r="L184" s="20" t="str">
        <f>IF(AND(I184&lt;5,'Billing Details'!I184&gt;10000),"High Priority","Regular Follow Up")</f>
        <v>Regular Follow Up</v>
      </c>
      <c r="M184" t="str">
        <f>IF(AND(L184="High Priority",'Patient Health Records'!U184="Critical",'Patient Health Records'!T184="Yes"),"Needs Attention",IF(AND('Patient Health Records'!U184&lt;&gt; "Critical",'Patient Health Records'!T184="Yes"),"Monitor Later",IF(AND('Patient Health Records'!U184="Critical",'Patient Health Records'!T184="No"),"Ask for Readmission","No Action")))</f>
        <v>No Action</v>
      </c>
    </row>
    <row r="185" spans="1:13" ht="15.75" customHeight="1">
      <c r="A185" s="2" t="s">
        <v>285</v>
      </c>
      <c r="B185" s="2" t="s">
        <v>181</v>
      </c>
      <c r="C185" s="2" t="s">
        <v>9</v>
      </c>
      <c r="D185" s="17">
        <v>32508</v>
      </c>
      <c r="E185" s="36">
        <f t="shared" si="5"/>
        <v>1988</v>
      </c>
      <c r="F185" s="36">
        <f t="shared" ca="1" si="6"/>
        <v>38</v>
      </c>
      <c r="G185" s="36" t="str" cm="1">
        <f t="array" aca="1" ref="G185" ca="1">_xlfn.IFS(AND(F185&gt;=21,F185&lt;=35), "Young Adults", AND(F185&gt;=35, F185&lt;=45), "Senior Adullt", AND(F185&gt;=46,F185&lt;=65), "senior",AND(F185&gt;=66,F185&lt;=87),"Super Adults")</f>
        <v>Senior Adullt</v>
      </c>
      <c r="H185" s="36"/>
      <c r="I185" s="3">
        <v>7</v>
      </c>
      <c r="J185" s="2" t="s">
        <v>16</v>
      </c>
      <c r="K185" s="2" t="s">
        <v>17</v>
      </c>
      <c r="L185" s="20" t="str">
        <f>IF(AND(I185&lt;5,'Billing Details'!I185&gt;10000),"High Priority","Regular Follow Up")</f>
        <v>Regular Follow Up</v>
      </c>
      <c r="M185" t="str">
        <f>IF(AND(L185="High Priority",'Patient Health Records'!U185="Critical",'Patient Health Records'!T185="Yes"),"Needs Attention",IF(AND('Patient Health Records'!U185&lt;&gt; "Critical",'Patient Health Records'!T185="Yes"),"Monitor Later",IF(AND('Patient Health Records'!U185="Critical",'Patient Health Records'!T185="No"),"Ask for Readmission","No Action")))</f>
        <v>Monitor Later</v>
      </c>
    </row>
    <row r="186" spans="1:13" ht="15.75" customHeight="1">
      <c r="A186" s="2" t="s">
        <v>286</v>
      </c>
      <c r="B186" s="2" t="s">
        <v>215</v>
      </c>
      <c r="C186" s="2" t="s">
        <v>9</v>
      </c>
      <c r="D186" s="17">
        <v>34334</v>
      </c>
      <c r="E186" s="36">
        <f t="shared" si="5"/>
        <v>1993</v>
      </c>
      <c r="F186" s="36">
        <f t="shared" ca="1" si="6"/>
        <v>33</v>
      </c>
      <c r="G186" s="36" t="str" cm="1">
        <f t="array" aca="1" ref="G186" ca="1">_xlfn.IFS(AND(F186&gt;=21,F186&lt;=35), "Young Adults", AND(F186&gt;=35, F186&lt;=45), "Senior Adullt", AND(F186&gt;=46,F186&lt;=65), "senior",AND(F186&gt;=66,F186&lt;=87),"Super Adults")</f>
        <v>Young Adults</v>
      </c>
      <c r="H186" s="36"/>
      <c r="I186" s="3">
        <v>5</v>
      </c>
      <c r="J186" s="2" t="s">
        <v>28</v>
      </c>
      <c r="K186" s="2" t="s">
        <v>11</v>
      </c>
      <c r="L186" s="20" t="str">
        <f>IF(AND(I186&lt;5,'Billing Details'!I186&gt;10000),"High Priority","Regular Follow Up")</f>
        <v>Regular Follow Up</v>
      </c>
      <c r="M186" t="str">
        <f>IF(AND(L186="High Priority",'Patient Health Records'!U186="Critical",'Patient Health Records'!T186="Yes"),"Needs Attention",IF(AND('Patient Health Records'!U186&lt;&gt; "Critical",'Patient Health Records'!T186="Yes"),"Monitor Later",IF(AND('Patient Health Records'!U186="Critical",'Patient Health Records'!T186="No"),"Ask for Readmission","No Action")))</f>
        <v>No Action</v>
      </c>
    </row>
    <row r="187" spans="1:13" ht="15.75" customHeight="1">
      <c r="A187" s="2" t="s">
        <v>287</v>
      </c>
      <c r="B187" s="2" t="s">
        <v>288</v>
      </c>
      <c r="C187" s="2" t="s">
        <v>19</v>
      </c>
      <c r="D187" s="17">
        <v>28855</v>
      </c>
      <c r="E187" s="36">
        <f t="shared" si="5"/>
        <v>1978</v>
      </c>
      <c r="F187" s="36">
        <f t="shared" ca="1" si="6"/>
        <v>48</v>
      </c>
      <c r="G187" s="36" t="str" cm="1">
        <f t="array" aca="1" ref="G187" ca="1">_xlfn.IFS(AND(F187&gt;=21,F187&lt;=35), "Young Adults", AND(F187&gt;=35, F187&lt;=45), "Senior Adullt", AND(F187&gt;=46,F187&lt;=65), "senior",AND(F187&gt;=66,F187&lt;=87),"Super Adults")</f>
        <v>senior</v>
      </c>
      <c r="H187" s="36"/>
      <c r="I187" s="3">
        <v>5</v>
      </c>
      <c r="J187" s="2" t="s">
        <v>28</v>
      </c>
      <c r="K187" s="2" t="s">
        <v>11</v>
      </c>
      <c r="L187" s="20" t="str">
        <f>IF(AND(I187&lt;5,'Billing Details'!I187&gt;10000),"High Priority","Regular Follow Up")</f>
        <v>Regular Follow Up</v>
      </c>
      <c r="M187" t="str">
        <f>IF(AND(L187="High Priority",'Patient Health Records'!U187="Critical",'Patient Health Records'!T187="Yes"),"Needs Attention",IF(AND('Patient Health Records'!U187&lt;&gt; "Critical",'Patient Health Records'!T187="Yes"),"Monitor Later",IF(AND('Patient Health Records'!U187="Critical",'Patient Health Records'!T187="No"),"Ask for Readmission","No Action")))</f>
        <v>No Action</v>
      </c>
    </row>
    <row r="188" spans="1:13" ht="15.75" customHeight="1">
      <c r="A188" s="2" t="s">
        <v>289</v>
      </c>
      <c r="B188" s="2" t="s">
        <v>1018</v>
      </c>
      <c r="C188" s="2" t="s">
        <v>9</v>
      </c>
      <c r="D188" s="17">
        <v>32508</v>
      </c>
      <c r="E188" s="36">
        <f t="shared" si="5"/>
        <v>1988</v>
      </c>
      <c r="F188" s="36">
        <f t="shared" ca="1" si="6"/>
        <v>38</v>
      </c>
      <c r="G188" s="36" t="str" cm="1">
        <f t="array" aca="1" ref="G188" ca="1">_xlfn.IFS(AND(F188&gt;=21,F188&lt;=35), "Young Adults", AND(F188&gt;=35, F188&lt;=45), "Senior Adullt", AND(F188&gt;=46,F188&lt;=65), "senior",AND(F188&gt;=66,F188&lt;=87),"Super Adults")</f>
        <v>Senior Adullt</v>
      </c>
      <c r="H188" s="36"/>
      <c r="I188" s="3">
        <v>4</v>
      </c>
      <c r="J188" s="2" t="s">
        <v>10</v>
      </c>
      <c r="K188" s="2" t="s">
        <v>11</v>
      </c>
      <c r="L188" s="20" t="str">
        <f>IF(AND(I188&lt;5,'Billing Details'!I188&gt;10000),"High Priority","Regular Follow Up")</f>
        <v>Regular Follow Up</v>
      </c>
      <c r="M188" t="str">
        <f>IF(AND(L188="High Priority",'Patient Health Records'!U188="Critical",'Patient Health Records'!T188="Yes"),"Needs Attention",IF(AND('Patient Health Records'!U188&lt;&gt; "Critical",'Patient Health Records'!T188="Yes"),"Monitor Later",IF(AND('Patient Health Records'!U188="Critical",'Patient Health Records'!T188="No"),"Ask for Readmission","No Action")))</f>
        <v>Monitor Later</v>
      </c>
    </row>
    <row r="189" spans="1:13" ht="15.75" customHeight="1">
      <c r="A189" s="2" t="s">
        <v>290</v>
      </c>
      <c r="B189" s="2" t="s">
        <v>211</v>
      </c>
      <c r="C189" s="2" t="s">
        <v>19</v>
      </c>
      <c r="D189" s="17">
        <v>32508</v>
      </c>
      <c r="E189" s="36">
        <f t="shared" si="5"/>
        <v>1988</v>
      </c>
      <c r="F189" s="36">
        <f t="shared" ca="1" si="6"/>
        <v>38</v>
      </c>
      <c r="G189" s="36" t="str" cm="1">
        <f t="array" aca="1" ref="G189" ca="1">_xlfn.IFS(AND(F189&gt;=21,F189&lt;=35), "Young Adults", AND(F189&gt;=35, F189&lt;=45), "Senior Adullt", AND(F189&gt;=46,F189&lt;=65), "senior",AND(F189&gt;=66,F189&lt;=87),"Super Adults")</f>
        <v>Senior Adullt</v>
      </c>
      <c r="H189" s="36"/>
      <c r="I189" s="3" t="s">
        <v>1681</v>
      </c>
      <c r="J189" s="2" t="s">
        <v>16</v>
      </c>
      <c r="K189" s="2" t="s">
        <v>17</v>
      </c>
      <c r="L189" s="20" t="str">
        <f>IF(AND(I189&lt;5,'Billing Details'!I189&gt;10000),"High Priority","Regular Follow Up")</f>
        <v>Regular Follow Up</v>
      </c>
      <c r="M189" t="str">
        <f>IF(AND(L189="High Priority",'Patient Health Records'!U189="Critical",'Patient Health Records'!T189="Yes"),"Needs Attention",IF(AND('Patient Health Records'!U189&lt;&gt; "Critical",'Patient Health Records'!T189="Yes"),"Monitor Later",IF(AND('Patient Health Records'!U189="Critical",'Patient Health Records'!T189="No"),"Ask for Readmission","No Action")))</f>
        <v>Monitor Later</v>
      </c>
    </row>
    <row r="190" spans="1:13" ht="15.75" customHeight="1">
      <c r="A190" s="2" t="s">
        <v>291</v>
      </c>
      <c r="B190" s="2" t="s">
        <v>57</v>
      </c>
      <c r="C190" s="2" t="s">
        <v>19</v>
      </c>
      <c r="D190" s="17">
        <v>30682</v>
      </c>
      <c r="E190" s="36">
        <f t="shared" si="5"/>
        <v>1984</v>
      </c>
      <c r="F190" s="36">
        <f t="shared" ca="1" si="6"/>
        <v>42</v>
      </c>
      <c r="G190" s="36" t="str" cm="1">
        <f t="array" aca="1" ref="G190" ca="1">_xlfn.IFS(AND(F190&gt;=21,F190&lt;=35), "Young Adults", AND(F190&gt;=35, F190&lt;=45), "Senior Adullt", AND(F190&gt;=46,F190&lt;=65), "senior",AND(F190&gt;=66,F190&lt;=87),"Super Adults")</f>
        <v>Senior Adullt</v>
      </c>
      <c r="H190" s="36"/>
      <c r="I190" s="3">
        <v>20</v>
      </c>
      <c r="J190" s="2" t="s">
        <v>20</v>
      </c>
      <c r="K190" s="2" t="s">
        <v>11</v>
      </c>
      <c r="L190" s="20" t="str">
        <f>IF(AND(I190&lt;5,'Billing Details'!I190&gt;10000),"High Priority","Regular Follow Up")</f>
        <v>Regular Follow Up</v>
      </c>
      <c r="M190" t="str">
        <f>IF(AND(L190="High Priority",'Patient Health Records'!U190="Critical",'Patient Health Records'!T190="Yes"),"Needs Attention",IF(AND('Patient Health Records'!U190&lt;&gt; "Critical",'Patient Health Records'!T190="Yes"),"Monitor Later",IF(AND('Patient Health Records'!U190="Critical",'Patient Health Records'!T190="No"),"Ask for Readmission","No Action")))</f>
        <v>Monitor Later</v>
      </c>
    </row>
    <row r="191" spans="1:13" ht="15.75" customHeight="1">
      <c r="A191" s="2" t="s">
        <v>292</v>
      </c>
      <c r="B191" s="2" t="s">
        <v>118</v>
      </c>
      <c r="C191" s="2" t="s">
        <v>9</v>
      </c>
      <c r="D191" s="17">
        <v>34699</v>
      </c>
      <c r="E191" s="36">
        <f t="shared" si="5"/>
        <v>1994</v>
      </c>
      <c r="F191" s="36">
        <f t="shared" ca="1" si="6"/>
        <v>32</v>
      </c>
      <c r="G191" s="36" t="str" cm="1">
        <f t="array" aca="1" ref="G191" ca="1">_xlfn.IFS(AND(F191&gt;=21,F191&lt;=35), "Young Adults", AND(F191&gt;=35, F191&lt;=45), "Senior Adullt", AND(F191&gt;=46,F191&lt;=65), "senior",AND(F191&gt;=66,F191&lt;=87),"Super Adults")</f>
        <v>Young Adults</v>
      </c>
      <c r="H191" s="36"/>
      <c r="I191" s="3">
        <v>30</v>
      </c>
      <c r="J191" s="2" t="s">
        <v>16</v>
      </c>
      <c r="K191" s="2" t="s">
        <v>17</v>
      </c>
      <c r="L191" s="20" t="str">
        <f>IF(AND(I191&lt;5,'Billing Details'!I191&gt;10000),"High Priority","Regular Follow Up")</f>
        <v>Regular Follow Up</v>
      </c>
      <c r="M191" t="str">
        <f>IF(AND(L191="High Priority",'Patient Health Records'!U191="Critical",'Patient Health Records'!T191="Yes"),"Needs Attention",IF(AND('Patient Health Records'!U191&lt;&gt; "Critical",'Patient Health Records'!T191="Yes"),"Monitor Later",IF(AND('Patient Health Records'!U191="Critical",'Patient Health Records'!T191="No"),"Ask for Readmission","No Action")))</f>
        <v>No Action</v>
      </c>
    </row>
    <row r="192" spans="1:13" ht="15.75" customHeight="1">
      <c r="A192" s="2" t="s">
        <v>293</v>
      </c>
      <c r="B192" s="2" t="s">
        <v>75</v>
      </c>
      <c r="C192" s="2" t="s">
        <v>9</v>
      </c>
      <c r="D192" s="17">
        <v>31412</v>
      </c>
      <c r="E192" s="36">
        <f t="shared" si="5"/>
        <v>1985</v>
      </c>
      <c r="F192" s="36">
        <f t="shared" ca="1" si="6"/>
        <v>41</v>
      </c>
      <c r="G192" s="36" t="str" cm="1">
        <f t="array" aca="1" ref="G192" ca="1">_xlfn.IFS(AND(F192&gt;=21,F192&lt;=35), "Young Adults", AND(F192&gt;=35, F192&lt;=45), "Senior Adullt", AND(F192&gt;=46,F192&lt;=65), "senior",AND(F192&gt;=66,F192&lt;=87),"Super Adults")</f>
        <v>Senior Adullt</v>
      </c>
      <c r="H192" s="36"/>
      <c r="I192" s="3">
        <v>9</v>
      </c>
      <c r="J192" s="2" t="s">
        <v>16</v>
      </c>
      <c r="K192" s="2" t="s">
        <v>17</v>
      </c>
      <c r="L192" s="20" t="str">
        <f>IF(AND(I192&lt;5,'Billing Details'!I192&gt;10000),"High Priority","Regular Follow Up")</f>
        <v>Regular Follow Up</v>
      </c>
      <c r="M192" t="str">
        <f>IF(AND(L192="High Priority",'Patient Health Records'!U192="Critical",'Patient Health Records'!T192="Yes"),"Needs Attention",IF(AND('Patient Health Records'!U192&lt;&gt; "Critical",'Patient Health Records'!T192="Yes"),"Monitor Later",IF(AND('Patient Health Records'!U192="Critical",'Patient Health Records'!T192="No"),"Ask for Readmission","No Action")))</f>
        <v>No Action</v>
      </c>
    </row>
    <row r="193" spans="1:13" ht="15.75" customHeight="1">
      <c r="A193" s="2" t="s">
        <v>294</v>
      </c>
      <c r="B193" s="2" t="s">
        <v>177</v>
      </c>
      <c r="C193" s="2" t="s">
        <v>9</v>
      </c>
      <c r="D193" s="17">
        <v>32508</v>
      </c>
      <c r="E193" s="36">
        <f t="shared" si="5"/>
        <v>1988</v>
      </c>
      <c r="F193" s="36">
        <f t="shared" ca="1" si="6"/>
        <v>38</v>
      </c>
      <c r="G193" s="36" t="str" cm="1">
        <f t="array" aca="1" ref="G193" ca="1">_xlfn.IFS(AND(F193&gt;=21,F193&lt;=35), "Young Adults", AND(F193&gt;=35, F193&lt;=45), "Senior Adullt", AND(F193&gt;=46,F193&lt;=65), "senior",AND(F193&gt;=66,F193&lt;=87),"Super Adults")</f>
        <v>Senior Adullt</v>
      </c>
      <c r="H193" s="36"/>
      <c r="I193" s="3">
        <v>4</v>
      </c>
      <c r="J193" s="2" t="s">
        <v>22</v>
      </c>
      <c r="K193" s="2" t="s">
        <v>17</v>
      </c>
      <c r="L193" s="20" t="str">
        <f>IF(AND(I193&lt;5,'Billing Details'!I193&gt;10000),"High Priority","Regular Follow Up")</f>
        <v>Regular Follow Up</v>
      </c>
      <c r="M193" t="str">
        <f>IF(AND(L193="High Priority",'Patient Health Records'!U193="Critical",'Patient Health Records'!T193="Yes"),"Needs Attention",IF(AND('Patient Health Records'!U193&lt;&gt; "Critical",'Patient Health Records'!T193="Yes"),"Monitor Later",IF(AND('Patient Health Records'!U193="Critical",'Patient Health Records'!T193="No"),"Ask for Readmission","No Action")))</f>
        <v>No Action</v>
      </c>
    </row>
    <row r="194" spans="1:13" ht="15.75" customHeight="1">
      <c r="A194" s="2" t="s">
        <v>295</v>
      </c>
      <c r="B194" s="2" t="s">
        <v>105</v>
      </c>
      <c r="C194" s="2" t="s">
        <v>9</v>
      </c>
      <c r="D194" s="17">
        <v>28855</v>
      </c>
      <c r="E194" s="36">
        <f t="shared" si="5"/>
        <v>1978</v>
      </c>
      <c r="F194" s="36">
        <f t="shared" ca="1" si="6"/>
        <v>48</v>
      </c>
      <c r="G194" s="36" t="str" cm="1">
        <f t="array" aca="1" ref="G194" ca="1">_xlfn.IFS(AND(F194&gt;=21,F194&lt;=35), "Young Adults", AND(F194&gt;=35, F194&lt;=45), "Senior Adullt", AND(F194&gt;=46,F194&lt;=65), "senior",AND(F194&gt;=66,F194&lt;=87),"Super Adults")</f>
        <v>senior</v>
      </c>
      <c r="H194" s="36"/>
      <c r="I194" s="3">
        <v>15</v>
      </c>
      <c r="J194" s="2" t="s">
        <v>16</v>
      </c>
      <c r="K194" s="2" t="s">
        <v>17</v>
      </c>
      <c r="L194" s="20" t="str">
        <f>IF(AND(I194&lt;5,'Billing Details'!I194&gt;10000),"High Priority","Regular Follow Up")</f>
        <v>Regular Follow Up</v>
      </c>
      <c r="M194" t="str">
        <f>IF(AND(L194="High Priority",'Patient Health Records'!U194="Critical",'Patient Health Records'!T194="Yes"),"Needs Attention",IF(AND('Patient Health Records'!U194&lt;&gt; "Critical",'Patient Health Records'!T194="Yes"),"Monitor Later",IF(AND('Patient Health Records'!U194="Critical",'Patient Health Records'!T194="No"),"Ask for Readmission","No Action")))</f>
        <v>Monitor Later</v>
      </c>
    </row>
    <row r="195" spans="1:13" ht="15.75" customHeight="1">
      <c r="A195" s="2" t="s">
        <v>296</v>
      </c>
      <c r="B195" s="2" t="s">
        <v>53</v>
      </c>
      <c r="C195" s="2" t="s">
        <v>9</v>
      </c>
      <c r="D195" s="17">
        <v>25203</v>
      </c>
      <c r="E195" s="36">
        <f t="shared" ref="E195:E258" si="7">YEAR(D195)</f>
        <v>1968</v>
      </c>
      <c r="F195" s="36">
        <f t="shared" ref="F195:F258" ca="1" si="8">DATEDIF(DATE(E195,1,1), TODAY(), "Y")</f>
        <v>58</v>
      </c>
      <c r="G195" s="36" t="str" cm="1">
        <f t="array" aca="1" ref="G195" ca="1">_xlfn.IFS(AND(F195&gt;=21,F195&lt;=35), "Young Adults", AND(F195&gt;=35, F195&lt;=45), "Senior Adullt", AND(F195&gt;=46,F195&lt;=65), "senior",AND(F195&gt;=66,F195&lt;=87),"Super Adults")</f>
        <v>senior</v>
      </c>
      <c r="H195" s="36"/>
      <c r="I195" s="3">
        <v>5</v>
      </c>
      <c r="J195" s="2" t="s">
        <v>43</v>
      </c>
      <c r="K195" s="2" t="s">
        <v>51</v>
      </c>
      <c r="L195" s="20" t="str">
        <f>IF(AND(I195&lt;5,'Billing Details'!I195&gt;10000),"High Priority","Regular Follow Up")</f>
        <v>Regular Follow Up</v>
      </c>
      <c r="M195" t="str">
        <f>IF(AND(L195="High Priority",'Patient Health Records'!U195="Critical",'Patient Health Records'!T195="Yes"),"Needs Attention",IF(AND('Patient Health Records'!U195&lt;&gt; "Critical",'Patient Health Records'!T195="Yes"),"Monitor Later",IF(AND('Patient Health Records'!U195="Critical",'Patient Health Records'!T195="No"),"Ask for Readmission","No Action")))</f>
        <v>Monitor Later</v>
      </c>
    </row>
    <row r="196" spans="1:13" ht="15.75" customHeight="1">
      <c r="A196" s="2" t="s">
        <v>297</v>
      </c>
      <c r="B196" s="2" t="s">
        <v>298</v>
      </c>
      <c r="C196" s="2" t="s">
        <v>19</v>
      </c>
      <c r="D196" s="17">
        <v>23377</v>
      </c>
      <c r="E196" s="36">
        <f t="shared" si="7"/>
        <v>1964</v>
      </c>
      <c r="F196" s="36">
        <f t="shared" ca="1" si="8"/>
        <v>62</v>
      </c>
      <c r="G196" s="36" t="str" cm="1">
        <f t="array" aca="1" ref="G196" ca="1">_xlfn.IFS(AND(F196&gt;=21,F196&lt;=35), "Young Adults", AND(F196&gt;=35, F196&lt;=45), "Senior Adullt", AND(F196&gt;=46,F196&lt;=65), "senior",AND(F196&gt;=66,F196&lt;=87),"Super Adults")</f>
        <v>senior</v>
      </c>
      <c r="H196" s="36"/>
      <c r="I196" s="3">
        <v>12</v>
      </c>
      <c r="J196" s="2" t="s">
        <v>14</v>
      </c>
      <c r="K196" s="2" t="s">
        <v>51</v>
      </c>
      <c r="L196" s="20" t="str">
        <f>IF(AND(I196&lt;5,'Billing Details'!I196&gt;10000),"High Priority","Regular Follow Up")</f>
        <v>Regular Follow Up</v>
      </c>
      <c r="M196" t="str">
        <f>IF(AND(L196="High Priority",'Patient Health Records'!U196="Critical",'Patient Health Records'!T196="Yes"),"Needs Attention",IF(AND('Patient Health Records'!U196&lt;&gt; "Critical",'Patient Health Records'!T196="Yes"),"Monitor Later",IF(AND('Patient Health Records'!U196="Critical",'Patient Health Records'!T196="No"),"Ask for Readmission","No Action")))</f>
        <v>No Action</v>
      </c>
    </row>
    <row r="197" spans="1:13" ht="15.75" customHeight="1">
      <c r="A197" s="2" t="s">
        <v>299</v>
      </c>
      <c r="B197" s="2" t="s">
        <v>57</v>
      </c>
      <c r="C197" s="2" t="s">
        <v>19</v>
      </c>
      <c r="D197" s="17">
        <v>29951</v>
      </c>
      <c r="E197" s="36">
        <f t="shared" si="7"/>
        <v>1981</v>
      </c>
      <c r="F197" s="36">
        <f t="shared" ca="1" si="8"/>
        <v>45</v>
      </c>
      <c r="G197" s="36" t="str" cm="1">
        <f t="array" aca="1" ref="G197" ca="1">_xlfn.IFS(AND(F197&gt;=21,F197&lt;=35), "Young Adults", AND(F197&gt;=35, F197&lt;=45), "Senior Adullt", AND(F197&gt;=46,F197&lt;=65), "senior",AND(F197&gt;=66,F197&lt;=87),"Super Adults")</f>
        <v>Senior Adullt</v>
      </c>
      <c r="H197" s="36"/>
      <c r="I197" s="3">
        <v>20</v>
      </c>
      <c r="J197" s="2" t="s">
        <v>14</v>
      </c>
      <c r="K197" s="2" t="s">
        <v>51</v>
      </c>
      <c r="L197" s="20" t="str">
        <f>IF(AND(I197&lt;5,'Billing Details'!I197&gt;10000),"High Priority","Regular Follow Up")</f>
        <v>Regular Follow Up</v>
      </c>
      <c r="M197" t="str">
        <f>IF(AND(L197="High Priority",'Patient Health Records'!U197="Critical",'Patient Health Records'!T197="Yes"),"Needs Attention",IF(AND('Patient Health Records'!U197&lt;&gt; "Critical",'Patient Health Records'!T197="Yes"),"Monitor Later",IF(AND('Patient Health Records'!U197="Critical",'Patient Health Records'!T197="No"),"Ask for Readmission","No Action")))</f>
        <v>No Action</v>
      </c>
    </row>
    <row r="198" spans="1:13" ht="15.75" customHeight="1">
      <c r="A198" s="2" t="s">
        <v>300</v>
      </c>
      <c r="B198" s="2" t="s">
        <v>70</v>
      </c>
      <c r="C198" s="2" t="s">
        <v>9</v>
      </c>
      <c r="D198" s="17">
        <v>32508</v>
      </c>
      <c r="E198" s="36">
        <f t="shared" si="7"/>
        <v>1988</v>
      </c>
      <c r="F198" s="36">
        <f t="shared" ca="1" si="8"/>
        <v>38</v>
      </c>
      <c r="G198" s="36" t="str" cm="1">
        <f t="array" aca="1" ref="G198" ca="1">_xlfn.IFS(AND(F198&gt;=21,F198&lt;=35), "Young Adults", AND(F198&gt;=35, F198&lt;=45), "Senior Adullt", AND(F198&gt;=46,F198&lt;=65), "senior",AND(F198&gt;=66,F198&lt;=87),"Super Adults")</f>
        <v>Senior Adullt</v>
      </c>
      <c r="H198" s="36"/>
      <c r="I198" s="3">
        <v>9</v>
      </c>
      <c r="J198" s="2" t="s">
        <v>14</v>
      </c>
      <c r="K198" s="2" t="s">
        <v>51</v>
      </c>
      <c r="L198" s="20" t="str">
        <f>IF(AND(I198&lt;5,'Billing Details'!I198&gt;10000),"High Priority","Regular Follow Up")</f>
        <v>Regular Follow Up</v>
      </c>
      <c r="M198" t="str">
        <f>IF(AND(L198="High Priority",'Patient Health Records'!U198="Critical",'Patient Health Records'!T198="Yes"),"Needs Attention",IF(AND('Patient Health Records'!U198&lt;&gt; "Critical",'Patient Health Records'!T198="Yes"),"Monitor Later",IF(AND('Patient Health Records'!U198="Critical",'Patient Health Records'!T198="No"),"Ask for Readmission","No Action")))</f>
        <v>No Action</v>
      </c>
    </row>
    <row r="199" spans="1:13" ht="15.75" customHeight="1">
      <c r="A199" s="2" t="s">
        <v>301</v>
      </c>
      <c r="B199" s="2" t="s">
        <v>276</v>
      </c>
      <c r="C199" s="2" t="s">
        <v>9</v>
      </c>
      <c r="D199" s="17">
        <v>34334</v>
      </c>
      <c r="E199" s="36">
        <f t="shared" si="7"/>
        <v>1993</v>
      </c>
      <c r="F199" s="36">
        <f t="shared" ca="1" si="8"/>
        <v>33</v>
      </c>
      <c r="G199" s="36" t="str" cm="1">
        <f t="array" aca="1" ref="G199" ca="1">_xlfn.IFS(AND(F199&gt;=21,F199&lt;=35), "Young Adults", AND(F199&gt;=35, F199&lt;=45), "Senior Adullt", AND(F199&gt;=46,F199&lt;=65), "senior",AND(F199&gt;=66,F199&lt;=87),"Super Adults")</f>
        <v>Young Adults</v>
      </c>
      <c r="H199" s="36"/>
      <c r="I199" s="3">
        <v>15</v>
      </c>
      <c r="J199" s="2" t="s">
        <v>16</v>
      </c>
      <c r="K199" s="2" t="s">
        <v>17</v>
      </c>
      <c r="L199" s="20" t="str">
        <f>IF(AND(I199&lt;5,'Billing Details'!I199&gt;10000),"High Priority","Regular Follow Up")</f>
        <v>Regular Follow Up</v>
      </c>
      <c r="M199" t="str">
        <f>IF(AND(L199="High Priority",'Patient Health Records'!U199="Critical",'Patient Health Records'!T199="Yes"),"Needs Attention",IF(AND('Patient Health Records'!U199&lt;&gt; "Critical",'Patient Health Records'!T199="Yes"),"Monitor Later",IF(AND('Patient Health Records'!U199="Critical",'Patient Health Records'!T199="No"),"Ask for Readmission","No Action")))</f>
        <v>Monitor Later</v>
      </c>
    </row>
    <row r="200" spans="1:13" ht="15.75" customHeight="1">
      <c r="A200" s="2" t="s">
        <v>302</v>
      </c>
      <c r="B200" s="2" t="s">
        <v>197</v>
      </c>
      <c r="C200" s="2" t="s">
        <v>19</v>
      </c>
      <c r="D200" s="17">
        <v>23377</v>
      </c>
      <c r="E200" s="36">
        <f t="shared" si="7"/>
        <v>1964</v>
      </c>
      <c r="F200" s="36">
        <f t="shared" ca="1" si="8"/>
        <v>62</v>
      </c>
      <c r="G200" s="36" t="str" cm="1">
        <f t="array" aca="1" ref="G200" ca="1">_xlfn.IFS(AND(F200&gt;=21,F200&lt;=35), "Young Adults", AND(F200&gt;=35, F200&lt;=45), "Senior Adullt", AND(F200&gt;=46,F200&lt;=65), "senior",AND(F200&gt;=66,F200&lt;=87),"Super Adults")</f>
        <v>senior</v>
      </c>
      <c r="H200" s="36"/>
      <c r="I200" s="3">
        <v>30</v>
      </c>
      <c r="J200" s="2" t="s">
        <v>20</v>
      </c>
      <c r="K200" s="2" t="s">
        <v>11</v>
      </c>
      <c r="L200" s="20" t="str">
        <f>IF(AND(I200&lt;5,'Billing Details'!I200&gt;10000),"High Priority","Regular Follow Up")</f>
        <v>Regular Follow Up</v>
      </c>
      <c r="M200" t="str">
        <f>IF(AND(L200="High Priority",'Patient Health Records'!U200="Critical",'Patient Health Records'!T200="Yes"),"Needs Attention",IF(AND('Patient Health Records'!U200&lt;&gt; "Critical",'Patient Health Records'!T200="Yes"),"Monitor Later",IF(AND('Patient Health Records'!U200="Critical",'Patient Health Records'!T200="No"),"Ask for Readmission","No Action")))</f>
        <v>Ask for Readmission</v>
      </c>
    </row>
    <row r="201" spans="1:13" ht="15.75" customHeight="1">
      <c r="A201" s="2" t="s">
        <v>303</v>
      </c>
      <c r="B201" s="2" t="s">
        <v>13</v>
      </c>
      <c r="C201" s="2" t="s">
        <v>9</v>
      </c>
      <c r="D201" s="17">
        <v>28855</v>
      </c>
      <c r="E201" s="36">
        <f t="shared" si="7"/>
        <v>1978</v>
      </c>
      <c r="F201" s="36">
        <f t="shared" ca="1" si="8"/>
        <v>48</v>
      </c>
      <c r="G201" s="36" t="str" cm="1">
        <f t="array" aca="1" ref="G201" ca="1">_xlfn.IFS(AND(F201&gt;=21,F201&lt;=35), "Young Adults", AND(F201&gt;=35, F201&lt;=45), "Senior Adullt", AND(F201&gt;=46,F201&lt;=65), "senior",AND(F201&gt;=66,F201&lt;=87),"Super Adults")</f>
        <v>senior</v>
      </c>
      <c r="H201" s="36"/>
      <c r="I201" s="3">
        <v>0.5</v>
      </c>
      <c r="J201" s="2" t="s">
        <v>22</v>
      </c>
      <c r="K201" s="2" t="s">
        <v>17</v>
      </c>
      <c r="L201" s="20" t="str">
        <f>IF(AND(I201&lt;5,'Billing Details'!I201&gt;10000),"High Priority","Regular Follow Up")</f>
        <v>Regular Follow Up</v>
      </c>
      <c r="M201" t="str">
        <f>IF(AND(L201="High Priority",'Patient Health Records'!U201="Critical",'Patient Health Records'!T201="Yes"),"Needs Attention",IF(AND('Patient Health Records'!U201&lt;&gt; "Critical",'Patient Health Records'!T201="Yes"),"Monitor Later",IF(AND('Patient Health Records'!U201="Critical",'Patient Health Records'!T201="No"),"Ask for Readmission","No Action")))</f>
        <v>Monitor Later</v>
      </c>
    </row>
    <row r="202" spans="1:13" ht="15.75" customHeight="1">
      <c r="A202" s="2" t="s">
        <v>304</v>
      </c>
      <c r="B202" s="2" t="s">
        <v>211</v>
      </c>
      <c r="C202" s="2" t="s">
        <v>19</v>
      </c>
      <c r="D202" s="17">
        <v>26299</v>
      </c>
      <c r="E202" s="36">
        <f t="shared" si="7"/>
        <v>1972</v>
      </c>
      <c r="F202" s="36">
        <f t="shared" ca="1" si="8"/>
        <v>54</v>
      </c>
      <c r="G202" s="36" t="str" cm="1">
        <f t="array" aca="1" ref="G202" ca="1">_xlfn.IFS(AND(F202&gt;=21,F202&lt;=35), "Young Adults", AND(F202&gt;=35, F202&lt;=45), "Senior Adullt", AND(F202&gt;=46,F202&lt;=65), "senior",AND(F202&gt;=66,F202&lt;=87),"Super Adults")</f>
        <v>senior</v>
      </c>
      <c r="H202" s="36"/>
      <c r="I202" s="3">
        <v>50</v>
      </c>
      <c r="J202" s="2" t="s">
        <v>28</v>
      </c>
      <c r="K202" s="2" t="s">
        <v>11</v>
      </c>
      <c r="L202" s="20" t="str">
        <f>IF(AND(I202&lt;5,'Billing Details'!I202&gt;10000),"High Priority","Regular Follow Up")</f>
        <v>Regular Follow Up</v>
      </c>
      <c r="M202" t="str">
        <f>IF(AND(L202="High Priority",'Patient Health Records'!U202="Critical",'Patient Health Records'!T202="Yes"),"Needs Attention",IF(AND('Patient Health Records'!U202&lt;&gt; "Critical",'Patient Health Records'!T202="Yes"),"Monitor Later",IF(AND('Patient Health Records'!U202="Critical",'Patient Health Records'!T202="No"),"Ask for Readmission","No Action")))</f>
        <v>Monitor Later</v>
      </c>
    </row>
    <row r="203" spans="1:13" ht="15.75" customHeight="1">
      <c r="A203" s="2" t="s">
        <v>305</v>
      </c>
      <c r="B203" s="2" t="s">
        <v>72</v>
      </c>
      <c r="C203" s="2" t="s">
        <v>19</v>
      </c>
      <c r="D203" s="17">
        <v>23377</v>
      </c>
      <c r="E203" s="36">
        <f t="shared" si="7"/>
        <v>1964</v>
      </c>
      <c r="F203" s="36">
        <f t="shared" ca="1" si="8"/>
        <v>62</v>
      </c>
      <c r="G203" s="36" t="str" cm="1">
        <f t="array" aca="1" ref="G203" ca="1">_xlfn.IFS(AND(F203&gt;=21,F203&lt;=35), "Young Adults", AND(F203&gt;=35, F203&lt;=45), "Senior Adullt", AND(F203&gt;=46,F203&lt;=65), "senior",AND(F203&gt;=66,F203&lt;=87),"Super Adults")</f>
        <v>senior</v>
      </c>
      <c r="H203" s="36"/>
      <c r="I203" s="3">
        <v>3</v>
      </c>
      <c r="J203" s="2" t="s">
        <v>22</v>
      </c>
      <c r="K203" s="2" t="s">
        <v>17</v>
      </c>
      <c r="L203" s="20" t="str">
        <f>IF(AND(I203&lt;5,'Billing Details'!I203&gt;10000),"High Priority","Regular Follow Up")</f>
        <v>Regular Follow Up</v>
      </c>
      <c r="M203" t="str">
        <f>IF(AND(L203="High Priority",'Patient Health Records'!U203="Critical",'Patient Health Records'!T203="Yes"),"Needs Attention",IF(AND('Patient Health Records'!U203&lt;&gt; "Critical",'Patient Health Records'!T203="Yes"),"Monitor Later",IF(AND('Patient Health Records'!U203="Critical",'Patient Health Records'!T203="No"),"Ask for Readmission","No Action")))</f>
        <v>Monitor Later</v>
      </c>
    </row>
    <row r="204" spans="1:13" ht="15.75" customHeight="1">
      <c r="A204" s="2" t="s">
        <v>306</v>
      </c>
      <c r="B204" s="2" t="s">
        <v>307</v>
      </c>
      <c r="C204" s="2" t="s">
        <v>9</v>
      </c>
      <c r="D204" s="17">
        <v>28855</v>
      </c>
      <c r="E204" s="36">
        <f t="shared" si="7"/>
        <v>1978</v>
      </c>
      <c r="F204" s="36">
        <f t="shared" ca="1" si="8"/>
        <v>48</v>
      </c>
      <c r="G204" s="36" t="str" cm="1">
        <f t="array" aca="1" ref="G204" ca="1">_xlfn.IFS(AND(F204&gt;=21,F204&lt;=35), "Young Adults", AND(F204&gt;=35, F204&lt;=45), "Senior Adullt", AND(F204&gt;=46,F204&lt;=65), "senior",AND(F204&gt;=66,F204&lt;=87),"Super Adults")</f>
        <v>senior</v>
      </c>
      <c r="H204" s="36"/>
      <c r="I204" s="3">
        <v>12</v>
      </c>
      <c r="J204" s="2" t="s">
        <v>33</v>
      </c>
      <c r="K204" s="2" t="s">
        <v>29</v>
      </c>
      <c r="L204" s="20" t="str">
        <f>IF(AND(I204&lt;5,'Billing Details'!I204&gt;10000),"High Priority","Regular Follow Up")</f>
        <v>Regular Follow Up</v>
      </c>
      <c r="M204" t="str">
        <f>IF(AND(L204="High Priority",'Patient Health Records'!U204="Critical",'Patient Health Records'!T204="Yes"),"Needs Attention",IF(AND('Patient Health Records'!U204&lt;&gt; "Critical",'Patient Health Records'!T204="Yes"),"Monitor Later",IF(AND('Patient Health Records'!U204="Critical",'Patient Health Records'!T204="No"),"Ask for Readmission","No Action")))</f>
        <v>No Action</v>
      </c>
    </row>
    <row r="205" spans="1:13" ht="15.75" customHeight="1">
      <c r="A205" s="2" t="s">
        <v>308</v>
      </c>
      <c r="B205" s="2" t="s">
        <v>309</v>
      </c>
      <c r="C205" s="2" t="s">
        <v>9</v>
      </c>
      <c r="D205" s="17">
        <v>34334</v>
      </c>
      <c r="E205" s="36">
        <f t="shared" si="7"/>
        <v>1993</v>
      </c>
      <c r="F205" s="36">
        <f t="shared" ca="1" si="8"/>
        <v>33</v>
      </c>
      <c r="G205" s="36" t="str" cm="1">
        <f t="array" aca="1" ref="G205" ca="1">_xlfn.IFS(AND(F205&gt;=21,F205&lt;=35), "Young Adults", AND(F205&gt;=35, F205&lt;=45), "Senior Adullt", AND(F205&gt;=46,F205&lt;=65), "senior",AND(F205&gt;=66,F205&lt;=87),"Super Adults")</f>
        <v>Young Adults</v>
      </c>
      <c r="H205" s="36"/>
      <c r="I205" s="3">
        <v>20</v>
      </c>
      <c r="J205" s="2" t="s">
        <v>33</v>
      </c>
      <c r="K205" s="2" t="s">
        <v>29</v>
      </c>
      <c r="L205" s="20" t="str">
        <f>IF(AND(I205&lt;5,'Billing Details'!I205&gt;10000),"High Priority","Regular Follow Up")</f>
        <v>Regular Follow Up</v>
      </c>
      <c r="M205" t="str">
        <f>IF(AND(L205="High Priority",'Patient Health Records'!U205="Critical",'Patient Health Records'!T205="Yes"),"Needs Attention",IF(AND('Patient Health Records'!U205&lt;&gt; "Critical",'Patient Health Records'!T205="Yes"),"Monitor Later",IF(AND('Patient Health Records'!U205="Critical",'Patient Health Records'!T205="No"),"Ask for Readmission","No Action")))</f>
        <v>Monitor Later</v>
      </c>
    </row>
    <row r="206" spans="1:13" ht="15.75" customHeight="1">
      <c r="A206" s="2" t="s">
        <v>310</v>
      </c>
      <c r="B206" s="2" t="s">
        <v>311</v>
      </c>
      <c r="C206" s="2" t="s">
        <v>19</v>
      </c>
      <c r="D206" s="17">
        <v>21550</v>
      </c>
      <c r="E206" s="36">
        <f t="shared" si="7"/>
        <v>1958</v>
      </c>
      <c r="F206" s="36">
        <f t="shared" ca="1" si="8"/>
        <v>68</v>
      </c>
      <c r="G206" s="36" t="str" cm="1">
        <f t="array" aca="1" ref="G206" ca="1">_xlfn.IFS(AND(F206&gt;=21,F206&lt;=35), "Young Adults", AND(F206&gt;=35, F206&lt;=45), "Senior Adullt", AND(F206&gt;=46,F206&lt;=65), "senior",AND(F206&gt;=66,F206&lt;=87),"Super Adults")</f>
        <v>Super Adults</v>
      </c>
      <c r="H206" s="36"/>
      <c r="I206" s="3">
        <v>2</v>
      </c>
      <c r="J206" s="2" t="s">
        <v>10</v>
      </c>
      <c r="K206" s="2" t="s">
        <v>11</v>
      </c>
      <c r="L206" s="20" t="str">
        <f>IF(AND(I206&lt;5,'Billing Details'!I206&gt;10000),"High Priority","Regular Follow Up")</f>
        <v>High Priority</v>
      </c>
      <c r="M206" t="str">
        <f>IF(AND(L206="High Priority",'Patient Health Records'!U206="Critical",'Patient Health Records'!T206="Yes"),"Needs Attention",IF(AND('Patient Health Records'!U206&lt;&gt; "Critical",'Patient Health Records'!T206="Yes"),"Monitor Later",IF(AND('Patient Health Records'!U206="Critical",'Patient Health Records'!T206="No"),"Ask for Readmission","No Action")))</f>
        <v>Needs Attention</v>
      </c>
    </row>
    <row r="207" spans="1:13" ht="15.75" customHeight="1">
      <c r="A207" s="2" t="s">
        <v>312</v>
      </c>
      <c r="B207" s="2" t="s">
        <v>313</v>
      </c>
      <c r="C207" s="2" t="s">
        <v>19</v>
      </c>
      <c r="D207" s="17">
        <v>29951</v>
      </c>
      <c r="E207" s="36">
        <f t="shared" si="7"/>
        <v>1981</v>
      </c>
      <c r="F207" s="36">
        <f t="shared" ca="1" si="8"/>
        <v>45</v>
      </c>
      <c r="G207" s="36" t="str" cm="1">
        <f t="array" aca="1" ref="G207" ca="1">_xlfn.IFS(AND(F207&gt;=21,F207&lt;=35), "Young Adults", AND(F207&gt;=35, F207&lt;=45), "Senior Adullt", AND(F207&gt;=46,F207&lt;=65), "senior",AND(F207&gt;=66,F207&lt;=87),"Super Adults")</f>
        <v>Senior Adullt</v>
      </c>
      <c r="H207" s="36"/>
      <c r="I207" s="3">
        <v>3</v>
      </c>
      <c r="J207" s="2" t="s">
        <v>22</v>
      </c>
      <c r="K207" s="2" t="s">
        <v>17</v>
      </c>
      <c r="L207" s="20" t="str">
        <f>IF(AND(I207&lt;5,'Billing Details'!I207&gt;10000),"High Priority","Regular Follow Up")</f>
        <v>High Priority</v>
      </c>
      <c r="M207" t="str">
        <f>IF(AND(L207="High Priority",'Patient Health Records'!U207="Critical",'Patient Health Records'!T207="Yes"),"Needs Attention",IF(AND('Patient Health Records'!U207&lt;&gt; "Critical",'Patient Health Records'!T207="Yes"),"Monitor Later",IF(AND('Patient Health Records'!U207="Critical",'Patient Health Records'!T207="No"),"Ask for Readmission","No Action")))</f>
        <v>No Action</v>
      </c>
    </row>
    <row r="208" spans="1:13" ht="15.75" customHeight="1">
      <c r="A208" s="2" t="s">
        <v>314</v>
      </c>
      <c r="B208" s="2" t="s">
        <v>360</v>
      </c>
      <c r="C208" s="2" t="s">
        <v>9</v>
      </c>
      <c r="D208" s="17">
        <v>34334</v>
      </c>
      <c r="E208" s="36">
        <f t="shared" si="7"/>
        <v>1993</v>
      </c>
      <c r="F208" s="36">
        <f t="shared" ca="1" si="8"/>
        <v>33</v>
      </c>
      <c r="G208" s="36" t="str" cm="1">
        <f t="array" aca="1" ref="G208" ca="1">_xlfn.IFS(AND(F208&gt;=21,F208&lt;=35), "Young Adults", AND(F208&gt;=35, F208&lt;=45), "Senior Adullt", AND(F208&gt;=46,F208&lt;=65), "senior",AND(F208&gt;=66,F208&lt;=87),"Super Adults")</f>
        <v>Young Adults</v>
      </c>
      <c r="H208" s="36"/>
      <c r="I208" s="3">
        <v>25</v>
      </c>
      <c r="J208" s="2" t="s">
        <v>28</v>
      </c>
      <c r="K208" s="2" t="s">
        <v>11</v>
      </c>
      <c r="L208" s="20" t="str">
        <f>IF(AND(I208&lt;5,'Billing Details'!I208&gt;10000),"High Priority","Regular Follow Up")</f>
        <v>Regular Follow Up</v>
      </c>
      <c r="M208" t="str">
        <f>IF(AND(L208="High Priority",'Patient Health Records'!U208="Critical",'Patient Health Records'!T208="Yes"),"Needs Attention",IF(AND('Patient Health Records'!U208&lt;&gt; "Critical",'Patient Health Records'!T208="Yes"),"Monitor Later",IF(AND('Patient Health Records'!U208="Critical",'Patient Health Records'!T208="No"),"Ask for Readmission","No Action")))</f>
        <v>Monitor Later</v>
      </c>
    </row>
    <row r="209" spans="1:13" ht="15.75" customHeight="1">
      <c r="A209" s="2" t="s">
        <v>315</v>
      </c>
      <c r="B209" s="2" t="s">
        <v>316</v>
      </c>
      <c r="C209" s="2" t="s">
        <v>19</v>
      </c>
      <c r="D209" s="17">
        <v>28855</v>
      </c>
      <c r="E209" s="36">
        <f t="shared" si="7"/>
        <v>1978</v>
      </c>
      <c r="F209" s="36">
        <f t="shared" ca="1" si="8"/>
        <v>48</v>
      </c>
      <c r="G209" s="36" t="str" cm="1">
        <f t="array" aca="1" ref="G209" ca="1">_xlfn.IFS(AND(F209&gt;=21,F209&lt;=35), "Young Adults", AND(F209&gt;=35, F209&lt;=45), "Senior Adullt", AND(F209&gt;=46,F209&lt;=65), "senior",AND(F209&gt;=66,F209&lt;=87),"Super Adults")</f>
        <v>senior</v>
      </c>
      <c r="H209" s="36"/>
      <c r="I209" s="3">
        <v>9</v>
      </c>
      <c r="J209" s="2" t="s">
        <v>33</v>
      </c>
      <c r="K209" s="2" t="s">
        <v>29</v>
      </c>
      <c r="L209" s="20" t="str">
        <f>IF(AND(I209&lt;5,'Billing Details'!I209&gt;10000),"High Priority","Regular Follow Up")</f>
        <v>Regular Follow Up</v>
      </c>
      <c r="M209" t="str">
        <f>IF(AND(L209="High Priority",'Patient Health Records'!U209="Critical",'Patient Health Records'!T209="Yes"),"Needs Attention",IF(AND('Patient Health Records'!U209&lt;&gt; "Critical",'Patient Health Records'!T209="Yes"),"Monitor Later",IF(AND('Patient Health Records'!U209="Critical",'Patient Health Records'!T209="No"),"Ask for Readmission","No Action")))</f>
        <v>No Action</v>
      </c>
    </row>
    <row r="210" spans="1:13" ht="15.75" customHeight="1">
      <c r="A210" s="2" t="s">
        <v>317</v>
      </c>
      <c r="B210" s="2" t="s">
        <v>318</v>
      </c>
      <c r="C210" s="2" t="s">
        <v>19</v>
      </c>
      <c r="D210" s="17">
        <v>28855</v>
      </c>
      <c r="E210" s="36">
        <f t="shared" si="7"/>
        <v>1978</v>
      </c>
      <c r="F210" s="36">
        <f t="shared" ca="1" si="8"/>
        <v>48</v>
      </c>
      <c r="G210" s="36" t="str" cm="1">
        <f t="array" aca="1" ref="G210" ca="1">_xlfn.IFS(AND(F210&gt;=21,F210&lt;=35), "Young Adults", AND(F210&gt;=35, F210&lt;=45), "Senior Adullt", AND(F210&gt;=46,F210&lt;=65), "senior",AND(F210&gt;=66,F210&lt;=87),"Super Adults")</f>
        <v>senior</v>
      </c>
      <c r="H210" s="36"/>
      <c r="I210" s="3">
        <v>9</v>
      </c>
      <c r="J210" s="2" t="s">
        <v>33</v>
      </c>
      <c r="K210" s="2" t="s">
        <v>29</v>
      </c>
      <c r="L210" s="20" t="str">
        <f>IF(AND(I210&lt;5,'Billing Details'!I210&gt;10000),"High Priority","Regular Follow Up")</f>
        <v>Regular Follow Up</v>
      </c>
      <c r="M210" t="str">
        <f>IF(AND(L210="High Priority",'Patient Health Records'!U210="Critical",'Patient Health Records'!T210="Yes"),"Needs Attention",IF(AND('Patient Health Records'!U210&lt;&gt; "Critical",'Patient Health Records'!T210="Yes"),"Monitor Later",IF(AND('Patient Health Records'!U210="Critical",'Patient Health Records'!T210="No"),"Ask for Readmission","No Action")))</f>
        <v>No Action</v>
      </c>
    </row>
    <row r="211" spans="1:13" ht="15.75" customHeight="1">
      <c r="A211" s="2" t="s">
        <v>319</v>
      </c>
      <c r="B211" s="2" t="s">
        <v>320</v>
      </c>
      <c r="C211" s="2" t="s">
        <v>19</v>
      </c>
      <c r="D211" s="17">
        <v>23377</v>
      </c>
      <c r="E211" s="36">
        <f t="shared" si="7"/>
        <v>1964</v>
      </c>
      <c r="F211" s="36">
        <f t="shared" ca="1" si="8"/>
        <v>62</v>
      </c>
      <c r="G211" s="36" t="str" cm="1">
        <f t="array" aca="1" ref="G211" ca="1">_xlfn.IFS(AND(F211&gt;=21,F211&lt;=35), "Young Adults", AND(F211&gt;=35, F211&lt;=45), "Senior Adullt", AND(F211&gt;=46,F211&lt;=65), "senior",AND(F211&gt;=66,F211&lt;=87),"Super Adults")</f>
        <v>senior</v>
      </c>
      <c r="H211" s="36"/>
      <c r="I211" s="3">
        <v>250</v>
      </c>
      <c r="J211" s="2" t="s">
        <v>16</v>
      </c>
      <c r="K211" s="2" t="s">
        <v>17</v>
      </c>
      <c r="L211" s="20" t="str">
        <f>IF(AND(I211&lt;5,'Billing Details'!I211&gt;10000),"High Priority","Regular Follow Up")</f>
        <v>Regular Follow Up</v>
      </c>
      <c r="M211" t="str">
        <f>IF(AND(L211="High Priority",'Patient Health Records'!U211="Critical",'Patient Health Records'!T211="Yes"),"Needs Attention",IF(AND('Patient Health Records'!U211&lt;&gt; "Critical",'Patient Health Records'!T211="Yes"),"Monitor Later",IF(AND('Patient Health Records'!U211="Critical",'Patient Health Records'!T211="No"),"Ask for Readmission","No Action")))</f>
        <v>No Action</v>
      </c>
    </row>
    <row r="212" spans="1:13" ht="15.75" customHeight="1">
      <c r="A212" s="2" t="s">
        <v>321</v>
      </c>
      <c r="B212" s="2" t="s">
        <v>311</v>
      </c>
      <c r="C212" s="2" t="s">
        <v>19</v>
      </c>
      <c r="D212" s="17">
        <v>25203</v>
      </c>
      <c r="E212" s="36">
        <f t="shared" si="7"/>
        <v>1968</v>
      </c>
      <c r="F212" s="36">
        <f t="shared" ca="1" si="8"/>
        <v>58</v>
      </c>
      <c r="G212" s="36" t="str" cm="1">
        <f t="array" aca="1" ref="G212" ca="1">_xlfn.IFS(AND(F212&gt;=21,F212&lt;=35), "Young Adults", AND(F212&gt;=35, F212&lt;=45), "Senior Adullt", AND(F212&gt;=46,F212&lt;=65), "senior",AND(F212&gt;=66,F212&lt;=87),"Super Adults")</f>
        <v>senior</v>
      </c>
      <c r="H212" s="36"/>
      <c r="I212" s="3">
        <v>40</v>
      </c>
      <c r="J212" s="2" t="s">
        <v>33</v>
      </c>
      <c r="K212" s="2" t="s">
        <v>29</v>
      </c>
      <c r="L212" s="20" t="str">
        <f>IF(AND(I212&lt;5,'Billing Details'!I212&gt;10000),"High Priority","Regular Follow Up")</f>
        <v>Regular Follow Up</v>
      </c>
      <c r="M212" t="str">
        <f>IF(AND(L212="High Priority",'Patient Health Records'!U212="Critical",'Patient Health Records'!T212="Yes"),"Needs Attention",IF(AND('Patient Health Records'!U212&lt;&gt; "Critical",'Patient Health Records'!T212="Yes"),"Monitor Later",IF(AND('Patient Health Records'!U212="Critical",'Patient Health Records'!T212="No"),"Ask for Readmission","No Action")))</f>
        <v>No Action</v>
      </c>
    </row>
    <row r="213" spans="1:13" ht="15.75" customHeight="1">
      <c r="A213" s="2" t="s">
        <v>322</v>
      </c>
      <c r="B213" s="2" t="s">
        <v>140</v>
      </c>
      <c r="C213" s="2" t="s">
        <v>9</v>
      </c>
      <c r="D213" s="17">
        <v>28855</v>
      </c>
      <c r="E213" s="36">
        <f t="shared" si="7"/>
        <v>1978</v>
      </c>
      <c r="F213" s="36">
        <f t="shared" ca="1" si="8"/>
        <v>48</v>
      </c>
      <c r="G213" s="36" t="str" cm="1">
        <f t="array" aca="1" ref="G213" ca="1">_xlfn.IFS(AND(F213&gt;=21,F213&lt;=35), "Young Adults", AND(F213&gt;=35, F213&lt;=45), "Senior Adullt", AND(F213&gt;=46,F213&lt;=65), "senior",AND(F213&gt;=66,F213&lt;=87),"Super Adults")</f>
        <v>senior</v>
      </c>
      <c r="H213" s="36"/>
      <c r="I213" s="3">
        <v>15</v>
      </c>
      <c r="J213" s="2" t="s">
        <v>28</v>
      </c>
      <c r="K213" s="2" t="s">
        <v>11</v>
      </c>
      <c r="L213" s="20" t="str">
        <f>IF(AND(I213&lt;5,'Billing Details'!I213&gt;10000),"High Priority","Regular Follow Up")</f>
        <v>Regular Follow Up</v>
      </c>
      <c r="M213" t="str">
        <f>IF(AND(L213="High Priority",'Patient Health Records'!U213="Critical",'Patient Health Records'!T213="Yes"),"Needs Attention",IF(AND('Patient Health Records'!U213&lt;&gt; "Critical",'Patient Health Records'!T213="Yes"),"Monitor Later",IF(AND('Patient Health Records'!U213="Critical",'Patient Health Records'!T213="No"),"Ask for Readmission","No Action")))</f>
        <v>Ask for Readmission</v>
      </c>
    </row>
    <row r="214" spans="1:13" ht="15.75" customHeight="1">
      <c r="A214" s="2" t="s">
        <v>323</v>
      </c>
      <c r="B214" s="2" t="s">
        <v>324</v>
      </c>
      <c r="C214" s="2" t="s">
        <v>9</v>
      </c>
      <c r="D214" s="17">
        <v>29951</v>
      </c>
      <c r="E214" s="36">
        <f t="shared" si="7"/>
        <v>1981</v>
      </c>
      <c r="F214" s="36">
        <f t="shared" ca="1" si="8"/>
        <v>45</v>
      </c>
      <c r="G214" s="36" t="str" cm="1">
        <f t="array" aca="1" ref="G214" ca="1">_xlfn.IFS(AND(F214&gt;=21,F214&lt;=35), "Young Adults", AND(F214&gt;=35, F214&lt;=45), "Senior Adullt", AND(F214&gt;=46,F214&lt;=65), "senior",AND(F214&gt;=66,F214&lt;=87),"Super Adults")</f>
        <v>Senior Adullt</v>
      </c>
      <c r="H214" s="36"/>
      <c r="I214" s="3">
        <v>5</v>
      </c>
      <c r="J214" s="2" t="s">
        <v>33</v>
      </c>
      <c r="K214" s="2" t="s">
        <v>29</v>
      </c>
      <c r="L214" s="20" t="str">
        <f>IF(AND(I214&lt;5,'Billing Details'!I214&gt;10000),"High Priority","Regular Follow Up")</f>
        <v>Regular Follow Up</v>
      </c>
      <c r="M214" t="str">
        <f>IF(AND(L214="High Priority",'Patient Health Records'!U214="Critical",'Patient Health Records'!T214="Yes"),"Needs Attention",IF(AND('Patient Health Records'!U214&lt;&gt; "Critical",'Patient Health Records'!T214="Yes"),"Monitor Later",IF(AND('Patient Health Records'!U214="Critical",'Patient Health Records'!T214="No"),"Ask for Readmission","No Action")))</f>
        <v>Monitor Later</v>
      </c>
    </row>
    <row r="215" spans="1:13" ht="15.75" customHeight="1">
      <c r="A215" s="2" t="s">
        <v>325</v>
      </c>
      <c r="B215" s="2" t="s">
        <v>113</v>
      </c>
      <c r="C215" s="2" t="s">
        <v>19</v>
      </c>
      <c r="D215" s="17">
        <v>28855</v>
      </c>
      <c r="E215" s="36">
        <f t="shared" si="7"/>
        <v>1978</v>
      </c>
      <c r="F215" s="36">
        <f t="shared" ca="1" si="8"/>
        <v>48</v>
      </c>
      <c r="G215" s="36" t="str" cm="1">
        <f t="array" aca="1" ref="G215" ca="1">_xlfn.IFS(AND(F215&gt;=21,F215&lt;=35), "Young Adults", AND(F215&gt;=35, F215&lt;=45), "Senior Adullt", AND(F215&gt;=46,F215&lt;=65), "senior",AND(F215&gt;=66,F215&lt;=87),"Super Adults")</f>
        <v>senior</v>
      </c>
      <c r="H215" s="36"/>
      <c r="I215" s="3">
        <v>70</v>
      </c>
      <c r="J215" s="2" t="s">
        <v>33</v>
      </c>
      <c r="K215" s="2" t="s">
        <v>29</v>
      </c>
      <c r="L215" s="20" t="str">
        <f>IF(AND(I215&lt;5,'Billing Details'!I215&gt;10000),"High Priority","Regular Follow Up")</f>
        <v>Regular Follow Up</v>
      </c>
      <c r="M215" t="str">
        <f>IF(AND(L215="High Priority",'Patient Health Records'!U215="Critical",'Patient Health Records'!T215="Yes"),"Needs Attention",IF(AND('Patient Health Records'!U215&lt;&gt; "Critical",'Patient Health Records'!T215="Yes"),"Monitor Later",IF(AND('Patient Health Records'!U215="Critical",'Patient Health Records'!T215="No"),"Ask for Readmission","No Action")))</f>
        <v>No Action</v>
      </c>
    </row>
    <row r="216" spans="1:13" ht="15.75" customHeight="1">
      <c r="A216" s="2" t="s">
        <v>326</v>
      </c>
      <c r="B216" s="2" t="s">
        <v>36</v>
      </c>
      <c r="C216" s="2" t="s">
        <v>19</v>
      </c>
      <c r="D216" s="17">
        <v>28855</v>
      </c>
      <c r="E216" s="36">
        <f t="shared" si="7"/>
        <v>1978</v>
      </c>
      <c r="F216" s="36">
        <f t="shared" ca="1" si="8"/>
        <v>48</v>
      </c>
      <c r="G216" s="36" t="str" cm="1">
        <f t="array" aca="1" ref="G216" ca="1">_xlfn.IFS(AND(F216&gt;=21,F216&lt;=35), "Young Adults", AND(F216&gt;=35, F216&lt;=45), "Senior Adullt", AND(F216&gt;=46,F216&lt;=65), "senior",AND(F216&gt;=66,F216&lt;=87),"Super Adults")</f>
        <v>senior</v>
      </c>
      <c r="H216" s="36"/>
      <c r="I216" s="3">
        <v>2</v>
      </c>
      <c r="J216" s="2" t="s">
        <v>22</v>
      </c>
      <c r="K216" s="2" t="s">
        <v>17</v>
      </c>
      <c r="L216" s="20" t="str">
        <f>IF(AND(I216&lt;5,'Billing Details'!I216&gt;10000),"High Priority","Regular Follow Up")</f>
        <v>High Priority</v>
      </c>
      <c r="M216" t="str">
        <f>IF(AND(L216="High Priority",'Patient Health Records'!U216="Critical",'Patient Health Records'!T216="Yes"),"Needs Attention",IF(AND('Patient Health Records'!U216&lt;&gt; "Critical",'Patient Health Records'!T216="Yes"),"Monitor Later",IF(AND('Patient Health Records'!U216="Critical",'Patient Health Records'!T216="No"),"Ask for Readmission","No Action")))</f>
        <v>Ask for Readmission</v>
      </c>
    </row>
    <row r="217" spans="1:13" ht="15.75" customHeight="1">
      <c r="A217" s="2" t="s">
        <v>327</v>
      </c>
      <c r="B217" s="2" t="s">
        <v>189</v>
      </c>
      <c r="C217" s="2" t="s">
        <v>9</v>
      </c>
      <c r="D217" s="17">
        <v>30682</v>
      </c>
      <c r="E217" s="36">
        <f t="shared" si="7"/>
        <v>1984</v>
      </c>
      <c r="F217" s="36">
        <f t="shared" ca="1" si="8"/>
        <v>42</v>
      </c>
      <c r="G217" s="36" t="str" cm="1">
        <f t="array" aca="1" ref="G217" ca="1">_xlfn.IFS(AND(F217&gt;=21,F217&lt;=35), "Young Adults", AND(F217&gt;=35, F217&lt;=45), "Senior Adullt", AND(F217&gt;=46,F217&lt;=65), "senior",AND(F217&gt;=66,F217&lt;=87),"Super Adults")</f>
        <v>Senior Adullt</v>
      </c>
      <c r="H217" s="36"/>
      <c r="I217" s="3">
        <v>12</v>
      </c>
      <c r="J217" s="2" t="s">
        <v>20</v>
      </c>
      <c r="K217" s="2" t="s">
        <v>11</v>
      </c>
      <c r="L217" s="20" t="str">
        <f>IF(AND(I217&lt;5,'Billing Details'!I217&gt;10000),"High Priority","Regular Follow Up")</f>
        <v>Regular Follow Up</v>
      </c>
      <c r="M217" t="str">
        <f>IF(AND(L217="High Priority",'Patient Health Records'!U217="Critical",'Patient Health Records'!T217="Yes"),"Needs Attention",IF(AND('Patient Health Records'!U217&lt;&gt; "Critical",'Patient Health Records'!T217="Yes"),"Monitor Later",IF(AND('Patient Health Records'!U217="Critical",'Patient Health Records'!T217="No"),"Ask for Readmission","No Action")))</f>
        <v>Ask for Readmission</v>
      </c>
    </row>
    <row r="218" spans="1:13" ht="15.75" customHeight="1">
      <c r="A218" s="2" t="s">
        <v>328</v>
      </c>
      <c r="B218" s="2" t="s">
        <v>177</v>
      </c>
      <c r="C218" s="2" t="s">
        <v>9</v>
      </c>
      <c r="D218" s="17">
        <v>34334</v>
      </c>
      <c r="E218" s="36">
        <f t="shared" si="7"/>
        <v>1993</v>
      </c>
      <c r="F218" s="36">
        <f t="shared" ca="1" si="8"/>
        <v>33</v>
      </c>
      <c r="G218" s="36" t="str" cm="1">
        <f t="array" aca="1" ref="G218" ca="1">_xlfn.IFS(AND(F218&gt;=21,F218&lt;=35), "Young Adults", AND(F218&gt;=35, F218&lt;=45), "Senior Adullt", AND(F218&gt;=46,F218&lt;=65), "senior",AND(F218&gt;=66,F218&lt;=87),"Super Adults")</f>
        <v>Young Adults</v>
      </c>
      <c r="H218" s="36"/>
      <c r="I218" s="3">
        <v>12</v>
      </c>
      <c r="J218" s="2" t="s">
        <v>16</v>
      </c>
      <c r="K218" s="2" t="s">
        <v>17</v>
      </c>
      <c r="L218" s="20" t="str">
        <f>IF(AND(I218&lt;5,'Billing Details'!I218&gt;10000),"High Priority","Regular Follow Up")</f>
        <v>Regular Follow Up</v>
      </c>
      <c r="M218" t="str">
        <f>IF(AND(L218="High Priority",'Patient Health Records'!U218="Critical",'Patient Health Records'!T218="Yes"),"Needs Attention",IF(AND('Patient Health Records'!U218&lt;&gt; "Critical",'Patient Health Records'!T218="Yes"),"Monitor Later",IF(AND('Patient Health Records'!U218="Critical",'Patient Health Records'!T218="No"),"Ask for Readmission","No Action")))</f>
        <v>Monitor Later</v>
      </c>
    </row>
    <row r="219" spans="1:13" ht="15.75" customHeight="1">
      <c r="A219" s="2" t="s">
        <v>329</v>
      </c>
      <c r="B219" s="2" t="s">
        <v>92</v>
      </c>
      <c r="C219" s="2" t="s">
        <v>19</v>
      </c>
      <c r="D219" s="17">
        <v>32508</v>
      </c>
      <c r="E219" s="36">
        <f t="shared" si="7"/>
        <v>1988</v>
      </c>
      <c r="F219" s="36">
        <f t="shared" ca="1" si="8"/>
        <v>38</v>
      </c>
      <c r="G219" s="36" t="str" cm="1">
        <f t="array" aca="1" ref="G219" ca="1">_xlfn.IFS(AND(F219&gt;=21,F219&lt;=35), "Young Adults", AND(F219&gt;=35, F219&lt;=45), "Senior Adullt", AND(F219&gt;=46,F219&lt;=65), "senior",AND(F219&gt;=66,F219&lt;=87),"Super Adults")</f>
        <v>Senior Adullt</v>
      </c>
      <c r="H219" s="36"/>
      <c r="I219" s="3">
        <v>7</v>
      </c>
      <c r="J219" s="2" t="s">
        <v>20</v>
      </c>
      <c r="K219" s="2" t="s">
        <v>11</v>
      </c>
      <c r="L219" s="20" t="str">
        <f>IF(AND(I219&lt;5,'Billing Details'!I219&gt;10000),"High Priority","Regular Follow Up")</f>
        <v>Regular Follow Up</v>
      </c>
      <c r="M219" t="str">
        <f>IF(AND(L219="High Priority",'Patient Health Records'!U219="Critical",'Patient Health Records'!T219="Yes"),"Needs Attention",IF(AND('Patient Health Records'!U219&lt;&gt; "Critical",'Patient Health Records'!T219="Yes"),"Monitor Later",IF(AND('Patient Health Records'!U219="Critical",'Patient Health Records'!T219="No"),"Ask for Readmission","No Action")))</f>
        <v>No Action</v>
      </c>
    </row>
    <row r="220" spans="1:13" ht="15.75" customHeight="1">
      <c r="A220" s="2" t="s">
        <v>330</v>
      </c>
      <c r="B220" s="2" t="s">
        <v>192</v>
      </c>
      <c r="C220" s="2" t="s">
        <v>9</v>
      </c>
      <c r="D220" s="17">
        <v>34699</v>
      </c>
      <c r="E220" s="36">
        <f t="shared" si="7"/>
        <v>1994</v>
      </c>
      <c r="F220" s="36">
        <f t="shared" ca="1" si="8"/>
        <v>32</v>
      </c>
      <c r="G220" s="36" t="str" cm="1">
        <f t="array" aca="1" ref="G220" ca="1">_xlfn.IFS(AND(F220&gt;=21,F220&lt;=35), "Young Adults", AND(F220&gt;=35, F220&lt;=45), "Senior Adullt", AND(F220&gt;=46,F220&lt;=65), "senior",AND(F220&gt;=66,F220&lt;=87),"Super Adults")</f>
        <v>Young Adults</v>
      </c>
      <c r="H220" s="36"/>
      <c r="I220" s="3">
        <v>15</v>
      </c>
      <c r="J220" s="2" t="s">
        <v>33</v>
      </c>
      <c r="K220" s="2" t="s">
        <v>29</v>
      </c>
      <c r="L220" s="20" t="str">
        <f>IF(AND(I220&lt;5,'Billing Details'!I220&gt;10000),"High Priority","Regular Follow Up")</f>
        <v>Regular Follow Up</v>
      </c>
      <c r="M220" t="str">
        <f>IF(AND(L220="High Priority",'Patient Health Records'!U220="Critical",'Patient Health Records'!T220="Yes"),"Needs Attention",IF(AND('Patient Health Records'!U220&lt;&gt; "Critical",'Patient Health Records'!T220="Yes"),"Monitor Later",IF(AND('Patient Health Records'!U220="Critical",'Patient Health Records'!T220="No"),"Ask for Readmission","No Action")))</f>
        <v>Monitor Later</v>
      </c>
    </row>
    <row r="221" spans="1:13" ht="15.75" customHeight="1">
      <c r="A221" s="2" t="s">
        <v>331</v>
      </c>
      <c r="B221" s="2" t="s">
        <v>57</v>
      </c>
      <c r="C221" s="2" t="s">
        <v>19</v>
      </c>
      <c r="D221" s="17">
        <v>29951</v>
      </c>
      <c r="E221" s="36">
        <f t="shared" si="7"/>
        <v>1981</v>
      </c>
      <c r="F221" s="36">
        <f t="shared" ca="1" si="8"/>
        <v>45</v>
      </c>
      <c r="G221" s="36" t="str" cm="1">
        <f t="array" aca="1" ref="G221" ca="1">_xlfn.IFS(AND(F221&gt;=21,F221&lt;=35), "Young Adults", AND(F221&gt;=35, F221&lt;=45), "Senior Adullt", AND(F221&gt;=46,F221&lt;=65), "senior",AND(F221&gt;=66,F221&lt;=87),"Super Adults")</f>
        <v>Senior Adullt</v>
      </c>
      <c r="H221" s="36"/>
      <c r="I221" s="3">
        <v>5</v>
      </c>
      <c r="J221" s="2" t="s">
        <v>10</v>
      </c>
      <c r="K221" s="2" t="s">
        <v>11</v>
      </c>
      <c r="L221" s="20" t="str">
        <f>IF(AND(I221&lt;5,'Billing Details'!I221&gt;10000),"High Priority","Regular Follow Up")</f>
        <v>Regular Follow Up</v>
      </c>
      <c r="M221" t="str">
        <f>IF(AND(L221="High Priority",'Patient Health Records'!U221="Critical",'Patient Health Records'!T221="Yes"),"Needs Attention",IF(AND('Patient Health Records'!U221&lt;&gt; "Critical",'Patient Health Records'!T221="Yes"),"Monitor Later",IF(AND('Patient Health Records'!U221="Critical",'Patient Health Records'!T221="No"),"Ask for Readmission","No Action")))</f>
        <v>No Action</v>
      </c>
    </row>
    <row r="222" spans="1:13" ht="15.75" customHeight="1">
      <c r="A222" s="2" t="s">
        <v>332</v>
      </c>
      <c r="B222" s="2" t="s">
        <v>1723</v>
      </c>
      <c r="C222" s="2" t="s">
        <v>9</v>
      </c>
      <c r="D222" s="17">
        <v>30682</v>
      </c>
      <c r="E222" s="36">
        <f t="shared" si="7"/>
        <v>1984</v>
      </c>
      <c r="F222" s="36">
        <f t="shared" ca="1" si="8"/>
        <v>42</v>
      </c>
      <c r="G222" s="36" t="str" cm="1">
        <f t="array" aca="1" ref="G222" ca="1">_xlfn.IFS(AND(F222&gt;=21,F222&lt;=35), "Young Adults", AND(F222&gt;=35, F222&lt;=45), "Senior Adullt", AND(F222&gt;=46,F222&lt;=65), "senior",AND(F222&gt;=66,F222&lt;=87),"Super Adults")</f>
        <v>Senior Adullt</v>
      </c>
      <c r="H222" s="36"/>
      <c r="I222" s="3">
        <v>30</v>
      </c>
      <c r="J222" s="2" t="s">
        <v>20</v>
      </c>
      <c r="K222" s="2" t="s">
        <v>11</v>
      </c>
      <c r="L222" s="20" t="str">
        <f>IF(AND(I222&lt;5,'Billing Details'!I222&gt;10000),"High Priority","Regular Follow Up")</f>
        <v>Regular Follow Up</v>
      </c>
      <c r="M222" t="str">
        <f>IF(AND(L222="High Priority",'Patient Health Records'!U222="Critical",'Patient Health Records'!T222="Yes"),"Needs Attention",IF(AND('Patient Health Records'!U222&lt;&gt; "Critical",'Patient Health Records'!T222="Yes"),"Monitor Later",IF(AND('Patient Health Records'!U222="Critical",'Patient Health Records'!T222="No"),"Ask for Readmission","No Action")))</f>
        <v>Monitor Later</v>
      </c>
    </row>
    <row r="223" spans="1:13" ht="15.75" customHeight="1">
      <c r="A223" s="2" t="s">
        <v>333</v>
      </c>
      <c r="B223" s="2" t="s">
        <v>334</v>
      </c>
      <c r="C223" s="2" t="s">
        <v>9</v>
      </c>
      <c r="D223" s="17">
        <v>31412</v>
      </c>
      <c r="E223" s="36">
        <f t="shared" si="7"/>
        <v>1985</v>
      </c>
      <c r="F223" s="36">
        <f t="shared" ca="1" si="8"/>
        <v>41</v>
      </c>
      <c r="G223" s="36" t="str" cm="1">
        <f t="array" aca="1" ref="G223" ca="1">_xlfn.IFS(AND(F223&gt;=21,F223&lt;=35), "Young Adults", AND(F223&gt;=35, F223&lt;=45), "Senior Adullt", AND(F223&gt;=46,F223&lt;=65), "senior",AND(F223&gt;=66,F223&lt;=87),"Super Adults")</f>
        <v>Senior Adullt</v>
      </c>
      <c r="H223" s="36"/>
      <c r="I223" s="3" t="s">
        <v>1681</v>
      </c>
      <c r="J223" s="2" t="s">
        <v>33</v>
      </c>
      <c r="K223" s="2" t="s">
        <v>29</v>
      </c>
      <c r="L223" s="20" t="str">
        <f>IF(AND(I223&lt;5,'Billing Details'!I223&gt;10000),"High Priority","Regular Follow Up")</f>
        <v>Regular Follow Up</v>
      </c>
      <c r="M223" t="str">
        <f>IF(AND(L223="High Priority",'Patient Health Records'!U223="Critical",'Patient Health Records'!T223="Yes"),"Needs Attention",IF(AND('Patient Health Records'!U223&lt;&gt; "Critical",'Patient Health Records'!T223="Yes"),"Monitor Later",IF(AND('Patient Health Records'!U223="Critical",'Patient Health Records'!T223="No"),"Ask for Readmission","No Action")))</f>
        <v>No Action</v>
      </c>
    </row>
    <row r="224" spans="1:13" ht="15.75" customHeight="1">
      <c r="A224" s="2" t="s">
        <v>335</v>
      </c>
      <c r="B224" s="2" t="s">
        <v>336</v>
      </c>
      <c r="C224" s="2" t="s">
        <v>9</v>
      </c>
      <c r="D224" s="17">
        <v>23377</v>
      </c>
      <c r="E224" s="36">
        <f t="shared" si="7"/>
        <v>1964</v>
      </c>
      <c r="F224" s="36">
        <f t="shared" ca="1" si="8"/>
        <v>62</v>
      </c>
      <c r="G224" s="36" t="str" cm="1">
        <f t="array" aca="1" ref="G224" ca="1">_xlfn.IFS(AND(F224&gt;=21,F224&lt;=35), "Young Adults", AND(F224&gt;=35, F224&lt;=45), "Senior Adullt", AND(F224&gt;=46,F224&lt;=65), "senior",AND(F224&gt;=66,F224&lt;=87),"Super Adults")</f>
        <v>senior</v>
      </c>
      <c r="H224" s="36"/>
      <c r="I224" s="3">
        <v>4</v>
      </c>
      <c r="J224" s="2" t="s">
        <v>33</v>
      </c>
      <c r="K224" s="2" t="s">
        <v>29</v>
      </c>
      <c r="L224" s="20" t="str">
        <f>IF(AND(I224&lt;5,'Billing Details'!I224&gt;10000),"High Priority","Regular Follow Up")</f>
        <v>High Priority</v>
      </c>
      <c r="M224" t="str">
        <f>IF(AND(L224="High Priority",'Patient Health Records'!U224="Critical",'Patient Health Records'!T224="Yes"),"Needs Attention",IF(AND('Patient Health Records'!U224&lt;&gt; "Critical",'Patient Health Records'!T224="Yes"),"Monitor Later",IF(AND('Patient Health Records'!U224="Critical",'Patient Health Records'!T224="No"),"Ask for Readmission","No Action")))</f>
        <v>Ask for Readmission</v>
      </c>
    </row>
    <row r="225" spans="1:13" ht="15.75" customHeight="1">
      <c r="A225" s="2" t="s">
        <v>337</v>
      </c>
      <c r="B225" s="2" t="s">
        <v>92</v>
      </c>
      <c r="C225" s="2" t="s">
        <v>19</v>
      </c>
      <c r="D225" s="17">
        <v>30682</v>
      </c>
      <c r="E225" s="36">
        <f t="shared" si="7"/>
        <v>1984</v>
      </c>
      <c r="F225" s="36">
        <f t="shared" ca="1" si="8"/>
        <v>42</v>
      </c>
      <c r="G225" s="36" t="str" cm="1">
        <f t="array" aca="1" ref="G225" ca="1">_xlfn.IFS(AND(F225&gt;=21,F225&lt;=35), "Young Adults", AND(F225&gt;=35, F225&lt;=45), "Senior Adullt", AND(F225&gt;=46,F225&lt;=65), "senior",AND(F225&gt;=66,F225&lt;=87),"Super Adults")</f>
        <v>Senior Adullt</v>
      </c>
      <c r="H225" s="36"/>
      <c r="I225" s="3">
        <v>9</v>
      </c>
      <c r="J225" s="2" t="s">
        <v>14</v>
      </c>
      <c r="K225" s="2" t="s">
        <v>51</v>
      </c>
      <c r="L225" s="20" t="str">
        <f>IF(AND(I225&lt;5,'Billing Details'!I225&gt;10000),"High Priority","Regular Follow Up")</f>
        <v>Regular Follow Up</v>
      </c>
      <c r="M225" t="str">
        <f>IF(AND(L225="High Priority",'Patient Health Records'!U225="Critical",'Patient Health Records'!T225="Yes"),"Needs Attention",IF(AND('Patient Health Records'!U225&lt;&gt; "Critical",'Patient Health Records'!T225="Yes"),"Monitor Later",IF(AND('Patient Health Records'!U225="Critical",'Patient Health Records'!T225="No"),"Ask for Readmission","No Action")))</f>
        <v>Monitor Later</v>
      </c>
    </row>
    <row r="226" spans="1:13" ht="15.75" customHeight="1">
      <c r="A226" s="2" t="s">
        <v>338</v>
      </c>
      <c r="B226" s="2" t="s">
        <v>96</v>
      </c>
      <c r="C226" s="2" t="s">
        <v>19</v>
      </c>
      <c r="D226" s="17">
        <v>27029</v>
      </c>
      <c r="E226" s="36">
        <f t="shared" si="7"/>
        <v>1973</v>
      </c>
      <c r="F226" s="36">
        <f t="shared" ca="1" si="8"/>
        <v>53</v>
      </c>
      <c r="G226" s="36" t="str" cm="1">
        <f t="array" aca="1" ref="G226" ca="1">_xlfn.IFS(AND(F226&gt;=21,F226&lt;=35), "Young Adults", AND(F226&gt;=35, F226&lt;=45), "Senior Adullt", AND(F226&gt;=46,F226&lt;=65), "senior",AND(F226&gt;=66,F226&lt;=87),"Super Adults")</f>
        <v>senior</v>
      </c>
      <c r="H226" s="36"/>
      <c r="I226" s="3">
        <v>2</v>
      </c>
      <c r="J226" s="2" t="s">
        <v>22</v>
      </c>
      <c r="K226" s="2" t="s">
        <v>17</v>
      </c>
      <c r="L226" s="20" t="str">
        <f>IF(AND(I226&lt;5,'Billing Details'!I226&gt;10000),"High Priority","Regular Follow Up")</f>
        <v>High Priority</v>
      </c>
      <c r="M226" t="str">
        <f>IF(AND(L226="High Priority",'Patient Health Records'!U226="Critical",'Patient Health Records'!T226="Yes"),"Needs Attention",IF(AND('Patient Health Records'!U226&lt;&gt; "Critical",'Patient Health Records'!T226="Yes"),"Monitor Later",IF(AND('Patient Health Records'!U226="Critical",'Patient Health Records'!T226="No"),"Ask for Readmission","No Action")))</f>
        <v>Monitor Later</v>
      </c>
    </row>
    <row r="227" spans="1:13" ht="15.75" customHeight="1">
      <c r="A227" s="2" t="s">
        <v>339</v>
      </c>
      <c r="B227" s="2" t="s">
        <v>92</v>
      </c>
      <c r="C227" s="2" t="s">
        <v>19</v>
      </c>
      <c r="D227" s="17">
        <v>27029</v>
      </c>
      <c r="E227" s="36">
        <f t="shared" si="7"/>
        <v>1973</v>
      </c>
      <c r="F227" s="36">
        <f t="shared" ca="1" si="8"/>
        <v>53</v>
      </c>
      <c r="G227" s="36" t="str" cm="1">
        <f t="array" aca="1" ref="G227" ca="1">_xlfn.IFS(AND(F227&gt;=21,F227&lt;=35), "Young Adults", AND(F227&gt;=35, F227&lt;=45), "Senior Adullt", AND(F227&gt;=46,F227&lt;=65), "senior",AND(F227&gt;=66,F227&lt;=87),"Super Adults")</f>
        <v>senior</v>
      </c>
      <c r="H227" s="36"/>
      <c r="I227" s="3">
        <v>30</v>
      </c>
      <c r="J227" s="2" t="s">
        <v>28</v>
      </c>
      <c r="K227" s="2" t="s">
        <v>11</v>
      </c>
      <c r="L227" s="20" t="str">
        <f>IF(AND(I227&lt;5,'Billing Details'!I227&gt;10000),"High Priority","Regular Follow Up")</f>
        <v>Regular Follow Up</v>
      </c>
      <c r="M227" t="str">
        <f>IF(AND(L227="High Priority",'Patient Health Records'!U227="Critical",'Patient Health Records'!T227="Yes"),"Needs Attention",IF(AND('Patient Health Records'!U227&lt;&gt; "Critical",'Patient Health Records'!T227="Yes"),"Monitor Later",IF(AND('Patient Health Records'!U227="Critical",'Patient Health Records'!T227="No"),"Ask for Readmission","No Action")))</f>
        <v>No Action</v>
      </c>
    </row>
    <row r="228" spans="1:13" ht="15.75" customHeight="1">
      <c r="A228" s="2" t="s">
        <v>340</v>
      </c>
      <c r="B228" s="2" t="s">
        <v>341</v>
      </c>
      <c r="C228" s="2" t="s">
        <v>19</v>
      </c>
      <c r="D228" s="17">
        <v>23377</v>
      </c>
      <c r="E228" s="36">
        <f t="shared" si="7"/>
        <v>1964</v>
      </c>
      <c r="F228" s="36">
        <f t="shared" ca="1" si="8"/>
        <v>62</v>
      </c>
      <c r="G228" s="36" t="str" cm="1">
        <f t="array" aca="1" ref="G228" ca="1">_xlfn.IFS(AND(F228&gt;=21,F228&lt;=35), "Young Adults", AND(F228&gt;=35, F228&lt;=45), "Senior Adullt", AND(F228&gt;=46,F228&lt;=65), "senior",AND(F228&gt;=66,F228&lt;=87),"Super Adults")</f>
        <v>senior</v>
      </c>
      <c r="H228" s="36"/>
      <c r="I228" s="3">
        <v>25</v>
      </c>
      <c r="J228" s="2" t="s">
        <v>28</v>
      </c>
      <c r="K228" s="2" t="s">
        <v>11</v>
      </c>
      <c r="L228" s="20" t="str">
        <f>IF(AND(I228&lt;5,'Billing Details'!I228&gt;10000),"High Priority","Regular Follow Up")</f>
        <v>Regular Follow Up</v>
      </c>
      <c r="M228" t="str">
        <f>IF(AND(L228="High Priority",'Patient Health Records'!U228="Critical",'Patient Health Records'!T228="Yes"),"Needs Attention",IF(AND('Patient Health Records'!U228&lt;&gt; "Critical",'Patient Health Records'!T228="Yes"),"Monitor Later",IF(AND('Patient Health Records'!U228="Critical",'Patient Health Records'!T228="No"),"Ask for Readmission","No Action")))</f>
        <v>No Action</v>
      </c>
    </row>
    <row r="229" spans="1:13" ht="15.75" customHeight="1">
      <c r="A229" s="2" t="s">
        <v>342</v>
      </c>
      <c r="B229" s="2" t="s">
        <v>1724</v>
      </c>
      <c r="C229" s="2" t="s">
        <v>9</v>
      </c>
      <c r="D229" s="17">
        <v>33604</v>
      </c>
      <c r="E229" s="36">
        <f t="shared" si="7"/>
        <v>1992</v>
      </c>
      <c r="F229" s="36">
        <f t="shared" ca="1" si="8"/>
        <v>34</v>
      </c>
      <c r="G229" s="36" t="str" cm="1">
        <f t="array" aca="1" ref="G229" ca="1">_xlfn.IFS(AND(F229&gt;=21,F229&lt;=35), "Young Adults", AND(F229&gt;=35, F229&lt;=45), "Senior Adullt", AND(F229&gt;=46,F229&lt;=65), "senior",AND(F229&gt;=66,F229&lt;=87),"Super Adults")</f>
        <v>Young Adults</v>
      </c>
      <c r="H229" s="36"/>
      <c r="I229" s="3">
        <v>150</v>
      </c>
      <c r="J229" s="2" t="s">
        <v>43</v>
      </c>
      <c r="K229" s="2" t="s">
        <v>51</v>
      </c>
      <c r="L229" s="20" t="str">
        <f>IF(AND(I229&lt;5,'Billing Details'!I229&gt;10000),"High Priority","Regular Follow Up")</f>
        <v>Regular Follow Up</v>
      </c>
      <c r="M229" t="str">
        <f>IF(AND(L229="High Priority",'Patient Health Records'!U229="Critical",'Patient Health Records'!T229="Yes"),"Needs Attention",IF(AND('Patient Health Records'!U229&lt;&gt; "Critical",'Patient Health Records'!T229="Yes"),"Monitor Later",IF(AND('Patient Health Records'!U229="Critical",'Patient Health Records'!T229="No"),"Ask for Readmission","No Action")))</f>
        <v>No Action</v>
      </c>
    </row>
    <row r="230" spans="1:13" ht="15.75" customHeight="1">
      <c r="A230" s="2" t="s">
        <v>343</v>
      </c>
      <c r="B230" s="2" t="s">
        <v>344</v>
      </c>
      <c r="C230" s="2" t="s">
        <v>9</v>
      </c>
      <c r="D230" s="17">
        <v>28855</v>
      </c>
      <c r="E230" s="36">
        <f t="shared" si="7"/>
        <v>1978</v>
      </c>
      <c r="F230" s="36">
        <f t="shared" ca="1" si="8"/>
        <v>48</v>
      </c>
      <c r="G230" s="36" t="str" cm="1">
        <f t="array" aca="1" ref="G230" ca="1">_xlfn.IFS(AND(F230&gt;=21,F230&lt;=35), "Young Adults", AND(F230&gt;=35, F230&lt;=45), "Senior Adullt", AND(F230&gt;=46,F230&lt;=65), "senior",AND(F230&gt;=66,F230&lt;=87),"Super Adults")</f>
        <v>senior</v>
      </c>
      <c r="H230" s="36"/>
      <c r="I230" s="3">
        <v>15</v>
      </c>
      <c r="J230" s="2" t="s">
        <v>16</v>
      </c>
      <c r="K230" s="2" t="s">
        <v>17</v>
      </c>
      <c r="L230" s="20" t="str">
        <f>IF(AND(I230&lt;5,'Billing Details'!I230&gt;10000),"High Priority","Regular Follow Up")</f>
        <v>Regular Follow Up</v>
      </c>
      <c r="M230" t="str">
        <f>IF(AND(L230="High Priority",'Patient Health Records'!U230="Critical",'Patient Health Records'!T230="Yes"),"Needs Attention",IF(AND('Patient Health Records'!U230&lt;&gt; "Critical",'Patient Health Records'!T230="Yes"),"Monitor Later",IF(AND('Patient Health Records'!U230="Critical",'Patient Health Records'!T230="No"),"Ask for Readmission","No Action")))</f>
        <v>No Action</v>
      </c>
    </row>
    <row r="231" spans="1:13" ht="15.75" customHeight="1">
      <c r="A231" s="2" t="s">
        <v>345</v>
      </c>
      <c r="B231" s="2" t="s">
        <v>889</v>
      </c>
      <c r="C231" s="2" t="s">
        <v>9</v>
      </c>
      <c r="D231" s="17">
        <v>19724</v>
      </c>
      <c r="E231" s="36">
        <f t="shared" si="7"/>
        <v>1953</v>
      </c>
      <c r="F231" s="36">
        <f t="shared" ca="1" si="8"/>
        <v>73</v>
      </c>
      <c r="G231" s="36" t="str" cm="1">
        <f t="array" aca="1" ref="G231" ca="1">_xlfn.IFS(AND(F231&gt;=21,F231&lt;=35), "Young Adults", AND(F231&gt;=35, F231&lt;=45), "Senior Adullt", AND(F231&gt;=46,F231&lt;=65), "senior",AND(F231&gt;=66,F231&lt;=87),"Super Adults")</f>
        <v>Super Adults</v>
      </c>
      <c r="H231" s="36"/>
      <c r="I231" s="3">
        <v>70</v>
      </c>
      <c r="J231" s="2" t="s">
        <v>43</v>
      </c>
      <c r="K231" s="2" t="s">
        <v>51</v>
      </c>
      <c r="L231" s="20" t="str">
        <f>IF(AND(I231&lt;5,'Billing Details'!I231&gt;10000),"High Priority","Regular Follow Up")</f>
        <v>Regular Follow Up</v>
      </c>
      <c r="M231" t="str">
        <f>IF(AND(L231="High Priority",'Patient Health Records'!U231="Critical",'Patient Health Records'!T231="Yes"),"Needs Attention",IF(AND('Patient Health Records'!U231&lt;&gt; "Critical",'Patient Health Records'!T231="Yes"),"Monitor Later",IF(AND('Patient Health Records'!U231="Critical",'Patient Health Records'!T231="No"),"Ask for Readmission","No Action")))</f>
        <v>No Action</v>
      </c>
    </row>
    <row r="232" spans="1:13" ht="15.75" customHeight="1">
      <c r="A232" s="2" t="s">
        <v>346</v>
      </c>
      <c r="B232" s="2" t="s">
        <v>140</v>
      </c>
      <c r="C232" s="2" t="s">
        <v>9</v>
      </c>
      <c r="D232" s="17">
        <v>32508</v>
      </c>
      <c r="E232" s="36">
        <f t="shared" si="7"/>
        <v>1988</v>
      </c>
      <c r="F232" s="36">
        <f t="shared" ca="1" si="8"/>
        <v>38</v>
      </c>
      <c r="G232" s="36" t="str" cm="1">
        <f t="array" aca="1" ref="G232" ca="1">_xlfn.IFS(AND(F232&gt;=21,F232&lt;=35), "Young Adults", AND(F232&gt;=35, F232&lt;=45), "Senior Adullt", AND(F232&gt;=46,F232&lt;=65), "senior",AND(F232&gt;=66,F232&lt;=87),"Super Adults")</f>
        <v>Senior Adullt</v>
      </c>
      <c r="H232" s="36"/>
      <c r="I232" s="3">
        <v>300</v>
      </c>
      <c r="J232" s="2" t="s">
        <v>43</v>
      </c>
      <c r="K232" s="2" t="s">
        <v>51</v>
      </c>
      <c r="L232" s="20" t="str">
        <f>IF(AND(I232&lt;5,'Billing Details'!I232&gt;10000),"High Priority","Regular Follow Up")</f>
        <v>Regular Follow Up</v>
      </c>
      <c r="M232" t="str">
        <f>IF(AND(L232="High Priority",'Patient Health Records'!U232="Critical",'Patient Health Records'!T232="Yes"),"Needs Attention",IF(AND('Patient Health Records'!U232&lt;&gt; "Critical",'Patient Health Records'!T232="Yes"),"Monitor Later",IF(AND('Patient Health Records'!U232="Critical",'Patient Health Records'!T232="No"),"Ask for Readmission","No Action")))</f>
        <v>No Action</v>
      </c>
    </row>
    <row r="233" spans="1:13" ht="15.75" customHeight="1">
      <c r="A233" s="2" t="s">
        <v>347</v>
      </c>
      <c r="B233" s="2" t="s">
        <v>65</v>
      </c>
      <c r="C233" s="2" t="s">
        <v>19</v>
      </c>
      <c r="D233" s="17">
        <v>23377</v>
      </c>
      <c r="E233" s="36">
        <f t="shared" si="7"/>
        <v>1964</v>
      </c>
      <c r="F233" s="36">
        <f t="shared" ca="1" si="8"/>
        <v>62</v>
      </c>
      <c r="G233" s="36" t="str" cm="1">
        <f t="array" aca="1" ref="G233" ca="1">_xlfn.IFS(AND(F233&gt;=21,F233&lt;=35), "Young Adults", AND(F233&gt;=35, F233&lt;=45), "Senior Adullt", AND(F233&gt;=46,F233&lt;=65), "senior",AND(F233&gt;=66,F233&lt;=87),"Super Adults")</f>
        <v>senior</v>
      </c>
      <c r="H233" s="36"/>
      <c r="I233" s="3">
        <v>7</v>
      </c>
      <c r="J233" s="2" t="s">
        <v>43</v>
      </c>
      <c r="K233" s="2" t="s">
        <v>51</v>
      </c>
      <c r="L233" s="20" t="str">
        <f>IF(AND(I233&lt;5,'Billing Details'!I233&gt;10000),"High Priority","Regular Follow Up")</f>
        <v>Regular Follow Up</v>
      </c>
      <c r="M233" t="str">
        <f>IF(AND(L233="High Priority",'Patient Health Records'!U233="Critical",'Patient Health Records'!T233="Yes"),"Needs Attention",IF(AND('Patient Health Records'!U233&lt;&gt; "Critical",'Patient Health Records'!T233="Yes"),"Monitor Later",IF(AND('Patient Health Records'!U233="Critical",'Patient Health Records'!T233="No"),"Ask for Readmission","No Action")))</f>
        <v>No Action</v>
      </c>
    </row>
    <row r="234" spans="1:13" ht="15.75" customHeight="1">
      <c r="A234" s="2" t="s">
        <v>348</v>
      </c>
      <c r="B234" s="2" t="s">
        <v>13</v>
      </c>
      <c r="C234" s="2" t="s">
        <v>9</v>
      </c>
      <c r="D234" s="17">
        <v>30682</v>
      </c>
      <c r="E234" s="36">
        <f t="shared" si="7"/>
        <v>1984</v>
      </c>
      <c r="F234" s="36">
        <f t="shared" ca="1" si="8"/>
        <v>42</v>
      </c>
      <c r="G234" s="36" t="str" cm="1">
        <f t="array" aca="1" ref="G234" ca="1">_xlfn.IFS(AND(F234&gt;=21,F234&lt;=35), "Young Adults", AND(F234&gt;=35, F234&lt;=45), "Senior Adullt", AND(F234&gt;=46,F234&lt;=65), "senior",AND(F234&gt;=66,F234&lt;=87),"Super Adults")</f>
        <v>Senior Adullt</v>
      </c>
      <c r="H234" s="36"/>
      <c r="I234" s="3">
        <v>5</v>
      </c>
      <c r="J234" s="2" t="s">
        <v>10</v>
      </c>
      <c r="K234" s="2" t="s">
        <v>11</v>
      </c>
      <c r="L234" s="20" t="str">
        <f>IF(AND(I234&lt;5,'Billing Details'!I234&gt;10000),"High Priority","Regular Follow Up")</f>
        <v>Regular Follow Up</v>
      </c>
      <c r="M234" t="str">
        <f>IF(AND(L234="High Priority",'Patient Health Records'!U234="Critical",'Patient Health Records'!T234="Yes"),"Needs Attention",IF(AND('Patient Health Records'!U234&lt;&gt; "Critical",'Patient Health Records'!T234="Yes"),"Monitor Later",IF(AND('Patient Health Records'!U234="Critical",'Patient Health Records'!T234="No"),"Ask for Readmission","No Action")))</f>
        <v>No Action</v>
      </c>
    </row>
    <row r="235" spans="1:13" ht="15.75" customHeight="1">
      <c r="A235" s="2" t="s">
        <v>349</v>
      </c>
      <c r="B235" s="2" t="s">
        <v>423</v>
      </c>
      <c r="C235" s="2" t="s">
        <v>9</v>
      </c>
      <c r="D235" s="17">
        <v>35065</v>
      </c>
      <c r="E235" s="36">
        <f t="shared" si="7"/>
        <v>1996</v>
      </c>
      <c r="F235" s="36">
        <f t="shared" ca="1" si="8"/>
        <v>30</v>
      </c>
      <c r="G235" s="36" t="str" cm="1">
        <f t="array" aca="1" ref="G235" ca="1">_xlfn.IFS(AND(F235&gt;=21,F235&lt;=35), "Young Adults", AND(F235&gt;=35, F235&lt;=45), "Senior Adullt", AND(F235&gt;=46,F235&lt;=65), "senior",AND(F235&gt;=66,F235&lt;=87),"Super Adults")</f>
        <v>Young Adults</v>
      </c>
      <c r="H235" s="36"/>
      <c r="I235" s="3">
        <v>0.5</v>
      </c>
      <c r="J235" s="2" t="s">
        <v>22</v>
      </c>
      <c r="K235" s="2" t="s">
        <v>17</v>
      </c>
      <c r="L235" s="20" t="str">
        <f>IF(AND(I235&lt;5,'Billing Details'!I235&gt;10000),"High Priority","Regular Follow Up")</f>
        <v>Regular Follow Up</v>
      </c>
      <c r="M235" t="str">
        <f>IF(AND(L235="High Priority",'Patient Health Records'!U235="Critical",'Patient Health Records'!T235="Yes"),"Needs Attention",IF(AND('Patient Health Records'!U235&lt;&gt; "Critical",'Patient Health Records'!T235="Yes"),"Monitor Later",IF(AND('Patient Health Records'!U235="Critical",'Patient Health Records'!T235="No"),"Ask for Readmission","No Action")))</f>
        <v>Ask for Readmission</v>
      </c>
    </row>
    <row r="236" spans="1:13" ht="15.75" customHeight="1">
      <c r="A236" s="2" t="s">
        <v>350</v>
      </c>
      <c r="B236" s="2" t="s">
        <v>53</v>
      </c>
      <c r="C236" s="2" t="s">
        <v>9</v>
      </c>
      <c r="D236" s="17">
        <v>32508</v>
      </c>
      <c r="E236" s="36">
        <f t="shared" si="7"/>
        <v>1988</v>
      </c>
      <c r="F236" s="36">
        <f t="shared" ca="1" si="8"/>
        <v>38</v>
      </c>
      <c r="G236" s="36" t="str" cm="1">
        <f t="array" aca="1" ref="G236" ca="1">_xlfn.IFS(AND(F236&gt;=21,F236&lt;=35), "Young Adults", AND(F236&gt;=35, F236&lt;=45), "Senior Adullt", AND(F236&gt;=46,F236&lt;=65), "senior",AND(F236&gt;=66,F236&lt;=87),"Super Adults")</f>
        <v>Senior Adullt</v>
      </c>
      <c r="H236" s="36"/>
      <c r="I236" s="3">
        <v>40</v>
      </c>
      <c r="J236" s="2" t="s">
        <v>33</v>
      </c>
      <c r="K236" s="2" t="s">
        <v>29</v>
      </c>
      <c r="L236" s="20" t="str">
        <f>IF(AND(I236&lt;5,'Billing Details'!I236&gt;10000),"High Priority","Regular Follow Up")</f>
        <v>Regular Follow Up</v>
      </c>
      <c r="M236" t="str">
        <f>IF(AND(L236="High Priority",'Patient Health Records'!U236="Critical",'Patient Health Records'!T236="Yes"),"Needs Attention",IF(AND('Patient Health Records'!U236&lt;&gt; "Critical",'Patient Health Records'!T236="Yes"),"Monitor Later",IF(AND('Patient Health Records'!U236="Critical",'Patient Health Records'!T236="No"),"Ask for Readmission","No Action")))</f>
        <v>Monitor Later</v>
      </c>
    </row>
    <row r="237" spans="1:13" ht="15.75" customHeight="1">
      <c r="A237" s="2" t="s">
        <v>351</v>
      </c>
      <c r="B237" s="2" t="s">
        <v>118</v>
      </c>
      <c r="C237" s="2" t="s">
        <v>9</v>
      </c>
      <c r="D237" s="17">
        <v>16072</v>
      </c>
      <c r="E237" s="36">
        <f t="shared" si="7"/>
        <v>1944</v>
      </c>
      <c r="F237" s="36">
        <f t="shared" ca="1" si="8"/>
        <v>82</v>
      </c>
      <c r="G237" s="36" t="str" cm="1">
        <f t="array" aca="1" ref="G237" ca="1">_xlfn.IFS(AND(F237&gt;=21,F237&lt;=35), "Young Adults", AND(F237&gt;=35, F237&lt;=45), "Senior Adullt", AND(F237&gt;=46,F237&lt;=65), "senior",AND(F237&gt;=66,F237&lt;=87),"Super Adults")</f>
        <v>Super Adults</v>
      </c>
      <c r="H237" s="36"/>
      <c r="I237" s="3">
        <v>12</v>
      </c>
      <c r="J237" s="2" t="s">
        <v>43</v>
      </c>
      <c r="K237" s="2" t="s">
        <v>51</v>
      </c>
      <c r="L237" s="20" t="str">
        <f>IF(AND(I237&lt;5,'Billing Details'!I237&gt;10000),"High Priority","Regular Follow Up")</f>
        <v>Regular Follow Up</v>
      </c>
      <c r="M237" t="str">
        <f>IF(AND(L237="High Priority",'Patient Health Records'!U237="Critical",'Patient Health Records'!T237="Yes"),"Needs Attention",IF(AND('Patient Health Records'!U237&lt;&gt; "Critical",'Patient Health Records'!T237="Yes"),"Monitor Later",IF(AND('Patient Health Records'!U237="Critical",'Patient Health Records'!T237="No"),"Ask for Readmission","No Action")))</f>
        <v>Monitor Later</v>
      </c>
    </row>
    <row r="238" spans="1:13" ht="15.75" customHeight="1">
      <c r="A238" s="2" t="s">
        <v>352</v>
      </c>
      <c r="B238" s="2" t="s">
        <v>48</v>
      </c>
      <c r="C238" s="2" t="s">
        <v>9</v>
      </c>
      <c r="D238" s="17">
        <v>21550</v>
      </c>
      <c r="E238" s="36">
        <f t="shared" si="7"/>
        <v>1958</v>
      </c>
      <c r="F238" s="36">
        <f t="shared" ca="1" si="8"/>
        <v>68</v>
      </c>
      <c r="G238" s="36" t="str" cm="1">
        <f t="array" aca="1" ref="G238" ca="1">_xlfn.IFS(AND(F238&gt;=21,F238&lt;=35), "Young Adults", AND(F238&gt;=35, F238&lt;=45), "Senior Adullt", AND(F238&gt;=46,F238&lt;=65), "senior",AND(F238&gt;=66,F238&lt;=87),"Super Adults")</f>
        <v>Super Adults</v>
      </c>
      <c r="H238" s="36"/>
      <c r="I238" s="3">
        <v>9</v>
      </c>
      <c r="J238" s="2" t="s">
        <v>43</v>
      </c>
      <c r="K238" s="2" t="s">
        <v>51</v>
      </c>
      <c r="L238" s="20" t="str">
        <f>IF(AND(I238&lt;5,'Billing Details'!I238&gt;10000),"High Priority","Regular Follow Up")</f>
        <v>Regular Follow Up</v>
      </c>
      <c r="M238" t="str">
        <f>IF(AND(L238="High Priority",'Patient Health Records'!U238="Critical",'Patient Health Records'!T238="Yes"),"Needs Attention",IF(AND('Patient Health Records'!U238&lt;&gt; "Critical",'Patient Health Records'!T238="Yes"),"Monitor Later",IF(AND('Patient Health Records'!U238="Critical",'Patient Health Records'!T238="No"),"Ask for Readmission","No Action")))</f>
        <v>No Action</v>
      </c>
    </row>
    <row r="239" spans="1:13" ht="15.75" customHeight="1">
      <c r="A239" s="2" t="s">
        <v>353</v>
      </c>
      <c r="B239" s="2" t="s">
        <v>70</v>
      </c>
      <c r="C239" s="2" t="s">
        <v>9</v>
      </c>
      <c r="D239" s="17">
        <v>31412</v>
      </c>
      <c r="E239" s="36">
        <f t="shared" si="7"/>
        <v>1985</v>
      </c>
      <c r="F239" s="36">
        <f t="shared" ca="1" si="8"/>
        <v>41</v>
      </c>
      <c r="G239" s="36" t="str" cm="1">
        <f t="array" aca="1" ref="G239" ca="1">_xlfn.IFS(AND(F239&gt;=21,F239&lt;=35), "Young Adults", AND(F239&gt;=35, F239&lt;=45), "Senior Adullt", AND(F239&gt;=46,F239&lt;=65), "senior",AND(F239&gt;=66,F239&lt;=87),"Super Adults")</f>
        <v>Senior Adullt</v>
      </c>
      <c r="H239" s="36"/>
      <c r="I239" s="3">
        <v>2</v>
      </c>
      <c r="J239" s="2" t="s">
        <v>22</v>
      </c>
      <c r="K239" s="2" t="s">
        <v>17</v>
      </c>
      <c r="L239" s="20" t="str">
        <f>IF(AND(I239&lt;5,'Billing Details'!I239&gt;10000),"High Priority","Regular Follow Up")</f>
        <v>High Priority</v>
      </c>
      <c r="M239" t="str">
        <f>IF(AND(L239="High Priority",'Patient Health Records'!U239="Critical",'Patient Health Records'!T239="Yes"),"Needs Attention",IF(AND('Patient Health Records'!U239&lt;&gt; "Critical",'Patient Health Records'!T239="Yes"),"Monitor Later",IF(AND('Patient Health Records'!U239="Critical",'Patient Health Records'!T239="No"),"Ask for Readmission","No Action")))</f>
        <v>No Action</v>
      </c>
    </row>
    <row r="240" spans="1:13" ht="15.75" customHeight="1">
      <c r="A240" s="2" t="s">
        <v>354</v>
      </c>
      <c r="B240" s="2" t="s">
        <v>1725</v>
      </c>
      <c r="C240" s="2" t="s">
        <v>19</v>
      </c>
      <c r="D240" s="17">
        <v>32508</v>
      </c>
      <c r="E240" s="36">
        <f t="shared" si="7"/>
        <v>1988</v>
      </c>
      <c r="F240" s="36">
        <f t="shared" ca="1" si="8"/>
        <v>38</v>
      </c>
      <c r="G240" s="36" t="str" cm="1">
        <f t="array" aca="1" ref="G240" ca="1">_xlfn.IFS(AND(F240&gt;=21,F240&lt;=35), "Young Adults", AND(F240&gt;=35, F240&lt;=45), "Senior Adullt", AND(F240&gt;=46,F240&lt;=65), "senior",AND(F240&gt;=66,F240&lt;=87),"Super Adults")</f>
        <v>Senior Adullt</v>
      </c>
      <c r="H240" s="36"/>
      <c r="I240" s="3">
        <v>2</v>
      </c>
      <c r="J240" s="2" t="s">
        <v>33</v>
      </c>
      <c r="K240" s="2" t="s">
        <v>29</v>
      </c>
      <c r="L240" s="20" t="str">
        <f>IF(AND(I240&lt;5,'Billing Details'!I240&gt;10000),"High Priority","Regular Follow Up")</f>
        <v>High Priority</v>
      </c>
      <c r="M240" t="str">
        <f>IF(AND(L240="High Priority",'Patient Health Records'!U240="Critical",'Patient Health Records'!T240="Yes"),"Needs Attention",IF(AND('Patient Health Records'!U240&lt;&gt; "Critical",'Patient Health Records'!T240="Yes"),"Monitor Later",IF(AND('Patient Health Records'!U240="Critical",'Patient Health Records'!T240="No"),"Ask for Readmission","No Action")))</f>
        <v>No Action</v>
      </c>
    </row>
    <row r="241" spans="1:13" ht="15.75" customHeight="1">
      <c r="A241" s="2" t="s">
        <v>355</v>
      </c>
      <c r="B241" s="2" t="s">
        <v>8</v>
      </c>
      <c r="C241" s="2" t="s">
        <v>9</v>
      </c>
      <c r="D241" s="17">
        <v>34699</v>
      </c>
      <c r="E241" s="36">
        <f t="shared" si="7"/>
        <v>1994</v>
      </c>
      <c r="F241" s="36">
        <f t="shared" ca="1" si="8"/>
        <v>32</v>
      </c>
      <c r="G241" s="36" t="str" cm="1">
        <f t="array" aca="1" ref="G241" ca="1">_xlfn.IFS(AND(F241&gt;=21,F241&lt;=35), "Young Adults", AND(F241&gt;=35, F241&lt;=45), "Senior Adullt", AND(F241&gt;=46,F241&lt;=65), "senior",AND(F241&gt;=66,F241&lt;=87),"Super Adults")</f>
        <v>Young Adults</v>
      </c>
      <c r="H241" s="36"/>
      <c r="I241" s="3">
        <v>9</v>
      </c>
      <c r="J241" s="2" t="s">
        <v>43</v>
      </c>
      <c r="K241" s="2" t="s">
        <v>51</v>
      </c>
      <c r="L241" s="20" t="str">
        <f>IF(AND(I241&lt;5,'Billing Details'!I241&gt;10000),"High Priority","Regular Follow Up")</f>
        <v>Regular Follow Up</v>
      </c>
      <c r="M241" t="str">
        <f>IF(AND(L241="High Priority",'Patient Health Records'!U241="Critical",'Patient Health Records'!T241="Yes"),"Needs Attention",IF(AND('Patient Health Records'!U241&lt;&gt; "Critical",'Patient Health Records'!T241="Yes"),"Monitor Later",IF(AND('Patient Health Records'!U241="Critical",'Patient Health Records'!T241="No"),"Ask for Readmission","No Action")))</f>
        <v>No Action</v>
      </c>
    </row>
    <row r="242" spans="1:13" ht="15.75" customHeight="1">
      <c r="A242" s="2" t="s">
        <v>356</v>
      </c>
      <c r="B242" s="2" t="s">
        <v>127</v>
      </c>
      <c r="C242" s="2" t="s">
        <v>9</v>
      </c>
      <c r="D242" s="17">
        <v>19724</v>
      </c>
      <c r="E242" s="36">
        <f t="shared" si="7"/>
        <v>1953</v>
      </c>
      <c r="F242" s="36">
        <f t="shared" ca="1" si="8"/>
        <v>73</v>
      </c>
      <c r="G242" s="36" t="str" cm="1">
        <f t="array" aca="1" ref="G242" ca="1">_xlfn.IFS(AND(F242&gt;=21,F242&lt;=35), "Young Adults", AND(F242&gt;=35, F242&lt;=45), "Senior Adullt", AND(F242&gt;=46,F242&lt;=65), "senior",AND(F242&gt;=66,F242&lt;=87),"Super Adults")</f>
        <v>Super Adults</v>
      </c>
      <c r="H242" s="36"/>
      <c r="I242" s="3">
        <v>5</v>
      </c>
      <c r="J242" s="2" t="s">
        <v>43</v>
      </c>
      <c r="K242" s="2" t="s">
        <v>51</v>
      </c>
      <c r="L242" s="20" t="str">
        <f>IF(AND(I242&lt;5,'Billing Details'!I242&gt;10000),"High Priority","Regular Follow Up")</f>
        <v>Regular Follow Up</v>
      </c>
      <c r="M242" t="str">
        <f>IF(AND(L242="High Priority",'Patient Health Records'!U242="Critical",'Patient Health Records'!T242="Yes"),"Needs Attention",IF(AND('Patient Health Records'!U242&lt;&gt; "Critical",'Patient Health Records'!T242="Yes"),"Monitor Later",IF(AND('Patient Health Records'!U242="Critical",'Patient Health Records'!T242="No"),"Ask for Readmission","No Action")))</f>
        <v>Ask for Readmission</v>
      </c>
    </row>
    <row r="243" spans="1:13" ht="15.75" customHeight="1">
      <c r="A243" s="2" t="s">
        <v>357</v>
      </c>
      <c r="B243" s="2" t="s">
        <v>175</v>
      </c>
      <c r="C243" s="2" t="s">
        <v>19</v>
      </c>
      <c r="D243" s="17">
        <v>25203</v>
      </c>
      <c r="E243" s="36">
        <f t="shared" si="7"/>
        <v>1968</v>
      </c>
      <c r="F243" s="36">
        <f t="shared" ca="1" si="8"/>
        <v>58</v>
      </c>
      <c r="G243" s="36" t="str" cm="1">
        <f t="array" aca="1" ref="G243" ca="1">_xlfn.IFS(AND(F243&gt;=21,F243&lt;=35), "Young Adults", AND(F243&gt;=35, F243&lt;=45), "Senior Adullt", AND(F243&gt;=46,F243&lt;=65), "senior",AND(F243&gt;=66,F243&lt;=87),"Super Adults")</f>
        <v>senior</v>
      </c>
      <c r="H243" s="36"/>
      <c r="I243" s="3">
        <v>40</v>
      </c>
      <c r="J243" s="2" t="s">
        <v>33</v>
      </c>
      <c r="K243" s="2" t="s">
        <v>29</v>
      </c>
      <c r="L243" s="20" t="str">
        <f>IF(AND(I243&lt;5,'Billing Details'!I243&gt;10000),"High Priority","Regular Follow Up")</f>
        <v>Regular Follow Up</v>
      </c>
      <c r="M243" t="str">
        <f>IF(AND(L243="High Priority",'Patient Health Records'!U243="Critical",'Patient Health Records'!T243="Yes"),"Needs Attention",IF(AND('Patient Health Records'!U243&lt;&gt; "Critical",'Patient Health Records'!T243="Yes"),"Monitor Later",IF(AND('Patient Health Records'!U243="Critical",'Patient Health Records'!T243="No"),"Ask for Readmission","No Action")))</f>
        <v>No Action</v>
      </c>
    </row>
    <row r="244" spans="1:13" ht="15.75" customHeight="1">
      <c r="A244" s="2" t="s">
        <v>358</v>
      </c>
      <c r="B244" s="2" t="s">
        <v>140</v>
      </c>
      <c r="C244" s="2" t="s">
        <v>9</v>
      </c>
      <c r="D244" s="17">
        <v>34334</v>
      </c>
      <c r="E244" s="36">
        <f t="shared" si="7"/>
        <v>1993</v>
      </c>
      <c r="F244" s="36">
        <f t="shared" ca="1" si="8"/>
        <v>33</v>
      </c>
      <c r="G244" s="36" t="str" cm="1">
        <f t="array" aca="1" ref="G244" ca="1">_xlfn.IFS(AND(F244&gt;=21,F244&lt;=35), "Young Adults", AND(F244&gt;=35, F244&lt;=45), "Senior Adullt", AND(F244&gt;=46,F244&lt;=65), "senior",AND(F244&gt;=66,F244&lt;=87),"Super Adults")</f>
        <v>Young Adults</v>
      </c>
      <c r="H244" s="36"/>
      <c r="I244" s="3">
        <v>7</v>
      </c>
      <c r="J244" s="2" t="s">
        <v>14</v>
      </c>
      <c r="K244" s="2" t="s">
        <v>51</v>
      </c>
      <c r="L244" s="20" t="str">
        <f>IF(AND(I244&lt;5,'Billing Details'!I244&gt;10000),"High Priority","Regular Follow Up")</f>
        <v>Regular Follow Up</v>
      </c>
      <c r="M244" t="str">
        <f>IF(AND(L244="High Priority",'Patient Health Records'!U244="Critical",'Patient Health Records'!T244="Yes"),"Needs Attention",IF(AND('Patient Health Records'!U244&lt;&gt; "Critical",'Patient Health Records'!T244="Yes"),"Monitor Later",IF(AND('Patient Health Records'!U244="Critical",'Patient Health Records'!T244="No"),"Ask for Readmission","No Action")))</f>
        <v>Monitor Later</v>
      </c>
    </row>
    <row r="245" spans="1:13" ht="15.75" customHeight="1">
      <c r="A245" s="2" t="s">
        <v>359</v>
      </c>
      <c r="B245" s="2" t="s">
        <v>360</v>
      </c>
      <c r="C245" s="2" t="s">
        <v>9</v>
      </c>
      <c r="D245" s="17">
        <v>25203</v>
      </c>
      <c r="E245" s="36">
        <f t="shared" si="7"/>
        <v>1968</v>
      </c>
      <c r="F245" s="36">
        <f t="shared" ca="1" si="8"/>
        <v>58</v>
      </c>
      <c r="G245" s="36" t="str" cm="1">
        <f t="array" aca="1" ref="G245" ca="1">_xlfn.IFS(AND(F245&gt;=21,F245&lt;=35), "Young Adults", AND(F245&gt;=35, F245&lt;=45), "Senior Adullt", AND(F245&gt;=46,F245&lt;=65), "senior",AND(F245&gt;=66,F245&lt;=87),"Super Adults")</f>
        <v>senior</v>
      </c>
      <c r="H245" s="36"/>
      <c r="I245" s="3">
        <v>12</v>
      </c>
      <c r="J245" s="2" t="s">
        <v>16</v>
      </c>
      <c r="K245" s="2" t="s">
        <v>17</v>
      </c>
      <c r="L245" s="20" t="str">
        <f>IF(AND(I245&lt;5,'Billing Details'!I245&gt;10000),"High Priority","Regular Follow Up")</f>
        <v>Regular Follow Up</v>
      </c>
      <c r="M245" t="str">
        <f>IF(AND(L245="High Priority",'Patient Health Records'!U245="Critical",'Patient Health Records'!T245="Yes"),"Needs Attention",IF(AND('Patient Health Records'!U245&lt;&gt; "Critical",'Patient Health Records'!T245="Yes"),"Monitor Later",IF(AND('Patient Health Records'!U245="Critical",'Patient Health Records'!T245="No"),"Ask for Readmission","No Action")))</f>
        <v>No Action</v>
      </c>
    </row>
    <row r="246" spans="1:13" ht="15.75" customHeight="1">
      <c r="A246" s="2" t="s">
        <v>361</v>
      </c>
      <c r="B246" s="2" t="s">
        <v>75</v>
      </c>
      <c r="C246" s="2" t="s">
        <v>9</v>
      </c>
      <c r="D246" s="17">
        <v>27029</v>
      </c>
      <c r="E246" s="36">
        <f t="shared" si="7"/>
        <v>1973</v>
      </c>
      <c r="F246" s="36">
        <f t="shared" ca="1" si="8"/>
        <v>53</v>
      </c>
      <c r="G246" s="36" t="str" cm="1">
        <f t="array" aca="1" ref="G246" ca="1">_xlfn.IFS(AND(F246&gt;=21,F246&lt;=35), "Young Adults", AND(F246&gt;=35, F246&lt;=45), "Senior Adullt", AND(F246&gt;=46,F246&lt;=65), "senior",AND(F246&gt;=66,F246&lt;=87),"Super Adults")</f>
        <v>senior</v>
      </c>
      <c r="H246" s="36"/>
      <c r="I246" s="3">
        <v>15</v>
      </c>
      <c r="J246" s="2" t="s">
        <v>10</v>
      </c>
      <c r="K246" s="2" t="s">
        <v>11</v>
      </c>
      <c r="L246" s="20" t="str">
        <f>IF(AND(I246&lt;5,'Billing Details'!I246&gt;10000),"High Priority","Regular Follow Up")</f>
        <v>Regular Follow Up</v>
      </c>
      <c r="M246" t="str">
        <f>IF(AND(L246="High Priority",'Patient Health Records'!U246="Critical",'Patient Health Records'!T246="Yes"),"Needs Attention",IF(AND('Patient Health Records'!U246&lt;&gt; "Critical",'Patient Health Records'!T246="Yes"),"Monitor Later",IF(AND('Patient Health Records'!U246="Critical",'Patient Health Records'!T246="No"),"Ask for Readmission","No Action")))</f>
        <v>Monitor Later</v>
      </c>
    </row>
    <row r="247" spans="1:13" ht="15.75" customHeight="1">
      <c r="A247" s="2" t="s">
        <v>362</v>
      </c>
      <c r="B247" s="2" t="s">
        <v>550</v>
      </c>
      <c r="C247" s="2" t="s">
        <v>19</v>
      </c>
      <c r="D247" s="17">
        <v>25203</v>
      </c>
      <c r="E247" s="36">
        <f t="shared" si="7"/>
        <v>1968</v>
      </c>
      <c r="F247" s="36">
        <f t="shared" ca="1" si="8"/>
        <v>58</v>
      </c>
      <c r="G247" s="36" t="str" cm="1">
        <f t="array" aca="1" ref="G247" ca="1">_xlfn.IFS(AND(F247&gt;=21,F247&lt;=35), "Young Adults", AND(F247&gt;=35, F247&lt;=45), "Senior Adullt", AND(F247&gt;=46,F247&lt;=65), "senior",AND(F247&gt;=66,F247&lt;=87),"Super Adults")</f>
        <v>senior</v>
      </c>
      <c r="H247" s="36"/>
      <c r="I247" s="3">
        <v>400</v>
      </c>
      <c r="J247" s="2" t="s">
        <v>16</v>
      </c>
      <c r="K247" s="2" t="s">
        <v>17</v>
      </c>
      <c r="L247" s="20" t="str">
        <f>IF(AND(I247&lt;5,'Billing Details'!I247&gt;10000),"High Priority","Regular Follow Up")</f>
        <v>Regular Follow Up</v>
      </c>
      <c r="M247" t="str">
        <f>IF(AND(L247="High Priority",'Patient Health Records'!U247="Critical",'Patient Health Records'!T247="Yes"),"Needs Attention",IF(AND('Patient Health Records'!U247&lt;&gt; "Critical",'Patient Health Records'!T247="Yes"),"Monitor Later",IF(AND('Patient Health Records'!U247="Critical",'Patient Health Records'!T247="No"),"Ask for Readmission","No Action")))</f>
        <v>Monitor Later</v>
      </c>
    </row>
    <row r="248" spans="1:13" ht="15.75" customHeight="1">
      <c r="A248" s="2" t="s">
        <v>363</v>
      </c>
      <c r="B248" s="2" t="s">
        <v>161</v>
      </c>
      <c r="C248" s="2" t="s">
        <v>19</v>
      </c>
      <c r="D248" s="17">
        <v>21550</v>
      </c>
      <c r="E248" s="36">
        <f t="shared" si="7"/>
        <v>1958</v>
      </c>
      <c r="F248" s="36">
        <f t="shared" ca="1" si="8"/>
        <v>68</v>
      </c>
      <c r="G248" s="36" t="str" cm="1">
        <f t="array" aca="1" ref="G248" ca="1">_xlfn.IFS(AND(F248&gt;=21,F248&lt;=35), "Young Adults", AND(F248&gt;=35, F248&lt;=45), "Senior Adullt", AND(F248&gt;=46,F248&lt;=65), "senior",AND(F248&gt;=66,F248&lt;=87),"Super Adults")</f>
        <v>Super Adults</v>
      </c>
      <c r="H248" s="36"/>
      <c r="I248" s="3">
        <v>7</v>
      </c>
      <c r="J248" s="2" t="s">
        <v>33</v>
      </c>
      <c r="K248" s="2" t="s">
        <v>29</v>
      </c>
      <c r="L248" s="20" t="str">
        <f>IF(AND(I248&lt;5,'Billing Details'!I248&gt;10000),"High Priority","Regular Follow Up")</f>
        <v>Regular Follow Up</v>
      </c>
      <c r="M248" t="str">
        <f>IF(AND(L248="High Priority",'Patient Health Records'!U248="Critical",'Patient Health Records'!T248="Yes"),"Needs Attention",IF(AND('Patient Health Records'!U248&lt;&gt; "Critical",'Patient Health Records'!T248="Yes"),"Monitor Later",IF(AND('Patient Health Records'!U248="Critical",'Patient Health Records'!T248="No"),"Ask for Readmission","No Action")))</f>
        <v>No Action</v>
      </c>
    </row>
    <row r="249" spans="1:13" ht="15.75" customHeight="1">
      <c r="A249" s="2" t="s">
        <v>364</v>
      </c>
      <c r="B249" s="2" t="s">
        <v>173</v>
      </c>
      <c r="C249" s="2" t="s">
        <v>19</v>
      </c>
      <c r="D249" s="17">
        <v>25203</v>
      </c>
      <c r="E249" s="36">
        <f t="shared" si="7"/>
        <v>1968</v>
      </c>
      <c r="F249" s="36">
        <f t="shared" ca="1" si="8"/>
        <v>58</v>
      </c>
      <c r="G249" s="36" t="str" cm="1">
        <f t="array" aca="1" ref="G249" ca="1">_xlfn.IFS(AND(F249&gt;=21,F249&lt;=35), "Young Adults", AND(F249&gt;=35, F249&lt;=45), "Senior Adullt", AND(F249&gt;=46,F249&lt;=65), "senior",AND(F249&gt;=66,F249&lt;=87),"Super Adults")</f>
        <v>senior</v>
      </c>
      <c r="H249" s="36"/>
      <c r="I249" s="3">
        <v>7</v>
      </c>
      <c r="J249" s="2" t="s">
        <v>20</v>
      </c>
      <c r="K249" s="2" t="s">
        <v>11</v>
      </c>
      <c r="L249" s="20" t="str">
        <f>IF(AND(I249&lt;5,'Billing Details'!I249&gt;10000),"High Priority","Regular Follow Up")</f>
        <v>Regular Follow Up</v>
      </c>
      <c r="M249" t="str">
        <f>IF(AND(L249="High Priority",'Patient Health Records'!U249="Critical",'Patient Health Records'!T249="Yes"),"Needs Attention",IF(AND('Patient Health Records'!U249&lt;&gt; "Critical",'Patient Health Records'!T249="Yes"),"Monitor Later",IF(AND('Patient Health Records'!U249="Critical",'Patient Health Records'!T249="No"),"Ask for Readmission","No Action")))</f>
        <v>Monitor Later</v>
      </c>
    </row>
    <row r="250" spans="1:13" ht="15.75" customHeight="1">
      <c r="A250" s="2" t="s">
        <v>365</v>
      </c>
      <c r="B250" s="2" t="s">
        <v>157</v>
      </c>
      <c r="C250" s="2" t="s">
        <v>19</v>
      </c>
      <c r="D250" s="17">
        <v>23377</v>
      </c>
      <c r="E250" s="36">
        <f t="shared" si="7"/>
        <v>1964</v>
      </c>
      <c r="F250" s="36">
        <f t="shared" ca="1" si="8"/>
        <v>62</v>
      </c>
      <c r="G250" s="36" t="str" cm="1">
        <f t="array" aca="1" ref="G250" ca="1">_xlfn.IFS(AND(F250&gt;=21,F250&lt;=35), "Young Adults", AND(F250&gt;=35, F250&lt;=45), "Senior Adullt", AND(F250&gt;=46,F250&lt;=65), "senior",AND(F250&gt;=66,F250&lt;=87),"Super Adults")</f>
        <v>senior</v>
      </c>
      <c r="H250" s="36"/>
      <c r="I250" s="3">
        <v>0.5</v>
      </c>
      <c r="J250" s="2" t="s">
        <v>22</v>
      </c>
      <c r="K250" s="2" t="s">
        <v>17</v>
      </c>
      <c r="L250" s="20" t="str">
        <f>IF(AND(I250&lt;5,'Billing Details'!I250&gt;10000),"High Priority","Regular Follow Up")</f>
        <v>Regular Follow Up</v>
      </c>
      <c r="M250" t="str">
        <f>IF(AND(L250="High Priority",'Patient Health Records'!U250="Critical",'Patient Health Records'!T250="Yes"),"Needs Attention",IF(AND('Patient Health Records'!U250&lt;&gt; "Critical",'Patient Health Records'!T250="Yes"),"Monitor Later",IF(AND('Patient Health Records'!U250="Critical",'Patient Health Records'!T250="No"),"Ask for Readmission","No Action")))</f>
        <v>No Action</v>
      </c>
    </row>
    <row r="251" spans="1:13" ht="15.75" customHeight="1">
      <c r="A251" s="2" t="s">
        <v>366</v>
      </c>
      <c r="B251" s="2" t="s">
        <v>50</v>
      </c>
      <c r="C251" s="2" t="s">
        <v>19</v>
      </c>
      <c r="D251" s="17">
        <v>31412</v>
      </c>
      <c r="E251" s="36">
        <f t="shared" si="7"/>
        <v>1985</v>
      </c>
      <c r="F251" s="36">
        <f t="shared" ca="1" si="8"/>
        <v>41</v>
      </c>
      <c r="G251" s="36" t="str" cm="1">
        <f t="array" aca="1" ref="G251" ca="1">_xlfn.IFS(AND(F251&gt;=21,F251&lt;=35), "Young Adults", AND(F251&gt;=35, F251&lt;=45), "Senior Adullt", AND(F251&gt;=46,F251&lt;=65), "senior",AND(F251&gt;=66,F251&lt;=87),"Super Adults")</f>
        <v>Senior Adullt</v>
      </c>
      <c r="H251" s="36"/>
      <c r="I251" s="3">
        <v>5</v>
      </c>
      <c r="J251" s="2" t="s">
        <v>33</v>
      </c>
      <c r="K251" s="2" t="s">
        <v>29</v>
      </c>
      <c r="L251" s="20" t="str">
        <f>IF(AND(I251&lt;5,'Billing Details'!I251&gt;10000),"High Priority","Regular Follow Up")</f>
        <v>Regular Follow Up</v>
      </c>
      <c r="M251" t="str">
        <f>IF(AND(L251="High Priority",'Patient Health Records'!U251="Critical",'Patient Health Records'!T251="Yes"),"Needs Attention",IF(AND('Patient Health Records'!U251&lt;&gt; "Critical",'Patient Health Records'!T251="Yes"),"Monitor Later",IF(AND('Patient Health Records'!U251="Critical",'Patient Health Records'!T251="No"),"Ask for Readmission","No Action")))</f>
        <v>Monitor Later</v>
      </c>
    </row>
    <row r="252" spans="1:13" ht="15.75" customHeight="1">
      <c r="A252" s="2" t="s">
        <v>367</v>
      </c>
      <c r="B252" s="2" t="s">
        <v>90</v>
      </c>
      <c r="C252" s="2" t="s">
        <v>9</v>
      </c>
      <c r="D252" s="17">
        <v>30682</v>
      </c>
      <c r="E252" s="36">
        <f t="shared" si="7"/>
        <v>1984</v>
      </c>
      <c r="F252" s="36">
        <f t="shared" ca="1" si="8"/>
        <v>42</v>
      </c>
      <c r="G252" s="36" t="str" cm="1">
        <f t="array" aca="1" ref="G252" ca="1">_xlfn.IFS(AND(F252&gt;=21,F252&lt;=35), "Young Adults", AND(F252&gt;=35, F252&lt;=45), "Senior Adullt", AND(F252&gt;=46,F252&lt;=65), "senior",AND(F252&gt;=66,F252&lt;=87),"Super Adults")</f>
        <v>Senior Adullt</v>
      </c>
      <c r="H252" s="36"/>
      <c r="I252" s="3">
        <v>9</v>
      </c>
      <c r="J252" s="2" t="s">
        <v>10</v>
      </c>
      <c r="K252" s="2" t="s">
        <v>11</v>
      </c>
      <c r="L252" s="20" t="str">
        <f>IF(AND(I252&lt;5,'Billing Details'!I252&gt;10000),"High Priority","Regular Follow Up")</f>
        <v>Regular Follow Up</v>
      </c>
      <c r="M252" t="str">
        <f>IF(AND(L252="High Priority",'Patient Health Records'!U252="Critical",'Patient Health Records'!T252="Yes"),"Needs Attention",IF(AND('Patient Health Records'!U252&lt;&gt; "Critical",'Patient Health Records'!T252="Yes"),"Monitor Later",IF(AND('Patient Health Records'!U252="Critical",'Patient Health Records'!T252="No"),"Ask for Readmission","No Action")))</f>
        <v>No Action</v>
      </c>
    </row>
    <row r="253" spans="1:13" ht="15.75" customHeight="1">
      <c r="A253" s="2" t="s">
        <v>368</v>
      </c>
      <c r="B253" s="2" t="s">
        <v>50</v>
      </c>
      <c r="C253" s="2" t="s">
        <v>19</v>
      </c>
      <c r="D253" s="17">
        <v>32508</v>
      </c>
      <c r="E253" s="36">
        <f t="shared" si="7"/>
        <v>1988</v>
      </c>
      <c r="F253" s="36">
        <f t="shared" ca="1" si="8"/>
        <v>38</v>
      </c>
      <c r="G253" s="36" t="str" cm="1">
        <f t="array" aca="1" ref="G253" ca="1">_xlfn.IFS(AND(F253&gt;=21,F253&lt;=35), "Young Adults", AND(F253&gt;=35, F253&lt;=45), "Senior Adullt", AND(F253&gt;=46,F253&lt;=65), "senior",AND(F253&gt;=66,F253&lt;=87),"Super Adults")</f>
        <v>Senior Adullt</v>
      </c>
      <c r="H253" s="36"/>
      <c r="I253" s="3">
        <v>2</v>
      </c>
      <c r="J253" s="2" t="s">
        <v>33</v>
      </c>
      <c r="K253" s="2" t="s">
        <v>29</v>
      </c>
      <c r="L253" s="20" t="str">
        <f>IF(AND(I253&lt;5,'Billing Details'!I253&gt;10000),"High Priority","Regular Follow Up")</f>
        <v>High Priority</v>
      </c>
      <c r="M253" t="str">
        <f>IF(AND(L253="High Priority",'Patient Health Records'!U253="Critical",'Patient Health Records'!T253="Yes"),"Needs Attention",IF(AND('Patient Health Records'!U253&lt;&gt; "Critical",'Patient Health Records'!T253="Yes"),"Monitor Later",IF(AND('Patient Health Records'!U253="Critical",'Patient Health Records'!T253="No"),"Ask for Readmission","No Action")))</f>
        <v>Monitor Later</v>
      </c>
    </row>
    <row r="254" spans="1:13" ht="15.75" customHeight="1">
      <c r="A254" s="2" t="s">
        <v>369</v>
      </c>
      <c r="B254" s="2" t="s">
        <v>370</v>
      </c>
      <c r="C254" s="2" t="s">
        <v>9</v>
      </c>
      <c r="D254" s="17">
        <v>36160</v>
      </c>
      <c r="E254" s="36">
        <f t="shared" si="7"/>
        <v>1998</v>
      </c>
      <c r="F254" s="36">
        <f t="shared" ca="1" si="8"/>
        <v>28</v>
      </c>
      <c r="G254" s="36" t="str" cm="1">
        <f t="array" aca="1" ref="G254" ca="1">_xlfn.IFS(AND(F254&gt;=21,F254&lt;=35), "Young Adults", AND(F254&gt;=35, F254&lt;=45), "Senior Adullt", AND(F254&gt;=46,F254&lt;=65), "senior",AND(F254&gt;=66,F254&lt;=87),"Super Adults")</f>
        <v>Young Adults</v>
      </c>
      <c r="H254" s="36"/>
      <c r="I254" s="3">
        <v>2</v>
      </c>
      <c r="J254" s="2" t="s">
        <v>22</v>
      </c>
      <c r="K254" s="2" t="s">
        <v>17</v>
      </c>
      <c r="L254" s="20" t="str">
        <f>IF(AND(I254&lt;5,'Billing Details'!I254&gt;10000),"High Priority","Regular Follow Up")</f>
        <v>High Priority</v>
      </c>
      <c r="M254" t="str">
        <f>IF(AND(L254="High Priority",'Patient Health Records'!U254="Critical",'Patient Health Records'!T254="Yes"),"Needs Attention",IF(AND('Patient Health Records'!U254&lt;&gt; "Critical",'Patient Health Records'!T254="Yes"),"Monitor Later",IF(AND('Patient Health Records'!U254="Critical",'Patient Health Records'!T254="No"),"Ask for Readmission","No Action")))</f>
        <v>Ask for Readmission</v>
      </c>
    </row>
    <row r="255" spans="1:13" ht="15.75" customHeight="1">
      <c r="A255" s="2" t="s">
        <v>371</v>
      </c>
      <c r="B255" s="2" t="s">
        <v>50</v>
      </c>
      <c r="C255" s="2" t="s">
        <v>19</v>
      </c>
      <c r="D255" s="17">
        <v>28855</v>
      </c>
      <c r="E255" s="36">
        <f t="shared" si="7"/>
        <v>1978</v>
      </c>
      <c r="F255" s="36">
        <f t="shared" ca="1" si="8"/>
        <v>48</v>
      </c>
      <c r="G255" s="36" t="str" cm="1">
        <f t="array" aca="1" ref="G255" ca="1">_xlfn.IFS(AND(F255&gt;=21,F255&lt;=35), "Young Adults", AND(F255&gt;=35, F255&lt;=45), "Senior Adullt", AND(F255&gt;=46,F255&lt;=65), "senior",AND(F255&gt;=66,F255&lt;=87),"Super Adults")</f>
        <v>senior</v>
      </c>
      <c r="H255" s="36"/>
      <c r="I255" s="3">
        <v>15</v>
      </c>
      <c r="J255" s="2" t="s">
        <v>43</v>
      </c>
      <c r="K255" s="2" t="s">
        <v>51</v>
      </c>
      <c r="L255" s="20" t="str">
        <f>IF(AND(I255&lt;5,'Billing Details'!I255&gt;10000),"High Priority","Regular Follow Up")</f>
        <v>Regular Follow Up</v>
      </c>
      <c r="M255" t="str">
        <f>IF(AND(L255="High Priority",'Patient Health Records'!U255="Critical",'Patient Health Records'!T255="Yes"),"Needs Attention",IF(AND('Patient Health Records'!U255&lt;&gt; "Critical",'Patient Health Records'!T255="Yes"),"Monitor Later",IF(AND('Patient Health Records'!U255="Critical",'Patient Health Records'!T255="No"),"Ask for Readmission","No Action")))</f>
        <v>No Action</v>
      </c>
    </row>
    <row r="256" spans="1:13" ht="15.75" customHeight="1">
      <c r="A256" s="2" t="s">
        <v>372</v>
      </c>
      <c r="B256" s="2" t="s">
        <v>168</v>
      </c>
      <c r="C256" s="2" t="s">
        <v>9</v>
      </c>
      <c r="D256" s="17">
        <v>30682</v>
      </c>
      <c r="E256" s="36">
        <f t="shared" si="7"/>
        <v>1984</v>
      </c>
      <c r="F256" s="36">
        <f t="shared" ca="1" si="8"/>
        <v>42</v>
      </c>
      <c r="G256" s="36" t="str" cm="1">
        <f t="array" aca="1" ref="G256" ca="1">_xlfn.IFS(AND(F256&gt;=21,F256&lt;=35), "Young Adults", AND(F256&gt;=35, F256&lt;=45), "Senior Adullt", AND(F256&gt;=46,F256&lt;=65), "senior",AND(F256&gt;=66,F256&lt;=87),"Super Adults")</f>
        <v>Senior Adullt</v>
      </c>
      <c r="H256" s="36"/>
      <c r="I256" s="3">
        <v>20</v>
      </c>
      <c r="J256" s="2" t="s">
        <v>20</v>
      </c>
      <c r="K256" s="2" t="s">
        <v>11</v>
      </c>
      <c r="L256" s="20" t="str">
        <f>IF(AND(I256&lt;5,'Billing Details'!I256&gt;10000),"High Priority","Regular Follow Up")</f>
        <v>Regular Follow Up</v>
      </c>
      <c r="M256" t="str">
        <f>IF(AND(L256="High Priority",'Patient Health Records'!U256="Critical",'Patient Health Records'!T256="Yes"),"Needs Attention",IF(AND('Patient Health Records'!U256&lt;&gt; "Critical",'Patient Health Records'!T256="Yes"),"Monitor Later",IF(AND('Patient Health Records'!U256="Critical",'Patient Health Records'!T256="No"),"Ask for Readmission","No Action")))</f>
        <v>Monitor Later</v>
      </c>
    </row>
    <row r="257" spans="1:13" ht="15.75" customHeight="1">
      <c r="A257" s="2" t="s">
        <v>373</v>
      </c>
      <c r="B257" s="2" t="s">
        <v>53</v>
      </c>
      <c r="C257" s="2" t="s">
        <v>9</v>
      </c>
      <c r="D257" s="17">
        <v>27029</v>
      </c>
      <c r="E257" s="36">
        <f t="shared" si="7"/>
        <v>1973</v>
      </c>
      <c r="F257" s="36">
        <f t="shared" ca="1" si="8"/>
        <v>53</v>
      </c>
      <c r="G257" s="36" t="str" cm="1">
        <f t="array" aca="1" ref="G257" ca="1">_xlfn.IFS(AND(F257&gt;=21,F257&lt;=35), "Young Adults", AND(F257&gt;=35, F257&lt;=45), "Senior Adullt", AND(F257&gt;=46,F257&lt;=65), "senior",AND(F257&gt;=66,F257&lt;=87),"Super Adults")</f>
        <v>senior</v>
      </c>
      <c r="H257" s="36"/>
      <c r="I257" s="3">
        <v>30</v>
      </c>
      <c r="J257" s="2" t="s">
        <v>22</v>
      </c>
      <c r="K257" s="2" t="s">
        <v>17</v>
      </c>
      <c r="L257" s="20" t="str">
        <f>IF(AND(I257&lt;5,'Billing Details'!I257&gt;10000),"High Priority","Regular Follow Up")</f>
        <v>Regular Follow Up</v>
      </c>
      <c r="M257" t="str">
        <f>IF(AND(L257="High Priority",'Patient Health Records'!U257="Critical",'Patient Health Records'!T257="Yes"),"Needs Attention",IF(AND('Patient Health Records'!U257&lt;&gt; "Critical",'Patient Health Records'!T257="Yes"),"Monitor Later",IF(AND('Patient Health Records'!U257="Critical",'Patient Health Records'!T257="No"),"Ask for Readmission","No Action")))</f>
        <v>Ask for Readmission</v>
      </c>
    </row>
    <row r="258" spans="1:13" ht="15.75" customHeight="1">
      <c r="A258" s="2" t="s">
        <v>374</v>
      </c>
      <c r="B258" s="2" t="s">
        <v>611</v>
      </c>
      <c r="C258" s="2" t="s">
        <v>9</v>
      </c>
      <c r="D258" s="17">
        <v>34334</v>
      </c>
      <c r="E258" s="36">
        <f t="shared" si="7"/>
        <v>1993</v>
      </c>
      <c r="F258" s="36">
        <f t="shared" ca="1" si="8"/>
        <v>33</v>
      </c>
      <c r="G258" s="36" t="str" cm="1">
        <f t="array" aca="1" ref="G258" ca="1">_xlfn.IFS(AND(F258&gt;=21,F258&lt;=35), "Young Adults", AND(F258&gt;=35, F258&lt;=45), "Senior Adullt", AND(F258&gt;=46,F258&lt;=65), "senior",AND(F258&gt;=66,F258&lt;=87),"Super Adults")</f>
        <v>Young Adults</v>
      </c>
      <c r="H258" s="36"/>
      <c r="I258" s="3">
        <v>70</v>
      </c>
      <c r="J258" s="2" t="s">
        <v>20</v>
      </c>
      <c r="K258" s="2" t="s">
        <v>11</v>
      </c>
      <c r="L258" s="20" t="str">
        <f>IF(AND(I258&lt;5,'Billing Details'!I258&gt;10000),"High Priority","Regular Follow Up")</f>
        <v>Regular Follow Up</v>
      </c>
      <c r="M258" t="str">
        <f>IF(AND(L258="High Priority",'Patient Health Records'!U258="Critical",'Patient Health Records'!T258="Yes"),"Needs Attention",IF(AND('Patient Health Records'!U258&lt;&gt; "Critical",'Patient Health Records'!T258="Yes"),"Monitor Later",IF(AND('Patient Health Records'!U258="Critical",'Patient Health Records'!T258="No"),"Ask for Readmission","No Action")))</f>
        <v>Monitor Later</v>
      </c>
    </row>
    <row r="259" spans="1:13" ht="15.75" customHeight="1">
      <c r="A259" s="2" t="s">
        <v>375</v>
      </c>
      <c r="B259" s="2" t="s">
        <v>205</v>
      </c>
      <c r="C259" s="2" t="s">
        <v>9</v>
      </c>
      <c r="D259" s="17">
        <v>23377</v>
      </c>
      <c r="E259" s="36">
        <f t="shared" ref="E259:E322" si="9">YEAR(D259)</f>
        <v>1964</v>
      </c>
      <c r="F259" s="36">
        <f t="shared" ref="F259:F322" ca="1" si="10">DATEDIF(DATE(E259,1,1), TODAY(), "Y")</f>
        <v>62</v>
      </c>
      <c r="G259" s="36" t="str" cm="1">
        <f t="array" aca="1" ref="G259" ca="1">_xlfn.IFS(AND(F259&gt;=21,F259&lt;=35), "Young Adults", AND(F259&gt;=35, F259&lt;=45), "Senior Adullt", AND(F259&gt;=46,F259&lt;=65), "senior",AND(F259&gt;=66,F259&lt;=87),"Super Adults")</f>
        <v>senior</v>
      </c>
      <c r="H259" s="36"/>
      <c r="I259" s="3">
        <v>7</v>
      </c>
      <c r="J259" s="2" t="s">
        <v>16</v>
      </c>
      <c r="K259" s="2" t="s">
        <v>17</v>
      </c>
      <c r="L259" s="20" t="str">
        <f>IF(AND(I259&lt;5,'Billing Details'!I259&gt;10000),"High Priority","Regular Follow Up")</f>
        <v>Regular Follow Up</v>
      </c>
      <c r="M259" t="str">
        <f>IF(AND(L259="High Priority",'Patient Health Records'!U259="Critical",'Patient Health Records'!T259="Yes"),"Needs Attention",IF(AND('Patient Health Records'!U259&lt;&gt; "Critical",'Patient Health Records'!T259="Yes"),"Monitor Later",IF(AND('Patient Health Records'!U259="Critical",'Patient Health Records'!T259="No"),"Ask for Readmission","No Action")))</f>
        <v>No Action</v>
      </c>
    </row>
    <row r="260" spans="1:13" ht="15.75" customHeight="1">
      <c r="A260" s="2" t="s">
        <v>376</v>
      </c>
      <c r="B260" s="2" t="s">
        <v>311</v>
      </c>
      <c r="C260" s="2" t="s">
        <v>19</v>
      </c>
      <c r="D260" s="17">
        <v>34334</v>
      </c>
      <c r="E260" s="36">
        <f t="shared" si="9"/>
        <v>1993</v>
      </c>
      <c r="F260" s="36">
        <f t="shared" ca="1" si="10"/>
        <v>33</v>
      </c>
      <c r="G260" s="36" t="str" cm="1">
        <f t="array" aca="1" ref="G260" ca="1">_xlfn.IFS(AND(F260&gt;=21,F260&lt;=35), "Young Adults", AND(F260&gt;=35, F260&lt;=45), "Senior Adullt", AND(F260&gt;=46,F260&lt;=65), "senior",AND(F260&gt;=66,F260&lt;=87),"Super Adults")</f>
        <v>Young Adults</v>
      </c>
      <c r="H260" s="36"/>
      <c r="I260" s="3">
        <v>7</v>
      </c>
      <c r="J260" s="2" t="s">
        <v>14</v>
      </c>
      <c r="K260" s="2" t="s">
        <v>51</v>
      </c>
      <c r="L260" s="20" t="str">
        <f>IF(AND(I260&lt;5,'Billing Details'!I260&gt;10000),"High Priority","Regular Follow Up")</f>
        <v>Regular Follow Up</v>
      </c>
      <c r="M260" t="str">
        <f>IF(AND(L260="High Priority",'Patient Health Records'!U260="Critical",'Patient Health Records'!T260="Yes"),"Needs Attention",IF(AND('Patient Health Records'!U260&lt;&gt; "Critical",'Patient Health Records'!T260="Yes"),"Monitor Later",IF(AND('Patient Health Records'!U260="Critical",'Patient Health Records'!T260="No"),"Ask for Readmission","No Action")))</f>
        <v>Ask for Readmission</v>
      </c>
    </row>
    <row r="261" spans="1:13" ht="15.75" customHeight="1">
      <c r="A261" s="2" t="s">
        <v>377</v>
      </c>
      <c r="B261" s="2" t="s">
        <v>113</v>
      </c>
      <c r="C261" s="2" t="s">
        <v>19</v>
      </c>
      <c r="D261" s="17">
        <v>28855</v>
      </c>
      <c r="E261" s="36">
        <f t="shared" si="9"/>
        <v>1978</v>
      </c>
      <c r="F261" s="36">
        <f t="shared" ca="1" si="10"/>
        <v>48</v>
      </c>
      <c r="G261" s="36" t="str" cm="1">
        <f t="array" aca="1" ref="G261" ca="1">_xlfn.IFS(AND(F261&gt;=21,F261&lt;=35), "Young Adults", AND(F261&gt;=35, F261&lt;=45), "Senior Adullt", AND(F261&gt;=46,F261&lt;=65), "senior",AND(F261&gt;=66,F261&lt;=87),"Super Adults")</f>
        <v>senior</v>
      </c>
      <c r="H261" s="36"/>
      <c r="I261" s="3">
        <v>3</v>
      </c>
      <c r="J261" s="2" t="s">
        <v>33</v>
      </c>
      <c r="K261" s="2" t="s">
        <v>29</v>
      </c>
      <c r="L261" s="20" t="str">
        <f>IF(AND(I261&lt;5,'Billing Details'!I261&gt;10000),"High Priority","Regular Follow Up")</f>
        <v>Regular Follow Up</v>
      </c>
      <c r="M261" t="str">
        <f>IF(AND(L261="High Priority",'Patient Health Records'!U261="Critical",'Patient Health Records'!T261="Yes"),"Needs Attention",IF(AND('Patient Health Records'!U261&lt;&gt; "Critical",'Patient Health Records'!T261="Yes"),"Monitor Later",IF(AND('Patient Health Records'!U261="Critical",'Patient Health Records'!T261="No"),"Ask for Readmission","No Action")))</f>
        <v>No Action</v>
      </c>
    </row>
    <row r="262" spans="1:13" ht="15.75" customHeight="1">
      <c r="A262" s="2" t="s">
        <v>378</v>
      </c>
      <c r="B262" s="2" t="s">
        <v>57</v>
      </c>
      <c r="C262" s="2" t="s">
        <v>19</v>
      </c>
      <c r="D262" s="17">
        <v>32508</v>
      </c>
      <c r="E262" s="36">
        <f t="shared" si="9"/>
        <v>1988</v>
      </c>
      <c r="F262" s="36">
        <f t="shared" ca="1" si="10"/>
        <v>38</v>
      </c>
      <c r="G262" s="36" t="str" cm="1">
        <f t="array" aca="1" ref="G262" ca="1">_xlfn.IFS(AND(F262&gt;=21,F262&lt;=35), "Young Adults", AND(F262&gt;=35, F262&lt;=45), "Senior Adullt", AND(F262&gt;=46,F262&lt;=65), "senior",AND(F262&gt;=66,F262&lt;=87),"Super Adults")</f>
        <v>Senior Adullt</v>
      </c>
      <c r="H262" s="36"/>
      <c r="I262" s="3">
        <v>4</v>
      </c>
      <c r="J262" s="2" t="s">
        <v>20</v>
      </c>
      <c r="K262" s="2" t="s">
        <v>11</v>
      </c>
      <c r="L262" s="20" t="str">
        <f>IF(AND(I262&lt;5,'Billing Details'!I262&gt;10000),"High Priority","Regular Follow Up")</f>
        <v>Regular Follow Up</v>
      </c>
      <c r="M262" t="str">
        <f>IF(AND(L262="High Priority",'Patient Health Records'!U262="Critical",'Patient Health Records'!T262="Yes"),"Needs Attention",IF(AND('Patient Health Records'!U262&lt;&gt; "Critical",'Patient Health Records'!T262="Yes"),"Monitor Later",IF(AND('Patient Health Records'!U262="Critical",'Patient Health Records'!T262="No"),"Ask for Readmission","No Action")))</f>
        <v>Ask for Readmission</v>
      </c>
    </row>
    <row r="263" spans="1:13" ht="15.75" customHeight="1">
      <c r="A263" s="2" t="s">
        <v>379</v>
      </c>
      <c r="B263" s="2" t="s">
        <v>48</v>
      </c>
      <c r="C263" s="2" t="s">
        <v>9</v>
      </c>
      <c r="D263" s="17">
        <v>34334</v>
      </c>
      <c r="E263" s="36">
        <f t="shared" si="9"/>
        <v>1993</v>
      </c>
      <c r="F263" s="36">
        <f t="shared" ca="1" si="10"/>
        <v>33</v>
      </c>
      <c r="G263" s="36" t="str" cm="1">
        <f t="array" aca="1" ref="G263" ca="1">_xlfn.IFS(AND(F263&gt;=21,F263&lt;=35), "Young Adults", AND(F263&gt;=35, F263&lt;=45), "Senior Adullt", AND(F263&gt;=46,F263&lt;=65), "senior",AND(F263&gt;=66,F263&lt;=87),"Super Adults")</f>
        <v>Young Adults</v>
      </c>
      <c r="H263" s="36"/>
      <c r="I263" s="3">
        <v>7</v>
      </c>
      <c r="J263" s="2" t="s">
        <v>16</v>
      </c>
      <c r="K263" s="2" t="s">
        <v>17</v>
      </c>
      <c r="L263" s="20" t="str">
        <f>IF(AND(I263&lt;5,'Billing Details'!I263&gt;10000),"High Priority","Regular Follow Up")</f>
        <v>Regular Follow Up</v>
      </c>
      <c r="M263" t="str">
        <f>IF(AND(L263="High Priority",'Patient Health Records'!U263="Critical",'Patient Health Records'!T263="Yes"),"Needs Attention",IF(AND('Patient Health Records'!U263&lt;&gt; "Critical",'Patient Health Records'!T263="Yes"),"Monitor Later",IF(AND('Patient Health Records'!U263="Critical",'Patient Health Records'!T263="No"),"Ask for Readmission","No Action")))</f>
        <v>No Action</v>
      </c>
    </row>
    <row r="264" spans="1:13" ht="15.75" customHeight="1">
      <c r="A264" s="2" t="s">
        <v>380</v>
      </c>
      <c r="B264" s="2" t="s">
        <v>324</v>
      </c>
      <c r="C264" s="2" t="s">
        <v>9</v>
      </c>
      <c r="D264" s="17">
        <v>25203</v>
      </c>
      <c r="E264" s="36">
        <f t="shared" si="9"/>
        <v>1968</v>
      </c>
      <c r="F264" s="36">
        <f t="shared" ca="1" si="10"/>
        <v>58</v>
      </c>
      <c r="G264" s="36" t="str" cm="1">
        <f t="array" aca="1" ref="G264" ca="1">_xlfn.IFS(AND(F264&gt;=21,F264&lt;=35), "Young Adults", AND(F264&gt;=35, F264&lt;=45), "Senior Adullt", AND(F264&gt;=46,F264&lt;=65), "senior",AND(F264&gt;=66,F264&lt;=87),"Super Adults")</f>
        <v>senior</v>
      </c>
      <c r="H264" s="36"/>
      <c r="I264" s="3">
        <v>30</v>
      </c>
      <c r="J264" s="2" t="s">
        <v>33</v>
      </c>
      <c r="K264" s="2" t="s">
        <v>29</v>
      </c>
      <c r="L264" s="20" t="str">
        <f>IF(AND(I264&lt;5,'Billing Details'!I264&gt;10000),"High Priority","Regular Follow Up")</f>
        <v>Regular Follow Up</v>
      </c>
      <c r="M264" t="str">
        <f>IF(AND(L264="High Priority",'Patient Health Records'!U264="Critical",'Patient Health Records'!T264="Yes"),"Needs Attention",IF(AND('Patient Health Records'!U264&lt;&gt; "Critical",'Patient Health Records'!T264="Yes"),"Monitor Later",IF(AND('Patient Health Records'!U264="Critical",'Patient Health Records'!T264="No"),"Ask for Readmission","No Action")))</f>
        <v>Monitor Later</v>
      </c>
    </row>
    <row r="265" spans="1:13" ht="15.75" customHeight="1">
      <c r="A265" s="2" t="s">
        <v>381</v>
      </c>
      <c r="B265" s="2" t="s">
        <v>382</v>
      </c>
      <c r="C265" s="2" t="s">
        <v>19</v>
      </c>
      <c r="D265" s="17">
        <v>32508</v>
      </c>
      <c r="E265" s="36">
        <f t="shared" si="9"/>
        <v>1988</v>
      </c>
      <c r="F265" s="36">
        <f t="shared" ca="1" si="10"/>
        <v>38</v>
      </c>
      <c r="G265" s="36" t="str" cm="1">
        <f t="array" aca="1" ref="G265" ca="1">_xlfn.IFS(AND(F265&gt;=21,F265&lt;=35), "Young Adults", AND(F265&gt;=35, F265&lt;=45), "Senior Adullt", AND(F265&gt;=46,F265&lt;=65), "senior",AND(F265&gt;=66,F265&lt;=87),"Super Adults")</f>
        <v>Senior Adullt</v>
      </c>
      <c r="H265" s="36"/>
      <c r="I265" s="3">
        <v>15</v>
      </c>
      <c r="J265" s="2" t="s">
        <v>20</v>
      </c>
      <c r="K265" s="2" t="s">
        <v>11</v>
      </c>
      <c r="L265" s="20" t="str">
        <f>IF(AND(I265&lt;5,'Billing Details'!I265&gt;10000),"High Priority","Regular Follow Up")</f>
        <v>Regular Follow Up</v>
      </c>
      <c r="M265" t="str">
        <f>IF(AND(L265="High Priority",'Patient Health Records'!U265="Critical",'Patient Health Records'!T265="Yes"),"Needs Attention",IF(AND('Patient Health Records'!U265&lt;&gt; "Critical",'Patient Health Records'!T265="Yes"),"Monitor Later",IF(AND('Patient Health Records'!U265="Critical",'Patient Health Records'!T265="No"),"Ask for Readmission","No Action")))</f>
        <v>Monitor Later</v>
      </c>
    </row>
    <row r="266" spans="1:13" ht="15.75" customHeight="1">
      <c r="A266" s="2" t="s">
        <v>383</v>
      </c>
      <c r="B266" s="2" t="s">
        <v>113</v>
      </c>
      <c r="C266" s="2" t="s">
        <v>19</v>
      </c>
      <c r="D266" s="17">
        <v>30682</v>
      </c>
      <c r="E266" s="36">
        <f t="shared" si="9"/>
        <v>1984</v>
      </c>
      <c r="F266" s="36">
        <f t="shared" ca="1" si="10"/>
        <v>42</v>
      </c>
      <c r="G266" s="36" t="str" cm="1">
        <f t="array" aca="1" ref="G266" ca="1">_xlfn.IFS(AND(F266&gt;=21,F266&lt;=35), "Young Adults", AND(F266&gt;=35, F266&lt;=45), "Senior Adullt", AND(F266&gt;=46,F266&lt;=65), "senior",AND(F266&gt;=66,F266&lt;=87),"Super Adults")</f>
        <v>Senior Adullt</v>
      </c>
      <c r="H266" s="36"/>
      <c r="I266" s="3">
        <v>5</v>
      </c>
      <c r="J266" s="2" t="s">
        <v>16</v>
      </c>
      <c r="K266" s="2" t="s">
        <v>17</v>
      </c>
      <c r="L266" s="20" t="str">
        <f>IF(AND(I266&lt;5,'Billing Details'!I266&gt;10000),"High Priority","Regular Follow Up")</f>
        <v>Regular Follow Up</v>
      </c>
      <c r="M266" t="str">
        <f>IF(AND(L266="High Priority",'Patient Health Records'!U266="Critical",'Patient Health Records'!T266="Yes"),"Needs Attention",IF(AND('Patient Health Records'!U266&lt;&gt; "Critical",'Patient Health Records'!T266="Yes"),"Monitor Later",IF(AND('Patient Health Records'!U266="Critical",'Patient Health Records'!T266="No"),"Ask for Readmission","No Action")))</f>
        <v>No Action</v>
      </c>
    </row>
    <row r="267" spans="1:13" ht="15.75" customHeight="1">
      <c r="A267" s="2" t="s">
        <v>384</v>
      </c>
      <c r="B267" s="2" t="s">
        <v>385</v>
      </c>
      <c r="C267" s="2" t="s">
        <v>9</v>
      </c>
      <c r="D267" s="17">
        <v>32508</v>
      </c>
      <c r="E267" s="36">
        <f t="shared" si="9"/>
        <v>1988</v>
      </c>
      <c r="F267" s="36">
        <f t="shared" ca="1" si="10"/>
        <v>38</v>
      </c>
      <c r="G267" s="36" t="str" cm="1">
        <f t="array" aca="1" ref="G267" ca="1">_xlfn.IFS(AND(F267&gt;=21,F267&lt;=35), "Young Adults", AND(F267&gt;=35, F267&lt;=45), "Senior Adullt", AND(F267&gt;=46,F267&lt;=65), "senior",AND(F267&gt;=66,F267&lt;=87),"Super Adults")</f>
        <v>Senior Adullt</v>
      </c>
      <c r="H267" s="36"/>
      <c r="I267" s="3">
        <v>9</v>
      </c>
      <c r="J267" s="2" t="s">
        <v>43</v>
      </c>
      <c r="K267" s="2" t="s">
        <v>51</v>
      </c>
      <c r="L267" s="20" t="str">
        <f>IF(AND(I267&lt;5,'Billing Details'!I267&gt;10000),"High Priority","Regular Follow Up")</f>
        <v>Regular Follow Up</v>
      </c>
      <c r="M267" t="str">
        <f>IF(AND(L267="High Priority",'Patient Health Records'!U267="Critical",'Patient Health Records'!T267="Yes"),"Needs Attention",IF(AND('Patient Health Records'!U267&lt;&gt; "Critical",'Patient Health Records'!T267="Yes"),"Monitor Later",IF(AND('Patient Health Records'!U267="Critical",'Patient Health Records'!T267="No"),"Ask for Readmission","No Action")))</f>
        <v>Monitor Later</v>
      </c>
    </row>
    <row r="268" spans="1:13" ht="15.75" customHeight="1">
      <c r="A268" s="2" t="s">
        <v>386</v>
      </c>
      <c r="B268" s="2" t="s">
        <v>48</v>
      </c>
      <c r="C268" s="2" t="s">
        <v>9</v>
      </c>
      <c r="D268" s="17">
        <v>34334</v>
      </c>
      <c r="E268" s="36">
        <f t="shared" si="9"/>
        <v>1993</v>
      </c>
      <c r="F268" s="36">
        <f t="shared" ca="1" si="10"/>
        <v>33</v>
      </c>
      <c r="G268" s="36" t="str" cm="1">
        <f t="array" aca="1" ref="G268" ca="1">_xlfn.IFS(AND(F268&gt;=21,F268&lt;=35), "Young Adults", AND(F268&gt;=35, F268&lt;=45), "Senior Adullt", AND(F268&gt;=46,F268&lt;=65), "senior",AND(F268&gt;=66,F268&lt;=87),"Super Adults")</f>
        <v>Young Adults</v>
      </c>
      <c r="H268" s="36"/>
      <c r="I268" s="3">
        <v>7</v>
      </c>
      <c r="J268" s="2" t="s">
        <v>14</v>
      </c>
      <c r="K268" s="2" t="s">
        <v>51</v>
      </c>
      <c r="L268" s="20" t="str">
        <f>IF(AND(I268&lt;5,'Billing Details'!I268&gt;10000),"High Priority","Regular Follow Up")</f>
        <v>Regular Follow Up</v>
      </c>
      <c r="M268" t="str">
        <f>IF(AND(L268="High Priority",'Patient Health Records'!U268="Critical",'Patient Health Records'!T268="Yes"),"Needs Attention",IF(AND('Patient Health Records'!U268&lt;&gt; "Critical",'Patient Health Records'!T268="Yes"),"Monitor Later",IF(AND('Patient Health Records'!U268="Critical",'Patient Health Records'!T268="No"),"Ask for Readmission","No Action")))</f>
        <v>No Action</v>
      </c>
    </row>
    <row r="269" spans="1:13" ht="15.75" customHeight="1">
      <c r="A269" s="2" t="s">
        <v>387</v>
      </c>
      <c r="B269" s="2" t="s">
        <v>113</v>
      </c>
      <c r="C269" s="2" t="s">
        <v>19</v>
      </c>
      <c r="D269" s="17">
        <v>32508</v>
      </c>
      <c r="E269" s="36">
        <f t="shared" si="9"/>
        <v>1988</v>
      </c>
      <c r="F269" s="36">
        <f t="shared" ca="1" si="10"/>
        <v>38</v>
      </c>
      <c r="G269" s="36" t="str" cm="1">
        <f t="array" aca="1" ref="G269" ca="1">_xlfn.IFS(AND(F269&gt;=21,F269&lt;=35), "Young Adults", AND(F269&gt;=35, F269&lt;=45), "Senior Adullt", AND(F269&gt;=46,F269&lt;=65), "senior",AND(F269&gt;=66,F269&lt;=87),"Super Adults")</f>
        <v>Senior Adullt</v>
      </c>
      <c r="H269" s="36"/>
      <c r="I269" s="3">
        <v>12</v>
      </c>
      <c r="J269" s="2" t="s">
        <v>14</v>
      </c>
      <c r="K269" s="2" t="s">
        <v>51</v>
      </c>
      <c r="L269" s="20" t="str">
        <f>IF(AND(I269&lt;5,'Billing Details'!I269&gt;10000),"High Priority","Regular Follow Up")</f>
        <v>Regular Follow Up</v>
      </c>
      <c r="M269" t="str">
        <f>IF(AND(L269="High Priority",'Patient Health Records'!U269="Critical",'Patient Health Records'!T269="Yes"),"Needs Attention",IF(AND('Patient Health Records'!U269&lt;&gt; "Critical",'Patient Health Records'!T269="Yes"),"Monitor Later",IF(AND('Patient Health Records'!U269="Critical",'Patient Health Records'!T269="No"),"Ask for Readmission","No Action")))</f>
        <v>Monitor Later</v>
      </c>
    </row>
    <row r="270" spans="1:13" ht="15.75" customHeight="1">
      <c r="A270" s="2" t="s">
        <v>388</v>
      </c>
      <c r="B270" s="2" t="s">
        <v>171</v>
      </c>
      <c r="C270" s="2" t="s">
        <v>19</v>
      </c>
      <c r="D270" s="17">
        <v>30682</v>
      </c>
      <c r="E270" s="36">
        <f t="shared" si="9"/>
        <v>1984</v>
      </c>
      <c r="F270" s="36">
        <f t="shared" ca="1" si="10"/>
        <v>42</v>
      </c>
      <c r="G270" s="36" t="str" cm="1">
        <f t="array" aca="1" ref="G270" ca="1">_xlfn.IFS(AND(F270&gt;=21,F270&lt;=35), "Young Adults", AND(F270&gt;=35, F270&lt;=45), "Senior Adullt", AND(F270&gt;=46,F270&lt;=65), "senior",AND(F270&gt;=66,F270&lt;=87),"Super Adults")</f>
        <v>Senior Adullt</v>
      </c>
      <c r="H270" s="36"/>
      <c r="I270" s="3">
        <v>12</v>
      </c>
      <c r="J270" s="2" t="s">
        <v>14</v>
      </c>
      <c r="K270" s="2" t="s">
        <v>51</v>
      </c>
      <c r="L270" s="20" t="str">
        <f>IF(AND(I270&lt;5,'Billing Details'!I270&gt;10000),"High Priority","Regular Follow Up")</f>
        <v>Regular Follow Up</v>
      </c>
      <c r="M270" t="str">
        <f>IF(AND(L270="High Priority",'Patient Health Records'!U270="Critical",'Patient Health Records'!T270="Yes"),"Needs Attention",IF(AND('Patient Health Records'!U270&lt;&gt; "Critical",'Patient Health Records'!T270="Yes"),"Monitor Later",IF(AND('Patient Health Records'!U270="Critical",'Patient Health Records'!T270="No"),"Ask for Readmission","No Action")))</f>
        <v>No Action</v>
      </c>
    </row>
    <row r="271" spans="1:13" ht="15.75" customHeight="1">
      <c r="A271" s="2" t="s">
        <v>389</v>
      </c>
      <c r="B271" s="2" t="s">
        <v>129</v>
      </c>
      <c r="C271" s="2" t="s">
        <v>9</v>
      </c>
      <c r="D271" s="17">
        <v>31412</v>
      </c>
      <c r="E271" s="36">
        <f t="shared" si="9"/>
        <v>1985</v>
      </c>
      <c r="F271" s="36">
        <f t="shared" ca="1" si="10"/>
        <v>41</v>
      </c>
      <c r="G271" s="36" t="str" cm="1">
        <f t="array" aca="1" ref="G271" ca="1">_xlfn.IFS(AND(F271&gt;=21,F271&lt;=35), "Young Adults", AND(F271&gt;=35, F271&lt;=45), "Senior Adullt", AND(F271&gt;=46,F271&lt;=65), "senior",AND(F271&gt;=66,F271&lt;=87),"Super Adults")</f>
        <v>Senior Adullt</v>
      </c>
      <c r="H271" s="36"/>
      <c r="I271" s="3">
        <v>15</v>
      </c>
      <c r="J271" s="2" t="s">
        <v>33</v>
      </c>
      <c r="K271" s="2" t="s">
        <v>29</v>
      </c>
      <c r="L271" s="20" t="str">
        <f>IF(AND(I271&lt;5,'Billing Details'!I271&gt;10000),"High Priority","Regular Follow Up")</f>
        <v>Regular Follow Up</v>
      </c>
      <c r="M271" t="str">
        <f>IF(AND(L271="High Priority",'Patient Health Records'!U271="Critical",'Patient Health Records'!T271="Yes"),"Needs Attention",IF(AND('Patient Health Records'!U271&lt;&gt; "Critical",'Patient Health Records'!T271="Yes"),"Monitor Later",IF(AND('Patient Health Records'!U271="Critical",'Patient Health Records'!T271="No"),"Ask for Readmission","No Action")))</f>
        <v>No Action</v>
      </c>
    </row>
    <row r="272" spans="1:13" ht="15.75" customHeight="1">
      <c r="A272" s="2" t="s">
        <v>390</v>
      </c>
      <c r="B272" s="2" t="s">
        <v>24</v>
      </c>
      <c r="C272" s="2" t="s">
        <v>19</v>
      </c>
      <c r="D272" s="17">
        <v>34334</v>
      </c>
      <c r="E272" s="36">
        <f t="shared" si="9"/>
        <v>1993</v>
      </c>
      <c r="F272" s="36">
        <f t="shared" ca="1" si="10"/>
        <v>33</v>
      </c>
      <c r="G272" s="36" t="str" cm="1">
        <f t="array" aca="1" ref="G272" ca="1">_xlfn.IFS(AND(F272&gt;=21,F272&lt;=35), "Young Adults", AND(F272&gt;=35, F272&lt;=45), "Senior Adullt", AND(F272&gt;=46,F272&lt;=65), "senior",AND(F272&gt;=66,F272&lt;=87),"Super Adults")</f>
        <v>Young Adults</v>
      </c>
      <c r="H272" s="36"/>
      <c r="I272" s="3">
        <v>25</v>
      </c>
      <c r="J272" s="2" t="s">
        <v>16</v>
      </c>
      <c r="K272" s="2" t="s">
        <v>17</v>
      </c>
      <c r="L272" s="20" t="str">
        <f>IF(AND(I272&lt;5,'Billing Details'!I272&gt;10000),"High Priority","Regular Follow Up")</f>
        <v>Regular Follow Up</v>
      </c>
      <c r="M272" t="str">
        <f>IF(AND(L272="High Priority",'Patient Health Records'!U272="Critical",'Patient Health Records'!T272="Yes"),"Needs Attention",IF(AND('Patient Health Records'!U272&lt;&gt; "Critical",'Patient Health Records'!T272="Yes"),"Monitor Later",IF(AND('Patient Health Records'!U272="Critical",'Patient Health Records'!T272="No"),"Ask for Readmission","No Action")))</f>
        <v>No Action</v>
      </c>
    </row>
    <row r="273" spans="1:13" ht="15.75" customHeight="1">
      <c r="A273" s="2" t="s">
        <v>391</v>
      </c>
      <c r="B273" s="2" t="s">
        <v>96</v>
      </c>
      <c r="C273" s="2" t="s">
        <v>19</v>
      </c>
      <c r="D273" s="17">
        <v>21550</v>
      </c>
      <c r="E273" s="36">
        <f t="shared" si="9"/>
        <v>1958</v>
      </c>
      <c r="F273" s="36">
        <f t="shared" ca="1" si="10"/>
        <v>68</v>
      </c>
      <c r="G273" s="36" t="str" cm="1">
        <f t="array" aca="1" ref="G273" ca="1">_xlfn.IFS(AND(F273&gt;=21,F273&lt;=35), "Young Adults", AND(F273&gt;=35, F273&lt;=45), "Senior Adullt", AND(F273&gt;=46,F273&lt;=65), "senior",AND(F273&gt;=66,F273&lt;=87),"Super Adults")</f>
        <v>Super Adults</v>
      </c>
      <c r="H273" s="36"/>
      <c r="I273" s="3">
        <v>9</v>
      </c>
      <c r="J273" s="2" t="s">
        <v>33</v>
      </c>
      <c r="K273" s="2" t="s">
        <v>29</v>
      </c>
      <c r="L273" s="20" t="str">
        <f>IF(AND(I273&lt;5,'Billing Details'!I273&gt;10000),"High Priority","Regular Follow Up")</f>
        <v>Regular Follow Up</v>
      </c>
      <c r="M273" t="str">
        <f>IF(AND(L273="High Priority",'Patient Health Records'!U273="Critical",'Patient Health Records'!T273="Yes"),"Needs Attention",IF(AND('Patient Health Records'!U273&lt;&gt; "Critical",'Patient Health Records'!T273="Yes"),"Monitor Later",IF(AND('Patient Health Records'!U273="Critical",'Patient Health Records'!T273="No"),"Ask for Readmission","No Action")))</f>
        <v>No Action</v>
      </c>
    </row>
    <row r="274" spans="1:13" ht="15.75" customHeight="1">
      <c r="A274" s="2" t="s">
        <v>392</v>
      </c>
      <c r="B274" s="2" t="s">
        <v>320</v>
      </c>
      <c r="C274" s="2" t="s">
        <v>19</v>
      </c>
      <c r="D274" s="17">
        <v>28855</v>
      </c>
      <c r="E274" s="36">
        <f t="shared" si="9"/>
        <v>1978</v>
      </c>
      <c r="F274" s="36">
        <f t="shared" ca="1" si="10"/>
        <v>48</v>
      </c>
      <c r="G274" s="36" t="str" cm="1">
        <f t="array" aca="1" ref="G274" ca="1">_xlfn.IFS(AND(F274&gt;=21,F274&lt;=35), "Young Adults", AND(F274&gt;=35, F274&lt;=45), "Senior Adullt", AND(F274&gt;=46,F274&lt;=65), "senior",AND(F274&gt;=66,F274&lt;=87),"Super Adults")</f>
        <v>senior</v>
      </c>
      <c r="H274" s="36"/>
      <c r="I274" s="3">
        <v>12</v>
      </c>
      <c r="J274" s="2" t="s">
        <v>33</v>
      </c>
      <c r="K274" s="2" t="s">
        <v>29</v>
      </c>
      <c r="L274" s="20" t="str">
        <f>IF(AND(I274&lt;5,'Billing Details'!I274&gt;10000),"High Priority","Regular Follow Up")</f>
        <v>Regular Follow Up</v>
      </c>
      <c r="M274" t="str">
        <f>IF(AND(L274="High Priority",'Patient Health Records'!U274="Critical",'Patient Health Records'!T274="Yes"),"Needs Attention",IF(AND('Patient Health Records'!U274&lt;&gt; "Critical",'Patient Health Records'!T274="Yes"),"Monitor Later",IF(AND('Patient Health Records'!U274="Critical",'Patient Health Records'!T274="No"),"Ask for Readmission","No Action")))</f>
        <v>No Action</v>
      </c>
    </row>
    <row r="275" spans="1:13" ht="15.75" customHeight="1">
      <c r="A275" s="2" t="s">
        <v>393</v>
      </c>
      <c r="B275" s="2" t="s">
        <v>360</v>
      </c>
      <c r="C275" s="2" t="s">
        <v>9</v>
      </c>
      <c r="D275" s="17">
        <v>21550</v>
      </c>
      <c r="E275" s="36">
        <f t="shared" si="9"/>
        <v>1958</v>
      </c>
      <c r="F275" s="36">
        <f t="shared" ca="1" si="10"/>
        <v>68</v>
      </c>
      <c r="G275" s="36" t="str" cm="1">
        <f t="array" aca="1" ref="G275" ca="1">_xlfn.IFS(AND(F275&gt;=21,F275&lt;=35), "Young Adults", AND(F275&gt;=35, F275&lt;=45), "Senior Adullt", AND(F275&gt;=46,F275&lt;=65), "senior",AND(F275&gt;=66,F275&lt;=87),"Super Adults")</f>
        <v>Super Adults</v>
      </c>
      <c r="H275" s="36"/>
      <c r="I275" s="3">
        <v>5</v>
      </c>
      <c r="J275" s="2" t="s">
        <v>14</v>
      </c>
      <c r="K275" s="2" t="s">
        <v>51</v>
      </c>
      <c r="L275" s="20" t="str">
        <f>IF(AND(I275&lt;5,'Billing Details'!I275&gt;10000),"High Priority","Regular Follow Up")</f>
        <v>Regular Follow Up</v>
      </c>
      <c r="M275" t="str">
        <f>IF(AND(L275="High Priority",'Patient Health Records'!U275="Critical",'Patient Health Records'!T275="Yes"),"Needs Attention",IF(AND('Patient Health Records'!U275&lt;&gt; "Critical",'Patient Health Records'!T275="Yes"),"Monitor Later",IF(AND('Patient Health Records'!U275="Critical",'Patient Health Records'!T275="No"),"Ask for Readmission","No Action")))</f>
        <v>Monitor Later</v>
      </c>
    </row>
    <row r="276" spans="1:13" ht="15.75" customHeight="1">
      <c r="A276" s="2" t="s">
        <v>394</v>
      </c>
      <c r="B276" s="2" t="s">
        <v>70</v>
      </c>
      <c r="C276" s="2" t="s">
        <v>9</v>
      </c>
      <c r="D276" s="17">
        <v>31047</v>
      </c>
      <c r="E276" s="36">
        <f t="shared" si="9"/>
        <v>1984</v>
      </c>
      <c r="F276" s="36">
        <f t="shared" ca="1" si="10"/>
        <v>42</v>
      </c>
      <c r="G276" s="36" t="str" cm="1">
        <f t="array" aca="1" ref="G276" ca="1">_xlfn.IFS(AND(F276&gt;=21,F276&lt;=35), "Young Adults", AND(F276&gt;=35, F276&lt;=45), "Senior Adullt", AND(F276&gt;=46,F276&lt;=65), "senior",AND(F276&gt;=66,F276&lt;=87),"Super Adults")</f>
        <v>Senior Adullt</v>
      </c>
      <c r="H276" s="36"/>
      <c r="I276" s="3">
        <v>0.5</v>
      </c>
      <c r="J276" s="2" t="s">
        <v>22</v>
      </c>
      <c r="K276" s="2" t="s">
        <v>17</v>
      </c>
      <c r="L276" s="20" t="str">
        <f>IF(AND(I276&lt;5,'Billing Details'!I276&gt;10000),"High Priority","Regular Follow Up")</f>
        <v>High Priority</v>
      </c>
      <c r="M276" t="str">
        <f>IF(AND(L276="High Priority",'Patient Health Records'!U276="Critical",'Patient Health Records'!T276="Yes"),"Needs Attention",IF(AND('Patient Health Records'!U276&lt;&gt; "Critical",'Patient Health Records'!T276="Yes"),"Monitor Later",IF(AND('Patient Health Records'!U276="Critical",'Patient Health Records'!T276="No"),"Ask for Readmission","No Action")))</f>
        <v>Monitor Later</v>
      </c>
    </row>
    <row r="277" spans="1:13" ht="15.75" customHeight="1">
      <c r="A277" s="2" t="s">
        <v>395</v>
      </c>
      <c r="B277" s="2" t="s">
        <v>72</v>
      </c>
      <c r="C277" s="2" t="s">
        <v>19</v>
      </c>
      <c r="D277" s="17">
        <v>32508</v>
      </c>
      <c r="E277" s="36">
        <f t="shared" si="9"/>
        <v>1988</v>
      </c>
      <c r="F277" s="36">
        <f t="shared" ca="1" si="10"/>
        <v>38</v>
      </c>
      <c r="G277" s="36" t="str" cm="1">
        <f t="array" aca="1" ref="G277" ca="1">_xlfn.IFS(AND(F277&gt;=21,F277&lt;=35), "Young Adults", AND(F277&gt;=35, F277&lt;=45), "Senior Adullt", AND(F277&gt;=46,F277&lt;=65), "senior",AND(F277&gt;=66,F277&lt;=87),"Super Adults")</f>
        <v>Senior Adullt</v>
      </c>
      <c r="H277" s="36"/>
      <c r="I277" s="3">
        <v>40</v>
      </c>
      <c r="J277" s="2" t="s">
        <v>14</v>
      </c>
      <c r="K277" s="2" t="s">
        <v>51</v>
      </c>
      <c r="L277" s="20" t="str">
        <f>IF(AND(I277&lt;5,'Billing Details'!I277&gt;10000),"High Priority","Regular Follow Up")</f>
        <v>Regular Follow Up</v>
      </c>
      <c r="M277" t="str">
        <f>IF(AND(L277="High Priority",'Patient Health Records'!U277="Critical",'Patient Health Records'!T277="Yes"),"Needs Attention",IF(AND('Patient Health Records'!U277&lt;&gt; "Critical",'Patient Health Records'!T277="Yes"),"Monitor Later",IF(AND('Patient Health Records'!U277="Critical",'Patient Health Records'!T277="No"),"Ask for Readmission","No Action")))</f>
        <v>Monitor Later</v>
      </c>
    </row>
    <row r="278" spans="1:13" ht="15.75" customHeight="1">
      <c r="A278" s="2" t="s">
        <v>396</v>
      </c>
      <c r="B278" s="2" t="s">
        <v>101</v>
      </c>
      <c r="C278" s="2" t="s">
        <v>19</v>
      </c>
      <c r="D278" s="17">
        <v>27029</v>
      </c>
      <c r="E278" s="36">
        <f t="shared" si="9"/>
        <v>1973</v>
      </c>
      <c r="F278" s="36">
        <f t="shared" ca="1" si="10"/>
        <v>53</v>
      </c>
      <c r="G278" s="36" t="str" cm="1">
        <f t="array" aca="1" ref="G278" ca="1">_xlfn.IFS(AND(F278&gt;=21,F278&lt;=35), "Young Adults", AND(F278&gt;=35, F278&lt;=45), "Senior Adullt", AND(F278&gt;=46,F278&lt;=65), "senior",AND(F278&gt;=66,F278&lt;=87),"Super Adults")</f>
        <v>senior</v>
      </c>
      <c r="H278" s="36"/>
      <c r="I278" s="3">
        <v>20</v>
      </c>
      <c r="J278" s="2" t="s">
        <v>20</v>
      </c>
      <c r="K278" s="2" t="s">
        <v>11</v>
      </c>
      <c r="L278" s="20" t="str">
        <f>IF(AND(I278&lt;5,'Billing Details'!I278&gt;10000),"High Priority","Regular Follow Up")</f>
        <v>Regular Follow Up</v>
      </c>
      <c r="M278" t="str">
        <f>IF(AND(L278="High Priority",'Patient Health Records'!U278="Critical",'Patient Health Records'!T278="Yes"),"Needs Attention",IF(AND('Patient Health Records'!U278&lt;&gt; "Critical",'Patient Health Records'!T278="Yes"),"Monitor Later",IF(AND('Patient Health Records'!U278="Critical",'Patient Health Records'!T278="No"),"Ask for Readmission","No Action")))</f>
        <v>No Action</v>
      </c>
    </row>
    <row r="279" spans="1:13" ht="15.75" customHeight="1">
      <c r="A279" s="2" t="s">
        <v>397</v>
      </c>
      <c r="B279" s="2" t="s">
        <v>24</v>
      </c>
      <c r="C279" s="2" t="s">
        <v>19</v>
      </c>
      <c r="D279" s="17">
        <v>23377</v>
      </c>
      <c r="E279" s="36">
        <f t="shared" si="9"/>
        <v>1964</v>
      </c>
      <c r="F279" s="36">
        <f t="shared" ca="1" si="10"/>
        <v>62</v>
      </c>
      <c r="G279" s="36" t="str" cm="1">
        <f t="array" aca="1" ref="G279" ca="1">_xlfn.IFS(AND(F279&gt;=21,F279&lt;=35), "Young Adults", AND(F279&gt;=35, F279&lt;=45), "Senior Adullt", AND(F279&gt;=46,F279&lt;=65), "senior",AND(F279&gt;=66,F279&lt;=87),"Super Adults")</f>
        <v>senior</v>
      </c>
      <c r="H279" s="36"/>
      <c r="I279" s="3">
        <v>15</v>
      </c>
      <c r="J279" s="2" t="s">
        <v>43</v>
      </c>
      <c r="K279" s="2" t="s">
        <v>51</v>
      </c>
      <c r="L279" s="20" t="str">
        <f>IF(AND(I279&lt;5,'Billing Details'!I279&gt;10000),"High Priority","Regular Follow Up")</f>
        <v>Regular Follow Up</v>
      </c>
      <c r="M279" t="str">
        <f>IF(AND(L279="High Priority",'Patient Health Records'!U279="Critical",'Patient Health Records'!T279="Yes"),"Needs Attention",IF(AND('Patient Health Records'!U279&lt;&gt; "Critical",'Patient Health Records'!T279="Yes"),"Monitor Later",IF(AND('Patient Health Records'!U279="Critical",'Patient Health Records'!T279="No"),"Ask for Readmission","No Action")))</f>
        <v>No Action</v>
      </c>
    </row>
    <row r="280" spans="1:13" ht="15.75" customHeight="1">
      <c r="A280" s="2" t="s">
        <v>398</v>
      </c>
      <c r="B280" s="2" t="s">
        <v>399</v>
      </c>
      <c r="C280" s="2" t="s">
        <v>19</v>
      </c>
      <c r="D280" s="17">
        <v>23377</v>
      </c>
      <c r="E280" s="36">
        <f t="shared" si="9"/>
        <v>1964</v>
      </c>
      <c r="F280" s="36">
        <f t="shared" ca="1" si="10"/>
        <v>62</v>
      </c>
      <c r="G280" s="36" t="str" cm="1">
        <f t="array" aca="1" ref="G280" ca="1">_xlfn.IFS(AND(F280&gt;=21,F280&lt;=35), "Young Adults", AND(F280&gt;=35, F280&lt;=45), "Senior Adullt", AND(F280&gt;=46,F280&lt;=65), "senior",AND(F280&gt;=66,F280&lt;=87),"Super Adults")</f>
        <v>senior</v>
      </c>
      <c r="H280" s="36"/>
      <c r="I280" s="3">
        <v>9</v>
      </c>
      <c r="J280" s="2" t="s">
        <v>14</v>
      </c>
      <c r="K280" s="2" t="s">
        <v>51</v>
      </c>
      <c r="L280" s="20" t="str">
        <f>IF(AND(I280&lt;5,'Billing Details'!I280&gt;10000),"High Priority","Regular Follow Up")</f>
        <v>Regular Follow Up</v>
      </c>
      <c r="M280" t="str">
        <f>IF(AND(L280="High Priority",'Patient Health Records'!U280="Critical",'Patient Health Records'!T280="Yes"),"Needs Attention",IF(AND('Patient Health Records'!U280&lt;&gt; "Critical",'Patient Health Records'!T280="Yes"),"Monitor Later",IF(AND('Patient Health Records'!U280="Critical",'Patient Health Records'!T280="No"),"Ask for Readmission","No Action")))</f>
        <v>No Action</v>
      </c>
    </row>
    <row r="281" spans="1:13" ht="15.75" customHeight="1">
      <c r="A281" s="2" t="s">
        <v>400</v>
      </c>
      <c r="B281" s="2" t="s">
        <v>131</v>
      </c>
      <c r="C281" s="2" t="s">
        <v>19</v>
      </c>
      <c r="D281" s="17">
        <v>28855</v>
      </c>
      <c r="E281" s="36">
        <f t="shared" si="9"/>
        <v>1978</v>
      </c>
      <c r="F281" s="36">
        <f t="shared" ca="1" si="10"/>
        <v>48</v>
      </c>
      <c r="G281" s="36" t="str" cm="1">
        <f t="array" aca="1" ref="G281" ca="1">_xlfn.IFS(AND(F281&gt;=21,F281&lt;=35), "Young Adults", AND(F281&gt;=35, F281&lt;=45), "Senior Adullt", AND(F281&gt;=46,F281&lt;=65), "senior",AND(F281&gt;=66,F281&lt;=87),"Super Adults")</f>
        <v>senior</v>
      </c>
      <c r="H281" s="36"/>
      <c r="I281" s="3">
        <v>12</v>
      </c>
      <c r="J281" s="2" t="s">
        <v>14</v>
      </c>
      <c r="K281" s="2" t="s">
        <v>51</v>
      </c>
      <c r="L281" s="20" t="str">
        <f>IF(AND(I281&lt;5,'Billing Details'!I281&gt;10000),"High Priority","Regular Follow Up")</f>
        <v>Regular Follow Up</v>
      </c>
      <c r="M281" t="str">
        <f>IF(AND(L281="High Priority",'Patient Health Records'!U281="Critical",'Patient Health Records'!T281="Yes"),"Needs Attention",IF(AND('Patient Health Records'!U281&lt;&gt; "Critical",'Patient Health Records'!T281="Yes"),"Monitor Later",IF(AND('Patient Health Records'!U281="Critical",'Patient Health Records'!T281="No"),"Ask for Readmission","No Action")))</f>
        <v>No Action</v>
      </c>
    </row>
    <row r="282" spans="1:13" ht="15.75" customHeight="1">
      <c r="A282" s="2" t="s">
        <v>401</v>
      </c>
      <c r="B282" s="2" t="s">
        <v>402</v>
      </c>
      <c r="C282" s="2" t="s">
        <v>19</v>
      </c>
      <c r="D282" s="17">
        <v>28855</v>
      </c>
      <c r="E282" s="36">
        <f t="shared" si="9"/>
        <v>1978</v>
      </c>
      <c r="F282" s="36">
        <f t="shared" ca="1" si="10"/>
        <v>48</v>
      </c>
      <c r="G282" s="36" t="str" cm="1">
        <f t="array" aca="1" ref="G282" ca="1">_xlfn.IFS(AND(F282&gt;=21,F282&lt;=35), "Young Adults", AND(F282&gt;=35, F282&lt;=45), "Senior Adullt", AND(F282&gt;=46,F282&lt;=65), "senior",AND(F282&gt;=66,F282&lt;=87),"Super Adults")</f>
        <v>senior</v>
      </c>
      <c r="H282" s="36"/>
      <c r="I282" s="3">
        <v>30</v>
      </c>
      <c r="J282" s="2" t="s">
        <v>20</v>
      </c>
      <c r="K282" s="2" t="s">
        <v>11</v>
      </c>
      <c r="L282" s="20" t="str">
        <f>IF(AND(I282&lt;5,'Billing Details'!I282&gt;10000),"High Priority","Regular Follow Up")</f>
        <v>Regular Follow Up</v>
      </c>
      <c r="M282" t="str">
        <f>IF(AND(L282="High Priority",'Patient Health Records'!U282="Critical",'Patient Health Records'!T282="Yes"),"Needs Attention",IF(AND('Patient Health Records'!U282&lt;&gt; "Critical",'Patient Health Records'!T282="Yes"),"Monitor Later",IF(AND('Patient Health Records'!U282="Critical",'Patient Health Records'!T282="No"),"Ask for Readmission","No Action")))</f>
        <v>No Action</v>
      </c>
    </row>
    <row r="283" spans="1:13" ht="15.75" customHeight="1">
      <c r="A283" s="2" t="s">
        <v>403</v>
      </c>
      <c r="B283" s="2" t="s">
        <v>262</v>
      </c>
      <c r="C283" s="2" t="s">
        <v>19</v>
      </c>
      <c r="D283" s="17">
        <v>30682</v>
      </c>
      <c r="E283" s="36">
        <f t="shared" si="9"/>
        <v>1984</v>
      </c>
      <c r="F283" s="36">
        <f t="shared" ca="1" si="10"/>
        <v>42</v>
      </c>
      <c r="G283" s="36" t="str" cm="1">
        <f t="array" aca="1" ref="G283" ca="1">_xlfn.IFS(AND(F283&gt;=21,F283&lt;=35), "Young Adults", AND(F283&gt;=35, F283&lt;=45), "Senior Adullt", AND(F283&gt;=46,F283&lt;=65), "senior",AND(F283&gt;=66,F283&lt;=87),"Super Adults")</f>
        <v>Senior Adullt</v>
      </c>
      <c r="H283" s="36"/>
      <c r="I283" s="3">
        <v>5</v>
      </c>
      <c r="J283" s="2" t="s">
        <v>43</v>
      </c>
      <c r="K283" s="2" t="s">
        <v>51</v>
      </c>
      <c r="L283" s="20" t="str">
        <f>IF(AND(I283&lt;5,'Billing Details'!I283&gt;10000),"High Priority","Regular Follow Up")</f>
        <v>Regular Follow Up</v>
      </c>
      <c r="M283" t="str">
        <f>IF(AND(L283="High Priority",'Patient Health Records'!U283="Critical",'Patient Health Records'!T283="Yes"),"Needs Attention",IF(AND('Patient Health Records'!U283&lt;&gt; "Critical",'Patient Health Records'!T283="Yes"),"Monitor Later",IF(AND('Patient Health Records'!U283="Critical",'Patient Health Records'!T283="No"),"Ask for Readmission","No Action")))</f>
        <v>No Action</v>
      </c>
    </row>
    <row r="284" spans="1:13" ht="15.75" customHeight="1">
      <c r="A284" s="2" t="s">
        <v>404</v>
      </c>
      <c r="B284" s="2" t="s">
        <v>405</v>
      </c>
      <c r="C284" s="2" t="s">
        <v>9</v>
      </c>
      <c r="D284" s="17">
        <v>28855</v>
      </c>
      <c r="E284" s="36">
        <f t="shared" si="9"/>
        <v>1978</v>
      </c>
      <c r="F284" s="36">
        <f t="shared" ca="1" si="10"/>
        <v>48</v>
      </c>
      <c r="G284" s="36" t="str" cm="1">
        <f t="array" aca="1" ref="G284" ca="1">_xlfn.IFS(AND(F284&gt;=21,F284&lt;=35), "Young Adults", AND(F284&gt;=35, F284&lt;=45), "Senior Adullt", AND(F284&gt;=46,F284&lt;=65), "senior",AND(F284&gt;=66,F284&lt;=87),"Super Adults")</f>
        <v>senior</v>
      </c>
      <c r="H284" s="36"/>
      <c r="I284" s="3">
        <v>4</v>
      </c>
      <c r="J284" s="2" t="s">
        <v>10</v>
      </c>
      <c r="K284" s="2" t="s">
        <v>11</v>
      </c>
      <c r="L284" s="20" t="str">
        <f>IF(AND(I284&lt;5,'Billing Details'!I284&gt;10000),"High Priority","Regular Follow Up")</f>
        <v>High Priority</v>
      </c>
      <c r="M284" t="str">
        <f>IF(AND(L284="High Priority",'Patient Health Records'!U284="Critical",'Patient Health Records'!T284="Yes"),"Needs Attention",IF(AND('Patient Health Records'!U284&lt;&gt; "Critical",'Patient Health Records'!T284="Yes"),"Monitor Later",IF(AND('Patient Health Records'!U284="Critical",'Patient Health Records'!T284="No"),"Ask for Readmission","No Action")))</f>
        <v>Ask for Readmission</v>
      </c>
    </row>
    <row r="285" spans="1:13" ht="15.75" customHeight="1">
      <c r="A285" s="2" t="s">
        <v>406</v>
      </c>
      <c r="B285" s="2" t="s">
        <v>113</v>
      </c>
      <c r="C285" s="2" t="s">
        <v>19</v>
      </c>
      <c r="D285" s="17">
        <v>27029</v>
      </c>
      <c r="E285" s="36">
        <f t="shared" si="9"/>
        <v>1973</v>
      </c>
      <c r="F285" s="36">
        <f t="shared" ca="1" si="10"/>
        <v>53</v>
      </c>
      <c r="G285" s="36" t="str" cm="1">
        <f t="array" aca="1" ref="G285" ca="1">_xlfn.IFS(AND(F285&gt;=21,F285&lt;=35), "Young Adults", AND(F285&gt;=35, F285&lt;=45), "Senior Adullt", AND(F285&gt;=46,F285&lt;=65), "senior",AND(F285&gt;=66,F285&lt;=87),"Super Adults")</f>
        <v>senior</v>
      </c>
      <c r="H285" s="36"/>
      <c r="I285" s="3">
        <v>5</v>
      </c>
      <c r="J285" s="2" t="s">
        <v>43</v>
      </c>
      <c r="K285" s="2" t="s">
        <v>51</v>
      </c>
      <c r="L285" s="20" t="str">
        <f>IF(AND(I285&lt;5,'Billing Details'!I285&gt;10000),"High Priority","Regular Follow Up")</f>
        <v>Regular Follow Up</v>
      </c>
      <c r="M285" t="str">
        <f>IF(AND(L285="High Priority",'Patient Health Records'!U285="Critical",'Patient Health Records'!T285="Yes"),"Needs Attention",IF(AND('Patient Health Records'!U285&lt;&gt; "Critical",'Patient Health Records'!T285="Yes"),"Monitor Later",IF(AND('Patient Health Records'!U285="Critical",'Patient Health Records'!T285="No"),"Ask for Readmission","No Action")))</f>
        <v>No Action</v>
      </c>
    </row>
    <row r="286" spans="1:13" ht="15.75" customHeight="1">
      <c r="A286" s="2" t="s">
        <v>407</v>
      </c>
      <c r="B286" s="2" t="s">
        <v>129</v>
      </c>
      <c r="C286" s="2" t="s">
        <v>9</v>
      </c>
      <c r="D286" s="17">
        <v>34334</v>
      </c>
      <c r="E286" s="36">
        <f t="shared" si="9"/>
        <v>1993</v>
      </c>
      <c r="F286" s="36">
        <f t="shared" ca="1" si="10"/>
        <v>33</v>
      </c>
      <c r="G286" s="36" t="str" cm="1">
        <f t="array" aca="1" ref="G286" ca="1">_xlfn.IFS(AND(F286&gt;=21,F286&lt;=35), "Young Adults", AND(F286&gt;=35, F286&lt;=45), "Senior Adullt", AND(F286&gt;=46,F286&lt;=65), "senior",AND(F286&gt;=66,F286&lt;=87),"Super Adults")</f>
        <v>Young Adults</v>
      </c>
      <c r="H286" s="36"/>
      <c r="I286" s="3">
        <v>2</v>
      </c>
      <c r="J286" s="2" t="s">
        <v>33</v>
      </c>
      <c r="K286" s="2" t="s">
        <v>29</v>
      </c>
      <c r="L286" s="20" t="str">
        <f>IF(AND(I286&lt;5,'Billing Details'!I286&gt;10000),"High Priority","Regular Follow Up")</f>
        <v>Regular Follow Up</v>
      </c>
      <c r="M286" t="str">
        <f>IF(AND(L286="High Priority",'Patient Health Records'!U286="Critical",'Patient Health Records'!T286="Yes"),"Needs Attention",IF(AND('Patient Health Records'!U286&lt;&gt; "Critical",'Patient Health Records'!T286="Yes"),"Monitor Later",IF(AND('Patient Health Records'!U286="Critical",'Patient Health Records'!T286="No"),"Ask for Readmission","No Action")))</f>
        <v>Monitor Later</v>
      </c>
    </row>
    <row r="287" spans="1:13" ht="15.75" customHeight="1">
      <c r="A287" s="2" t="s">
        <v>408</v>
      </c>
      <c r="B287" s="2" t="s">
        <v>72</v>
      </c>
      <c r="C287" s="2" t="s">
        <v>19</v>
      </c>
      <c r="D287" s="17">
        <v>28855</v>
      </c>
      <c r="E287" s="36">
        <f t="shared" si="9"/>
        <v>1978</v>
      </c>
      <c r="F287" s="36">
        <f t="shared" ca="1" si="10"/>
        <v>48</v>
      </c>
      <c r="G287" s="36" t="str" cm="1">
        <f t="array" aca="1" ref="G287" ca="1">_xlfn.IFS(AND(F287&gt;=21,F287&lt;=35), "Young Adults", AND(F287&gt;=35, F287&lt;=45), "Senior Adullt", AND(F287&gt;=46,F287&lt;=65), "senior",AND(F287&gt;=66,F287&lt;=87),"Super Adults")</f>
        <v>senior</v>
      </c>
      <c r="H287" s="36"/>
      <c r="I287" s="3">
        <v>9</v>
      </c>
      <c r="J287" s="2" t="s">
        <v>16</v>
      </c>
      <c r="K287" s="2" t="s">
        <v>17</v>
      </c>
      <c r="L287" s="20" t="str">
        <f>IF(AND(I287&lt;5,'Billing Details'!I287&gt;10000),"High Priority","Regular Follow Up")</f>
        <v>Regular Follow Up</v>
      </c>
      <c r="M287" t="str">
        <f>IF(AND(L287="High Priority",'Patient Health Records'!U287="Critical",'Patient Health Records'!T287="Yes"),"Needs Attention",IF(AND('Patient Health Records'!U287&lt;&gt; "Critical",'Patient Health Records'!T287="Yes"),"Monitor Later",IF(AND('Patient Health Records'!U287="Critical",'Patient Health Records'!T287="No"),"Ask for Readmission","No Action")))</f>
        <v>Monitor Later</v>
      </c>
    </row>
    <row r="288" spans="1:13" ht="15.75" customHeight="1">
      <c r="A288" s="2" t="s">
        <v>409</v>
      </c>
      <c r="B288" s="2" t="s">
        <v>324</v>
      </c>
      <c r="C288" s="2" t="s">
        <v>9</v>
      </c>
      <c r="D288" s="17">
        <v>34334</v>
      </c>
      <c r="E288" s="36">
        <f t="shared" si="9"/>
        <v>1993</v>
      </c>
      <c r="F288" s="36">
        <f t="shared" ca="1" si="10"/>
        <v>33</v>
      </c>
      <c r="G288" s="36" t="str" cm="1">
        <f t="array" aca="1" ref="G288" ca="1">_xlfn.IFS(AND(F288&gt;=21,F288&lt;=35), "Young Adults", AND(F288&gt;=35, F288&lt;=45), "Senior Adullt", AND(F288&gt;=46,F288&lt;=65), "senior",AND(F288&gt;=66,F288&lt;=87),"Super Adults")</f>
        <v>Young Adults</v>
      </c>
      <c r="H288" s="36"/>
      <c r="I288" s="3" t="s">
        <v>1681</v>
      </c>
      <c r="J288" s="2" t="s">
        <v>28</v>
      </c>
      <c r="K288" s="2" t="s">
        <v>11</v>
      </c>
      <c r="L288" s="20" t="str">
        <f>IF(AND(I288&lt;5,'Billing Details'!I288&gt;10000),"High Priority","Regular Follow Up")</f>
        <v>Regular Follow Up</v>
      </c>
      <c r="M288" t="str">
        <f>IF(AND(L288="High Priority",'Patient Health Records'!U288="Critical",'Patient Health Records'!T288="Yes"),"Needs Attention",IF(AND('Patient Health Records'!U288&lt;&gt; "Critical",'Patient Health Records'!T288="Yes"),"Monitor Later",IF(AND('Patient Health Records'!U288="Critical",'Patient Health Records'!T288="No"),"Ask for Readmission","No Action")))</f>
        <v>Ask for Readmission</v>
      </c>
    </row>
    <row r="289" spans="1:13" ht="15.75" customHeight="1">
      <c r="A289" s="2" t="s">
        <v>410</v>
      </c>
      <c r="B289" s="2" t="s">
        <v>48</v>
      </c>
      <c r="C289" s="2" t="s">
        <v>9</v>
      </c>
      <c r="D289" s="17">
        <v>35065</v>
      </c>
      <c r="E289" s="36">
        <f t="shared" si="9"/>
        <v>1996</v>
      </c>
      <c r="F289" s="36">
        <f t="shared" ca="1" si="10"/>
        <v>30</v>
      </c>
      <c r="G289" s="36" t="str" cm="1">
        <f t="array" aca="1" ref="G289" ca="1">_xlfn.IFS(AND(F289&gt;=21,F289&lt;=35), "Young Adults", AND(F289&gt;=35, F289&lt;=45), "Senior Adullt", AND(F289&gt;=46,F289&lt;=65), "senior",AND(F289&gt;=66,F289&lt;=87),"Super Adults")</f>
        <v>Young Adults</v>
      </c>
      <c r="H289" s="36"/>
      <c r="I289" s="3">
        <v>15</v>
      </c>
      <c r="J289" s="2" t="s">
        <v>43</v>
      </c>
      <c r="K289" s="2" t="s">
        <v>51</v>
      </c>
      <c r="L289" s="20" t="str">
        <f>IF(AND(I289&lt;5,'Billing Details'!I289&gt;10000),"High Priority","Regular Follow Up")</f>
        <v>Regular Follow Up</v>
      </c>
      <c r="M289" t="str">
        <f>IF(AND(L289="High Priority",'Patient Health Records'!U289="Critical",'Patient Health Records'!T289="Yes"),"Needs Attention",IF(AND('Patient Health Records'!U289&lt;&gt; "Critical",'Patient Health Records'!T289="Yes"),"Monitor Later",IF(AND('Patient Health Records'!U289="Critical",'Patient Health Records'!T289="No"),"Ask for Readmission","No Action")))</f>
        <v>No Action</v>
      </c>
    </row>
    <row r="290" spans="1:13" ht="15.75" customHeight="1">
      <c r="A290" s="2" t="s">
        <v>411</v>
      </c>
      <c r="B290" s="2" t="s">
        <v>31</v>
      </c>
      <c r="C290" s="2" t="s">
        <v>9</v>
      </c>
      <c r="D290" s="17">
        <v>36160</v>
      </c>
      <c r="E290" s="36">
        <f t="shared" si="9"/>
        <v>1998</v>
      </c>
      <c r="F290" s="36">
        <f t="shared" ca="1" si="10"/>
        <v>28</v>
      </c>
      <c r="G290" s="36" t="str" cm="1">
        <f t="array" aca="1" ref="G290" ca="1">_xlfn.IFS(AND(F290&gt;=21,F290&lt;=35), "Young Adults", AND(F290&gt;=35, F290&lt;=45), "Senior Adullt", AND(F290&gt;=46,F290&lt;=65), "senior",AND(F290&gt;=66,F290&lt;=87),"Super Adults")</f>
        <v>Young Adults</v>
      </c>
      <c r="H290" s="36"/>
      <c r="I290" s="3">
        <v>7</v>
      </c>
      <c r="J290" s="2" t="s">
        <v>28</v>
      </c>
      <c r="K290" s="2" t="s">
        <v>11</v>
      </c>
      <c r="L290" s="20" t="str">
        <f>IF(AND(I290&lt;5,'Billing Details'!I290&gt;10000),"High Priority","Regular Follow Up")</f>
        <v>Regular Follow Up</v>
      </c>
      <c r="M290" t="str">
        <f>IF(AND(L290="High Priority",'Patient Health Records'!U290="Critical",'Patient Health Records'!T290="Yes"),"Needs Attention",IF(AND('Patient Health Records'!U290&lt;&gt; "Critical",'Patient Health Records'!T290="Yes"),"Monitor Later",IF(AND('Patient Health Records'!U290="Critical",'Patient Health Records'!T290="No"),"Ask for Readmission","No Action")))</f>
        <v>Ask for Readmission</v>
      </c>
    </row>
    <row r="291" spans="1:13" ht="15.75" customHeight="1">
      <c r="A291" s="2" t="s">
        <v>412</v>
      </c>
      <c r="B291" s="2" t="s">
        <v>238</v>
      </c>
      <c r="C291" s="2" t="s">
        <v>19</v>
      </c>
      <c r="D291" s="17">
        <v>27029</v>
      </c>
      <c r="E291" s="36">
        <f t="shared" si="9"/>
        <v>1973</v>
      </c>
      <c r="F291" s="36">
        <f t="shared" ca="1" si="10"/>
        <v>53</v>
      </c>
      <c r="G291" s="36" t="str" cm="1">
        <f t="array" aca="1" ref="G291" ca="1">_xlfn.IFS(AND(F291&gt;=21,F291&lt;=35), "Young Adults", AND(F291&gt;=35, F291&lt;=45), "Senior Adullt", AND(F291&gt;=46,F291&lt;=65), "senior",AND(F291&gt;=66,F291&lt;=87),"Super Adults")</f>
        <v>senior</v>
      </c>
      <c r="H291" s="36"/>
      <c r="I291" s="3">
        <v>12</v>
      </c>
      <c r="J291" s="2" t="s">
        <v>43</v>
      </c>
      <c r="K291" s="2" t="s">
        <v>51</v>
      </c>
      <c r="L291" s="20" t="str">
        <f>IF(AND(I291&lt;5,'Billing Details'!I291&gt;10000),"High Priority","Regular Follow Up")</f>
        <v>Regular Follow Up</v>
      </c>
      <c r="M291" t="str">
        <f>IF(AND(L291="High Priority",'Patient Health Records'!U291="Critical",'Patient Health Records'!T291="Yes"),"Needs Attention",IF(AND('Patient Health Records'!U291&lt;&gt; "Critical",'Patient Health Records'!T291="Yes"),"Monitor Later",IF(AND('Patient Health Records'!U291="Critical",'Patient Health Records'!T291="No"),"Ask for Readmission","No Action")))</f>
        <v>No Action</v>
      </c>
    </row>
    <row r="292" spans="1:13" ht="15.75" customHeight="1">
      <c r="A292" s="2" t="s">
        <v>413</v>
      </c>
      <c r="B292" s="2" t="s">
        <v>127</v>
      </c>
      <c r="C292" s="2" t="s">
        <v>9</v>
      </c>
      <c r="D292" s="17">
        <v>30682</v>
      </c>
      <c r="E292" s="36">
        <f t="shared" si="9"/>
        <v>1984</v>
      </c>
      <c r="F292" s="36">
        <f t="shared" ca="1" si="10"/>
        <v>42</v>
      </c>
      <c r="G292" s="36" t="str" cm="1">
        <f t="array" aca="1" ref="G292" ca="1">_xlfn.IFS(AND(F292&gt;=21,F292&lt;=35), "Young Adults", AND(F292&gt;=35, F292&lt;=45), "Senior Adullt", AND(F292&gt;=46,F292&lt;=65), "senior",AND(F292&gt;=66,F292&lt;=87),"Super Adults")</f>
        <v>Senior Adullt</v>
      </c>
      <c r="H292" s="36"/>
      <c r="I292" s="3">
        <v>15</v>
      </c>
      <c r="J292" s="2" t="s">
        <v>28</v>
      </c>
      <c r="K292" s="2" t="s">
        <v>11</v>
      </c>
      <c r="L292" s="20" t="str">
        <f>IF(AND(I292&lt;5,'Billing Details'!I292&gt;10000),"High Priority","Regular Follow Up")</f>
        <v>Regular Follow Up</v>
      </c>
      <c r="M292" t="str">
        <f>IF(AND(L292="High Priority",'Patient Health Records'!U292="Critical",'Patient Health Records'!T292="Yes"),"Needs Attention",IF(AND('Patient Health Records'!U292&lt;&gt; "Critical",'Patient Health Records'!T292="Yes"),"Monitor Later",IF(AND('Patient Health Records'!U292="Critical",'Patient Health Records'!T292="No"),"Ask for Readmission","No Action")))</f>
        <v>No Action</v>
      </c>
    </row>
    <row r="293" spans="1:13" ht="15.75" customHeight="1">
      <c r="A293" s="2" t="s">
        <v>414</v>
      </c>
      <c r="B293" s="2" t="s">
        <v>415</v>
      </c>
      <c r="C293" s="2" t="s">
        <v>19</v>
      </c>
      <c r="D293" s="17">
        <v>31412</v>
      </c>
      <c r="E293" s="36">
        <f t="shared" si="9"/>
        <v>1985</v>
      </c>
      <c r="F293" s="36">
        <f t="shared" ca="1" si="10"/>
        <v>41</v>
      </c>
      <c r="G293" s="36" t="str" cm="1">
        <f t="array" aca="1" ref="G293" ca="1">_xlfn.IFS(AND(F293&gt;=21,F293&lt;=35), "Young Adults", AND(F293&gt;=35, F293&lt;=45), "Senior Adullt", AND(F293&gt;=46,F293&lt;=65), "senior",AND(F293&gt;=66,F293&lt;=87),"Super Adults")</f>
        <v>Senior Adullt</v>
      </c>
      <c r="H293" s="36"/>
      <c r="I293" s="3">
        <v>15</v>
      </c>
      <c r="J293" s="2" t="s">
        <v>20</v>
      </c>
      <c r="K293" s="2" t="s">
        <v>11</v>
      </c>
      <c r="L293" s="20" t="str">
        <f>IF(AND(I293&lt;5,'Billing Details'!I293&gt;10000),"High Priority","Regular Follow Up")</f>
        <v>Regular Follow Up</v>
      </c>
      <c r="M293" t="str">
        <f>IF(AND(L293="High Priority",'Patient Health Records'!U293="Critical",'Patient Health Records'!T293="Yes"),"Needs Attention",IF(AND('Patient Health Records'!U293&lt;&gt; "Critical",'Patient Health Records'!T293="Yes"),"Monitor Later",IF(AND('Patient Health Records'!U293="Critical",'Patient Health Records'!T293="No"),"Ask for Readmission","No Action")))</f>
        <v>No Action</v>
      </c>
    </row>
    <row r="294" spans="1:13" ht="15.75" customHeight="1">
      <c r="A294" s="2" t="s">
        <v>416</v>
      </c>
      <c r="B294" s="2" t="s">
        <v>309</v>
      </c>
      <c r="C294" s="2" t="s">
        <v>9</v>
      </c>
      <c r="D294" s="17">
        <v>34334</v>
      </c>
      <c r="E294" s="36">
        <f t="shared" si="9"/>
        <v>1993</v>
      </c>
      <c r="F294" s="36">
        <f t="shared" ca="1" si="10"/>
        <v>33</v>
      </c>
      <c r="G294" s="36" t="str" cm="1">
        <f t="array" aca="1" ref="G294" ca="1">_xlfn.IFS(AND(F294&gt;=21,F294&lt;=35), "Young Adults", AND(F294&gt;=35, F294&lt;=45), "Senior Adullt", AND(F294&gt;=46,F294&lt;=65), "senior",AND(F294&gt;=66,F294&lt;=87),"Super Adults")</f>
        <v>Young Adults</v>
      </c>
      <c r="H294" s="36"/>
      <c r="I294" s="3">
        <v>20</v>
      </c>
      <c r="J294" s="2" t="s">
        <v>14</v>
      </c>
      <c r="K294" s="2" t="s">
        <v>51</v>
      </c>
      <c r="L294" s="20" t="str">
        <f>IF(AND(I294&lt;5,'Billing Details'!I294&gt;10000),"High Priority","Regular Follow Up")</f>
        <v>Regular Follow Up</v>
      </c>
      <c r="M294" t="str">
        <f>IF(AND(L294="High Priority",'Patient Health Records'!U294="Critical",'Patient Health Records'!T294="Yes"),"Needs Attention",IF(AND('Patient Health Records'!U294&lt;&gt; "Critical",'Patient Health Records'!T294="Yes"),"Monitor Later",IF(AND('Patient Health Records'!U294="Critical",'Patient Health Records'!T294="No"),"Ask for Readmission","No Action")))</f>
        <v>No Action</v>
      </c>
    </row>
    <row r="295" spans="1:13" ht="15.75" customHeight="1">
      <c r="A295" s="2" t="s">
        <v>417</v>
      </c>
      <c r="B295" s="2" t="s">
        <v>215</v>
      </c>
      <c r="C295" s="2" t="s">
        <v>9</v>
      </c>
      <c r="D295" s="17">
        <v>34334</v>
      </c>
      <c r="E295" s="36">
        <f t="shared" si="9"/>
        <v>1993</v>
      </c>
      <c r="F295" s="36">
        <f t="shared" ca="1" si="10"/>
        <v>33</v>
      </c>
      <c r="G295" s="36" t="str" cm="1">
        <f t="array" aca="1" ref="G295" ca="1">_xlfn.IFS(AND(F295&gt;=21,F295&lt;=35), "Young Adults", AND(F295&gt;=35, F295&lt;=45), "Senior Adullt", AND(F295&gt;=46,F295&lt;=65), "senior",AND(F295&gt;=66,F295&lt;=87),"Super Adults")</f>
        <v>Young Adults</v>
      </c>
      <c r="H295" s="36"/>
      <c r="I295" s="3">
        <v>15</v>
      </c>
      <c r="J295" s="2" t="s">
        <v>33</v>
      </c>
      <c r="K295" s="2" t="s">
        <v>29</v>
      </c>
      <c r="L295" s="20" t="str">
        <f>IF(AND(I295&lt;5,'Billing Details'!I295&gt;10000),"High Priority","Regular Follow Up")</f>
        <v>Regular Follow Up</v>
      </c>
      <c r="M295" t="str">
        <f>IF(AND(L295="High Priority",'Patient Health Records'!U295="Critical",'Patient Health Records'!T295="Yes"),"Needs Attention",IF(AND('Patient Health Records'!U295&lt;&gt; "Critical",'Patient Health Records'!T295="Yes"),"Monitor Later",IF(AND('Patient Health Records'!U295="Critical",'Patient Health Records'!T295="No"),"Ask for Readmission","No Action")))</f>
        <v>No Action</v>
      </c>
    </row>
    <row r="296" spans="1:13" ht="15.75" customHeight="1">
      <c r="A296" s="2" t="s">
        <v>418</v>
      </c>
      <c r="B296" s="2" t="s">
        <v>419</v>
      </c>
      <c r="C296" s="2" t="s">
        <v>19</v>
      </c>
      <c r="D296" s="17">
        <v>33969</v>
      </c>
      <c r="E296" s="36">
        <f t="shared" si="9"/>
        <v>1992</v>
      </c>
      <c r="F296" s="36">
        <f t="shared" ca="1" si="10"/>
        <v>34</v>
      </c>
      <c r="G296" s="36" t="str" cm="1">
        <f t="array" aca="1" ref="G296" ca="1">_xlfn.IFS(AND(F296&gt;=21,F296&lt;=35), "Young Adults", AND(F296&gt;=35, F296&lt;=45), "Senior Adullt", AND(F296&gt;=46,F296&lt;=65), "senior",AND(F296&gt;=66,F296&lt;=87),"Super Adults")</f>
        <v>Young Adults</v>
      </c>
      <c r="H296" s="36"/>
      <c r="I296" s="3">
        <v>9</v>
      </c>
      <c r="J296" s="2" t="s">
        <v>20</v>
      </c>
      <c r="K296" s="2" t="s">
        <v>11</v>
      </c>
      <c r="L296" s="20" t="str">
        <f>IF(AND(I296&lt;5,'Billing Details'!I296&gt;10000),"High Priority","Regular Follow Up")</f>
        <v>Regular Follow Up</v>
      </c>
      <c r="M296" t="str">
        <f>IF(AND(L296="High Priority",'Patient Health Records'!U296="Critical",'Patient Health Records'!T296="Yes"),"Needs Attention",IF(AND('Patient Health Records'!U296&lt;&gt; "Critical",'Patient Health Records'!T296="Yes"),"Monitor Later",IF(AND('Patient Health Records'!U296="Critical",'Patient Health Records'!T296="No"),"Ask for Readmission","No Action")))</f>
        <v>No Action</v>
      </c>
    </row>
    <row r="297" spans="1:13" ht="15.75" customHeight="1">
      <c r="A297" s="2" t="s">
        <v>420</v>
      </c>
      <c r="B297" s="2" t="s">
        <v>324</v>
      </c>
      <c r="C297" s="2" t="s">
        <v>9</v>
      </c>
      <c r="D297" s="17">
        <v>19724</v>
      </c>
      <c r="E297" s="36">
        <f t="shared" si="9"/>
        <v>1953</v>
      </c>
      <c r="F297" s="36">
        <f t="shared" ca="1" si="10"/>
        <v>73</v>
      </c>
      <c r="G297" s="36" t="str" cm="1">
        <f t="array" aca="1" ref="G297" ca="1">_xlfn.IFS(AND(F297&gt;=21,F297&lt;=35), "Young Adults", AND(F297&gt;=35, F297&lt;=45), "Senior Adullt", AND(F297&gt;=46,F297&lt;=65), "senior",AND(F297&gt;=66,F297&lt;=87),"Super Adults")</f>
        <v>Super Adults</v>
      </c>
      <c r="H297" s="36"/>
      <c r="I297" s="3">
        <v>5</v>
      </c>
      <c r="J297" s="2" t="s">
        <v>10</v>
      </c>
      <c r="K297" s="2" t="s">
        <v>11</v>
      </c>
      <c r="L297" s="20" t="str">
        <f>IF(AND(I297&lt;5,'Billing Details'!I297&gt;10000),"High Priority","Regular Follow Up")</f>
        <v>Regular Follow Up</v>
      </c>
      <c r="M297" t="str">
        <f>IF(AND(L297="High Priority",'Patient Health Records'!U297="Critical",'Patient Health Records'!T297="Yes"),"Needs Attention",IF(AND('Patient Health Records'!U297&lt;&gt; "Critical",'Patient Health Records'!T297="Yes"),"Monitor Later",IF(AND('Patient Health Records'!U297="Critical",'Patient Health Records'!T297="No"),"Ask for Readmission","No Action")))</f>
        <v>Ask for Readmission</v>
      </c>
    </row>
    <row r="298" spans="1:13" ht="15.75" customHeight="1">
      <c r="A298" s="2" t="s">
        <v>421</v>
      </c>
      <c r="B298" s="2" t="s">
        <v>48</v>
      </c>
      <c r="C298" s="2" t="s">
        <v>9</v>
      </c>
      <c r="D298" s="17">
        <v>25203</v>
      </c>
      <c r="E298" s="36">
        <f t="shared" si="9"/>
        <v>1968</v>
      </c>
      <c r="F298" s="36">
        <f t="shared" ca="1" si="10"/>
        <v>58</v>
      </c>
      <c r="G298" s="36" t="str" cm="1">
        <f t="array" aca="1" ref="G298" ca="1">_xlfn.IFS(AND(F298&gt;=21,F298&lt;=35), "Young Adults", AND(F298&gt;=35, F298&lt;=45), "Senior Adullt", AND(F298&gt;=46,F298&lt;=65), "senior",AND(F298&gt;=66,F298&lt;=87),"Super Adults")</f>
        <v>senior</v>
      </c>
      <c r="H298" s="36"/>
      <c r="I298" s="3">
        <v>4</v>
      </c>
      <c r="J298" s="2" t="s">
        <v>33</v>
      </c>
      <c r="K298" s="2" t="s">
        <v>29</v>
      </c>
      <c r="L298" s="20" t="str">
        <f>IF(AND(I298&lt;5,'Billing Details'!I298&gt;10000),"High Priority","Regular Follow Up")</f>
        <v>High Priority</v>
      </c>
      <c r="M298" t="str">
        <f>IF(AND(L298="High Priority",'Patient Health Records'!U298="Critical",'Patient Health Records'!T298="Yes"),"Needs Attention",IF(AND('Patient Health Records'!U298&lt;&gt; "Critical",'Patient Health Records'!T298="Yes"),"Monitor Later",IF(AND('Patient Health Records'!U298="Critical",'Patient Health Records'!T298="No"),"Ask for Readmission","No Action")))</f>
        <v>Ask for Readmission</v>
      </c>
    </row>
    <row r="299" spans="1:13" ht="15.75" customHeight="1">
      <c r="A299" s="2" t="s">
        <v>422</v>
      </c>
      <c r="B299" s="2" t="s">
        <v>423</v>
      </c>
      <c r="C299" s="2" t="s">
        <v>9</v>
      </c>
      <c r="D299" s="17">
        <v>23377</v>
      </c>
      <c r="E299" s="36">
        <f t="shared" si="9"/>
        <v>1964</v>
      </c>
      <c r="F299" s="36">
        <f t="shared" ca="1" si="10"/>
        <v>62</v>
      </c>
      <c r="G299" s="36" t="str" cm="1">
        <f t="array" aca="1" ref="G299" ca="1">_xlfn.IFS(AND(F299&gt;=21,F299&lt;=35), "Young Adults", AND(F299&gt;=35, F299&lt;=45), "Senior Adullt", AND(F299&gt;=46,F299&lt;=65), "senior",AND(F299&gt;=66,F299&lt;=87),"Super Adults")</f>
        <v>senior</v>
      </c>
      <c r="H299" s="36"/>
      <c r="I299" s="3">
        <v>9</v>
      </c>
      <c r="J299" s="2" t="s">
        <v>10</v>
      </c>
      <c r="K299" s="2" t="s">
        <v>11</v>
      </c>
      <c r="L299" s="20" t="str">
        <f>IF(AND(I299&lt;5,'Billing Details'!I299&gt;10000),"High Priority","Regular Follow Up")</f>
        <v>Regular Follow Up</v>
      </c>
      <c r="M299" t="str">
        <f>IF(AND(L299="High Priority",'Patient Health Records'!U299="Critical",'Patient Health Records'!T299="Yes"),"Needs Attention",IF(AND('Patient Health Records'!U299&lt;&gt; "Critical",'Patient Health Records'!T299="Yes"),"Monitor Later",IF(AND('Patient Health Records'!U299="Critical",'Patient Health Records'!T299="No"),"Ask for Readmission","No Action")))</f>
        <v>Monitor Later</v>
      </c>
    </row>
    <row r="300" spans="1:13" ht="15.75" customHeight="1">
      <c r="A300" s="2" t="s">
        <v>424</v>
      </c>
      <c r="B300" s="2" t="s">
        <v>982</v>
      </c>
      <c r="C300" s="2" t="s">
        <v>9</v>
      </c>
      <c r="D300" s="17">
        <v>21550</v>
      </c>
      <c r="E300" s="36">
        <f t="shared" si="9"/>
        <v>1958</v>
      </c>
      <c r="F300" s="36">
        <f t="shared" ca="1" si="10"/>
        <v>68</v>
      </c>
      <c r="G300" s="36" t="str" cm="1">
        <f t="array" aca="1" ref="G300" ca="1">_xlfn.IFS(AND(F300&gt;=21,F300&lt;=35), "Young Adults", AND(F300&gt;=35, F300&lt;=45), "Senior Adullt", AND(F300&gt;=46,F300&lt;=65), "senior",AND(F300&gt;=66,F300&lt;=87),"Super Adults")</f>
        <v>Super Adults</v>
      </c>
      <c r="H300" s="36"/>
      <c r="I300" s="3">
        <v>20</v>
      </c>
      <c r="J300" s="2" t="s">
        <v>43</v>
      </c>
      <c r="K300" s="2" t="s">
        <v>51</v>
      </c>
      <c r="L300" s="20" t="str">
        <f>IF(AND(I300&lt;5,'Billing Details'!I300&gt;10000),"High Priority","Regular Follow Up")</f>
        <v>Regular Follow Up</v>
      </c>
      <c r="M300" t="str">
        <f>IF(AND(L300="High Priority",'Patient Health Records'!U300="Critical",'Patient Health Records'!T300="Yes"),"Needs Attention",IF(AND('Patient Health Records'!U300&lt;&gt; "Critical",'Patient Health Records'!T300="Yes"),"Monitor Later",IF(AND('Patient Health Records'!U300="Critical",'Patient Health Records'!T300="No"),"Ask for Readmission","No Action")))</f>
        <v>Monitor Later</v>
      </c>
    </row>
    <row r="301" spans="1:13" ht="15.75" customHeight="1">
      <c r="A301" s="2" t="s">
        <v>425</v>
      </c>
      <c r="B301" s="2" t="s">
        <v>264</v>
      </c>
      <c r="C301" s="2" t="s">
        <v>19</v>
      </c>
      <c r="D301" s="17">
        <v>30682</v>
      </c>
      <c r="E301" s="36">
        <f t="shared" si="9"/>
        <v>1984</v>
      </c>
      <c r="F301" s="36">
        <f t="shared" ca="1" si="10"/>
        <v>42</v>
      </c>
      <c r="G301" s="36" t="str" cm="1">
        <f t="array" aca="1" ref="G301" ca="1">_xlfn.IFS(AND(F301&gt;=21,F301&lt;=35), "Young Adults", AND(F301&gt;=35, F301&lt;=45), "Senior Adullt", AND(F301&gt;=46,F301&lt;=65), "senior",AND(F301&gt;=66,F301&lt;=87),"Super Adults")</f>
        <v>Senior Adullt</v>
      </c>
      <c r="H301" s="36"/>
      <c r="I301" s="3">
        <v>5</v>
      </c>
      <c r="J301" s="2" t="s">
        <v>14</v>
      </c>
      <c r="K301" s="2" t="s">
        <v>51</v>
      </c>
      <c r="L301" s="20" t="str">
        <f>IF(AND(I301&lt;5,'Billing Details'!I301&gt;10000),"High Priority","Regular Follow Up")</f>
        <v>Regular Follow Up</v>
      </c>
      <c r="M301" t="str">
        <f>IF(AND(L301="High Priority",'Patient Health Records'!U301="Critical",'Patient Health Records'!T301="Yes"),"Needs Attention",IF(AND('Patient Health Records'!U301&lt;&gt; "Critical",'Patient Health Records'!T301="Yes"),"Monitor Later",IF(AND('Patient Health Records'!U301="Critical",'Patient Health Records'!T301="No"),"Ask for Readmission","No Action")))</f>
        <v>No Action</v>
      </c>
    </row>
    <row r="302" spans="1:13" ht="15.75" customHeight="1">
      <c r="A302" s="2" t="s">
        <v>426</v>
      </c>
      <c r="B302" s="2" t="s">
        <v>31</v>
      </c>
      <c r="C302" s="2" t="s">
        <v>9</v>
      </c>
      <c r="D302" s="17">
        <v>36160</v>
      </c>
      <c r="E302" s="36">
        <f t="shared" si="9"/>
        <v>1998</v>
      </c>
      <c r="F302" s="36">
        <f t="shared" ca="1" si="10"/>
        <v>28</v>
      </c>
      <c r="G302" s="36" t="str" cm="1">
        <f t="array" aca="1" ref="G302" ca="1">_xlfn.IFS(AND(F302&gt;=21,F302&lt;=35), "Young Adults", AND(F302&gt;=35, F302&lt;=45), "Senior Adullt", AND(F302&gt;=46,F302&lt;=65), "senior",AND(F302&gt;=66,F302&lt;=87),"Super Adults")</f>
        <v>Young Adults</v>
      </c>
      <c r="H302" s="36"/>
      <c r="I302" s="3">
        <v>70</v>
      </c>
      <c r="J302" s="2" t="s">
        <v>14</v>
      </c>
      <c r="K302" s="2" t="s">
        <v>51</v>
      </c>
      <c r="L302" s="20" t="str">
        <f>IF(AND(I302&lt;5,'Billing Details'!I302&gt;10000),"High Priority","Regular Follow Up")</f>
        <v>Regular Follow Up</v>
      </c>
      <c r="M302" t="str">
        <f>IF(AND(L302="High Priority",'Patient Health Records'!U302="Critical",'Patient Health Records'!T302="Yes"),"Needs Attention",IF(AND('Patient Health Records'!U302&lt;&gt; "Critical",'Patient Health Records'!T302="Yes"),"Monitor Later",IF(AND('Patient Health Records'!U302="Critical",'Patient Health Records'!T302="No"),"Ask for Readmission","No Action")))</f>
        <v>No Action</v>
      </c>
    </row>
    <row r="303" spans="1:13" ht="15.75" customHeight="1">
      <c r="A303" s="2" t="s">
        <v>427</v>
      </c>
      <c r="B303" s="2" t="s">
        <v>136</v>
      </c>
      <c r="C303" s="2" t="s">
        <v>19</v>
      </c>
      <c r="D303" s="17">
        <v>32508</v>
      </c>
      <c r="E303" s="36">
        <f t="shared" si="9"/>
        <v>1988</v>
      </c>
      <c r="F303" s="36">
        <f t="shared" ca="1" si="10"/>
        <v>38</v>
      </c>
      <c r="G303" s="36" t="str" cm="1">
        <f t="array" aca="1" ref="G303" ca="1">_xlfn.IFS(AND(F303&gt;=21,F303&lt;=35), "Young Adults", AND(F303&gt;=35, F303&lt;=45), "Senior Adullt", AND(F303&gt;=46,F303&lt;=65), "senior",AND(F303&gt;=66,F303&lt;=87),"Super Adults")</f>
        <v>Senior Adullt</v>
      </c>
      <c r="H303" s="36"/>
      <c r="I303" s="3">
        <v>15</v>
      </c>
      <c r="J303" s="2" t="s">
        <v>20</v>
      </c>
      <c r="K303" s="2" t="s">
        <v>11</v>
      </c>
      <c r="L303" s="20" t="str">
        <f>IF(AND(I303&lt;5,'Billing Details'!I303&gt;10000),"High Priority","Regular Follow Up")</f>
        <v>Regular Follow Up</v>
      </c>
      <c r="M303" t="str">
        <f>IF(AND(L303="High Priority",'Patient Health Records'!U303="Critical",'Patient Health Records'!T303="Yes"),"Needs Attention",IF(AND('Patient Health Records'!U303&lt;&gt; "Critical",'Patient Health Records'!T303="Yes"),"Monitor Later",IF(AND('Patient Health Records'!U303="Critical",'Patient Health Records'!T303="No"),"Ask for Readmission","No Action")))</f>
        <v>Monitor Later</v>
      </c>
    </row>
    <row r="304" spans="1:13" ht="15.75" customHeight="1">
      <c r="A304" s="2" t="s">
        <v>428</v>
      </c>
      <c r="B304" s="2" t="s">
        <v>24</v>
      </c>
      <c r="C304" s="2" t="s">
        <v>19</v>
      </c>
      <c r="D304" s="17">
        <v>32508</v>
      </c>
      <c r="E304" s="36">
        <f t="shared" si="9"/>
        <v>1988</v>
      </c>
      <c r="F304" s="36">
        <f t="shared" ca="1" si="10"/>
        <v>38</v>
      </c>
      <c r="G304" s="36" t="str" cm="1">
        <f t="array" aca="1" ref="G304" ca="1">_xlfn.IFS(AND(F304&gt;=21,F304&lt;=35), "Young Adults", AND(F304&gt;=35, F304&lt;=45), "Senior Adullt", AND(F304&gt;=46,F304&lt;=65), "senior",AND(F304&gt;=66,F304&lt;=87),"Super Adults")</f>
        <v>Senior Adullt</v>
      </c>
      <c r="H304" s="36"/>
      <c r="I304" s="3">
        <v>20</v>
      </c>
      <c r="J304" s="2" t="s">
        <v>14</v>
      </c>
      <c r="K304" s="2" t="s">
        <v>51</v>
      </c>
      <c r="L304" s="20" t="str">
        <f>IF(AND(I304&lt;5,'Billing Details'!I304&gt;10000),"High Priority","Regular Follow Up")</f>
        <v>Regular Follow Up</v>
      </c>
      <c r="M304" t="str">
        <f>IF(AND(L304="High Priority",'Patient Health Records'!U304="Critical",'Patient Health Records'!T304="Yes"),"Needs Attention",IF(AND('Patient Health Records'!U304&lt;&gt; "Critical",'Patient Health Records'!T304="Yes"),"Monitor Later",IF(AND('Patient Health Records'!U304="Critical",'Patient Health Records'!T304="No"),"Ask for Readmission","No Action")))</f>
        <v>No Action</v>
      </c>
    </row>
    <row r="305" spans="1:13" ht="15.75" customHeight="1">
      <c r="A305" s="2" t="s">
        <v>429</v>
      </c>
      <c r="B305" s="2" t="s">
        <v>430</v>
      </c>
      <c r="C305" s="2" t="s">
        <v>9</v>
      </c>
      <c r="D305" s="17">
        <v>27760</v>
      </c>
      <c r="E305" s="36">
        <f t="shared" si="9"/>
        <v>1976</v>
      </c>
      <c r="F305" s="36">
        <f t="shared" ca="1" si="10"/>
        <v>50</v>
      </c>
      <c r="G305" s="36" t="str" cm="1">
        <f t="array" aca="1" ref="G305" ca="1">_xlfn.IFS(AND(F305&gt;=21,F305&lt;=35), "Young Adults", AND(F305&gt;=35, F305&lt;=45), "Senior Adullt", AND(F305&gt;=46,F305&lt;=65), "senior",AND(F305&gt;=66,F305&lt;=87),"Super Adults")</f>
        <v>senior</v>
      </c>
      <c r="H305" s="36"/>
      <c r="I305" s="3">
        <v>20</v>
      </c>
      <c r="J305" s="2" t="s">
        <v>14</v>
      </c>
      <c r="K305" s="2" t="s">
        <v>51</v>
      </c>
      <c r="L305" s="20" t="str">
        <f>IF(AND(I305&lt;5,'Billing Details'!I305&gt;10000),"High Priority","Regular Follow Up")</f>
        <v>Regular Follow Up</v>
      </c>
      <c r="M305" t="str">
        <f>IF(AND(L305="High Priority",'Patient Health Records'!U305="Critical",'Patient Health Records'!T305="Yes"),"Needs Attention",IF(AND('Patient Health Records'!U305&lt;&gt; "Critical",'Patient Health Records'!T305="Yes"),"Monitor Later",IF(AND('Patient Health Records'!U305="Critical",'Patient Health Records'!T305="No"),"Ask for Readmission","No Action")))</f>
        <v>Monitor Later</v>
      </c>
    </row>
    <row r="306" spans="1:13" ht="15.75" customHeight="1">
      <c r="A306" s="2" t="s">
        <v>431</v>
      </c>
      <c r="B306" s="2" t="s">
        <v>113</v>
      </c>
      <c r="C306" s="2" t="s">
        <v>19</v>
      </c>
      <c r="D306" s="17">
        <v>21550</v>
      </c>
      <c r="E306" s="36">
        <f t="shared" si="9"/>
        <v>1958</v>
      </c>
      <c r="F306" s="36">
        <f t="shared" ca="1" si="10"/>
        <v>68</v>
      </c>
      <c r="G306" s="36" t="str" cm="1">
        <f t="array" aca="1" ref="G306" ca="1">_xlfn.IFS(AND(F306&gt;=21,F306&lt;=35), "Young Adults", AND(F306&gt;=35, F306&lt;=45), "Senior Adullt", AND(F306&gt;=46,F306&lt;=65), "senior",AND(F306&gt;=66,F306&lt;=87),"Super Adults")</f>
        <v>Super Adults</v>
      </c>
      <c r="H306" s="36"/>
      <c r="I306" s="3">
        <v>30</v>
      </c>
      <c r="J306" s="2" t="s">
        <v>43</v>
      </c>
      <c r="K306" s="2" t="s">
        <v>51</v>
      </c>
      <c r="L306" s="20" t="str">
        <f>IF(AND(I306&lt;5,'Billing Details'!I306&gt;10000),"High Priority","Regular Follow Up")</f>
        <v>Regular Follow Up</v>
      </c>
      <c r="M306" t="str">
        <f>IF(AND(L306="High Priority",'Patient Health Records'!U306="Critical",'Patient Health Records'!T306="Yes"),"Needs Attention",IF(AND('Patient Health Records'!U306&lt;&gt; "Critical",'Patient Health Records'!T306="Yes"),"Monitor Later",IF(AND('Patient Health Records'!U306="Critical",'Patient Health Records'!T306="No"),"Ask for Readmission","No Action")))</f>
        <v>No Action</v>
      </c>
    </row>
    <row r="307" spans="1:13" ht="15.75" customHeight="1">
      <c r="A307" s="2" t="s">
        <v>432</v>
      </c>
      <c r="B307" s="2" t="s">
        <v>140</v>
      </c>
      <c r="C307" s="2" t="s">
        <v>9</v>
      </c>
      <c r="D307" s="17">
        <v>34334</v>
      </c>
      <c r="E307" s="36">
        <f t="shared" si="9"/>
        <v>1993</v>
      </c>
      <c r="F307" s="36">
        <f t="shared" ca="1" si="10"/>
        <v>33</v>
      </c>
      <c r="G307" s="36" t="str" cm="1">
        <f t="array" aca="1" ref="G307" ca="1">_xlfn.IFS(AND(F307&gt;=21,F307&lt;=35), "Young Adults", AND(F307&gt;=35, F307&lt;=45), "Senior Adullt", AND(F307&gt;=46,F307&lt;=65), "senior",AND(F307&gt;=66,F307&lt;=87),"Super Adults")</f>
        <v>Young Adults</v>
      </c>
      <c r="H307" s="36"/>
      <c r="I307" s="3">
        <v>7</v>
      </c>
      <c r="J307" s="2" t="s">
        <v>20</v>
      </c>
      <c r="K307" s="2" t="s">
        <v>11</v>
      </c>
      <c r="L307" s="20" t="str">
        <f>IF(AND(I307&lt;5,'Billing Details'!I307&gt;10000),"High Priority","Regular Follow Up")</f>
        <v>Regular Follow Up</v>
      </c>
      <c r="M307" t="str">
        <f>IF(AND(L307="High Priority",'Patient Health Records'!U307="Critical",'Patient Health Records'!T307="Yes"),"Needs Attention",IF(AND('Patient Health Records'!U307&lt;&gt; "Critical",'Patient Health Records'!T307="Yes"),"Monitor Later",IF(AND('Patient Health Records'!U307="Critical",'Patient Health Records'!T307="No"),"Ask for Readmission","No Action")))</f>
        <v>No Action</v>
      </c>
    </row>
    <row r="308" spans="1:13" ht="15.75" customHeight="1">
      <c r="A308" s="2" t="s">
        <v>433</v>
      </c>
      <c r="B308" s="2" t="s">
        <v>168</v>
      </c>
      <c r="C308" s="2" t="s">
        <v>9</v>
      </c>
      <c r="D308" s="17">
        <v>23377</v>
      </c>
      <c r="E308" s="36">
        <f t="shared" si="9"/>
        <v>1964</v>
      </c>
      <c r="F308" s="36">
        <f t="shared" ca="1" si="10"/>
        <v>62</v>
      </c>
      <c r="G308" s="36" t="str" cm="1">
        <f t="array" aca="1" ref="G308" ca="1">_xlfn.IFS(AND(F308&gt;=21,F308&lt;=35), "Young Adults", AND(F308&gt;=35, F308&lt;=45), "Senior Adullt", AND(F308&gt;=46,F308&lt;=65), "senior",AND(F308&gt;=66,F308&lt;=87),"Super Adults")</f>
        <v>senior</v>
      </c>
      <c r="H308" s="36"/>
      <c r="I308" s="3">
        <v>250</v>
      </c>
      <c r="J308" s="2" t="s">
        <v>10</v>
      </c>
      <c r="K308" s="2" t="s">
        <v>11</v>
      </c>
      <c r="L308" s="20" t="str">
        <f>IF(AND(I308&lt;5,'Billing Details'!I308&gt;10000),"High Priority","Regular Follow Up")</f>
        <v>Regular Follow Up</v>
      </c>
      <c r="M308" t="str">
        <f>IF(AND(L308="High Priority",'Patient Health Records'!U308="Critical",'Patient Health Records'!T308="Yes"),"Needs Attention",IF(AND('Patient Health Records'!U308&lt;&gt; "Critical",'Patient Health Records'!T308="Yes"),"Monitor Later",IF(AND('Patient Health Records'!U308="Critical",'Patient Health Records'!T308="No"),"Ask for Readmission","No Action")))</f>
        <v>No Action</v>
      </c>
    </row>
    <row r="309" spans="1:13" ht="15.75" customHeight="1">
      <c r="A309" s="2" t="s">
        <v>434</v>
      </c>
      <c r="B309" s="2" t="s">
        <v>1726</v>
      </c>
      <c r="C309" s="2" t="s">
        <v>9</v>
      </c>
      <c r="D309" s="17">
        <v>21550</v>
      </c>
      <c r="E309" s="36">
        <f t="shared" si="9"/>
        <v>1958</v>
      </c>
      <c r="F309" s="36">
        <f t="shared" ca="1" si="10"/>
        <v>68</v>
      </c>
      <c r="G309" s="36" t="str" cm="1">
        <f t="array" aca="1" ref="G309" ca="1">_xlfn.IFS(AND(F309&gt;=21,F309&lt;=35), "Young Adults", AND(F309&gt;=35, F309&lt;=45), "Senior Adullt", AND(F309&gt;=46,F309&lt;=65), "senior",AND(F309&gt;=66,F309&lt;=87),"Super Adults")</f>
        <v>Super Adults</v>
      </c>
      <c r="H309" s="36"/>
      <c r="I309" s="3">
        <v>2</v>
      </c>
      <c r="J309" s="2" t="s">
        <v>22</v>
      </c>
      <c r="K309" s="2" t="s">
        <v>17</v>
      </c>
      <c r="L309" s="20" t="str">
        <f>IF(AND(I309&lt;5,'Billing Details'!I309&gt;10000),"High Priority","Regular Follow Up")</f>
        <v>High Priority</v>
      </c>
      <c r="M309" t="str">
        <f>IF(AND(L309="High Priority",'Patient Health Records'!U309="Critical",'Patient Health Records'!T309="Yes"),"Needs Attention",IF(AND('Patient Health Records'!U309&lt;&gt; "Critical",'Patient Health Records'!T309="Yes"),"Monitor Later",IF(AND('Patient Health Records'!U309="Critical",'Patient Health Records'!T309="No"),"Ask for Readmission","No Action")))</f>
        <v>Needs Attention</v>
      </c>
    </row>
    <row r="310" spans="1:13" ht="15.75" customHeight="1">
      <c r="A310" s="2" t="s">
        <v>435</v>
      </c>
      <c r="B310" s="2" t="s">
        <v>436</v>
      </c>
      <c r="C310" s="2" t="s">
        <v>9</v>
      </c>
      <c r="D310" s="17">
        <v>27029</v>
      </c>
      <c r="E310" s="36">
        <f t="shared" si="9"/>
        <v>1973</v>
      </c>
      <c r="F310" s="36">
        <f t="shared" ca="1" si="10"/>
        <v>53</v>
      </c>
      <c r="G310" s="36" t="str" cm="1">
        <f t="array" aca="1" ref="G310" ca="1">_xlfn.IFS(AND(F310&gt;=21,F310&lt;=35), "Young Adults", AND(F310&gt;=35, F310&lt;=45), "Senior Adullt", AND(F310&gt;=46,F310&lt;=65), "senior",AND(F310&gt;=66,F310&lt;=87),"Super Adults")</f>
        <v>senior</v>
      </c>
      <c r="H310" s="36"/>
      <c r="I310" s="3">
        <v>12</v>
      </c>
      <c r="J310" s="2" t="s">
        <v>20</v>
      </c>
      <c r="K310" s="2" t="s">
        <v>11</v>
      </c>
      <c r="L310" s="20" t="str">
        <f>IF(AND(I310&lt;5,'Billing Details'!I310&gt;10000),"High Priority","Regular Follow Up")</f>
        <v>Regular Follow Up</v>
      </c>
      <c r="M310" t="str">
        <f>IF(AND(L310="High Priority",'Patient Health Records'!U310="Critical",'Patient Health Records'!T310="Yes"),"Needs Attention",IF(AND('Patient Health Records'!U310&lt;&gt; "Critical",'Patient Health Records'!T310="Yes"),"Monitor Later",IF(AND('Patient Health Records'!U310="Critical",'Patient Health Records'!T310="No"),"Ask for Readmission","No Action")))</f>
        <v>Monitor Later</v>
      </c>
    </row>
    <row r="311" spans="1:13" ht="15.75" customHeight="1">
      <c r="A311" s="2" t="s">
        <v>437</v>
      </c>
      <c r="B311" s="2" t="s">
        <v>311</v>
      </c>
      <c r="C311" s="2" t="s">
        <v>19</v>
      </c>
      <c r="D311" s="17">
        <v>29951</v>
      </c>
      <c r="E311" s="36">
        <f t="shared" si="9"/>
        <v>1981</v>
      </c>
      <c r="F311" s="36">
        <f t="shared" ca="1" si="10"/>
        <v>45</v>
      </c>
      <c r="G311" s="36" t="str" cm="1">
        <f t="array" aca="1" ref="G311" ca="1">_xlfn.IFS(AND(F311&gt;=21,F311&lt;=35), "Young Adults", AND(F311&gt;=35, F311&lt;=45), "Senior Adullt", AND(F311&gt;=46,F311&lt;=65), "senior",AND(F311&gt;=66,F311&lt;=87),"Super Adults")</f>
        <v>Senior Adullt</v>
      </c>
      <c r="H311" s="36"/>
      <c r="I311" s="3">
        <v>12</v>
      </c>
      <c r="J311" s="2" t="s">
        <v>43</v>
      </c>
      <c r="K311" s="2" t="s">
        <v>51</v>
      </c>
      <c r="L311" s="20" t="str">
        <f>IF(AND(I311&lt;5,'Billing Details'!I311&gt;10000),"High Priority","Regular Follow Up")</f>
        <v>Regular Follow Up</v>
      </c>
      <c r="M311" t="str">
        <f>IF(AND(L311="High Priority",'Patient Health Records'!U311="Critical",'Patient Health Records'!T311="Yes"),"Needs Attention",IF(AND('Patient Health Records'!U311&lt;&gt; "Critical",'Patient Health Records'!T311="Yes"),"Monitor Later",IF(AND('Patient Health Records'!U311="Critical",'Patient Health Records'!T311="No"),"Ask for Readmission","No Action")))</f>
        <v>No Action</v>
      </c>
    </row>
    <row r="312" spans="1:13" ht="15.75" customHeight="1">
      <c r="A312" s="2" t="s">
        <v>438</v>
      </c>
      <c r="B312" s="2" t="s">
        <v>75</v>
      </c>
      <c r="C312" s="2" t="s">
        <v>9</v>
      </c>
      <c r="D312" s="17">
        <v>28855</v>
      </c>
      <c r="E312" s="36">
        <f t="shared" si="9"/>
        <v>1978</v>
      </c>
      <c r="F312" s="36">
        <f t="shared" ca="1" si="10"/>
        <v>48</v>
      </c>
      <c r="G312" s="36" t="str" cm="1">
        <f t="array" aca="1" ref="G312" ca="1">_xlfn.IFS(AND(F312&gt;=21,F312&lt;=35), "Young Adults", AND(F312&gt;=35, F312&lt;=45), "Senior Adullt", AND(F312&gt;=46,F312&lt;=65), "senior",AND(F312&gt;=66,F312&lt;=87),"Super Adults")</f>
        <v>senior</v>
      </c>
      <c r="H312" s="36"/>
      <c r="I312" s="3">
        <v>30</v>
      </c>
      <c r="J312" s="2" t="s">
        <v>10</v>
      </c>
      <c r="K312" s="2" t="s">
        <v>11</v>
      </c>
      <c r="L312" s="20" t="str">
        <f>IF(AND(I312&lt;5,'Billing Details'!I312&gt;10000),"High Priority","Regular Follow Up")</f>
        <v>Regular Follow Up</v>
      </c>
      <c r="M312" t="str">
        <f>IF(AND(L312="High Priority",'Patient Health Records'!U312="Critical",'Patient Health Records'!T312="Yes"),"Needs Attention",IF(AND('Patient Health Records'!U312&lt;&gt; "Critical",'Patient Health Records'!T312="Yes"),"Monitor Later",IF(AND('Patient Health Records'!U312="Critical",'Patient Health Records'!T312="No"),"Ask for Readmission","No Action")))</f>
        <v>Ask for Readmission</v>
      </c>
    </row>
    <row r="313" spans="1:13" ht="15.75" customHeight="1">
      <c r="A313" s="2" t="s">
        <v>439</v>
      </c>
      <c r="B313" s="2" t="s">
        <v>181</v>
      </c>
      <c r="C313" s="2" t="s">
        <v>9</v>
      </c>
      <c r="D313" s="17">
        <v>36160</v>
      </c>
      <c r="E313" s="36">
        <f t="shared" si="9"/>
        <v>1998</v>
      </c>
      <c r="F313" s="36">
        <f t="shared" ca="1" si="10"/>
        <v>28</v>
      </c>
      <c r="G313" s="36" t="str" cm="1">
        <f t="array" aca="1" ref="G313" ca="1">_xlfn.IFS(AND(F313&gt;=21,F313&lt;=35), "Young Adults", AND(F313&gt;=35, F313&lt;=45), "Senior Adullt", AND(F313&gt;=46,F313&lt;=65), "senior",AND(F313&gt;=66,F313&lt;=87),"Super Adults")</f>
        <v>Young Adults</v>
      </c>
      <c r="H313" s="36"/>
      <c r="I313" s="3">
        <v>5</v>
      </c>
      <c r="J313" s="2" t="s">
        <v>33</v>
      </c>
      <c r="K313" s="2" t="s">
        <v>29</v>
      </c>
      <c r="L313" s="20" t="str">
        <f>IF(AND(I313&lt;5,'Billing Details'!I313&gt;10000),"High Priority","Regular Follow Up")</f>
        <v>Regular Follow Up</v>
      </c>
      <c r="M313" t="str">
        <f>IF(AND(L313="High Priority",'Patient Health Records'!U313="Critical",'Patient Health Records'!T313="Yes"),"Needs Attention",IF(AND('Patient Health Records'!U313&lt;&gt; "Critical",'Patient Health Records'!T313="Yes"),"Monitor Later",IF(AND('Patient Health Records'!U313="Critical",'Patient Health Records'!T313="No"),"Ask for Readmission","No Action")))</f>
        <v>Monitor Later</v>
      </c>
    </row>
    <row r="314" spans="1:13" ht="15.75" customHeight="1">
      <c r="A314" s="2" t="s">
        <v>440</v>
      </c>
      <c r="B314" s="2" t="s">
        <v>205</v>
      </c>
      <c r="C314" s="2" t="s">
        <v>9</v>
      </c>
      <c r="D314" s="17">
        <v>23377</v>
      </c>
      <c r="E314" s="36">
        <f t="shared" si="9"/>
        <v>1964</v>
      </c>
      <c r="F314" s="36">
        <f t="shared" ca="1" si="10"/>
        <v>62</v>
      </c>
      <c r="G314" s="36" t="str" cm="1">
        <f t="array" aca="1" ref="G314" ca="1">_xlfn.IFS(AND(F314&gt;=21,F314&lt;=35), "Young Adults", AND(F314&gt;=35, F314&lt;=45), "Senior Adullt", AND(F314&gt;=46,F314&lt;=65), "senior",AND(F314&gt;=66,F314&lt;=87),"Super Adults")</f>
        <v>senior</v>
      </c>
      <c r="H314" s="36"/>
      <c r="I314" s="3">
        <v>25</v>
      </c>
      <c r="J314" s="2" t="s">
        <v>33</v>
      </c>
      <c r="K314" s="2" t="s">
        <v>29</v>
      </c>
      <c r="L314" s="20" t="str">
        <f>IF(AND(I314&lt;5,'Billing Details'!I314&gt;10000),"High Priority","Regular Follow Up")</f>
        <v>Regular Follow Up</v>
      </c>
      <c r="M314" t="str">
        <f>IF(AND(L314="High Priority",'Patient Health Records'!U314="Critical",'Patient Health Records'!T314="Yes"),"Needs Attention",IF(AND('Patient Health Records'!U314&lt;&gt; "Critical",'Patient Health Records'!T314="Yes"),"Monitor Later",IF(AND('Patient Health Records'!U314="Critical",'Patient Health Records'!T314="No"),"Ask for Readmission","No Action")))</f>
        <v>Monitor Later</v>
      </c>
    </row>
    <row r="315" spans="1:13" ht="15.75" customHeight="1">
      <c r="A315" s="2" t="s">
        <v>441</v>
      </c>
      <c r="B315" s="2" t="s">
        <v>205</v>
      </c>
      <c r="C315" s="2" t="s">
        <v>9</v>
      </c>
      <c r="D315" s="17">
        <v>32508</v>
      </c>
      <c r="E315" s="36">
        <f t="shared" si="9"/>
        <v>1988</v>
      </c>
      <c r="F315" s="36">
        <f t="shared" ca="1" si="10"/>
        <v>38</v>
      </c>
      <c r="G315" s="36" t="str" cm="1">
        <f t="array" aca="1" ref="G315" ca="1">_xlfn.IFS(AND(F315&gt;=21,F315&lt;=35), "Young Adults", AND(F315&gt;=35, F315&lt;=45), "Senior Adullt", AND(F315&gt;=46,F315&lt;=65), "senior",AND(F315&gt;=66,F315&lt;=87),"Super Adults")</f>
        <v>Senior Adullt</v>
      </c>
      <c r="H315" s="36"/>
      <c r="I315" s="3">
        <v>12</v>
      </c>
      <c r="J315" s="2" t="s">
        <v>10</v>
      </c>
      <c r="K315" s="2" t="s">
        <v>11</v>
      </c>
      <c r="L315" s="20" t="str">
        <f>IF(AND(I315&lt;5,'Billing Details'!I315&gt;10000),"High Priority","Regular Follow Up")</f>
        <v>Regular Follow Up</v>
      </c>
      <c r="M315" t="str">
        <f>IF(AND(L315="High Priority",'Patient Health Records'!U315="Critical",'Patient Health Records'!T315="Yes"),"Needs Attention",IF(AND('Patient Health Records'!U315&lt;&gt; "Critical",'Patient Health Records'!T315="Yes"),"Monitor Later",IF(AND('Patient Health Records'!U315="Critical",'Patient Health Records'!T315="No"),"Ask for Readmission","No Action")))</f>
        <v>No Action</v>
      </c>
    </row>
    <row r="316" spans="1:13" ht="15.75" customHeight="1">
      <c r="A316" s="2" t="s">
        <v>442</v>
      </c>
      <c r="B316" s="2" t="s">
        <v>443</v>
      </c>
      <c r="C316" s="2" t="s">
        <v>19</v>
      </c>
      <c r="D316" s="17">
        <v>32508</v>
      </c>
      <c r="E316" s="36">
        <f t="shared" si="9"/>
        <v>1988</v>
      </c>
      <c r="F316" s="36">
        <f t="shared" ca="1" si="10"/>
        <v>38</v>
      </c>
      <c r="G316" s="36" t="str" cm="1">
        <f t="array" aca="1" ref="G316" ca="1">_xlfn.IFS(AND(F316&gt;=21,F316&lt;=35), "Young Adults", AND(F316&gt;=35, F316&lt;=45), "Senior Adullt", AND(F316&gt;=46,F316&lt;=65), "senior",AND(F316&gt;=66,F316&lt;=87),"Super Adults")</f>
        <v>Senior Adullt</v>
      </c>
      <c r="H316" s="36"/>
      <c r="I316" s="3">
        <v>2</v>
      </c>
      <c r="J316" s="2" t="s">
        <v>33</v>
      </c>
      <c r="K316" s="2" t="s">
        <v>29</v>
      </c>
      <c r="L316" s="20" t="str">
        <f>IF(AND(I316&lt;5,'Billing Details'!I316&gt;10000),"High Priority","Regular Follow Up")</f>
        <v>High Priority</v>
      </c>
      <c r="M316" t="str">
        <f>IF(AND(L316="High Priority",'Patient Health Records'!U316="Critical",'Patient Health Records'!T316="Yes"),"Needs Attention",IF(AND('Patient Health Records'!U316&lt;&gt; "Critical",'Patient Health Records'!T316="Yes"),"Monitor Later",IF(AND('Patient Health Records'!U316="Critical",'Patient Health Records'!T316="No"),"Ask for Readmission","No Action")))</f>
        <v>No Action</v>
      </c>
    </row>
    <row r="317" spans="1:13" ht="15.75" customHeight="1">
      <c r="A317" s="2" t="s">
        <v>444</v>
      </c>
      <c r="B317" s="2" t="s">
        <v>127</v>
      </c>
      <c r="C317" s="2" t="s">
        <v>9</v>
      </c>
      <c r="D317" s="17">
        <v>21550</v>
      </c>
      <c r="E317" s="36">
        <f t="shared" si="9"/>
        <v>1958</v>
      </c>
      <c r="F317" s="36">
        <f t="shared" ca="1" si="10"/>
        <v>68</v>
      </c>
      <c r="G317" s="36" t="str" cm="1">
        <f t="array" aca="1" ref="G317" ca="1">_xlfn.IFS(AND(F317&gt;=21,F317&lt;=35), "Young Adults", AND(F317&gt;=35, F317&lt;=45), "Senior Adullt", AND(F317&gt;=46,F317&lt;=65), "senior",AND(F317&gt;=66,F317&lt;=87),"Super Adults")</f>
        <v>Super Adults</v>
      </c>
      <c r="H317" s="36"/>
      <c r="I317" s="3">
        <v>20</v>
      </c>
      <c r="J317" s="2" t="s">
        <v>14</v>
      </c>
      <c r="K317" s="2" t="s">
        <v>51</v>
      </c>
      <c r="L317" s="20" t="str">
        <f>IF(AND(I317&lt;5,'Billing Details'!I317&gt;10000),"High Priority","Regular Follow Up")</f>
        <v>Regular Follow Up</v>
      </c>
      <c r="M317" t="str">
        <f>IF(AND(L317="High Priority",'Patient Health Records'!U317="Critical",'Patient Health Records'!T317="Yes"),"Needs Attention",IF(AND('Patient Health Records'!U317&lt;&gt; "Critical",'Patient Health Records'!T317="Yes"),"Monitor Later",IF(AND('Patient Health Records'!U317="Critical",'Patient Health Records'!T317="No"),"Ask for Readmission","No Action")))</f>
        <v>No Action</v>
      </c>
    </row>
    <row r="318" spans="1:13" ht="15.75" customHeight="1">
      <c r="A318" s="2" t="s">
        <v>445</v>
      </c>
      <c r="B318" s="2" t="s">
        <v>251</v>
      </c>
      <c r="C318" s="2" t="s">
        <v>9</v>
      </c>
      <c r="D318" s="17">
        <v>28855</v>
      </c>
      <c r="E318" s="36">
        <f t="shared" si="9"/>
        <v>1978</v>
      </c>
      <c r="F318" s="36">
        <f t="shared" ca="1" si="10"/>
        <v>48</v>
      </c>
      <c r="G318" s="36" t="str" cm="1">
        <f t="array" aca="1" ref="G318" ca="1">_xlfn.IFS(AND(F318&gt;=21,F318&lt;=35), "Young Adults", AND(F318&gt;=35, F318&lt;=45), "Senior Adullt", AND(F318&gt;=46,F318&lt;=65), "senior",AND(F318&gt;=66,F318&lt;=87),"Super Adults")</f>
        <v>senior</v>
      </c>
      <c r="H318" s="36"/>
      <c r="I318" s="3">
        <v>70</v>
      </c>
      <c r="J318" s="2" t="s">
        <v>16</v>
      </c>
      <c r="K318" s="2" t="s">
        <v>17</v>
      </c>
      <c r="L318" s="20" t="str">
        <f>IF(AND(I318&lt;5,'Billing Details'!I318&gt;10000),"High Priority","Regular Follow Up")</f>
        <v>Regular Follow Up</v>
      </c>
      <c r="M318" t="str">
        <f>IF(AND(L318="High Priority",'Patient Health Records'!U318="Critical",'Patient Health Records'!T318="Yes"),"Needs Attention",IF(AND('Patient Health Records'!U318&lt;&gt; "Critical",'Patient Health Records'!T318="Yes"),"Monitor Later",IF(AND('Patient Health Records'!U318="Critical",'Patient Health Records'!T318="No"),"Ask for Readmission","No Action")))</f>
        <v>Monitor Later</v>
      </c>
    </row>
    <row r="319" spans="1:13" ht="15.75" customHeight="1">
      <c r="A319" s="2" t="s">
        <v>446</v>
      </c>
      <c r="B319" s="2" t="s">
        <v>276</v>
      </c>
      <c r="C319" s="2" t="s">
        <v>9</v>
      </c>
      <c r="D319" s="17">
        <v>30682</v>
      </c>
      <c r="E319" s="36">
        <f t="shared" si="9"/>
        <v>1984</v>
      </c>
      <c r="F319" s="36">
        <f t="shared" ca="1" si="10"/>
        <v>42</v>
      </c>
      <c r="G319" s="36" t="str" cm="1">
        <f t="array" aca="1" ref="G319" ca="1">_xlfn.IFS(AND(F319&gt;=21,F319&lt;=35), "Young Adults", AND(F319&gt;=35, F319&lt;=45), "Senior Adullt", AND(F319&gt;=46,F319&lt;=65), "senior",AND(F319&gt;=66,F319&lt;=87),"Super Adults")</f>
        <v>Senior Adullt</v>
      </c>
      <c r="H319" s="36"/>
      <c r="I319" s="3">
        <v>2</v>
      </c>
      <c r="J319" s="2" t="s">
        <v>22</v>
      </c>
      <c r="K319" s="2" t="s">
        <v>17</v>
      </c>
      <c r="L319" s="20" t="str">
        <f>IF(AND(I319&lt;5,'Billing Details'!I319&gt;10000),"High Priority","Regular Follow Up")</f>
        <v>High Priority</v>
      </c>
      <c r="M319" t="str">
        <f>IF(AND(L319="High Priority",'Patient Health Records'!U319="Critical",'Patient Health Records'!T319="Yes"),"Needs Attention",IF(AND('Patient Health Records'!U319&lt;&gt; "Critical",'Patient Health Records'!T319="Yes"),"Monitor Later",IF(AND('Patient Health Records'!U319="Critical",'Patient Health Records'!T319="No"),"Ask for Readmission","No Action")))</f>
        <v>No Action</v>
      </c>
    </row>
    <row r="320" spans="1:13" ht="15.75" customHeight="1">
      <c r="A320" s="2" t="s">
        <v>447</v>
      </c>
      <c r="B320" s="2" t="s">
        <v>448</v>
      </c>
      <c r="C320" s="2" t="s">
        <v>9</v>
      </c>
      <c r="D320" s="17">
        <v>23377</v>
      </c>
      <c r="E320" s="36">
        <f t="shared" si="9"/>
        <v>1964</v>
      </c>
      <c r="F320" s="36">
        <f t="shared" ca="1" si="10"/>
        <v>62</v>
      </c>
      <c r="G320" s="36" t="str" cm="1">
        <f t="array" aca="1" ref="G320" ca="1">_xlfn.IFS(AND(F320&gt;=21,F320&lt;=35), "Young Adults", AND(F320&gt;=35, F320&lt;=45), "Senior Adullt", AND(F320&gt;=46,F320&lt;=65), "senior",AND(F320&gt;=66,F320&lt;=87),"Super Adults")</f>
        <v>senior</v>
      </c>
      <c r="H320" s="36"/>
      <c r="I320" s="3">
        <v>90</v>
      </c>
      <c r="J320" s="2" t="s">
        <v>43</v>
      </c>
      <c r="K320" s="2" t="s">
        <v>51</v>
      </c>
      <c r="L320" s="20" t="str">
        <f>IF(AND(I320&lt;5,'Billing Details'!I320&gt;10000),"High Priority","Regular Follow Up")</f>
        <v>Regular Follow Up</v>
      </c>
      <c r="M320" t="str">
        <f>IF(AND(L320="High Priority",'Patient Health Records'!U320="Critical",'Patient Health Records'!T320="Yes"),"Needs Attention",IF(AND('Patient Health Records'!U320&lt;&gt; "Critical",'Patient Health Records'!T320="Yes"),"Monitor Later",IF(AND('Patient Health Records'!U320="Critical",'Patient Health Records'!T320="No"),"Ask for Readmission","No Action")))</f>
        <v>Monitor Later</v>
      </c>
    </row>
    <row r="321" spans="1:13" ht="15.75" customHeight="1">
      <c r="A321" s="2" t="s">
        <v>449</v>
      </c>
      <c r="B321" s="2" t="s">
        <v>450</v>
      </c>
      <c r="C321" s="2" t="s">
        <v>19</v>
      </c>
      <c r="D321" s="17">
        <v>24838</v>
      </c>
      <c r="E321" s="36">
        <f t="shared" si="9"/>
        <v>1968</v>
      </c>
      <c r="F321" s="36">
        <f t="shared" ca="1" si="10"/>
        <v>58</v>
      </c>
      <c r="G321" s="36" t="str" cm="1">
        <f t="array" aca="1" ref="G321" ca="1">_xlfn.IFS(AND(F321&gt;=21,F321&lt;=35), "Young Adults", AND(F321&gt;=35, F321&lt;=45), "Senior Adullt", AND(F321&gt;=46,F321&lt;=65), "senior",AND(F321&gt;=66,F321&lt;=87),"Super Adults")</f>
        <v>senior</v>
      </c>
      <c r="H321" s="36"/>
      <c r="I321" s="3">
        <v>25</v>
      </c>
      <c r="J321" s="2" t="s">
        <v>14</v>
      </c>
      <c r="K321" s="2" t="s">
        <v>51</v>
      </c>
      <c r="L321" s="20" t="str">
        <f>IF(AND(I321&lt;5,'Billing Details'!I321&gt;10000),"High Priority","Regular Follow Up")</f>
        <v>Regular Follow Up</v>
      </c>
      <c r="M321" t="str">
        <f>IF(AND(L321="High Priority",'Patient Health Records'!U321="Critical",'Patient Health Records'!T321="Yes"),"Needs Attention",IF(AND('Patient Health Records'!U321&lt;&gt; "Critical",'Patient Health Records'!T321="Yes"),"Monitor Later",IF(AND('Patient Health Records'!U321="Critical",'Patient Health Records'!T321="No"),"Ask for Readmission","No Action")))</f>
        <v>No Action</v>
      </c>
    </row>
    <row r="322" spans="1:13" ht="15.75" customHeight="1">
      <c r="A322" s="2" t="s">
        <v>451</v>
      </c>
      <c r="B322" s="2" t="s">
        <v>452</v>
      </c>
      <c r="C322" s="2" t="s">
        <v>9</v>
      </c>
      <c r="D322" s="17">
        <v>30682</v>
      </c>
      <c r="E322" s="36">
        <f t="shared" si="9"/>
        <v>1984</v>
      </c>
      <c r="F322" s="36">
        <f t="shared" ca="1" si="10"/>
        <v>42</v>
      </c>
      <c r="G322" s="36" t="str" cm="1">
        <f t="array" aca="1" ref="G322" ca="1">_xlfn.IFS(AND(F322&gt;=21,F322&lt;=35), "Young Adults", AND(F322&gt;=35, F322&lt;=45), "Senior Adullt", AND(F322&gt;=46,F322&lt;=65), "senior",AND(F322&gt;=66,F322&lt;=87),"Super Adults")</f>
        <v>Senior Adullt</v>
      </c>
      <c r="H322" s="36"/>
      <c r="I322" s="3">
        <v>5</v>
      </c>
      <c r="J322" s="2" t="s">
        <v>33</v>
      </c>
      <c r="K322" s="2" t="s">
        <v>29</v>
      </c>
      <c r="L322" s="20" t="str">
        <f>IF(AND(I322&lt;5,'Billing Details'!I322&gt;10000),"High Priority","Regular Follow Up")</f>
        <v>Regular Follow Up</v>
      </c>
      <c r="M322" t="str">
        <f>IF(AND(L322="High Priority",'Patient Health Records'!U322="Critical",'Patient Health Records'!T322="Yes"),"Needs Attention",IF(AND('Patient Health Records'!U322&lt;&gt; "Critical",'Patient Health Records'!T322="Yes"),"Monitor Later",IF(AND('Patient Health Records'!U322="Critical",'Patient Health Records'!T322="No"),"Ask for Readmission","No Action")))</f>
        <v>No Action</v>
      </c>
    </row>
    <row r="323" spans="1:13" ht="15.75" customHeight="1">
      <c r="A323" s="2" t="s">
        <v>453</v>
      </c>
      <c r="B323" s="2" t="s">
        <v>224</v>
      </c>
      <c r="C323" s="2" t="s">
        <v>9</v>
      </c>
      <c r="D323" s="17">
        <v>31412</v>
      </c>
      <c r="E323" s="36">
        <f t="shared" ref="E323:E386" si="11">YEAR(D323)</f>
        <v>1985</v>
      </c>
      <c r="F323" s="36">
        <f t="shared" ref="F323:F386" ca="1" si="12">DATEDIF(DATE(E323,1,1), TODAY(), "Y")</f>
        <v>41</v>
      </c>
      <c r="G323" s="36" t="str" cm="1">
        <f t="array" aca="1" ref="G323" ca="1">_xlfn.IFS(AND(F323&gt;=21,F323&lt;=35), "Young Adults", AND(F323&gt;=35, F323&lt;=45), "Senior Adullt", AND(F323&gt;=46,F323&lt;=65), "senior",AND(F323&gt;=66,F323&lt;=87),"Super Adults")</f>
        <v>Senior Adullt</v>
      </c>
      <c r="H323" s="36"/>
      <c r="I323" s="3">
        <v>20</v>
      </c>
      <c r="J323" s="2" t="s">
        <v>43</v>
      </c>
      <c r="K323" s="2" t="s">
        <v>51</v>
      </c>
      <c r="L323" s="20" t="str">
        <f>IF(AND(I323&lt;5,'Billing Details'!I323&gt;10000),"High Priority","Regular Follow Up")</f>
        <v>Regular Follow Up</v>
      </c>
      <c r="M323" t="str">
        <f>IF(AND(L323="High Priority",'Patient Health Records'!U323="Critical",'Patient Health Records'!T323="Yes"),"Needs Attention",IF(AND('Patient Health Records'!U323&lt;&gt; "Critical",'Patient Health Records'!T323="Yes"),"Monitor Later",IF(AND('Patient Health Records'!U323="Critical",'Patient Health Records'!T323="No"),"Ask for Readmission","No Action")))</f>
        <v>No Action</v>
      </c>
    </row>
    <row r="324" spans="1:13" ht="15.75" customHeight="1">
      <c r="A324" s="2" t="s">
        <v>454</v>
      </c>
      <c r="B324" s="2" t="s">
        <v>171</v>
      </c>
      <c r="C324" s="2" t="s">
        <v>19</v>
      </c>
      <c r="D324" s="17">
        <v>30682</v>
      </c>
      <c r="E324" s="36">
        <f t="shared" si="11"/>
        <v>1984</v>
      </c>
      <c r="F324" s="36">
        <f t="shared" ca="1" si="12"/>
        <v>42</v>
      </c>
      <c r="G324" s="36" t="str" cm="1">
        <f t="array" aca="1" ref="G324" ca="1">_xlfn.IFS(AND(F324&gt;=21,F324&lt;=35), "Young Adults", AND(F324&gt;=35, F324&lt;=45), "Senior Adullt", AND(F324&gt;=46,F324&lt;=65), "senior",AND(F324&gt;=66,F324&lt;=87),"Super Adults")</f>
        <v>Senior Adullt</v>
      </c>
      <c r="H324" s="36"/>
      <c r="I324" s="3">
        <v>3</v>
      </c>
      <c r="J324" s="2" t="s">
        <v>22</v>
      </c>
      <c r="K324" s="2" t="s">
        <v>17</v>
      </c>
      <c r="L324" s="20" t="str">
        <f>IF(AND(I324&lt;5,'Billing Details'!I324&gt;10000),"High Priority","Regular Follow Up")</f>
        <v>High Priority</v>
      </c>
      <c r="M324" t="str">
        <f>IF(AND(L324="High Priority",'Patient Health Records'!U324="Critical",'Patient Health Records'!T324="Yes"),"Needs Attention",IF(AND('Patient Health Records'!U324&lt;&gt; "Critical",'Patient Health Records'!T324="Yes"),"Monitor Later",IF(AND('Patient Health Records'!U324="Critical",'Patient Health Records'!T324="No"),"Ask for Readmission","No Action")))</f>
        <v>Monitor Later</v>
      </c>
    </row>
    <row r="325" spans="1:13" ht="15.75" customHeight="1">
      <c r="A325" s="2" t="s">
        <v>455</v>
      </c>
      <c r="B325" s="2" t="s">
        <v>1725</v>
      </c>
      <c r="C325" s="2" t="s">
        <v>19</v>
      </c>
      <c r="D325" s="17">
        <v>19724</v>
      </c>
      <c r="E325" s="36">
        <f t="shared" si="11"/>
        <v>1953</v>
      </c>
      <c r="F325" s="36">
        <f t="shared" ca="1" si="12"/>
        <v>73</v>
      </c>
      <c r="G325" s="36" t="str" cm="1">
        <f t="array" aca="1" ref="G325" ca="1">_xlfn.IFS(AND(F325&gt;=21,F325&lt;=35), "Young Adults", AND(F325&gt;=35, F325&lt;=45), "Senior Adullt", AND(F325&gt;=46,F325&lt;=65), "senior",AND(F325&gt;=66,F325&lt;=87),"Super Adults")</f>
        <v>Super Adults</v>
      </c>
      <c r="H325" s="36"/>
      <c r="I325" s="3">
        <v>25</v>
      </c>
      <c r="J325" s="2" t="s">
        <v>33</v>
      </c>
      <c r="K325" s="2" t="s">
        <v>29</v>
      </c>
      <c r="L325" s="20" t="str">
        <f>IF(AND(I325&lt;5,'Billing Details'!I325&gt;10000),"High Priority","Regular Follow Up")</f>
        <v>Regular Follow Up</v>
      </c>
      <c r="M325" t="str">
        <f>IF(AND(L325="High Priority",'Patient Health Records'!U325="Critical",'Patient Health Records'!T325="Yes"),"Needs Attention",IF(AND('Patient Health Records'!U325&lt;&gt; "Critical",'Patient Health Records'!T325="Yes"),"Monitor Later",IF(AND('Patient Health Records'!U325="Critical",'Patient Health Records'!T325="No"),"Ask for Readmission","No Action")))</f>
        <v>Monitor Later</v>
      </c>
    </row>
    <row r="326" spans="1:13" ht="15.75" customHeight="1">
      <c r="A326" s="2" t="s">
        <v>456</v>
      </c>
      <c r="B326" s="2" t="s">
        <v>36</v>
      </c>
      <c r="C326" s="2" t="s">
        <v>19</v>
      </c>
      <c r="D326" s="17">
        <v>27029</v>
      </c>
      <c r="E326" s="36">
        <f t="shared" si="11"/>
        <v>1973</v>
      </c>
      <c r="F326" s="36">
        <f t="shared" ca="1" si="12"/>
        <v>53</v>
      </c>
      <c r="G326" s="36" t="str" cm="1">
        <f t="array" aca="1" ref="G326" ca="1">_xlfn.IFS(AND(F326&gt;=21,F326&lt;=35), "Young Adults", AND(F326&gt;=35, F326&lt;=45), "Senior Adullt", AND(F326&gt;=46,F326&lt;=65), "senior",AND(F326&gt;=66,F326&lt;=87),"Super Adults")</f>
        <v>senior</v>
      </c>
      <c r="H326" s="36"/>
      <c r="I326" s="3">
        <v>40</v>
      </c>
      <c r="J326" s="2" t="s">
        <v>33</v>
      </c>
      <c r="K326" s="2" t="s">
        <v>29</v>
      </c>
      <c r="L326" s="20" t="str">
        <f>IF(AND(I326&lt;5,'Billing Details'!I326&gt;10000),"High Priority","Regular Follow Up")</f>
        <v>Regular Follow Up</v>
      </c>
      <c r="M326" t="str">
        <f>IF(AND(L326="High Priority",'Patient Health Records'!U326="Critical",'Patient Health Records'!T326="Yes"),"Needs Attention",IF(AND('Patient Health Records'!U326&lt;&gt; "Critical",'Patient Health Records'!T326="Yes"),"Monitor Later",IF(AND('Patient Health Records'!U326="Critical",'Patient Health Records'!T326="No"),"Ask for Readmission","No Action")))</f>
        <v>No Action</v>
      </c>
    </row>
    <row r="327" spans="1:13" ht="15.75" customHeight="1">
      <c r="A327" s="2" t="s">
        <v>457</v>
      </c>
      <c r="B327" s="2" t="s">
        <v>205</v>
      </c>
      <c r="C327" s="2" t="s">
        <v>9</v>
      </c>
      <c r="D327" s="17">
        <v>21550</v>
      </c>
      <c r="E327" s="36">
        <f t="shared" si="11"/>
        <v>1958</v>
      </c>
      <c r="F327" s="36">
        <f t="shared" ca="1" si="12"/>
        <v>68</v>
      </c>
      <c r="G327" s="36" t="str" cm="1">
        <f t="array" aca="1" ref="G327" ca="1">_xlfn.IFS(AND(F327&gt;=21,F327&lt;=35), "Young Adults", AND(F327&gt;=35, F327&lt;=45), "Senior Adullt", AND(F327&gt;=46,F327&lt;=65), "senior",AND(F327&gt;=66,F327&lt;=87),"Super Adults")</f>
        <v>Super Adults</v>
      </c>
      <c r="H327" s="36"/>
      <c r="I327" s="3">
        <v>12</v>
      </c>
      <c r="J327" s="2" t="s">
        <v>20</v>
      </c>
      <c r="K327" s="2" t="s">
        <v>11</v>
      </c>
      <c r="L327" s="20" t="str">
        <f>IF(AND(I327&lt;5,'Billing Details'!I327&gt;10000),"High Priority","Regular Follow Up")</f>
        <v>Regular Follow Up</v>
      </c>
      <c r="M327" t="str">
        <f>IF(AND(L327="High Priority",'Patient Health Records'!U327="Critical",'Patient Health Records'!T327="Yes"),"Needs Attention",IF(AND('Patient Health Records'!U327&lt;&gt; "Critical",'Patient Health Records'!T327="Yes"),"Monitor Later",IF(AND('Patient Health Records'!U327="Critical",'Patient Health Records'!T327="No"),"Ask for Readmission","No Action")))</f>
        <v>Monitor Later</v>
      </c>
    </row>
    <row r="328" spans="1:13" ht="15.75" customHeight="1">
      <c r="A328" s="2" t="s">
        <v>458</v>
      </c>
      <c r="B328" s="2" t="s">
        <v>459</v>
      </c>
      <c r="C328" s="2" t="s">
        <v>9</v>
      </c>
      <c r="D328" s="17">
        <v>34334</v>
      </c>
      <c r="E328" s="36">
        <f t="shared" si="11"/>
        <v>1993</v>
      </c>
      <c r="F328" s="36">
        <f t="shared" ca="1" si="12"/>
        <v>33</v>
      </c>
      <c r="G328" s="36" t="str" cm="1">
        <f t="array" aca="1" ref="G328" ca="1">_xlfn.IFS(AND(F328&gt;=21,F328&lt;=35), "Young Adults", AND(F328&gt;=35, F328&lt;=45), "Senior Adullt", AND(F328&gt;=46,F328&lt;=65), "senior",AND(F328&gt;=66,F328&lt;=87),"Super Adults")</f>
        <v>Young Adults</v>
      </c>
      <c r="H328" s="36"/>
      <c r="I328" s="3">
        <v>7</v>
      </c>
      <c r="J328" s="2" t="s">
        <v>10</v>
      </c>
      <c r="K328" s="2" t="s">
        <v>11</v>
      </c>
      <c r="L328" s="20" t="str">
        <f>IF(AND(I328&lt;5,'Billing Details'!I328&gt;10000),"High Priority","Regular Follow Up")</f>
        <v>Regular Follow Up</v>
      </c>
      <c r="M328" t="str">
        <f>IF(AND(L328="High Priority",'Patient Health Records'!U328="Critical",'Patient Health Records'!T328="Yes"),"Needs Attention",IF(AND('Patient Health Records'!U328&lt;&gt; "Critical",'Patient Health Records'!T328="Yes"),"Monitor Later",IF(AND('Patient Health Records'!U328="Critical",'Patient Health Records'!T328="No"),"Ask for Readmission","No Action")))</f>
        <v>No Action</v>
      </c>
    </row>
    <row r="329" spans="1:13" ht="15.75" customHeight="1">
      <c r="A329" s="2" t="s">
        <v>460</v>
      </c>
      <c r="B329" s="2" t="s">
        <v>385</v>
      </c>
      <c r="C329" s="2" t="s">
        <v>9</v>
      </c>
      <c r="D329" s="17">
        <v>25203</v>
      </c>
      <c r="E329" s="36">
        <f t="shared" si="11"/>
        <v>1968</v>
      </c>
      <c r="F329" s="36">
        <f t="shared" ca="1" si="12"/>
        <v>58</v>
      </c>
      <c r="G329" s="36" t="str" cm="1">
        <f t="array" aca="1" ref="G329" ca="1">_xlfn.IFS(AND(F329&gt;=21,F329&lt;=35), "Young Adults", AND(F329&gt;=35, F329&lt;=45), "Senior Adullt", AND(F329&gt;=46,F329&lt;=65), "senior",AND(F329&gt;=66,F329&lt;=87),"Super Adults")</f>
        <v>senior</v>
      </c>
      <c r="H329" s="36"/>
      <c r="I329" s="3">
        <v>4</v>
      </c>
      <c r="J329" s="2" t="s">
        <v>22</v>
      </c>
      <c r="K329" s="2" t="s">
        <v>17</v>
      </c>
      <c r="L329" s="20" t="str">
        <f>IF(AND(I329&lt;5,'Billing Details'!I329&gt;10000),"High Priority","Regular Follow Up")</f>
        <v>High Priority</v>
      </c>
      <c r="M329" t="str">
        <f>IF(AND(L329="High Priority",'Patient Health Records'!U329="Critical",'Patient Health Records'!T329="Yes"),"Needs Attention",IF(AND('Patient Health Records'!U329&lt;&gt; "Critical",'Patient Health Records'!T329="Yes"),"Monitor Later",IF(AND('Patient Health Records'!U329="Critical",'Patient Health Records'!T329="No"),"Ask for Readmission","No Action")))</f>
        <v>Monitor Later</v>
      </c>
    </row>
    <row r="330" spans="1:13" ht="15.75" customHeight="1">
      <c r="A330" s="2" t="s">
        <v>461</v>
      </c>
      <c r="B330" s="2" t="s">
        <v>311</v>
      </c>
      <c r="C330" s="2" t="s">
        <v>19</v>
      </c>
      <c r="D330" s="17">
        <v>36160</v>
      </c>
      <c r="E330" s="36">
        <f t="shared" si="11"/>
        <v>1998</v>
      </c>
      <c r="F330" s="36">
        <f t="shared" ca="1" si="12"/>
        <v>28</v>
      </c>
      <c r="G330" s="36" t="str" cm="1">
        <f t="array" aca="1" ref="G330" ca="1">_xlfn.IFS(AND(F330&gt;=21,F330&lt;=35), "Young Adults", AND(F330&gt;=35, F330&lt;=45), "Senior Adullt", AND(F330&gt;=46,F330&lt;=65), "senior",AND(F330&gt;=66,F330&lt;=87),"Super Adults")</f>
        <v>Young Adults</v>
      </c>
      <c r="H330" s="36"/>
      <c r="I330" s="3">
        <v>4</v>
      </c>
      <c r="J330" s="2" t="s">
        <v>20</v>
      </c>
      <c r="K330" s="2" t="s">
        <v>11</v>
      </c>
      <c r="L330" s="20" t="str">
        <f>IF(AND(I330&lt;5,'Billing Details'!I330&gt;10000),"High Priority","Regular Follow Up")</f>
        <v>High Priority</v>
      </c>
      <c r="M330" t="str">
        <f>IF(AND(L330="High Priority",'Patient Health Records'!U330="Critical",'Patient Health Records'!T330="Yes"),"Needs Attention",IF(AND('Patient Health Records'!U330&lt;&gt; "Critical",'Patient Health Records'!T330="Yes"),"Monitor Later",IF(AND('Patient Health Records'!U330="Critical",'Patient Health Records'!T330="No"),"Ask for Readmission","No Action")))</f>
        <v>No Action</v>
      </c>
    </row>
    <row r="331" spans="1:13" ht="15.75" customHeight="1">
      <c r="A331" s="2" t="s">
        <v>462</v>
      </c>
      <c r="B331" s="2" t="s">
        <v>360</v>
      </c>
      <c r="C331" s="2" t="s">
        <v>9</v>
      </c>
      <c r="D331" s="17">
        <v>28855</v>
      </c>
      <c r="E331" s="36">
        <f t="shared" si="11"/>
        <v>1978</v>
      </c>
      <c r="F331" s="36">
        <f t="shared" ca="1" si="12"/>
        <v>48</v>
      </c>
      <c r="G331" s="36" t="str" cm="1">
        <f t="array" aca="1" ref="G331" ca="1">_xlfn.IFS(AND(F331&gt;=21,F331&lt;=35), "Young Adults", AND(F331&gt;=35, F331&lt;=45), "Senior Adullt", AND(F331&gt;=46,F331&lt;=65), "senior",AND(F331&gt;=66,F331&lt;=87),"Super Adults")</f>
        <v>senior</v>
      </c>
      <c r="H331" s="36"/>
      <c r="I331" s="3">
        <v>4</v>
      </c>
      <c r="J331" s="2" t="s">
        <v>22</v>
      </c>
      <c r="K331" s="2" t="s">
        <v>17</v>
      </c>
      <c r="L331" s="20" t="str">
        <f>IF(AND(I331&lt;5,'Billing Details'!I331&gt;10000),"High Priority","Regular Follow Up")</f>
        <v>Regular Follow Up</v>
      </c>
      <c r="M331" t="str">
        <f>IF(AND(L331="High Priority",'Patient Health Records'!U331="Critical",'Patient Health Records'!T331="Yes"),"Needs Attention",IF(AND('Patient Health Records'!U331&lt;&gt; "Critical",'Patient Health Records'!T331="Yes"),"Monitor Later",IF(AND('Patient Health Records'!U331="Critical",'Patient Health Records'!T331="No"),"Ask for Readmission","No Action")))</f>
        <v>Ask for Readmission</v>
      </c>
    </row>
    <row r="332" spans="1:13" ht="15.75" customHeight="1">
      <c r="A332" s="2" t="s">
        <v>463</v>
      </c>
      <c r="B332" s="2" t="s">
        <v>464</v>
      </c>
      <c r="C332" s="2" t="s">
        <v>9</v>
      </c>
      <c r="D332" s="17">
        <v>32508</v>
      </c>
      <c r="E332" s="36">
        <f t="shared" si="11"/>
        <v>1988</v>
      </c>
      <c r="F332" s="36">
        <f t="shared" ca="1" si="12"/>
        <v>38</v>
      </c>
      <c r="G332" s="36" t="str" cm="1">
        <f t="array" aca="1" ref="G332" ca="1">_xlfn.IFS(AND(F332&gt;=21,F332&lt;=35), "Young Adults", AND(F332&gt;=35, F332&lt;=45), "Senior Adullt", AND(F332&gt;=46,F332&lt;=65), "senior",AND(F332&gt;=66,F332&lt;=87),"Super Adults")</f>
        <v>Senior Adullt</v>
      </c>
      <c r="H332" s="36"/>
      <c r="I332" s="3">
        <v>9</v>
      </c>
      <c r="J332" s="2" t="s">
        <v>16</v>
      </c>
      <c r="K332" s="2" t="s">
        <v>17</v>
      </c>
      <c r="L332" s="20" t="str">
        <f>IF(AND(I332&lt;5,'Billing Details'!I332&gt;10000),"High Priority","Regular Follow Up")</f>
        <v>Regular Follow Up</v>
      </c>
      <c r="M332" t="str">
        <f>IF(AND(L332="High Priority",'Patient Health Records'!U332="Critical",'Patient Health Records'!T332="Yes"),"Needs Attention",IF(AND('Patient Health Records'!U332&lt;&gt; "Critical",'Patient Health Records'!T332="Yes"),"Monitor Later",IF(AND('Patient Health Records'!U332="Critical",'Patient Health Records'!T332="No"),"Ask for Readmission","No Action")))</f>
        <v>No Action</v>
      </c>
    </row>
    <row r="333" spans="1:13" ht="15.75" customHeight="1">
      <c r="A333" s="2" t="s">
        <v>465</v>
      </c>
      <c r="B333" s="2" t="s">
        <v>466</v>
      </c>
      <c r="C333" s="2" t="s">
        <v>19</v>
      </c>
      <c r="D333" s="17">
        <v>23377</v>
      </c>
      <c r="E333" s="36">
        <f t="shared" si="11"/>
        <v>1964</v>
      </c>
      <c r="F333" s="36">
        <f t="shared" ca="1" si="12"/>
        <v>62</v>
      </c>
      <c r="G333" s="36" t="str" cm="1">
        <f t="array" aca="1" ref="G333" ca="1">_xlfn.IFS(AND(F333&gt;=21,F333&lt;=35), "Young Adults", AND(F333&gt;=35, F333&lt;=45), "Senior Adullt", AND(F333&gt;=46,F333&lt;=65), "senior",AND(F333&gt;=66,F333&lt;=87),"Super Adults")</f>
        <v>senior</v>
      </c>
      <c r="H333" s="36"/>
      <c r="I333" s="3">
        <v>7</v>
      </c>
      <c r="J333" s="2" t="s">
        <v>16</v>
      </c>
      <c r="K333" s="2" t="s">
        <v>17</v>
      </c>
      <c r="L333" s="20" t="str">
        <f>IF(AND(I333&lt;5,'Billing Details'!I333&gt;10000),"High Priority","Regular Follow Up")</f>
        <v>Regular Follow Up</v>
      </c>
      <c r="M333" t="str">
        <f>IF(AND(L333="High Priority",'Patient Health Records'!U333="Critical",'Patient Health Records'!T333="Yes"),"Needs Attention",IF(AND('Patient Health Records'!U333&lt;&gt; "Critical",'Patient Health Records'!T333="Yes"),"Monitor Later",IF(AND('Patient Health Records'!U333="Critical",'Patient Health Records'!T333="No"),"Ask for Readmission","No Action")))</f>
        <v>No Action</v>
      </c>
    </row>
    <row r="334" spans="1:13" ht="15.75" customHeight="1">
      <c r="A334" s="2" t="s">
        <v>467</v>
      </c>
      <c r="B334" s="2" t="s">
        <v>129</v>
      </c>
      <c r="C334" s="2" t="s">
        <v>9</v>
      </c>
      <c r="D334" s="17">
        <v>31412</v>
      </c>
      <c r="E334" s="36">
        <f t="shared" si="11"/>
        <v>1985</v>
      </c>
      <c r="F334" s="36">
        <f t="shared" ca="1" si="12"/>
        <v>41</v>
      </c>
      <c r="G334" s="36" t="str" cm="1">
        <f t="array" aca="1" ref="G334" ca="1">_xlfn.IFS(AND(F334&gt;=21,F334&lt;=35), "Young Adults", AND(F334&gt;=35, F334&lt;=45), "Senior Adullt", AND(F334&gt;=46,F334&lt;=65), "senior",AND(F334&gt;=66,F334&lt;=87),"Super Adults")</f>
        <v>Senior Adullt</v>
      </c>
      <c r="H334" s="36"/>
      <c r="I334" s="3">
        <v>12</v>
      </c>
      <c r="J334" s="2" t="s">
        <v>14</v>
      </c>
      <c r="K334" s="2" t="s">
        <v>51</v>
      </c>
      <c r="L334" s="20" t="str">
        <f>IF(AND(I334&lt;5,'Billing Details'!I334&gt;10000),"High Priority","Regular Follow Up")</f>
        <v>Regular Follow Up</v>
      </c>
      <c r="M334" t="str">
        <f>IF(AND(L334="High Priority",'Patient Health Records'!U334="Critical",'Patient Health Records'!T334="Yes"),"Needs Attention",IF(AND('Patient Health Records'!U334&lt;&gt; "Critical",'Patient Health Records'!T334="Yes"),"Monitor Later",IF(AND('Patient Health Records'!U334="Critical",'Patient Health Records'!T334="No"),"Ask for Readmission","No Action")))</f>
        <v>No Action</v>
      </c>
    </row>
    <row r="335" spans="1:13" ht="15.75" customHeight="1">
      <c r="A335" s="2" t="s">
        <v>468</v>
      </c>
      <c r="B335" s="2" t="s">
        <v>92</v>
      </c>
      <c r="C335" s="2" t="s">
        <v>19</v>
      </c>
      <c r="D335" s="17">
        <v>23377</v>
      </c>
      <c r="E335" s="36">
        <f t="shared" si="11"/>
        <v>1964</v>
      </c>
      <c r="F335" s="36">
        <f t="shared" ca="1" si="12"/>
        <v>62</v>
      </c>
      <c r="G335" s="36" t="str" cm="1">
        <f t="array" aca="1" ref="G335" ca="1">_xlfn.IFS(AND(F335&gt;=21,F335&lt;=35), "Young Adults", AND(F335&gt;=35, F335&lt;=45), "Senior Adullt", AND(F335&gt;=46,F335&lt;=65), "senior",AND(F335&gt;=66,F335&lt;=87),"Super Adults")</f>
        <v>senior</v>
      </c>
      <c r="H335" s="36"/>
      <c r="I335" s="3">
        <v>9</v>
      </c>
      <c r="J335" s="2" t="s">
        <v>33</v>
      </c>
      <c r="K335" s="2" t="s">
        <v>29</v>
      </c>
      <c r="L335" s="20" t="str">
        <f>IF(AND(I335&lt;5,'Billing Details'!I335&gt;10000),"High Priority","Regular Follow Up")</f>
        <v>Regular Follow Up</v>
      </c>
      <c r="M335" t="str">
        <f>IF(AND(L335="High Priority",'Patient Health Records'!U335="Critical",'Patient Health Records'!T335="Yes"),"Needs Attention",IF(AND('Patient Health Records'!U335&lt;&gt; "Critical",'Patient Health Records'!T335="Yes"),"Monitor Later",IF(AND('Patient Health Records'!U335="Critical",'Patient Health Records'!T335="No"),"Ask for Readmission","No Action")))</f>
        <v>No Action</v>
      </c>
    </row>
    <row r="336" spans="1:13" ht="15.75" customHeight="1">
      <c r="A336" s="2" t="s">
        <v>469</v>
      </c>
      <c r="B336" s="2" t="s">
        <v>600</v>
      </c>
      <c r="C336" s="2" t="s">
        <v>9</v>
      </c>
      <c r="D336" s="17">
        <v>34699</v>
      </c>
      <c r="E336" s="36">
        <f t="shared" si="11"/>
        <v>1994</v>
      </c>
      <c r="F336" s="36">
        <f t="shared" ca="1" si="12"/>
        <v>32</v>
      </c>
      <c r="G336" s="36" t="str" cm="1">
        <f t="array" aca="1" ref="G336" ca="1">_xlfn.IFS(AND(F336&gt;=21,F336&lt;=35), "Young Adults", AND(F336&gt;=35, F336&lt;=45), "Senior Adullt", AND(F336&gt;=46,F336&lt;=65), "senior",AND(F336&gt;=66,F336&lt;=87),"Super Adults")</f>
        <v>Young Adults</v>
      </c>
      <c r="H336" s="36"/>
      <c r="I336" s="3">
        <v>12</v>
      </c>
      <c r="J336" s="2" t="s">
        <v>16</v>
      </c>
      <c r="K336" s="2" t="s">
        <v>17</v>
      </c>
      <c r="L336" s="20" t="str">
        <f>IF(AND(I336&lt;5,'Billing Details'!I336&gt;10000),"High Priority","Regular Follow Up")</f>
        <v>Regular Follow Up</v>
      </c>
      <c r="M336" t="str">
        <f>IF(AND(L336="High Priority",'Patient Health Records'!U336="Critical",'Patient Health Records'!T336="Yes"),"Needs Attention",IF(AND('Patient Health Records'!U336&lt;&gt; "Critical",'Patient Health Records'!T336="Yes"),"Monitor Later",IF(AND('Patient Health Records'!U336="Critical",'Patient Health Records'!T336="No"),"Ask for Readmission","No Action")))</f>
        <v>Monitor Later</v>
      </c>
    </row>
    <row r="337" spans="1:13" ht="15.75" customHeight="1">
      <c r="A337" s="2" t="s">
        <v>470</v>
      </c>
      <c r="B337" s="2" t="s">
        <v>1727</v>
      </c>
      <c r="C337" s="2" t="s">
        <v>19</v>
      </c>
      <c r="D337" s="17">
        <v>28855</v>
      </c>
      <c r="E337" s="36">
        <f t="shared" si="11"/>
        <v>1978</v>
      </c>
      <c r="F337" s="36">
        <f t="shared" ca="1" si="12"/>
        <v>48</v>
      </c>
      <c r="G337" s="36" t="str" cm="1">
        <f t="array" aca="1" ref="G337" ca="1">_xlfn.IFS(AND(F337&gt;=21,F337&lt;=35), "Young Adults", AND(F337&gt;=35, F337&lt;=45), "Senior Adullt", AND(F337&gt;=46,F337&lt;=65), "senior",AND(F337&gt;=66,F337&lt;=87),"Super Adults")</f>
        <v>senior</v>
      </c>
      <c r="H337" s="36"/>
      <c r="I337" s="3">
        <v>9</v>
      </c>
      <c r="J337" s="2" t="s">
        <v>14</v>
      </c>
      <c r="K337" s="2" t="s">
        <v>51</v>
      </c>
      <c r="L337" s="20" t="str">
        <f>IF(AND(I337&lt;5,'Billing Details'!I337&gt;10000),"High Priority","Regular Follow Up")</f>
        <v>Regular Follow Up</v>
      </c>
      <c r="M337" t="str">
        <f>IF(AND(L337="High Priority",'Patient Health Records'!U337="Critical",'Patient Health Records'!T337="Yes"),"Needs Attention",IF(AND('Patient Health Records'!U337&lt;&gt; "Critical",'Patient Health Records'!T337="Yes"),"Monitor Later",IF(AND('Patient Health Records'!U337="Critical",'Patient Health Records'!T337="No"),"Ask for Readmission","No Action")))</f>
        <v>Ask for Readmission</v>
      </c>
    </row>
    <row r="338" spans="1:13" ht="15.75" customHeight="1">
      <c r="A338" s="2" t="s">
        <v>471</v>
      </c>
      <c r="B338" s="2" t="s">
        <v>127</v>
      </c>
      <c r="C338" s="2" t="s">
        <v>9</v>
      </c>
      <c r="D338" s="17">
        <v>25203</v>
      </c>
      <c r="E338" s="36">
        <f t="shared" si="11"/>
        <v>1968</v>
      </c>
      <c r="F338" s="36">
        <f t="shared" ca="1" si="12"/>
        <v>58</v>
      </c>
      <c r="G338" s="36" t="str" cm="1">
        <f t="array" aca="1" ref="G338" ca="1">_xlfn.IFS(AND(F338&gt;=21,F338&lt;=35), "Young Adults", AND(F338&gt;=35, F338&lt;=45), "Senior Adullt", AND(F338&gt;=46,F338&lt;=65), "senior",AND(F338&gt;=66,F338&lt;=87),"Super Adults")</f>
        <v>senior</v>
      </c>
      <c r="H338" s="36"/>
      <c r="I338" s="3">
        <v>3</v>
      </c>
      <c r="J338" s="2" t="s">
        <v>22</v>
      </c>
      <c r="K338" s="2" t="s">
        <v>17</v>
      </c>
      <c r="L338" s="20" t="str">
        <f>IF(AND(I338&lt;5,'Billing Details'!I338&gt;10000),"High Priority","Regular Follow Up")</f>
        <v>High Priority</v>
      </c>
      <c r="M338" t="str">
        <f>IF(AND(L338="High Priority",'Patient Health Records'!U338="Critical",'Patient Health Records'!T338="Yes"),"Needs Attention",IF(AND('Patient Health Records'!U338&lt;&gt; "Critical",'Patient Health Records'!T338="Yes"),"Monitor Later",IF(AND('Patient Health Records'!U338="Critical",'Patient Health Records'!T338="No"),"Ask for Readmission","No Action")))</f>
        <v>Needs Attention</v>
      </c>
    </row>
    <row r="339" spans="1:13" ht="15.75" customHeight="1">
      <c r="A339" s="2" t="s">
        <v>472</v>
      </c>
      <c r="B339" s="2" t="s">
        <v>473</v>
      </c>
      <c r="C339" s="2" t="s">
        <v>19</v>
      </c>
      <c r="D339" s="17">
        <v>32508</v>
      </c>
      <c r="E339" s="36">
        <f t="shared" si="11"/>
        <v>1988</v>
      </c>
      <c r="F339" s="36">
        <f t="shared" ca="1" si="12"/>
        <v>38</v>
      </c>
      <c r="G339" s="36" t="str" cm="1">
        <f t="array" aca="1" ref="G339" ca="1">_xlfn.IFS(AND(F339&gt;=21,F339&lt;=35), "Young Adults", AND(F339&gt;=35, F339&lt;=45), "Senior Adullt", AND(F339&gt;=46,F339&lt;=65), "senior",AND(F339&gt;=66,F339&lt;=87),"Super Adults")</f>
        <v>Senior Adullt</v>
      </c>
      <c r="H339" s="36"/>
      <c r="I339" s="3">
        <v>1</v>
      </c>
      <c r="J339" s="2" t="s">
        <v>22</v>
      </c>
      <c r="K339" s="2" t="s">
        <v>17</v>
      </c>
      <c r="L339" s="20" t="str">
        <f>IF(AND(I339&lt;5,'Billing Details'!I339&gt;10000),"High Priority","Regular Follow Up")</f>
        <v>High Priority</v>
      </c>
      <c r="M339" t="str">
        <f>IF(AND(L339="High Priority",'Patient Health Records'!U339="Critical",'Patient Health Records'!T339="Yes"),"Needs Attention",IF(AND('Patient Health Records'!U339&lt;&gt; "Critical",'Patient Health Records'!T339="Yes"),"Monitor Later",IF(AND('Patient Health Records'!U339="Critical",'Patient Health Records'!T339="No"),"Ask for Readmission","No Action")))</f>
        <v>No Action</v>
      </c>
    </row>
    <row r="340" spans="1:13" ht="15.75" customHeight="1">
      <c r="A340" s="2" t="s">
        <v>474</v>
      </c>
      <c r="B340" s="2" t="s">
        <v>430</v>
      </c>
      <c r="C340" s="2" t="s">
        <v>9</v>
      </c>
      <c r="D340" s="17">
        <v>32508</v>
      </c>
      <c r="E340" s="36">
        <f t="shared" si="11"/>
        <v>1988</v>
      </c>
      <c r="F340" s="36">
        <f t="shared" ca="1" si="12"/>
        <v>38</v>
      </c>
      <c r="G340" s="36" t="str" cm="1">
        <f t="array" aca="1" ref="G340" ca="1">_xlfn.IFS(AND(F340&gt;=21,F340&lt;=35), "Young Adults", AND(F340&gt;=35, F340&lt;=45), "Senior Adullt", AND(F340&gt;=46,F340&lt;=65), "senior",AND(F340&gt;=66,F340&lt;=87),"Super Adults")</f>
        <v>Senior Adullt</v>
      </c>
      <c r="H340" s="36"/>
      <c r="I340" s="3">
        <v>2</v>
      </c>
      <c r="J340" s="2" t="s">
        <v>22</v>
      </c>
      <c r="K340" s="2" t="s">
        <v>17</v>
      </c>
      <c r="L340" s="20" t="str">
        <f>IF(AND(I340&lt;5,'Billing Details'!I340&gt;10000),"High Priority","Regular Follow Up")</f>
        <v>High Priority</v>
      </c>
      <c r="M340" t="str">
        <f>IF(AND(L340="High Priority",'Patient Health Records'!U340="Critical",'Patient Health Records'!T340="Yes"),"Needs Attention",IF(AND('Patient Health Records'!U340&lt;&gt; "Critical",'Patient Health Records'!T340="Yes"),"Monitor Later",IF(AND('Patient Health Records'!U340="Critical",'Patient Health Records'!T340="No"),"Ask for Readmission","No Action")))</f>
        <v>Monitor Later</v>
      </c>
    </row>
    <row r="341" spans="1:13" ht="15.75" customHeight="1">
      <c r="A341" s="2" t="s">
        <v>475</v>
      </c>
      <c r="B341" s="2" t="s">
        <v>298</v>
      </c>
      <c r="C341" s="2" t="s">
        <v>19</v>
      </c>
      <c r="D341" s="17">
        <v>30682</v>
      </c>
      <c r="E341" s="36">
        <f t="shared" si="11"/>
        <v>1984</v>
      </c>
      <c r="F341" s="36">
        <f t="shared" ca="1" si="12"/>
        <v>42</v>
      </c>
      <c r="G341" s="36" t="str" cm="1">
        <f t="array" aca="1" ref="G341" ca="1">_xlfn.IFS(AND(F341&gt;=21,F341&lt;=35), "Young Adults", AND(F341&gt;=35, F341&lt;=45), "Senior Adullt", AND(F341&gt;=46,F341&lt;=65), "senior",AND(F341&gt;=66,F341&lt;=87),"Super Adults")</f>
        <v>Senior Adullt</v>
      </c>
      <c r="H341" s="36"/>
      <c r="I341" s="3">
        <v>90</v>
      </c>
      <c r="J341" s="2" t="s">
        <v>43</v>
      </c>
      <c r="K341" s="2" t="s">
        <v>51</v>
      </c>
      <c r="L341" s="20" t="str">
        <f>IF(AND(I341&lt;5,'Billing Details'!I341&gt;10000),"High Priority","Regular Follow Up")</f>
        <v>Regular Follow Up</v>
      </c>
      <c r="M341" t="str">
        <f>IF(AND(L341="High Priority",'Patient Health Records'!U341="Critical",'Patient Health Records'!T341="Yes"),"Needs Attention",IF(AND('Patient Health Records'!U341&lt;&gt; "Critical",'Patient Health Records'!T341="Yes"),"Monitor Later",IF(AND('Patient Health Records'!U341="Critical",'Patient Health Records'!T341="No"),"Ask for Readmission","No Action")))</f>
        <v>Monitor Later</v>
      </c>
    </row>
    <row r="342" spans="1:13" ht="15.75" customHeight="1">
      <c r="A342" s="2" t="s">
        <v>476</v>
      </c>
      <c r="B342" s="2" t="s">
        <v>778</v>
      </c>
      <c r="C342" s="2" t="s">
        <v>19</v>
      </c>
      <c r="D342" s="17">
        <v>32508</v>
      </c>
      <c r="E342" s="36">
        <f t="shared" si="11"/>
        <v>1988</v>
      </c>
      <c r="F342" s="36">
        <f t="shared" ca="1" si="12"/>
        <v>38</v>
      </c>
      <c r="G342" s="36" t="str" cm="1">
        <f t="array" aca="1" ref="G342" ca="1">_xlfn.IFS(AND(F342&gt;=21,F342&lt;=35), "Young Adults", AND(F342&gt;=35, F342&lt;=45), "Senior Adullt", AND(F342&gt;=46,F342&lt;=65), "senior",AND(F342&gt;=66,F342&lt;=87),"Super Adults")</f>
        <v>Senior Adullt</v>
      </c>
      <c r="H342" s="36"/>
      <c r="I342" s="3">
        <v>25</v>
      </c>
      <c r="J342" s="2" t="s">
        <v>10</v>
      </c>
      <c r="K342" s="2" t="s">
        <v>11</v>
      </c>
      <c r="L342" s="20" t="str">
        <f>IF(AND(I342&lt;5,'Billing Details'!I342&gt;10000),"High Priority","Regular Follow Up")</f>
        <v>Regular Follow Up</v>
      </c>
      <c r="M342" t="str">
        <f>IF(AND(L342="High Priority",'Patient Health Records'!U342="Critical",'Patient Health Records'!T342="Yes"),"Needs Attention",IF(AND('Patient Health Records'!U342&lt;&gt; "Critical",'Patient Health Records'!T342="Yes"),"Monitor Later",IF(AND('Patient Health Records'!U342="Critical",'Patient Health Records'!T342="No"),"Ask for Readmission","No Action")))</f>
        <v>Monitor Later</v>
      </c>
    </row>
    <row r="343" spans="1:13" ht="15.75" customHeight="1">
      <c r="A343" s="2" t="s">
        <v>477</v>
      </c>
      <c r="B343" s="2" t="s">
        <v>1728</v>
      </c>
      <c r="C343" s="2" t="s">
        <v>19</v>
      </c>
      <c r="D343" s="17">
        <v>27029</v>
      </c>
      <c r="E343" s="36">
        <f t="shared" si="11"/>
        <v>1973</v>
      </c>
      <c r="F343" s="36">
        <f t="shared" ca="1" si="12"/>
        <v>53</v>
      </c>
      <c r="G343" s="36" t="str" cm="1">
        <f t="array" aca="1" ref="G343" ca="1">_xlfn.IFS(AND(F343&gt;=21,F343&lt;=35), "Young Adults", AND(F343&gt;=35, F343&lt;=45), "Senior Adullt", AND(F343&gt;=46,F343&lt;=65), "senior",AND(F343&gt;=66,F343&lt;=87),"Super Adults")</f>
        <v>senior</v>
      </c>
      <c r="H343" s="36"/>
      <c r="I343" s="3">
        <v>0.5</v>
      </c>
      <c r="J343" s="2" t="s">
        <v>22</v>
      </c>
      <c r="K343" s="2" t="s">
        <v>17</v>
      </c>
      <c r="L343" s="20" t="str">
        <f>IF(AND(I343&lt;5,'Billing Details'!I343&gt;10000),"High Priority","Regular Follow Up")</f>
        <v>High Priority</v>
      </c>
      <c r="M343" t="str">
        <f>IF(AND(L343="High Priority",'Patient Health Records'!U343="Critical",'Patient Health Records'!T343="Yes"),"Needs Attention",IF(AND('Patient Health Records'!U343&lt;&gt; "Critical",'Patient Health Records'!T343="Yes"),"Monitor Later",IF(AND('Patient Health Records'!U343="Critical",'Patient Health Records'!T343="No"),"Ask for Readmission","No Action")))</f>
        <v>Monitor Later</v>
      </c>
    </row>
    <row r="344" spans="1:13" ht="15.75" customHeight="1">
      <c r="A344" s="2" t="s">
        <v>478</v>
      </c>
      <c r="B344" s="2" t="s">
        <v>26</v>
      </c>
      <c r="C344" s="2" t="s">
        <v>19</v>
      </c>
      <c r="D344" s="17">
        <v>26299</v>
      </c>
      <c r="E344" s="36">
        <f t="shared" si="11"/>
        <v>1972</v>
      </c>
      <c r="F344" s="36">
        <f t="shared" ca="1" si="12"/>
        <v>54</v>
      </c>
      <c r="G344" s="36" t="str" cm="1">
        <f t="array" aca="1" ref="G344" ca="1">_xlfn.IFS(AND(F344&gt;=21,F344&lt;=35), "Young Adults", AND(F344&gt;=35, F344&lt;=45), "Senior Adullt", AND(F344&gt;=46,F344&lt;=65), "senior",AND(F344&gt;=66,F344&lt;=87),"Super Adults")</f>
        <v>senior</v>
      </c>
      <c r="H344" s="36"/>
      <c r="I344" s="3">
        <v>0.5</v>
      </c>
      <c r="J344" s="2" t="s">
        <v>22</v>
      </c>
      <c r="K344" s="2" t="s">
        <v>17</v>
      </c>
      <c r="L344" s="20" t="str">
        <f>IF(AND(I344&lt;5,'Billing Details'!I344&gt;10000),"High Priority","Regular Follow Up")</f>
        <v>Regular Follow Up</v>
      </c>
      <c r="M344" t="str">
        <f>IF(AND(L344="High Priority",'Patient Health Records'!U344="Critical",'Patient Health Records'!T344="Yes"),"Needs Attention",IF(AND('Patient Health Records'!U344&lt;&gt; "Critical",'Patient Health Records'!T344="Yes"),"Monitor Later",IF(AND('Patient Health Records'!U344="Critical",'Patient Health Records'!T344="No"),"Ask for Readmission","No Action")))</f>
        <v>No Action</v>
      </c>
    </row>
    <row r="345" spans="1:13" ht="15.75" customHeight="1">
      <c r="A345" s="2" t="s">
        <v>479</v>
      </c>
      <c r="B345" s="2" t="s">
        <v>24</v>
      </c>
      <c r="C345" s="2" t="s">
        <v>19</v>
      </c>
      <c r="D345" s="17">
        <v>28855</v>
      </c>
      <c r="E345" s="36">
        <f t="shared" si="11"/>
        <v>1978</v>
      </c>
      <c r="F345" s="36">
        <f t="shared" ca="1" si="12"/>
        <v>48</v>
      </c>
      <c r="G345" s="36" t="str" cm="1">
        <f t="array" aca="1" ref="G345" ca="1">_xlfn.IFS(AND(F345&gt;=21,F345&lt;=35), "Young Adults", AND(F345&gt;=35, F345&lt;=45), "Senior Adullt", AND(F345&gt;=46,F345&lt;=65), "senior",AND(F345&gt;=66,F345&lt;=87),"Super Adults")</f>
        <v>senior</v>
      </c>
      <c r="H345" s="36"/>
      <c r="I345" s="3">
        <v>12</v>
      </c>
      <c r="J345" s="2" t="s">
        <v>10</v>
      </c>
      <c r="K345" s="2" t="s">
        <v>11</v>
      </c>
      <c r="L345" s="20" t="str">
        <f>IF(AND(I345&lt;5,'Billing Details'!I345&gt;10000),"High Priority","Regular Follow Up")</f>
        <v>Regular Follow Up</v>
      </c>
      <c r="M345" t="str">
        <f>IF(AND(L345="High Priority",'Patient Health Records'!U345="Critical",'Patient Health Records'!T345="Yes"),"Needs Attention",IF(AND('Patient Health Records'!U345&lt;&gt; "Critical",'Patient Health Records'!T345="Yes"),"Monitor Later",IF(AND('Patient Health Records'!U345="Critical",'Patient Health Records'!T345="No"),"Ask for Readmission","No Action")))</f>
        <v>No Action</v>
      </c>
    </row>
    <row r="346" spans="1:13" ht="15.75" customHeight="1">
      <c r="A346" s="2" t="s">
        <v>480</v>
      </c>
      <c r="B346" s="2" t="s">
        <v>1729</v>
      </c>
      <c r="C346" s="2" t="s">
        <v>9</v>
      </c>
      <c r="D346" s="17">
        <v>32508</v>
      </c>
      <c r="E346" s="36">
        <f t="shared" si="11"/>
        <v>1988</v>
      </c>
      <c r="F346" s="36">
        <f t="shared" ca="1" si="12"/>
        <v>38</v>
      </c>
      <c r="G346" s="36" t="str" cm="1">
        <f t="array" aca="1" ref="G346" ca="1">_xlfn.IFS(AND(F346&gt;=21,F346&lt;=35), "Young Adults", AND(F346&gt;=35, F346&lt;=45), "Senior Adullt", AND(F346&gt;=46,F346&lt;=65), "senior",AND(F346&gt;=66,F346&lt;=87),"Super Adults")</f>
        <v>Senior Adullt</v>
      </c>
      <c r="H346" s="36"/>
      <c r="I346" s="3">
        <v>15</v>
      </c>
      <c r="J346" s="2" t="s">
        <v>20</v>
      </c>
      <c r="K346" s="2" t="s">
        <v>11</v>
      </c>
      <c r="L346" s="20" t="str">
        <f>IF(AND(I346&lt;5,'Billing Details'!I346&gt;10000),"High Priority","Regular Follow Up")</f>
        <v>Regular Follow Up</v>
      </c>
      <c r="M346" t="str">
        <f>IF(AND(L346="High Priority",'Patient Health Records'!U346="Critical",'Patient Health Records'!T346="Yes"),"Needs Attention",IF(AND('Patient Health Records'!U346&lt;&gt; "Critical",'Patient Health Records'!T346="Yes"),"Monitor Later",IF(AND('Patient Health Records'!U346="Critical",'Patient Health Records'!T346="No"),"Ask for Readmission","No Action")))</f>
        <v>Monitor Later</v>
      </c>
    </row>
    <row r="347" spans="1:13" ht="15.75" customHeight="1">
      <c r="A347" s="2" t="s">
        <v>481</v>
      </c>
      <c r="B347" s="2" t="s">
        <v>24</v>
      </c>
      <c r="C347" s="2" t="s">
        <v>19</v>
      </c>
      <c r="D347" s="17">
        <v>34334</v>
      </c>
      <c r="E347" s="36">
        <f t="shared" si="11"/>
        <v>1993</v>
      </c>
      <c r="F347" s="36">
        <f t="shared" ca="1" si="12"/>
        <v>33</v>
      </c>
      <c r="G347" s="36" t="str" cm="1">
        <f t="array" aca="1" ref="G347" ca="1">_xlfn.IFS(AND(F347&gt;=21,F347&lt;=35), "Young Adults", AND(F347&gt;=35, F347&lt;=45), "Senior Adullt", AND(F347&gt;=46,F347&lt;=65), "senior",AND(F347&gt;=66,F347&lt;=87),"Super Adults")</f>
        <v>Young Adults</v>
      </c>
      <c r="H347" s="36"/>
      <c r="I347" s="3">
        <v>7</v>
      </c>
      <c r="J347" s="2" t="s">
        <v>14</v>
      </c>
      <c r="K347" s="2" t="s">
        <v>51</v>
      </c>
      <c r="L347" s="20" t="str">
        <f>IF(AND(I347&lt;5,'Billing Details'!I347&gt;10000),"High Priority","Regular Follow Up")</f>
        <v>Regular Follow Up</v>
      </c>
      <c r="M347" t="str">
        <f>IF(AND(L347="High Priority",'Patient Health Records'!U347="Critical",'Patient Health Records'!T347="Yes"),"Needs Attention",IF(AND('Patient Health Records'!U347&lt;&gt; "Critical",'Patient Health Records'!T347="Yes"),"Monitor Later",IF(AND('Patient Health Records'!U347="Critical",'Patient Health Records'!T347="No"),"Ask for Readmission","No Action")))</f>
        <v>Ask for Readmission</v>
      </c>
    </row>
    <row r="348" spans="1:13" ht="15.75" customHeight="1">
      <c r="A348" s="2" t="s">
        <v>482</v>
      </c>
      <c r="B348" s="2" t="s">
        <v>72</v>
      </c>
      <c r="C348" s="2" t="s">
        <v>19</v>
      </c>
      <c r="D348" s="17">
        <v>31412</v>
      </c>
      <c r="E348" s="36">
        <f t="shared" si="11"/>
        <v>1985</v>
      </c>
      <c r="F348" s="36">
        <f t="shared" ca="1" si="12"/>
        <v>41</v>
      </c>
      <c r="G348" s="36" t="str" cm="1">
        <f t="array" aca="1" ref="G348" ca="1">_xlfn.IFS(AND(F348&gt;=21,F348&lt;=35), "Young Adults", AND(F348&gt;=35, F348&lt;=45), "Senior Adullt", AND(F348&gt;=46,F348&lt;=65), "senior",AND(F348&gt;=66,F348&lt;=87),"Super Adults")</f>
        <v>Senior Adullt</v>
      </c>
      <c r="H348" s="36"/>
      <c r="I348" s="3">
        <v>9</v>
      </c>
      <c r="J348" s="2" t="s">
        <v>43</v>
      </c>
      <c r="K348" s="2" t="s">
        <v>51</v>
      </c>
      <c r="L348" s="20" t="str">
        <f>IF(AND(I348&lt;5,'Billing Details'!I348&gt;10000),"High Priority","Regular Follow Up")</f>
        <v>Regular Follow Up</v>
      </c>
      <c r="M348" t="str">
        <f>IF(AND(L348="High Priority",'Patient Health Records'!U348="Critical",'Patient Health Records'!T348="Yes"),"Needs Attention",IF(AND('Patient Health Records'!U348&lt;&gt; "Critical",'Patient Health Records'!T348="Yes"),"Monitor Later",IF(AND('Patient Health Records'!U348="Critical",'Patient Health Records'!T348="No"),"Ask for Readmission","No Action")))</f>
        <v>No Action</v>
      </c>
    </row>
    <row r="349" spans="1:13" ht="15.75" customHeight="1">
      <c r="A349" s="2" t="s">
        <v>483</v>
      </c>
      <c r="B349" s="2" t="s">
        <v>192</v>
      </c>
      <c r="C349" s="2" t="s">
        <v>9</v>
      </c>
      <c r="D349" s="17">
        <v>23377</v>
      </c>
      <c r="E349" s="36">
        <f t="shared" si="11"/>
        <v>1964</v>
      </c>
      <c r="F349" s="36">
        <f t="shared" ca="1" si="12"/>
        <v>62</v>
      </c>
      <c r="G349" s="36" t="str" cm="1">
        <f t="array" aca="1" ref="G349" ca="1">_xlfn.IFS(AND(F349&gt;=21,F349&lt;=35), "Young Adults", AND(F349&gt;=35, F349&lt;=45), "Senior Adullt", AND(F349&gt;=46,F349&lt;=65), "senior",AND(F349&gt;=66,F349&lt;=87),"Super Adults")</f>
        <v>senior</v>
      </c>
      <c r="H349" s="36"/>
      <c r="I349" s="3">
        <v>0.5</v>
      </c>
      <c r="J349" s="2" t="s">
        <v>22</v>
      </c>
      <c r="K349" s="2" t="s">
        <v>17</v>
      </c>
      <c r="L349" s="20" t="str">
        <f>IF(AND(I349&lt;5,'Billing Details'!I349&gt;10000),"High Priority","Regular Follow Up")</f>
        <v>High Priority</v>
      </c>
      <c r="M349" t="str">
        <f>IF(AND(L349="High Priority",'Patient Health Records'!U349="Critical",'Patient Health Records'!T349="Yes"),"Needs Attention",IF(AND('Patient Health Records'!U349&lt;&gt; "Critical",'Patient Health Records'!T349="Yes"),"Monitor Later",IF(AND('Patient Health Records'!U349="Critical",'Patient Health Records'!T349="No"),"Ask for Readmission","No Action")))</f>
        <v>Monitor Later</v>
      </c>
    </row>
    <row r="350" spans="1:13" ht="15.75" customHeight="1">
      <c r="A350" s="2" t="s">
        <v>484</v>
      </c>
      <c r="B350" s="2" t="s">
        <v>24</v>
      </c>
      <c r="C350" s="2" t="s">
        <v>19</v>
      </c>
      <c r="D350" s="17">
        <v>27029</v>
      </c>
      <c r="E350" s="36">
        <f t="shared" si="11"/>
        <v>1973</v>
      </c>
      <c r="F350" s="36">
        <f t="shared" ca="1" si="12"/>
        <v>53</v>
      </c>
      <c r="G350" s="36" t="str" cm="1">
        <f t="array" aca="1" ref="G350" ca="1">_xlfn.IFS(AND(F350&gt;=21,F350&lt;=35), "Young Adults", AND(F350&gt;=35, F350&lt;=45), "Senior Adullt", AND(F350&gt;=46,F350&lt;=65), "senior",AND(F350&gt;=66,F350&lt;=87),"Super Adults")</f>
        <v>senior</v>
      </c>
      <c r="H350" s="36"/>
      <c r="I350" s="3">
        <v>9</v>
      </c>
      <c r="J350" s="2" t="s">
        <v>14</v>
      </c>
      <c r="K350" s="2" t="s">
        <v>51</v>
      </c>
      <c r="L350" s="20" t="str">
        <f>IF(AND(I350&lt;5,'Billing Details'!I350&gt;10000),"High Priority","Regular Follow Up")</f>
        <v>Regular Follow Up</v>
      </c>
      <c r="M350" t="str">
        <f>IF(AND(L350="High Priority",'Patient Health Records'!U350="Critical",'Patient Health Records'!T350="Yes"),"Needs Attention",IF(AND('Patient Health Records'!U350&lt;&gt; "Critical",'Patient Health Records'!T350="Yes"),"Monitor Later",IF(AND('Patient Health Records'!U350="Critical",'Patient Health Records'!T350="No"),"Ask for Readmission","No Action")))</f>
        <v>No Action</v>
      </c>
    </row>
    <row r="351" spans="1:13" ht="15.75" customHeight="1">
      <c r="A351" s="2" t="s">
        <v>485</v>
      </c>
      <c r="B351" s="2" t="s">
        <v>92</v>
      </c>
      <c r="C351" s="2" t="s">
        <v>19</v>
      </c>
      <c r="D351" s="17">
        <v>31412</v>
      </c>
      <c r="E351" s="36">
        <f t="shared" si="11"/>
        <v>1985</v>
      </c>
      <c r="F351" s="36">
        <f t="shared" ca="1" si="12"/>
        <v>41</v>
      </c>
      <c r="G351" s="36" t="str" cm="1">
        <f t="array" aca="1" ref="G351" ca="1">_xlfn.IFS(AND(F351&gt;=21,F351&lt;=35), "Young Adults", AND(F351&gt;=35, F351&lt;=45), "Senior Adullt", AND(F351&gt;=46,F351&lt;=65), "senior",AND(F351&gt;=66,F351&lt;=87),"Super Adults")</f>
        <v>Senior Adullt</v>
      </c>
      <c r="H351" s="36"/>
      <c r="I351" s="3">
        <v>200</v>
      </c>
      <c r="J351" s="2" t="s">
        <v>43</v>
      </c>
      <c r="K351" s="2" t="s">
        <v>51</v>
      </c>
      <c r="L351" s="20" t="str">
        <f>IF(AND(I351&lt;5,'Billing Details'!I351&gt;10000),"High Priority","Regular Follow Up")</f>
        <v>Regular Follow Up</v>
      </c>
      <c r="M351" t="str">
        <f>IF(AND(L351="High Priority",'Patient Health Records'!U351="Critical",'Patient Health Records'!T351="Yes"),"Needs Attention",IF(AND('Patient Health Records'!U351&lt;&gt; "Critical",'Patient Health Records'!T351="Yes"),"Monitor Later",IF(AND('Patient Health Records'!U351="Critical",'Patient Health Records'!T351="No"),"Ask for Readmission","No Action")))</f>
        <v>No Action</v>
      </c>
    </row>
    <row r="352" spans="1:13" ht="15.75" customHeight="1">
      <c r="A352" s="2" t="s">
        <v>486</v>
      </c>
      <c r="B352" s="2" t="s">
        <v>1014</v>
      </c>
      <c r="C352" s="2" t="s">
        <v>19</v>
      </c>
      <c r="D352" s="17">
        <v>28855</v>
      </c>
      <c r="E352" s="36">
        <f t="shared" si="11"/>
        <v>1978</v>
      </c>
      <c r="F352" s="36">
        <f t="shared" ca="1" si="12"/>
        <v>48</v>
      </c>
      <c r="G352" s="36" t="str" cm="1">
        <f t="array" aca="1" ref="G352" ca="1">_xlfn.IFS(AND(F352&gt;=21,F352&lt;=35), "Young Adults", AND(F352&gt;=35, F352&lt;=45), "Senior Adullt", AND(F352&gt;=46,F352&lt;=65), "senior",AND(F352&gt;=66,F352&lt;=87),"Super Adults")</f>
        <v>senior</v>
      </c>
      <c r="H352" s="36"/>
      <c r="I352" s="3">
        <v>9</v>
      </c>
      <c r="J352" s="2" t="s">
        <v>43</v>
      </c>
      <c r="K352" s="2" t="s">
        <v>51</v>
      </c>
      <c r="L352" s="20" t="str">
        <f>IF(AND(I352&lt;5,'Billing Details'!I352&gt;10000),"High Priority","Regular Follow Up")</f>
        <v>Regular Follow Up</v>
      </c>
      <c r="M352" t="str">
        <f>IF(AND(L352="High Priority",'Patient Health Records'!U352="Critical",'Patient Health Records'!T352="Yes"),"Needs Attention",IF(AND('Patient Health Records'!U352&lt;&gt; "Critical",'Patient Health Records'!T352="Yes"),"Monitor Later",IF(AND('Patient Health Records'!U352="Critical",'Patient Health Records'!T352="No"),"Ask for Readmission","No Action")))</f>
        <v>No Action</v>
      </c>
    </row>
    <row r="353" spans="1:13" ht="15.75" customHeight="1">
      <c r="A353" s="2" t="s">
        <v>487</v>
      </c>
      <c r="B353" s="2" t="s">
        <v>36</v>
      </c>
      <c r="C353" s="2" t="s">
        <v>19</v>
      </c>
      <c r="D353" s="17">
        <v>25203</v>
      </c>
      <c r="E353" s="36">
        <f t="shared" si="11"/>
        <v>1968</v>
      </c>
      <c r="F353" s="36">
        <f t="shared" ca="1" si="12"/>
        <v>58</v>
      </c>
      <c r="G353" s="36" t="str" cm="1">
        <f t="array" aca="1" ref="G353" ca="1">_xlfn.IFS(AND(F353&gt;=21,F353&lt;=35), "Young Adults", AND(F353&gt;=35, F353&lt;=45), "Senior Adullt", AND(F353&gt;=46,F353&lt;=65), "senior",AND(F353&gt;=66,F353&lt;=87),"Super Adults")</f>
        <v>senior</v>
      </c>
      <c r="H353" s="36"/>
      <c r="I353" s="3">
        <v>4</v>
      </c>
      <c r="J353" s="2" t="s">
        <v>10</v>
      </c>
      <c r="K353" s="2" t="s">
        <v>11</v>
      </c>
      <c r="L353" s="20" t="str">
        <f>IF(AND(I353&lt;5,'Billing Details'!I353&gt;10000),"High Priority","Regular Follow Up")</f>
        <v>High Priority</v>
      </c>
      <c r="M353" t="str">
        <f>IF(AND(L353="High Priority",'Patient Health Records'!U353="Critical",'Patient Health Records'!T353="Yes"),"Needs Attention",IF(AND('Patient Health Records'!U353&lt;&gt; "Critical",'Patient Health Records'!T353="Yes"),"Monitor Later",IF(AND('Patient Health Records'!U353="Critical",'Patient Health Records'!T353="No"),"Ask for Readmission","No Action")))</f>
        <v>Monitor Later</v>
      </c>
    </row>
    <row r="354" spans="1:13" ht="15.75" customHeight="1">
      <c r="A354" s="2" t="s">
        <v>488</v>
      </c>
      <c r="B354" s="2" t="s">
        <v>489</v>
      </c>
      <c r="C354" s="2" t="s">
        <v>19</v>
      </c>
      <c r="D354" s="17">
        <v>31412</v>
      </c>
      <c r="E354" s="36">
        <f t="shared" si="11"/>
        <v>1985</v>
      </c>
      <c r="F354" s="36">
        <f t="shared" ca="1" si="12"/>
        <v>41</v>
      </c>
      <c r="G354" s="36" t="str" cm="1">
        <f t="array" aca="1" ref="G354" ca="1">_xlfn.IFS(AND(F354&gt;=21,F354&lt;=35), "Young Adults", AND(F354&gt;=35, F354&lt;=45), "Senior Adullt", AND(F354&gt;=46,F354&lt;=65), "senior",AND(F354&gt;=66,F354&lt;=87),"Super Adults")</f>
        <v>Senior Adullt</v>
      </c>
      <c r="H354" s="36"/>
      <c r="I354" s="3">
        <v>25</v>
      </c>
      <c r="J354" s="2" t="s">
        <v>28</v>
      </c>
      <c r="K354" s="2" t="s">
        <v>11</v>
      </c>
      <c r="L354" s="20" t="str">
        <f>IF(AND(I354&lt;5,'Billing Details'!I354&gt;10000),"High Priority","Regular Follow Up")</f>
        <v>Regular Follow Up</v>
      </c>
      <c r="M354" t="str">
        <f>IF(AND(L354="High Priority",'Patient Health Records'!U354="Critical",'Patient Health Records'!T354="Yes"),"Needs Attention",IF(AND('Patient Health Records'!U354&lt;&gt; "Critical",'Patient Health Records'!T354="Yes"),"Monitor Later",IF(AND('Patient Health Records'!U354="Critical",'Patient Health Records'!T354="No"),"Ask for Readmission","No Action")))</f>
        <v>No Action</v>
      </c>
    </row>
    <row r="355" spans="1:13" ht="15.75" customHeight="1">
      <c r="A355" s="2" t="s">
        <v>490</v>
      </c>
      <c r="B355" s="2" t="s">
        <v>238</v>
      </c>
      <c r="C355" s="2" t="s">
        <v>19</v>
      </c>
      <c r="D355" s="17">
        <v>29951</v>
      </c>
      <c r="E355" s="36">
        <f t="shared" si="11"/>
        <v>1981</v>
      </c>
      <c r="F355" s="36">
        <f t="shared" ca="1" si="12"/>
        <v>45</v>
      </c>
      <c r="G355" s="36" t="str" cm="1">
        <f t="array" aca="1" ref="G355" ca="1">_xlfn.IFS(AND(F355&gt;=21,F355&lt;=35), "Young Adults", AND(F355&gt;=35, F355&lt;=45), "Senior Adullt", AND(F355&gt;=46,F355&lt;=65), "senior",AND(F355&gt;=66,F355&lt;=87),"Super Adults")</f>
        <v>Senior Adullt</v>
      </c>
      <c r="H355" s="36"/>
      <c r="I355" s="3">
        <v>2</v>
      </c>
      <c r="J355" s="2" t="s">
        <v>22</v>
      </c>
      <c r="K355" s="2" t="s">
        <v>17</v>
      </c>
      <c r="L355" s="20" t="str">
        <f>IF(AND(I355&lt;5,'Billing Details'!I355&gt;10000),"High Priority","Regular Follow Up")</f>
        <v>High Priority</v>
      </c>
      <c r="M355" t="str">
        <f>IF(AND(L355="High Priority",'Patient Health Records'!U355="Critical",'Patient Health Records'!T355="Yes"),"Needs Attention",IF(AND('Patient Health Records'!U355&lt;&gt; "Critical",'Patient Health Records'!T355="Yes"),"Monitor Later",IF(AND('Patient Health Records'!U355="Critical",'Patient Health Records'!T355="No"),"Ask for Readmission","No Action")))</f>
        <v>No Action</v>
      </c>
    </row>
    <row r="356" spans="1:13" ht="15.75" customHeight="1">
      <c r="A356" s="2" t="s">
        <v>491</v>
      </c>
      <c r="B356" s="2" t="s">
        <v>168</v>
      </c>
      <c r="C356" s="2" t="s">
        <v>9</v>
      </c>
      <c r="D356" s="17">
        <v>25203</v>
      </c>
      <c r="E356" s="36">
        <f t="shared" si="11"/>
        <v>1968</v>
      </c>
      <c r="F356" s="36">
        <f t="shared" ca="1" si="12"/>
        <v>58</v>
      </c>
      <c r="G356" s="36" t="str" cm="1">
        <f t="array" aca="1" ref="G356" ca="1">_xlfn.IFS(AND(F356&gt;=21,F356&lt;=35), "Young Adults", AND(F356&gt;=35, F356&lt;=45), "Senior Adullt", AND(F356&gt;=46,F356&lt;=65), "senior",AND(F356&gt;=66,F356&lt;=87),"Super Adults")</f>
        <v>senior</v>
      </c>
      <c r="H356" s="36"/>
      <c r="I356" s="3">
        <v>7</v>
      </c>
      <c r="J356" s="2" t="s">
        <v>28</v>
      </c>
      <c r="K356" s="2" t="s">
        <v>11</v>
      </c>
      <c r="L356" s="20" t="str">
        <f>IF(AND(I356&lt;5,'Billing Details'!I356&gt;10000),"High Priority","Regular Follow Up")</f>
        <v>Regular Follow Up</v>
      </c>
      <c r="M356" t="str">
        <f>IF(AND(L356="High Priority",'Patient Health Records'!U356="Critical",'Patient Health Records'!T356="Yes"),"Needs Attention",IF(AND('Patient Health Records'!U356&lt;&gt; "Critical",'Patient Health Records'!T356="Yes"),"Monitor Later",IF(AND('Patient Health Records'!U356="Critical",'Patient Health Records'!T356="No"),"Ask for Readmission","No Action")))</f>
        <v>Monitor Later</v>
      </c>
    </row>
    <row r="357" spans="1:13" ht="15.75" customHeight="1">
      <c r="A357" s="2" t="s">
        <v>492</v>
      </c>
      <c r="B357" s="2" t="s">
        <v>436</v>
      </c>
      <c r="C357" s="2" t="s">
        <v>9</v>
      </c>
      <c r="D357" s="17">
        <v>34334</v>
      </c>
      <c r="E357" s="36">
        <f t="shared" si="11"/>
        <v>1993</v>
      </c>
      <c r="F357" s="36">
        <f t="shared" ca="1" si="12"/>
        <v>33</v>
      </c>
      <c r="G357" s="36" t="str" cm="1">
        <f t="array" aca="1" ref="G357" ca="1">_xlfn.IFS(AND(F357&gt;=21,F357&lt;=35), "Young Adults", AND(F357&gt;=35, F357&lt;=45), "Senior Adullt", AND(F357&gt;=46,F357&lt;=65), "senior",AND(F357&gt;=66,F357&lt;=87),"Super Adults")</f>
        <v>Young Adults</v>
      </c>
      <c r="H357" s="36"/>
      <c r="I357" s="3">
        <v>15</v>
      </c>
      <c r="J357" s="2" t="s">
        <v>16</v>
      </c>
      <c r="K357" s="2" t="s">
        <v>17</v>
      </c>
      <c r="L357" s="20" t="str">
        <f>IF(AND(I357&lt;5,'Billing Details'!I357&gt;10000),"High Priority","Regular Follow Up")</f>
        <v>Regular Follow Up</v>
      </c>
      <c r="M357" t="str">
        <f>IF(AND(L357="High Priority",'Patient Health Records'!U357="Critical",'Patient Health Records'!T357="Yes"),"Needs Attention",IF(AND('Patient Health Records'!U357&lt;&gt; "Critical",'Patient Health Records'!T357="Yes"),"Monitor Later",IF(AND('Patient Health Records'!U357="Critical",'Patient Health Records'!T357="No"),"Ask for Readmission","No Action")))</f>
        <v>No Action</v>
      </c>
    </row>
    <row r="358" spans="1:13" ht="15.75" customHeight="1">
      <c r="A358" s="2" t="s">
        <v>493</v>
      </c>
      <c r="B358" s="2" t="s">
        <v>494</v>
      </c>
      <c r="C358" s="2" t="s">
        <v>19</v>
      </c>
      <c r="D358" s="17">
        <v>32508</v>
      </c>
      <c r="E358" s="36">
        <f t="shared" si="11"/>
        <v>1988</v>
      </c>
      <c r="F358" s="36">
        <f t="shared" ca="1" si="12"/>
        <v>38</v>
      </c>
      <c r="G358" s="36" t="str" cm="1">
        <f t="array" aca="1" ref="G358" ca="1">_xlfn.IFS(AND(F358&gt;=21,F358&lt;=35), "Young Adults", AND(F358&gt;=35, F358&lt;=45), "Senior Adullt", AND(F358&gt;=46,F358&lt;=65), "senior",AND(F358&gt;=66,F358&lt;=87),"Super Adults")</f>
        <v>Senior Adullt</v>
      </c>
      <c r="H358" s="36"/>
      <c r="I358" s="3">
        <v>20</v>
      </c>
      <c r="J358" s="2" t="s">
        <v>28</v>
      </c>
      <c r="K358" s="2" t="s">
        <v>11</v>
      </c>
      <c r="L358" s="20" t="str">
        <f>IF(AND(I358&lt;5,'Billing Details'!I358&gt;10000),"High Priority","Regular Follow Up")</f>
        <v>Regular Follow Up</v>
      </c>
      <c r="M358" t="str">
        <f>IF(AND(L358="High Priority",'Patient Health Records'!U358="Critical",'Patient Health Records'!T358="Yes"),"Needs Attention",IF(AND('Patient Health Records'!U358&lt;&gt; "Critical",'Patient Health Records'!T358="Yes"),"Monitor Later",IF(AND('Patient Health Records'!U358="Critical",'Patient Health Records'!T358="No"),"Ask for Readmission","No Action")))</f>
        <v>No Action</v>
      </c>
    </row>
    <row r="359" spans="1:13" ht="15.75" customHeight="1">
      <c r="A359" s="2" t="s">
        <v>495</v>
      </c>
      <c r="B359" s="2" t="s">
        <v>131</v>
      </c>
      <c r="C359" s="2" t="s">
        <v>19</v>
      </c>
      <c r="D359" s="17">
        <v>23377</v>
      </c>
      <c r="E359" s="36">
        <f t="shared" si="11"/>
        <v>1964</v>
      </c>
      <c r="F359" s="36">
        <f t="shared" ca="1" si="12"/>
        <v>62</v>
      </c>
      <c r="G359" s="36" t="str" cm="1">
        <f t="array" aca="1" ref="G359" ca="1">_xlfn.IFS(AND(F359&gt;=21,F359&lt;=35), "Young Adults", AND(F359&gt;=35, F359&lt;=45), "Senior Adullt", AND(F359&gt;=46,F359&lt;=65), "senior",AND(F359&gt;=66,F359&lt;=87),"Super Adults")</f>
        <v>senior</v>
      </c>
      <c r="H359" s="36"/>
      <c r="I359" s="3">
        <v>12</v>
      </c>
      <c r="J359" s="2" t="s">
        <v>14</v>
      </c>
      <c r="K359" s="2" t="s">
        <v>51</v>
      </c>
      <c r="L359" s="20" t="str">
        <f>IF(AND(I359&lt;5,'Billing Details'!I359&gt;10000),"High Priority","Regular Follow Up")</f>
        <v>Regular Follow Up</v>
      </c>
      <c r="M359" t="str">
        <f>IF(AND(L359="High Priority",'Patient Health Records'!U359="Critical",'Patient Health Records'!T359="Yes"),"Needs Attention",IF(AND('Patient Health Records'!U359&lt;&gt; "Critical",'Patient Health Records'!T359="Yes"),"Monitor Later",IF(AND('Patient Health Records'!U359="Critical",'Patient Health Records'!T359="No"),"Ask for Readmission","No Action")))</f>
        <v>No Action</v>
      </c>
    </row>
    <row r="360" spans="1:13" ht="15.75" customHeight="1">
      <c r="A360" s="2" t="s">
        <v>496</v>
      </c>
      <c r="B360" s="2" t="s">
        <v>211</v>
      </c>
      <c r="C360" s="2" t="s">
        <v>19</v>
      </c>
      <c r="D360" s="17">
        <v>34334</v>
      </c>
      <c r="E360" s="36">
        <f t="shared" si="11"/>
        <v>1993</v>
      </c>
      <c r="F360" s="36">
        <f t="shared" ca="1" si="12"/>
        <v>33</v>
      </c>
      <c r="G360" s="36" t="str" cm="1">
        <f t="array" aca="1" ref="G360" ca="1">_xlfn.IFS(AND(F360&gt;=21,F360&lt;=35), "Young Adults", AND(F360&gt;=35, F360&lt;=45), "Senior Adullt", AND(F360&gt;=46,F360&lt;=65), "senior",AND(F360&gt;=66,F360&lt;=87),"Super Adults")</f>
        <v>Young Adults</v>
      </c>
      <c r="H360" s="36"/>
      <c r="I360" s="3">
        <v>12</v>
      </c>
      <c r="J360" s="2" t="s">
        <v>14</v>
      </c>
      <c r="K360" s="2" t="s">
        <v>51</v>
      </c>
      <c r="L360" s="20" t="str">
        <f>IF(AND(I360&lt;5,'Billing Details'!I360&gt;10000),"High Priority","Regular Follow Up")</f>
        <v>Regular Follow Up</v>
      </c>
      <c r="M360" t="str">
        <f>IF(AND(L360="High Priority",'Patient Health Records'!U360="Critical",'Patient Health Records'!T360="Yes"),"Needs Attention",IF(AND('Patient Health Records'!U360&lt;&gt; "Critical",'Patient Health Records'!T360="Yes"),"Monitor Later",IF(AND('Patient Health Records'!U360="Critical",'Patient Health Records'!T360="No"),"Ask for Readmission","No Action")))</f>
        <v>No Action</v>
      </c>
    </row>
    <row r="361" spans="1:13" ht="15.75" customHeight="1">
      <c r="A361" s="2" t="s">
        <v>497</v>
      </c>
      <c r="B361" s="2" t="s">
        <v>181</v>
      </c>
      <c r="C361" s="2" t="s">
        <v>9</v>
      </c>
      <c r="D361" s="17">
        <v>31412</v>
      </c>
      <c r="E361" s="36">
        <f t="shared" si="11"/>
        <v>1985</v>
      </c>
      <c r="F361" s="36">
        <f t="shared" ca="1" si="12"/>
        <v>41</v>
      </c>
      <c r="G361" s="36" t="str" cm="1">
        <f t="array" aca="1" ref="G361" ca="1">_xlfn.IFS(AND(F361&gt;=21,F361&lt;=35), "Young Adults", AND(F361&gt;=35, F361&lt;=45), "Senior Adullt", AND(F361&gt;=46,F361&lt;=65), "senior",AND(F361&gt;=66,F361&lt;=87),"Super Adults")</f>
        <v>Senior Adullt</v>
      </c>
      <c r="H361" s="36"/>
      <c r="I361" s="3">
        <v>5</v>
      </c>
      <c r="J361" s="2" t="s">
        <v>20</v>
      </c>
      <c r="K361" s="2" t="s">
        <v>11</v>
      </c>
      <c r="L361" s="20" t="str">
        <f>IF(AND(I361&lt;5,'Billing Details'!I361&gt;10000),"High Priority","Regular Follow Up")</f>
        <v>Regular Follow Up</v>
      </c>
      <c r="M361" t="str">
        <f>IF(AND(L361="High Priority",'Patient Health Records'!U361="Critical",'Patient Health Records'!T361="Yes"),"Needs Attention",IF(AND('Patient Health Records'!U361&lt;&gt; "Critical",'Patient Health Records'!T361="Yes"),"Monitor Later",IF(AND('Patient Health Records'!U361="Critical",'Patient Health Records'!T361="No"),"Ask for Readmission","No Action")))</f>
        <v>Monitor Later</v>
      </c>
    </row>
    <row r="362" spans="1:13" ht="15.75" customHeight="1">
      <c r="A362" s="2" t="s">
        <v>498</v>
      </c>
      <c r="B362" s="2" t="s">
        <v>125</v>
      </c>
      <c r="C362" s="2" t="s">
        <v>19</v>
      </c>
      <c r="D362" s="17">
        <v>28855</v>
      </c>
      <c r="E362" s="36">
        <f t="shared" si="11"/>
        <v>1978</v>
      </c>
      <c r="F362" s="36">
        <f t="shared" ca="1" si="12"/>
        <v>48</v>
      </c>
      <c r="G362" s="36" t="str" cm="1">
        <f t="array" aca="1" ref="G362" ca="1">_xlfn.IFS(AND(F362&gt;=21,F362&lt;=35), "Young Adults", AND(F362&gt;=35, F362&lt;=45), "Senior Adullt", AND(F362&gt;=46,F362&lt;=65), "senior",AND(F362&gt;=66,F362&lt;=87),"Super Adults")</f>
        <v>senior</v>
      </c>
      <c r="H362" s="36"/>
      <c r="I362" s="3">
        <v>120</v>
      </c>
      <c r="J362" s="2" t="s">
        <v>33</v>
      </c>
      <c r="K362" s="2" t="s">
        <v>29</v>
      </c>
      <c r="L362" s="20" t="str">
        <f>IF(AND(I362&lt;5,'Billing Details'!I362&gt;10000),"High Priority","Regular Follow Up")</f>
        <v>Regular Follow Up</v>
      </c>
      <c r="M362" t="str">
        <f>IF(AND(L362="High Priority",'Patient Health Records'!U362="Critical",'Patient Health Records'!T362="Yes"),"Needs Attention",IF(AND('Patient Health Records'!U362&lt;&gt; "Critical",'Patient Health Records'!T362="Yes"),"Monitor Later",IF(AND('Patient Health Records'!U362="Critical",'Patient Health Records'!T362="No"),"Ask for Readmission","No Action")))</f>
        <v>No Action</v>
      </c>
    </row>
    <row r="363" spans="1:13" ht="15.75" customHeight="1">
      <c r="A363" s="2" t="s">
        <v>499</v>
      </c>
      <c r="B363" s="2" t="s">
        <v>500</v>
      </c>
      <c r="C363" s="2" t="s">
        <v>19</v>
      </c>
      <c r="D363" s="17">
        <v>28855</v>
      </c>
      <c r="E363" s="36">
        <f t="shared" si="11"/>
        <v>1978</v>
      </c>
      <c r="F363" s="36">
        <f t="shared" ca="1" si="12"/>
        <v>48</v>
      </c>
      <c r="G363" s="36" t="str" cm="1">
        <f t="array" aca="1" ref="G363" ca="1">_xlfn.IFS(AND(F363&gt;=21,F363&lt;=35), "Young Adults", AND(F363&gt;=35, F363&lt;=45), "Senior Adullt", AND(F363&gt;=46,F363&lt;=65), "senior",AND(F363&gt;=66,F363&lt;=87),"Super Adults")</f>
        <v>senior</v>
      </c>
      <c r="H363" s="36"/>
      <c r="I363" s="3">
        <v>9</v>
      </c>
      <c r="J363" s="2" t="s">
        <v>33</v>
      </c>
      <c r="K363" s="2" t="s">
        <v>29</v>
      </c>
      <c r="L363" s="20" t="str">
        <f>IF(AND(I363&lt;5,'Billing Details'!I363&gt;10000),"High Priority","Regular Follow Up")</f>
        <v>Regular Follow Up</v>
      </c>
      <c r="M363" t="str">
        <f>IF(AND(L363="High Priority",'Patient Health Records'!U363="Critical",'Patient Health Records'!T363="Yes"),"Needs Attention",IF(AND('Patient Health Records'!U363&lt;&gt; "Critical",'Patient Health Records'!T363="Yes"),"Monitor Later",IF(AND('Patient Health Records'!U363="Critical",'Patient Health Records'!T363="No"),"Ask for Readmission","No Action")))</f>
        <v>Ask for Readmission</v>
      </c>
    </row>
    <row r="364" spans="1:13" ht="15.75" customHeight="1">
      <c r="A364" s="2" t="s">
        <v>501</v>
      </c>
      <c r="B364" s="2" t="s">
        <v>36</v>
      </c>
      <c r="C364" s="2" t="s">
        <v>19</v>
      </c>
      <c r="D364" s="17">
        <v>27029</v>
      </c>
      <c r="E364" s="36">
        <f t="shared" si="11"/>
        <v>1973</v>
      </c>
      <c r="F364" s="36">
        <f t="shared" ca="1" si="12"/>
        <v>53</v>
      </c>
      <c r="G364" s="36" t="str" cm="1">
        <f t="array" aca="1" ref="G364" ca="1">_xlfn.IFS(AND(F364&gt;=21,F364&lt;=35), "Young Adults", AND(F364&gt;=35, F364&lt;=45), "Senior Adullt", AND(F364&gt;=46,F364&lt;=65), "senior",AND(F364&gt;=66,F364&lt;=87),"Super Adults")</f>
        <v>senior</v>
      </c>
      <c r="H364" s="36"/>
      <c r="I364" s="3">
        <v>5</v>
      </c>
      <c r="J364" s="2" t="s">
        <v>43</v>
      </c>
      <c r="K364" s="2" t="s">
        <v>51</v>
      </c>
      <c r="L364" s="20" t="str">
        <f>IF(AND(I364&lt;5,'Billing Details'!I364&gt;10000),"High Priority","Regular Follow Up")</f>
        <v>Regular Follow Up</v>
      </c>
      <c r="M364" t="str">
        <f>IF(AND(L364="High Priority",'Patient Health Records'!U364="Critical",'Patient Health Records'!T364="Yes"),"Needs Attention",IF(AND('Patient Health Records'!U364&lt;&gt; "Critical",'Patient Health Records'!T364="Yes"),"Monitor Later",IF(AND('Patient Health Records'!U364="Critical",'Patient Health Records'!T364="No"),"Ask for Readmission","No Action")))</f>
        <v>Ask for Readmission</v>
      </c>
    </row>
    <row r="365" spans="1:13" ht="15.75" customHeight="1">
      <c r="A365" s="2" t="s">
        <v>502</v>
      </c>
      <c r="B365" s="2" t="s">
        <v>430</v>
      </c>
      <c r="C365" s="2" t="s">
        <v>9</v>
      </c>
      <c r="D365" s="17">
        <v>23377</v>
      </c>
      <c r="E365" s="36">
        <f t="shared" si="11"/>
        <v>1964</v>
      </c>
      <c r="F365" s="36">
        <f t="shared" ca="1" si="12"/>
        <v>62</v>
      </c>
      <c r="G365" s="36" t="str" cm="1">
        <f t="array" aca="1" ref="G365" ca="1">_xlfn.IFS(AND(F365&gt;=21,F365&lt;=35), "Young Adults", AND(F365&gt;=35, F365&lt;=45), "Senior Adullt", AND(F365&gt;=46,F365&lt;=65), "senior",AND(F365&gt;=66,F365&lt;=87),"Super Adults")</f>
        <v>senior</v>
      </c>
      <c r="H365" s="36"/>
      <c r="I365" s="3">
        <v>0.5</v>
      </c>
      <c r="J365" s="2" t="s">
        <v>22</v>
      </c>
      <c r="K365" s="2" t="s">
        <v>17</v>
      </c>
      <c r="L365" s="20" t="str">
        <f>IF(AND(I365&lt;5,'Billing Details'!I365&gt;10000),"High Priority","Regular Follow Up")</f>
        <v>High Priority</v>
      </c>
      <c r="M365" t="str">
        <f>IF(AND(L365="High Priority",'Patient Health Records'!U365="Critical",'Patient Health Records'!T365="Yes"),"Needs Attention",IF(AND('Patient Health Records'!U365&lt;&gt; "Critical",'Patient Health Records'!T365="Yes"),"Monitor Later",IF(AND('Patient Health Records'!U365="Critical",'Patient Health Records'!T365="No"),"Ask for Readmission","No Action")))</f>
        <v>Ask for Readmission</v>
      </c>
    </row>
    <row r="366" spans="1:13" ht="15.75" customHeight="1">
      <c r="A366" s="2" t="s">
        <v>503</v>
      </c>
      <c r="B366" s="2" t="s">
        <v>99</v>
      </c>
      <c r="C366" s="2" t="s">
        <v>19</v>
      </c>
      <c r="D366" s="17">
        <v>28855</v>
      </c>
      <c r="E366" s="36">
        <f t="shared" si="11"/>
        <v>1978</v>
      </c>
      <c r="F366" s="36">
        <f t="shared" ca="1" si="12"/>
        <v>48</v>
      </c>
      <c r="G366" s="36" t="str" cm="1">
        <f t="array" aca="1" ref="G366" ca="1">_xlfn.IFS(AND(F366&gt;=21,F366&lt;=35), "Young Adults", AND(F366&gt;=35, F366&lt;=45), "Senior Adullt", AND(F366&gt;=46,F366&lt;=65), "senior",AND(F366&gt;=66,F366&lt;=87),"Super Adults")</f>
        <v>senior</v>
      </c>
      <c r="H366" s="36"/>
      <c r="I366" s="3">
        <v>15</v>
      </c>
      <c r="J366" s="2" t="s">
        <v>10</v>
      </c>
      <c r="K366" s="2" t="s">
        <v>11</v>
      </c>
      <c r="L366" s="20" t="str">
        <f>IF(AND(I366&lt;5,'Billing Details'!I366&gt;10000),"High Priority","Regular Follow Up")</f>
        <v>Regular Follow Up</v>
      </c>
      <c r="M366" t="str">
        <f>IF(AND(L366="High Priority",'Patient Health Records'!U366="Critical",'Patient Health Records'!T366="Yes"),"Needs Attention",IF(AND('Patient Health Records'!U366&lt;&gt; "Critical",'Patient Health Records'!T366="Yes"),"Monitor Later",IF(AND('Patient Health Records'!U366="Critical",'Patient Health Records'!T366="No"),"Ask for Readmission","No Action")))</f>
        <v>Ask for Readmission</v>
      </c>
    </row>
    <row r="367" spans="1:13" ht="15.75" customHeight="1">
      <c r="A367" s="2" t="s">
        <v>504</v>
      </c>
      <c r="B367" s="2" t="s">
        <v>489</v>
      </c>
      <c r="C367" s="2" t="s">
        <v>19</v>
      </c>
      <c r="D367" s="17">
        <v>21550</v>
      </c>
      <c r="E367" s="36">
        <f t="shared" si="11"/>
        <v>1958</v>
      </c>
      <c r="F367" s="36">
        <f t="shared" ca="1" si="12"/>
        <v>68</v>
      </c>
      <c r="G367" s="36" t="str" cm="1">
        <f t="array" aca="1" ref="G367" ca="1">_xlfn.IFS(AND(F367&gt;=21,F367&lt;=35), "Young Adults", AND(F367&gt;=35, F367&lt;=45), "Senior Adullt", AND(F367&gt;=46,F367&lt;=65), "senior",AND(F367&gt;=66,F367&lt;=87),"Super Adults")</f>
        <v>Super Adults</v>
      </c>
      <c r="H367" s="36"/>
      <c r="I367" s="3">
        <v>30</v>
      </c>
      <c r="J367" s="2" t="s">
        <v>43</v>
      </c>
      <c r="K367" s="2" t="s">
        <v>51</v>
      </c>
      <c r="L367" s="20" t="str">
        <f>IF(AND(I367&lt;5,'Billing Details'!I367&gt;10000),"High Priority","Regular Follow Up")</f>
        <v>Regular Follow Up</v>
      </c>
      <c r="M367" t="str">
        <f>IF(AND(L367="High Priority",'Patient Health Records'!U367="Critical",'Patient Health Records'!T367="Yes"),"Needs Attention",IF(AND('Patient Health Records'!U367&lt;&gt; "Critical",'Patient Health Records'!T367="Yes"),"Monitor Later",IF(AND('Patient Health Records'!U367="Critical",'Patient Health Records'!T367="No"),"Ask for Readmission","No Action")))</f>
        <v>No Action</v>
      </c>
    </row>
    <row r="368" spans="1:13" ht="15.75" customHeight="1">
      <c r="A368" s="2" t="s">
        <v>505</v>
      </c>
      <c r="B368" s="2" t="s">
        <v>53</v>
      </c>
      <c r="C368" s="2" t="s">
        <v>9</v>
      </c>
      <c r="D368" s="17">
        <v>27029</v>
      </c>
      <c r="E368" s="36">
        <f t="shared" si="11"/>
        <v>1973</v>
      </c>
      <c r="F368" s="36">
        <f t="shared" ca="1" si="12"/>
        <v>53</v>
      </c>
      <c r="G368" s="36" t="str" cm="1">
        <f t="array" aca="1" ref="G368" ca="1">_xlfn.IFS(AND(F368&gt;=21,F368&lt;=35), "Young Adults", AND(F368&gt;=35, F368&lt;=45), "Senior Adullt", AND(F368&gt;=46,F368&lt;=65), "senior",AND(F368&gt;=66,F368&lt;=87),"Super Adults")</f>
        <v>senior</v>
      </c>
      <c r="H368" s="36"/>
      <c r="I368" s="3">
        <v>7</v>
      </c>
      <c r="J368" s="2" t="s">
        <v>43</v>
      </c>
      <c r="K368" s="2" t="s">
        <v>51</v>
      </c>
      <c r="L368" s="20" t="str">
        <f>IF(AND(I368&lt;5,'Billing Details'!I368&gt;10000),"High Priority","Regular Follow Up")</f>
        <v>Regular Follow Up</v>
      </c>
      <c r="M368" t="str">
        <f>IF(AND(L368="High Priority",'Patient Health Records'!U368="Critical",'Patient Health Records'!T368="Yes"),"Needs Attention",IF(AND('Patient Health Records'!U368&lt;&gt; "Critical",'Patient Health Records'!T368="Yes"),"Monitor Later",IF(AND('Patient Health Records'!U368="Critical",'Patient Health Records'!T368="No"),"Ask for Readmission","No Action")))</f>
        <v>No Action</v>
      </c>
    </row>
    <row r="369" spans="1:13" ht="15.75" customHeight="1">
      <c r="A369" s="2" t="s">
        <v>506</v>
      </c>
      <c r="B369" s="2" t="s">
        <v>101</v>
      </c>
      <c r="C369" s="2" t="s">
        <v>19</v>
      </c>
      <c r="D369" s="17">
        <v>33969</v>
      </c>
      <c r="E369" s="36">
        <f t="shared" si="11"/>
        <v>1992</v>
      </c>
      <c r="F369" s="36">
        <f t="shared" ca="1" si="12"/>
        <v>34</v>
      </c>
      <c r="G369" s="36" t="str" cm="1">
        <f t="array" aca="1" ref="G369" ca="1">_xlfn.IFS(AND(F369&gt;=21,F369&lt;=35), "Young Adults", AND(F369&gt;=35, F369&lt;=45), "Senior Adullt", AND(F369&gt;=46,F369&lt;=65), "senior",AND(F369&gt;=66,F369&lt;=87),"Super Adults")</f>
        <v>Young Adults</v>
      </c>
      <c r="H369" s="36"/>
      <c r="I369" s="3">
        <v>4</v>
      </c>
      <c r="J369" s="2" t="s">
        <v>16</v>
      </c>
      <c r="K369" s="2" t="s">
        <v>17</v>
      </c>
      <c r="L369" s="20" t="str">
        <f>IF(AND(I369&lt;5,'Billing Details'!I369&gt;10000),"High Priority","Regular Follow Up")</f>
        <v>Regular Follow Up</v>
      </c>
      <c r="M369" t="str">
        <f>IF(AND(L369="High Priority",'Patient Health Records'!U369="Critical",'Patient Health Records'!T369="Yes"),"Needs Attention",IF(AND('Patient Health Records'!U369&lt;&gt; "Critical",'Patient Health Records'!T369="Yes"),"Monitor Later",IF(AND('Patient Health Records'!U369="Critical",'Patient Health Records'!T369="No"),"Ask for Readmission","No Action")))</f>
        <v>Monitor Later</v>
      </c>
    </row>
    <row r="370" spans="1:13" ht="15.75" customHeight="1">
      <c r="A370" s="2" t="s">
        <v>507</v>
      </c>
      <c r="B370" s="2" t="s">
        <v>92</v>
      </c>
      <c r="C370" s="2" t="s">
        <v>19</v>
      </c>
      <c r="D370" s="17">
        <v>23377</v>
      </c>
      <c r="E370" s="36">
        <f t="shared" si="11"/>
        <v>1964</v>
      </c>
      <c r="F370" s="36">
        <f t="shared" ca="1" si="12"/>
        <v>62</v>
      </c>
      <c r="G370" s="36" t="str" cm="1">
        <f t="array" aca="1" ref="G370" ca="1">_xlfn.IFS(AND(F370&gt;=21,F370&lt;=35), "Young Adults", AND(F370&gt;=35, F370&lt;=45), "Senior Adullt", AND(F370&gt;=46,F370&lt;=65), "senior",AND(F370&gt;=66,F370&lt;=87),"Super Adults")</f>
        <v>senior</v>
      </c>
      <c r="H370" s="36"/>
      <c r="I370" s="3">
        <v>0.5</v>
      </c>
      <c r="J370" s="2" t="s">
        <v>22</v>
      </c>
      <c r="K370" s="2" t="s">
        <v>17</v>
      </c>
      <c r="L370" s="20" t="str">
        <f>IF(AND(I370&lt;5,'Billing Details'!I370&gt;10000),"High Priority","Regular Follow Up")</f>
        <v>Regular Follow Up</v>
      </c>
      <c r="M370" t="str">
        <f>IF(AND(L370="High Priority",'Patient Health Records'!U370="Critical",'Patient Health Records'!T370="Yes"),"Needs Attention",IF(AND('Patient Health Records'!U370&lt;&gt; "Critical",'Patient Health Records'!T370="Yes"),"Monitor Later",IF(AND('Patient Health Records'!U370="Critical",'Patient Health Records'!T370="No"),"Ask for Readmission","No Action")))</f>
        <v>No Action</v>
      </c>
    </row>
    <row r="371" spans="1:13" ht="15.75" customHeight="1">
      <c r="A371" s="2" t="s">
        <v>508</v>
      </c>
      <c r="B371" s="2" t="s">
        <v>125</v>
      </c>
      <c r="C371" s="2" t="s">
        <v>19</v>
      </c>
      <c r="D371" s="17">
        <v>27029</v>
      </c>
      <c r="E371" s="36">
        <f t="shared" si="11"/>
        <v>1973</v>
      </c>
      <c r="F371" s="36">
        <f t="shared" ca="1" si="12"/>
        <v>53</v>
      </c>
      <c r="G371" s="36" t="str" cm="1">
        <f t="array" aca="1" ref="G371" ca="1">_xlfn.IFS(AND(F371&gt;=21,F371&lt;=35), "Young Adults", AND(F371&gt;=35, F371&lt;=45), "Senior Adullt", AND(F371&gt;=46,F371&lt;=65), "senior",AND(F371&gt;=66,F371&lt;=87),"Super Adults")</f>
        <v>senior</v>
      </c>
      <c r="H371" s="36"/>
      <c r="I371" s="3">
        <v>4</v>
      </c>
      <c r="J371" s="2" t="s">
        <v>22</v>
      </c>
      <c r="K371" s="2" t="s">
        <v>17</v>
      </c>
      <c r="L371" s="20" t="str">
        <f>IF(AND(I371&lt;5,'Billing Details'!I371&gt;10000),"High Priority","Regular Follow Up")</f>
        <v>High Priority</v>
      </c>
      <c r="M371" t="str">
        <f>IF(AND(L371="High Priority",'Patient Health Records'!U371="Critical",'Patient Health Records'!T371="Yes"),"Needs Attention",IF(AND('Patient Health Records'!U371&lt;&gt; "Critical",'Patient Health Records'!T371="Yes"),"Monitor Later",IF(AND('Patient Health Records'!U371="Critical",'Patient Health Records'!T371="No"),"Ask for Readmission","No Action")))</f>
        <v>Needs Attention</v>
      </c>
    </row>
    <row r="372" spans="1:13" ht="15.75" customHeight="1">
      <c r="A372" s="2" t="s">
        <v>509</v>
      </c>
      <c r="B372" s="2" t="s">
        <v>510</v>
      </c>
      <c r="C372" s="2" t="s">
        <v>9</v>
      </c>
      <c r="D372" s="17">
        <v>27029</v>
      </c>
      <c r="E372" s="36">
        <f t="shared" si="11"/>
        <v>1973</v>
      </c>
      <c r="F372" s="36">
        <f t="shared" ca="1" si="12"/>
        <v>53</v>
      </c>
      <c r="G372" s="36" t="str" cm="1">
        <f t="array" aca="1" ref="G372" ca="1">_xlfn.IFS(AND(F372&gt;=21,F372&lt;=35), "Young Adults", AND(F372&gt;=35, F372&lt;=45), "Senior Adullt", AND(F372&gt;=46,F372&lt;=65), "senior",AND(F372&gt;=66,F372&lt;=87),"Super Adults")</f>
        <v>senior</v>
      </c>
      <c r="H372" s="36"/>
      <c r="I372" s="3">
        <v>7</v>
      </c>
      <c r="J372" s="2" t="s">
        <v>33</v>
      </c>
      <c r="K372" s="2" t="s">
        <v>29</v>
      </c>
      <c r="L372" s="20" t="str">
        <f>IF(AND(I372&lt;5,'Billing Details'!I372&gt;10000),"High Priority","Regular Follow Up")</f>
        <v>Regular Follow Up</v>
      </c>
      <c r="M372" t="str">
        <f>IF(AND(L372="High Priority",'Patient Health Records'!U372="Critical",'Patient Health Records'!T372="Yes"),"Needs Attention",IF(AND('Patient Health Records'!U372&lt;&gt; "Critical",'Patient Health Records'!T372="Yes"),"Monitor Later",IF(AND('Patient Health Records'!U372="Critical",'Patient Health Records'!T372="No"),"Ask for Readmission","No Action")))</f>
        <v>No Action</v>
      </c>
    </row>
    <row r="373" spans="1:13" ht="15.75" customHeight="1">
      <c r="A373" s="2" t="s">
        <v>511</v>
      </c>
      <c r="B373" s="2" t="s">
        <v>238</v>
      </c>
      <c r="C373" s="2" t="s">
        <v>19</v>
      </c>
      <c r="D373" s="17">
        <v>28855</v>
      </c>
      <c r="E373" s="36">
        <f t="shared" si="11"/>
        <v>1978</v>
      </c>
      <c r="F373" s="36">
        <f t="shared" ca="1" si="12"/>
        <v>48</v>
      </c>
      <c r="G373" s="36" t="str" cm="1">
        <f t="array" aca="1" ref="G373" ca="1">_xlfn.IFS(AND(F373&gt;=21,F373&lt;=35), "Young Adults", AND(F373&gt;=35, F373&lt;=45), "Senior Adullt", AND(F373&gt;=46,F373&lt;=65), "senior",AND(F373&gt;=66,F373&lt;=87),"Super Adults")</f>
        <v>senior</v>
      </c>
      <c r="H373" s="36"/>
      <c r="I373" s="3">
        <v>15</v>
      </c>
      <c r="J373" s="2" t="s">
        <v>33</v>
      </c>
      <c r="K373" s="2" t="s">
        <v>29</v>
      </c>
      <c r="L373" s="20" t="str">
        <f>IF(AND(I373&lt;5,'Billing Details'!I373&gt;10000),"High Priority","Regular Follow Up")</f>
        <v>Regular Follow Up</v>
      </c>
      <c r="M373" t="str">
        <f>IF(AND(L373="High Priority",'Patient Health Records'!U373="Critical",'Patient Health Records'!T373="Yes"),"Needs Attention",IF(AND('Patient Health Records'!U373&lt;&gt; "Critical",'Patient Health Records'!T373="Yes"),"Monitor Later",IF(AND('Patient Health Records'!U373="Critical",'Patient Health Records'!T373="No"),"Ask for Readmission","No Action")))</f>
        <v>Ask for Readmission</v>
      </c>
    </row>
    <row r="374" spans="1:13" ht="15.75" customHeight="1">
      <c r="A374" s="2" t="s">
        <v>512</v>
      </c>
      <c r="B374" s="2" t="s">
        <v>70</v>
      </c>
      <c r="C374" s="2" t="s">
        <v>9</v>
      </c>
      <c r="D374" s="17">
        <v>34334</v>
      </c>
      <c r="E374" s="36">
        <f t="shared" si="11"/>
        <v>1993</v>
      </c>
      <c r="F374" s="36">
        <f t="shared" ca="1" si="12"/>
        <v>33</v>
      </c>
      <c r="G374" s="36" t="str" cm="1">
        <f t="array" aca="1" ref="G374" ca="1">_xlfn.IFS(AND(F374&gt;=21,F374&lt;=35), "Young Adults", AND(F374&gt;=35, F374&lt;=45), "Senior Adullt", AND(F374&gt;=46,F374&lt;=65), "senior",AND(F374&gt;=66,F374&lt;=87),"Super Adults")</f>
        <v>Young Adults</v>
      </c>
      <c r="H374" s="36"/>
      <c r="I374" s="3">
        <v>400</v>
      </c>
      <c r="J374" s="2" t="s">
        <v>16</v>
      </c>
      <c r="K374" s="2" t="s">
        <v>17</v>
      </c>
      <c r="L374" s="20" t="str">
        <f>IF(AND(I374&lt;5,'Billing Details'!I374&gt;10000),"High Priority","Regular Follow Up")</f>
        <v>Regular Follow Up</v>
      </c>
      <c r="M374" t="str">
        <f>IF(AND(L374="High Priority",'Patient Health Records'!U374="Critical",'Patient Health Records'!T374="Yes"),"Needs Attention",IF(AND('Patient Health Records'!U374&lt;&gt; "Critical",'Patient Health Records'!T374="Yes"),"Monitor Later",IF(AND('Patient Health Records'!U374="Critical",'Patient Health Records'!T374="No"),"Ask for Readmission","No Action")))</f>
        <v>Monitor Later</v>
      </c>
    </row>
    <row r="375" spans="1:13" ht="15.75" customHeight="1">
      <c r="A375" s="2" t="s">
        <v>513</v>
      </c>
      <c r="B375" s="2" t="s">
        <v>99</v>
      </c>
      <c r="C375" s="2" t="s">
        <v>19</v>
      </c>
      <c r="D375" s="17">
        <v>21550</v>
      </c>
      <c r="E375" s="36">
        <f t="shared" si="11"/>
        <v>1958</v>
      </c>
      <c r="F375" s="36">
        <f t="shared" ca="1" si="12"/>
        <v>68</v>
      </c>
      <c r="G375" s="36" t="str" cm="1">
        <f t="array" aca="1" ref="G375" ca="1">_xlfn.IFS(AND(F375&gt;=21,F375&lt;=35), "Young Adults", AND(F375&gt;=35, F375&lt;=45), "Senior Adullt", AND(F375&gt;=46,F375&lt;=65), "senior",AND(F375&gt;=66,F375&lt;=87),"Super Adults")</f>
        <v>Super Adults</v>
      </c>
      <c r="H375" s="36"/>
      <c r="I375" s="3">
        <v>12</v>
      </c>
      <c r="J375" s="2" t="s">
        <v>20</v>
      </c>
      <c r="K375" s="2" t="s">
        <v>11</v>
      </c>
      <c r="L375" s="20" t="str">
        <f>IF(AND(I375&lt;5,'Billing Details'!I375&gt;10000),"High Priority","Regular Follow Up")</f>
        <v>Regular Follow Up</v>
      </c>
      <c r="M375" t="str">
        <f>IF(AND(L375="High Priority",'Patient Health Records'!U375="Critical",'Patient Health Records'!T375="Yes"),"Needs Attention",IF(AND('Patient Health Records'!U375&lt;&gt; "Critical",'Patient Health Records'!T375="Yes"),"Monitor Later",IF(AND('Patient Health Records'!U375="Critical",'Patient Health Records'!T375="No"),"Ask for Readmission","No Action")))</f>
        <v>Monitor Later</v>
      </c>
    </row>
    <row r="376" spans="1:13" ht="15.75" customHeight="1">
      <c r="A376" s="2" t="s">
        <v>514</v>
      </c>
      <c r="B376" s="2" t="s">
        <v>161</v>
      </c>
      <c r="C376" s="2" t="s">
        <v>19</v>
      </c>
      <c r="D376" s="17">
        <v>32508</v>
      </c>
      <c r="E376" s="36">
        <f t="shared" si="11"/>
        <v>1988</v>
      </c>
      <c r="F376" s="36">
        <f t="shared" ca="1" si="12"/>
        <v>38</v>
      </c>
      <c r="G376" s="36" t="str" cm="1">
        <f t="array" aca="1" ref="G376" ca="1">_xlfn.IFS(AND(F376&gt;=21,F376&lt;=35), "Young Adults", AND(F376&gt;=35, F376&lt;=45), "Senior Adullt", AND(F376&gt;=46,F376&lt;=65), "senior",AND(F376&gt;=66,F376&lt;=87),"Super Adults")</f>
        <v>Senior Adullt</v>
      </c>
      <c r="H376" s="36"/>
      <c r="I376" s="3">
        <v>25</v>
      </c>
      <c r="J376" s="2" t="s">
        <v>28</v>
      </c>
      <c r="K376" s="2" t="s">
        <v>11</v>
      </c>
      <c r="L376" s="20" t="str">
        <f>IF(AND(I376&lt;5,'Billing Details'!I376&gt;10000),"High Priority","Regular Follow Up")</f>
        <v>Regular Follow Up</v>
      </c>
      <c r="M376" t="str">
        <f>IF(AND(L376="High Priority",'Patient Health Records'!U376="Critical",'Patient Health Records'!T376="Yes"),"Needs Attention",IF(AND('Patient Health Records'!U376&lt;&gt; "Critical",'Patient Health Records'!T376="Yes"),"Monitor Later",IF(AND('Patient Health Records'!U376="Critical",'Patient Health Records'!T376="No"),"Ask for Readmission","No Action")))</f>
        <v>Ask for Readmission</v>
      </c>
    </row>
    <row r="377" spans="1:13" ht="15.75" customHeight="1">
      <c r="A377" s="2" t="s">
        <v>515</v>
      </c>
      <c r="B377" s="2" t="s">
        <v>516</v>
      </c>
      <c r="C377" s="2" t="s">
        <v>9</v>
      </c>
      <c r="D377" s="17">
        <v>27029</v>
      </c>
      <c r="E377" s="36">
        <f t="shared" si="11"/>
        <v>1973</v>
      </c>
      <c r="F377" s="36">
        <f t="shared" ca="1" si="12"/>
        <v>53</v>
      </c>
      <c r="G377" s="36" t="str" cm="1">
        <f t="array" aca="1" ref="G377" ca="1">_xlfn.IFS(AND(F377&gt;=21,F377&lt;=35), "Young Adults", AND(F377&gt;=35, F377&lt;=45), "Senior Adullt", AND(F377&gt;=46,F377&lt;=65), "senior",AND(F377&gt;=66,F377&lt;=87),"Super Adults")</f>
        <v>senior</v>
      </c>
      <c r="H377" s="36"/>
      <c r="I377" s="3">
        <v>5</v>
      </c>
      <c r="J377" s="2" t="s">
        <v>16</v>
      </c>
      <c r="K377" s="2" t="s">
        <v>17</v>
      </c>
      <c r="L377" s="20" t="str">
        <f>IF(AND(I377&lt;5,'Billing Details'!I377&gt;10000),"High Priority","Regular Follow Up")</f>
        <v>Regular Follow Up</v>
      </c>
      <c r="M377" t="str">
        <f>IF(AND(L377="High Priority",'Patient Health Records'!U377="Critical",'Patient Health Records'!T377="Yes"),"Needs Attention",IF(AND('Patient Health Records'!U377&lt;&gt; "Critical",'Patient Health Records'!T377="Yes"),"Monitor Later",IF(AND('Patient Health Records'!U377="Critical",'Patient Health Records'!T377="No"),"Ask for Readmission","No Action")))</f>
        <v>Monitor Later</v>
      </c>
    </row>
    <row r="378" spans="1:13" ht="15.75" customHeight="1">
      <c r="A378" s="2" t="s">
        <v>517</v>
      </c>
      <c r="B378" s="2" t="s">
        <v>518</v>
      </c>
      <c r="C378" s="2" t="s">
        <v>19</v>
      </c>
      <c r="D378" s="17">
        <v>23377</v>
      </c>
      <c r="E378" s="36">
        <f t="shared" si="11"/>
        <v>1964</v>
      </c>
      <c r="F378" s="36">
        <f t="shared" ca="1" si="12"/>
        <v>62</v>
      </c>
      <c r="G378" s="36" t="str" cm="1">
        <f t="array" aca="1" ref="G378" ca="1">_xlfn.IFS(AND(F378&gt;=21,F378&lt;=35), "Young Adults", AND(F378&gt;=35, F378&lt;=45), "Senior Adullt", AND(F378&gt;=46,F378&lt;=65), "senior",AND(F378&gt;=66,F378&lt;=87),"Super Adults")</f>
        <v>senior</v>
      </c>
      <c r="H378" s="36"/>
      <c r="I378" s="3">
        <v>15</v>
      </c>
      <c r="J378" s="2" t="s">
        <v>28</v>
      </c>
      <c r="K378" s="2" t="s">
        <v>11</v>
      </c>
      <c r="L378" s="20" t="str">
        <f>IF(AND(I378&lt;5,'Billing Details'!I378&gt;10000),"High Priority","Regular Follow Up")</f>
        <v>Regular Follow Up</v>
      </c>
      <c r="M378" t="str">
        <f>IF(AND(L378="High Priority",'Patient Health Records'!U378="Critical",'Patient Health Records'!T378="Yes"),"Needs Attention",IF(AND('Patient Health Records'!U378&lt;&gt; "Critical",'Patient Health Records'!T378="Yes"),"Monitor Later",IF(AND('Patient Health Records'!U378="Critical",'Patient Health Records'!T378="No"),"Ask for Readmission","No Action")))</f>
        <v>Monitor Later</v>
      </c>
    </row>
    <row r="379" spans="1:13" ht="15.75" customHeight="1">
      <c r="A379" s="2" t="s">
        <v>519</v>
      </c>
      <c r="B379" s="2" t="s">
        <v>92</v>
      </c>
      <c r="C379" s="2" t="s">
        <v>19</v>
      </c>
      <c r="D379" s="17">
        <v>25203</v>
      </c>
      <c r="E379" s="36">
        <f t="shared" si="11"/>
        <v>1968</v>
      </c>
      <c r="F379" s="36">
        <f t="shared" ca="1" si="12"/>
        <v>58</v>
      </c>
      <c r="G379" s="36" t="str" cm="1">
        <f t="array" aca="1" ref="G379" ca="1">_xlfn.IFS(AND(F379&gt;=21,F379&lt;=35), "Young Adults", AND(F379&gt;=35, F379&lt;=45), "Senior Adullt", AND(F379&gt;=46,F379&lt;=65), "senior",AND(F379&gt;=66,F379&lt;=87),"Super Adults")</f>
        <v>senior</v>
      </c>
      <c r="H379" s="36"/>
      <c r="I379" s="3">
        <v>20</v>
      </c>
      <c r="J379" s="2" t="s">
        <v>16</v>
      </c>
      <c r="K379" s="2" t="s">
        <v>17</v>
      </c>
      <c r="L379" s="20" t="str">
        <f>IF(AND(I379&lt;5,'Billing Details'!I379&gt;10000),"High Priority","Regular Follow Up")</f>
        <v>Regular Follow Up</v>
      </c>
      <c r="M379" t="str">
        <f>IF(AND(L379="High Priority",'Patient Health Records'!U379="Critical",'Patient Health Records'!T379="Yes"),"Needs Attention",IF(AND('Patient Health Records'!U379&lt;&gt; "Critical",'Patient Health Records'!T379="Yes"),"Monitor Later",IF(AND('Patient Health Records'!U379="Critical",'Patient Health Records'!T379="No"),"Ask for Readmission","No Action")))</f>
        <v>Monitor Later</v>
      </c>
    </row>
    <row r="380" spans="1:13" ht="15.75" customHeight="1">
      <c r="A380" s="2" t="s">
        <v>520</v>
      </c>
      <c r="B380" s="2" t="s">
        <v>324</v>
      </c>
      <c r="C380" s="2" t="s">
        <v>9</v>
      </c>
      <c r="D380" s="17">
        <v>27029</v>
      </c>
      <c r="E380" s="36">
        <f t="shared" si="11"/>
        <v>1973</v>
      </c>
      <c r="F380" s="36">
        <f t="shared" ca="1" si="12"/>
        <v>53</v>
      </c>
      <c r="G380" s="36" t="str" cm="1">
        <f t="array" aca="1" ref="G380" ca="1">_xlfn.IFS(AND(F380&gt;=21,F380&lt;=35), "Young Adults", AND(F380&gt;=35, F380&lt;=45), "Senior Adullt", AND(F380&gt;=46,F380&lt;=65), "senior",AND(F380&gt;=66,F380&lt;=87),"Super Adults")</f>
        <v>senior</v>
      </c>
      <c r="H380" s="36"/>
      <c r="I380" s="3">
        <v>5</v>
      </c>
      <c r="J380" s="2" t="s">
        <v>28</v>
      </c>
      <c r="K380" s="2" t="s">
        <v>11</v>
      </c>
      <c r="L380" s="20" t="str">
        <f>IF(AND(I380&lt;5,'Billing Details'!I380&gt;10000),"High Priority","Regular Follow Up")</f>
        <v>Regular Follow Up</v>
      </c>
      <c r="M380" t="str">
        <f>IF(AND(L380="High Priority",'Patient Health Records'!U380="Critical",'Patient Health Records'!T380="Yes"),"Needs Attention",IF(AND('Patient Health Records'!U380&lt;&gt; "Critical",'Patient Health Records'!T380="Yes"),"Monitor Later",IF(AND('Patient Health Records'!U380="Critical",'Patient Health Records'!T380="No"),"Ask for Readmission","No Action")))</f>
        <v>No Action</v>
      </c>
    </row>
    <row r="381" spans="1:13" ht="15.75" customHeight="1">
      <c r="A381" s="2" t="s">
        <v>521</v>
      </c>
      <c r="B381" s="2" t="s">
        <v>522</v>
      </c>
      <c r="C381" s="2" t="s">
        <v>19</v>
      </c>
      <c r="D381" s="17">
        <v>33969</v>
      </c>
      <c r="E381" s="36">
        <f t="shared" si="11"/>
        <v>1992</v>
      </c>
      <c r="F381" s="36">
        <f t="shared" ca="1" si="12"/>
        <v>34</v>
      </c>
      <c r="G381" s="36" t="str" cm="1">
        <f t="array" aca="1" ref="G381" ca="1">_xlfn.IFS(AND(F381&gt;=21,F381&lt;=35), "Young Adults", AND(F381&gt;=35, F381&lt;=45), "Senior Adullt", AND(F381&gt;=46,F381&lt;=65), "senior",AND(F381&gt;=66,F381&lt;=87),"Super Adults")</f>
        <v>Young Adults</v>
      </c>
      <c r="H381" s="36"/>
      <c r="I381" s="3">
        <v>9</v>
      </c>
      <c r="J381" s="2" t="s">
        <v>43</v>
      </c>
      <c r="K381" s="2" t="s">
        <v>51</v>
      </c>
      <c r="L381" s="20" t="str">
        <f>IF(AND(I381&lt;5,'Billing Details'!I381&gt;10000),"High Priority","Regular Follow Up")</f>
        <v>Regular Follow Up</v>
      </c>
      <c r="M381" t="str">
        <f>IF(AND(L381="High Priority",'Patient Health Records'!U381="Critical",'Patient Health Records'!T381="Yes"),"Needs Attention",IF(AND('Patient Health Records'!U381&lt;&gt; "Critical",'Patient Health Records'!T381="Yes"),"Monitor Later",IF(AND('Patient Health Records'!U381="Critical",'Patient Health Records'!T381="No"),"Ask for Readmission","No Action")))</f>
        <v>Ask for Readmission</v>
      </c>
    </row>
    <row r="382" spans="1:13" ht="15.75" customHeight="1">
      <c r="A382" s="2" t="s">
        <v>523</v>
      </c>
      <c r="B382" s="2" t="s">
        <v>168</v>
      </c>
      <c r="C382" s="2" t="s">
        <v>9</v>
      </c>
      <c r="D382" s="17">
        <v>23377</v>
      </c>
      <c r="E382" s="36">
        <f t="shared" si="11"/>
        <v>1964</v>
      </c>
      <c r="F382" s="36">
        <f t="shared" ca="1" si="12"/>
        <v>62</v>
      </c>
      <c r="G382" s="36" t="str" cm="1">
        <f t="array" aca="1" ref="G382" ca="1">_xlfn.IFS(AND(F382&gt;=21,F382&lt;=35), "Young Adults", AND(F382&gt;=35, F382&lt;=45), "Senior Adullt", AND(F382&gt;=46,F382&lt;=65), "senior",AND(F382&gt;=66,F382&lt;=87),"Super Adults")</f>
        <v>senior</v>
      </c>
      <c r="H382" s="36"/>
      <c r="I382" s="3">
        <v>12</v>
      </c>
      <c r="J382" s="2" t="s">
        <v>14</v>
      </c>
      <c r="K382" s="2" t="s">
        <v>51</v>
      </c>
      <c r="L382" s="20" t="str">
        <f>IF(AND(I382&lt;5,'Billing Details'!I382&gt;10000),"High Priority","Regular Follow Up")</f>
        <v>Regular Follow Up</v>
      </c>
      <c r="M382" t="str">
        <f>IF(AND(L382="High Priority",'Patient Health Records'!U382="Critical",'Patient Health Records'!T382="Yes"),"Needs Attention",IF(AND('Patient Health Records'!U382&lt;&gt; "Critical",'Patient Health Records'!T382="Yes"),"Monitor Later",IF(AND('Patient Health Records'!U382="Critical",'Patient Health Records'!T382="No"),"Ask for Readmission","No Action")))</f>
        <v>Monitor Later</v>
      </c>
    </row>
    <row r="383" spans="1:13" ht="15.75" customHeight="1">
      <c r="A383" s="2" t="s">
        <v>524</v>
      </c>
      <c r="B383" s="2" t="s">
        <v>215</v>
      </c>
      <c r="C383" s="2" t="s">
        <v>9</v>
      </c>
      <c r="D383" s="17">
        <v>32508</v>
      </c>
      <c r="E383" s="36">
        <f t="shared" si="11"/>
        <v>1988</v>
      </c>
      <c r="F383" s="36">
        <f t="shared" ca="1" si="12"/>
        <v>38</v>
      </c>
      <c r="G383" s="36" t="str" cm="1">
        <f t="array" aca="1" ref="G383" ca="1">_xlfn.IFS(AND(F383&gt;=21,F383&lt;=35), "Young Adults", AND(F383&gt;=35, F383&lt;=45), "Senior Adullt", AND(F383&gt;=46,F383&lt;=65), "senior",AND(F383&gt;=66,F383&lt;=87),"Super Adults")</f>
        <v>Senior Adullt</v>
      </c>
      <c r="H383" s="36"/>
      <c r="I383" s="3">
        <v>120</v>
      </c>
      <c r="J383" s="2" t="s">
        <v>33</v>
      </c>
      <c r="K383" s="2" t="s">
        <v>29</v>
      </c>
      <c r="L383" s="20" t="str">
        <f>IF(AND(I383&lt;5,'Billing Details'!I383&gt;10000),"High Priority","Regular Follow Up")</f>
        <v>Regular Follow Up</v>
      </c>
      <c r="M383" t="str">
        <f>IF(AND(L383="High Priority",'Patient Health Records'!U383="Critical",'Patient Health Records'!T383="Yes"),"Needs Attention",IF(AND('Patient Health Records'!U383&lt;&gt; "Critical",'Patient Health Records'!T383="Yes"),"Monitor Later",IF(AND('Patient Health Records'!U383="Critical",'Patient Health Records'!T383="No"),"Ask for Readmission","No Action")))</f>
        <v>Monitor Later</v>
      </c>
    </row>
    <row r="384" spans="1:13" ht="15.75" customHeight="1">
      <c r="A384" s="2" t="s">
        <v>525</v>
      </c>
      <c r="B384" s="2" t="s">
        <v>526</v>
      </c>
      <c r="C384" s="2" t="s">
        <v>9</v>
      </c>
      <c r="D384" s="17">
        <v>21550</v>
      </c>
      <c r="E384" s="36">
        <f t="shared" si="11"/>
        <v>1958</v>
      </c>
      <c r="F384" s="36">
        <f t="shared" ca="1" si="12"/>
        <v>68</v>
      </c>
      <c r="G384" s="36" t="str" cm="1">
        <f t="array" aca="1" ref="G384" ca="1">_xlfn.IFS(AND(F384&gt;=21,F384&lt;=35), "Young Adults", AND(F384&gt;=35, F384&lt;=45), "Senior Adullt", AND(F384&gt;=46,F384&lt;=65), "senior",AND(F384&gt;=66,F384&lt;=87),"Super Adults")</f>
        <v>Super Adults</v>
      </c>
      <c r="H384" s="36"/>
      <c r="I384" s="3">
        <v>200</v>
      </c>
      <c r="J384" s="2" t="s">
        <v>14</v>
      </c>
      <c r="K384" s="2" t="s">
        <v>51</v>
      </c>
      <c r="L384" s="20" t="str">
        <f>IF(AND(I384&lt;5,'Billing Details'!I384&gt;10000),"High Priority","Regular Follow Up")</f>
        <v>Regular Follow Up</v>
      </c>
      <c r="M384" t="str">
        <f>IF(AND(L384="High Priority",'Patient Health Records'!U384="Critical",'Patient Health Records'!T384="Yes"),"Needs Attention",IF(AND('Patient Health Records'!U384&lt;&gt; "Critical",'Patient Health Records'!T384="Yes"),"Monitor Later",IF(AND('Patient Health Records'!U384="Critical",'Patient Health Records'!T384="No"),"Ask for Readmission","No Action")))</f>
        <v>No Action</v>
      </c>
    </row>
    <row r="385" spans="1:13" ht="15.75" customHeight="1">
      <c r="A385" s="2" t="s">
        <v>527</v>
      </c>
      <c r="B385" s="2" t="s">
        <v>528</v>
      </c>
      <c r="C385" s="2" t="s">
        <v>19</v>
      </c>
      <c r="D385" s="17">
        <v>30682</v>
      </c>
      <c r="E385" s="36">
        <f t="shared" si="11"/>
        <v>1984</v>
      </c>
      <c r="F385" s="36">
        <f t="shared" ca="1" si="12"/>
        <v>42</v>
      </c>
      <c r="G385" s="36" t="str" cm="1">
        <f t="array" aca="1" ref="G385" ca="1">_xlfn.IFS(AND(F385&gt;=21,F385&lt;=35), "Young Adults", AND(F385&gt;=35, F385&lt;=45), "Senior Adullt", AND(F385&gt;=46,F385&lt;=65), "senior",AND(F385&gt;=66,F385&lt;=87),"Super Adults")</f>
        <v>Senior Adullt</v>
      </c>
      <c r="H385" s="36"/>
      <c r="I385" s="3">
        <v>15</v>
      </c>
      <c r="J385" s="2" t="s">
        <v>43</v>
      </c>
      <c r="K385" s="2" t="s">
        <v>51</v>
      </c>
      <c r="L385" s="20" t="str">
        <f>IF(AND(I385&lt;5,'Billing Details'!I385&gt;10000),"High Priority","Regular Follow Up")</f>
        <v>Regular Follow Up</v>
      </c>
      <c r="M385" t="str">
        <f>IF(AND(L385="High Priority",'Patient Health Records'!U385="Critical",'Patient Health Records'!T385="Yes"),"Needs Attention",IF(AND('Patient Health Records'!U385&lt;&gt; "Critical",'Patient Health Records'!T385="Yes"),"Monitor Later",IF(AND('Patient Health Records'!U385="Critical",'Patient Health Records'!T385="No"),"Ask for Readmission","No Action")))</f>
        <v>No Action</v>
      </c>
    </row>
    <row r="386" spans="1:13" ht="15.75" customHeight="1">
      <c r="A386" s="2" t="s">
        <v>529</v>
      </c>
      <c r="B386" s="2" t="s">
        <v>530</v>
      </c>
      <c r="C386" s="2" t="s">
        <v>19</v>
      </c>
      <c r="D386" s="17">
        <v>32508</v>
      </c>
      <c r="E386" s="36">
        <f t="shared" si="11"/>
        <v>1988</v>
      </c>
      <c r="F386" s="36">
        <f t="shared" ca="1" si="12"/>
        <v>38</v>
      </c>
      <c r="G386" s="36" t="str" cm="1">
        <f t="array" aca="1" ref="G386" ca="1">_xlfn.IFS(AND(F386&gt;=21,F386&lt;=35), "Young Adults", AND(F386&gt;=35, F386&lt;=45), "Senior Adullt", AND(F386&gt;=46,F386&lt;=65), "senior",AND(F386&gt;=66,F386&lt;=87),"Super Adults")</f>
        <v>Senior Adullt</v>
      </c>
      <c r="H386" s="36"/>
      <c r="I386" s="3">
        <v>2</v>
      </c>
      <c r="J386" s="2" t="s">
        <v>22</v>
      </c>
      <c r="K386" s="2" t="s">
        <v>17</v>
      </c>
      <c r="L386" s="20" t="str">
        <f>IF(AND(I386&lt;5,'Billing Details'!I386&gt;10000),"High Priority","Regular Follow Up")</f>
        <v>High Priority</v>
      </c>
      <c r="M386" t="str">
        <f>IF(AND(L386="High Priority",'Patient Health Records'!U386="Critical",'Patient Health Records'!T386="Yes"),"Needs Attention",IF(AND('Patient Health Records'!U386&lt;&gt; "Critical",'Patient Health Records'!T386="Yes"),"Monitor Later",IF(AND('Patient Health Records'!U386="Critical",'Patient Health Records'!T386="No"),"Ask for Readmission","No Action")))</f>
        <v>Monitor Later</v>
      </c>
    </row>
    <row r="387" spans="1:13" ht="15.75" customHeight="1">
      <c r="A387" s="2" t="s">
        <v>531</v>
      </c>
      <c r="B387" s="2" t="s">
        <v>370</v>
      </c>
      <c r="C387" s="2" t="s">
        <v>9</v>
      </c>
      <c r="D387" s="17">
        <v>34334</v>
      </c>
      <c r="E387" s="36">
        <f t="shared" ref="E387:E450" si="13">YEAR(D387)</f>
        <v>1993</v>
      </c>
      <c r="F387" s="36">
        <f t="shared" ref="F387:F450" ca="1" si="14">DATEDIF(DATE(E387,1,1), TODAY(), "Y")</f>
        <v>33</v>
      </c>
      <c r="G387" s="36" t="str" cm="1">
        <f t="array" aca="1" ref="G387" ca="1">_xlfn.IFS(AND(F387&gt;=21,F387&lt;=35), "Young Adults", AND(F387&gt;=35, F387&lt;=45), "Senior Adullt", AND(F387&gt;=46,F387&lt;=65), "senior",AND(F387&gt;=66,F387&lt;=87),"Super Adults")</f>
        <v>Young Adults</v>
      </c>
      <c r="H387" s="36"/>
      <c r="I387" s="3">
        <v>2</v>
      </c>
      <c r="J387" s="2" t="s">
        <v>22</v>
      </c>
      <c r="K387" s="2" t="s">
        <v>17</v>
      </c>
      <c r="L387" s="20" t="str">
        <f>IF(AND(I387&lt;5,'Billing Details'!I387&gt;10000),"High Priority","Regular Follow Up")</f>
        <v>High Priority</v>
      </c>
      <c r="M387" t="str">
        <f>IF(AND(L387="High Priority",'Patient Health Records'!U387="Critical",'Patient Health Records'!T387="Yes"),"Needs Attention",IF(AND('Patient Health Records'!U387&lt;&gt; "Critical",'Patient Health Records'!T387="Yes"),"Monitor Later",IF(AND('Patient Health Records'!U387="Critical",'Patient Health Records'!T387="No"),"Ask for Readmission","No Action")))</f>
        <v>No Action</v>
      </c>
    </row>
    <row r="388" spans="1:13" ht="15.75" customHeight="1">
      <c r="A388" s="2" t="s">
        <v>532</v>
      </c>
      <c r="B388" s="2" t="s">
        <v>125</v>
      </c>
      <c r="C388" s="2" t="s">
        <v>19</v>
      </c>
      <c r="D388" s="17">
        <v>28855</v>
      </c>
      <c r="E388" s="36">
        <f t="shared" si="13"/>
        <v>1978</v>
      </c>
      <c r="F388" s="36">
        <f t="shared" ca="1" si="14"/>
        <v>48</v>
      </c>
      <c r="G388" s="36" t="str" cm="1">
        <f t="array" aca="1" ref="G388" ca="1">_xlfn.IFS(AND(F388&gt;=21,F388&lt;=35), "Young Adults", AND(F388&gt;=35, F388&lt;=45), "Senior Adullt", AND(F388&gt;=46,F388&lt;=65), "senior",AND(F388&gt;=66,F388&lt;=87),"Super Adults")</f>
        <v>senior</v>
      </c>
      <c r="H388" s="36"/>
      <c r="I388" s="3">
        <v>3</v>
      </c>
      <c r="J388" s="2" t="s">
        <v>22</v>
      </c>
      <c r="K388" s="2" t="s">
        <v>17</v>
      </c>
      <c r="L388" s="20" t="str">
        <f>IF(AND(I388&lt;5,'Billing Details'!I388&gt;10000),"High Priority","Regular Follow Up")</f>
        <v>High Priority</v>
      </c>
      <c r="M388" t="str">
        <f>IF(AND(L388="High Priority",'Patient Health Records'!U388="Critical",'Patient Health Records'!T388="Yes"),"Needs Attention",IF(AND('Patient Health Records'!U388&lt;&gt; "Critical",'Patient Health Records'!T388="Yes"),"Monitor Later",IF(AND('Patient Health Records'!U388="Critical",'Patient Health Records'!T388="No"),"Ask for Readmission","No Action")))</f>
        <v>Ask for Readmission</v>
      </c>
    </row>
    <row r="389" spans="1:13" ht="15.75" customHeight="1">
      <c r="A389" s="2" t="s">
        <v>533</v>
      </c>
      <c r="B389" s="2" t="s">
        <v>1730</v>
      </c>
      <c r="C389" s="2" t="s">
        <v>9</v>
      </c>
      <c r="D389" s="17">
        <v>25203</v>
      </c>
      <c r="E389" s="36">
        <f t="shared" si="13"/>
        <v>1968</v>
      </c>
      <c r="F389" s="36">
        <f t="shared" ca="1" si="14"/>
        <v>58</v>
      </c>
      <c r="G389" s="36" t="str" cm="1">
        <f t="array" aca="1" ref="G389" ca="1">_xlfn.IFS(AND(F389&gt;=21,F389&lt;=35), "Young Adults", AND(F389&gt;=35, F389&lt;=45), "Senior Adullt", AND(F389&gt;=46,F389&lt;=65), "senior",AND(F389&gt;=66,F389&lt;=87),"Super Adults")</f>
        <v>senior</v>
      </c>
      <c r="H389" s="36"/>
      <c r="I389" s="3">
        <v>2</v>
      </c>
      <c r="J389" s="2" t="s">
        <v>33</v>
      </c>
      <c r="K389" s="2" t="s">
        <v>29</v>
      </c>
      <c r="L389" s="20" t="str">
        <f>IF(AND(I389&lt;5,'Billing Details'!I389&gt;10000),"High Priority","Regular Follow Up")</f>
        <v>High Priority</v>
      </c>
      <c r="M389" t="str">
        <f>IF(AND(L389="High Priority",'Patient Health Records'!U389="Critical",'Patient Health Records'!T389="Yes"),"Needs Attention",IF(AND('Patient Health Records'!U389&lt;&gt; "Critical",'Patient Health Records'!T389="Yes"),"Monitor Later",IF(AND('Patient Health Records'!U389="Critical",'Patient Health Records'!T389="No"),"Ask for Readmission","No Action")))</f>
        <v>Ask for Readmission</v>
      </c>
    </row>
    <row r="390" spans="1:13" ht="15.75" customHeight="1">
      <c r="A390" s="2" t="s">
        <v>534</v>
      </c>
      <c r="B390" s="2" t="s">
        <v>136</v>
      </c>
      <c r="C390" s="2" t="s">
        <v>19</v>
      </c>
      <c r="D390" s="17">
        <v>21550</v>
      </c>
      <c r="E390" s="36">
        <f t="shared" si="13"/>
        <v>1958</v>
      </c>
      <c r="F390" s="36">
        <f t="shared" ca="1" si="14"/>
        <v>68</v>
      </c>
      <c r="G390" s="36" t="str" cm="1">
        <f t="array" aca="1" ref="G390" ca="1">_xlfn.IFS(AND(F390&gt;=21,F390&lt;=35), "Young Adults", AND(F390&gt;=35, F390&lt;=45), "Senior Adullt", AND(F390&gt;=46,F390&lt;=65), "senior",AND(F390&gt;=66,F390&lt;=87),"Super Adults")</f>
        <v>Super Adults</v>
      </c>
      <c r="H390" s="36"/>
      <c r="I390" s="3">
        <v>20</v>
      </c>
      <c r="J390" s="2" t="s">
        <v>33</v>
      </c>
      <c r="K390" s="2" t="s">
        <v>29</v>
      </c>
      <c r="L390" s="20" t="str">
        <f>IF(AND(I390&lt;5,'Billing Details'!I390&gt;10000),"High Priority","Regular Follow Up")</f>
        <v>Regular Follow Up</v>
      </c>
      <c r="M390" t="str">
        <f>IF(AND(L390="High Priority",'Patient Health Records'!U390="Critical",'Patient Health Records'!T390="Yes"),"Needs Attention",IF(AND('Patient Health Records'!U390&lt;&gt; "Critical",'Patient Health Records'!T390="Yes"),"Monitor Later",IF(AND('Patient Health Records'!U390="Critical",'Patient Health Records'!T390="No"),"Ask for Readmission","No Action")))</f>
        <v>No Action</v>
      </c>
    </row>
    <row r="391" spans="1:13" ht="15.75" customHeight="1">
      <c r="A391" s="2" t="s">
        <v>535</v>
      </c>
      <c r="B391" s="2" t="s">
        <v>75</v>
      </c>
      <c r="C391" s="2" t="s">
        <v>9</v>
      </c>
      <c r="D391" s="17">
        <v>25203</v>
      </c>
      <c r="E391" s="36">
        <f t="shared" si="13"/>
        <v>1968</v>
      </c>
      <c r="F391" s="36">
        <f t="shared" ca="1" si="14"/>
        <v>58</v>
      </c>
      <c r="G391" s="36" t="str" cm="1">
        <f t="array" aca="1" ref="G391" ca="1">_xlfn.IFS(AND(F391&gt;=21,F391&lt;=35), "Young Adults", AND(F391&gt;=35, F391&lt;=45), "Senior Adullt", AND(F391&gt;=46,F391&lt;=65), "senior",AND(F391&gt;=66,F391&lt;=87),"Super Adults")</f>
        <v>senior</v>
      </c>
      <c r="H391" s="36"/>
      <c r="I391" s="3">
        <v>12</v>
      </c>
      <c r="J391" s="2" t="s">
        <v>20</v>
      </c>
      <c r="K391" s="2" t="s">
        <v>11</v>
      </c>
      <c r="L391" s="20" t="str">
        <f>IF(AND(I391&lt;5,'Billing Details'!I391&gt;10000),"High Priority","Regular Follow Up")</f>
        <v>Regular Follow Up</v>
      </c>
      <c r="M391" t="str">
        <f>IF(AND(L391="High Priority",'Patient Health Records'!U391="Critical",'Patient Health Records'!T391="Yes"),"Needs Attention",IF(AND('Patient Health Records'!U391&lt;&gt; "Critical",'Patient Health Records'!T391="Yes"),"Monitor Later",IF(AND('Patient Health Records'!U391="Critical",'Patient Health Records'!T391="No"),"Ask for Readmission","No Action")))</f>
        <v>Ask for Readmission</v>
      </c>
    </row>
    <row r="392" spans="1:13" ht="15.75" customHeight="1">
      <c r="A392" s="2" t="s">
        <v>536</v>
      </c>
      <c r="B392" s="2" t="s">
        <v>385</v>
      </c>
      <c r="C392" s="2" t="s">
        <v>9</v>
      </c>
      <c r="D392" s="17">
        <v>30682</v>
      </c>
      <c r="E392" s="36">
        <f t="shared" si="13"/>
        <v>1984</v>
      </c>
      <c r="F392" s="36">
        <f t="shared" ca="1" si="14"/>
        <v>42</v>
      </c>
      <c r="G392" s="36" t="str" cm="1">
        <f t="array" aca="1" ref="G392" ca="1">_xlfn.IFS(AND(F392&gt;=21,F392&lt;=35), "Young Adults", AND(F392&gt;=35, F392&lt;=45), "Senior Adullt", AND(F392&gt;=46,F392&lt;=65), "senior",AND(F392&gt;=66,F392&lt;=87),"Super Adults")</f>
        <v>Senior Adullt</v>
      </c>
      <c r="H392" s="36"/>
      <c r="I392" s="3">
        <v>12</v>
      </c>
      <c r="J392" s="2" t="s">
        <v>28</v>
      </c>
      <c r="K392" s="2" t="s">
        <v>11</v>
      </c>
      <c r="L392" s="20" t="str">
        <f>IF(AND(I392&lt;5,'Billing Details'!I392&gt;10000),"High Priority","Regular Follow Up")</f>
        <v>Regular Follow Up</v>
      </c>
      <c r="M392" t="str">
        <f>IF(AND(L392="High Priority",'Patient Health Records'!U392="Critical",'Patient Health Records'!T392="Yes"),"Needs Attention",IF(AND('Patient Health Records'!U392&lt;&gt; "Critical",'Patient Health Records'!T392="Yes"),"Monitor Later",IF(AND('Patient Health Records'!U392="Critical",'Patient Health Records'!T392="No"),"Ask for Readmission","No Action")))</f>
        <v>Ask for Readmission</v>
      </c>
    </row>
    <row r="393" spans="1:13" ht="15.75" customHeight="1">
      <c r="A393" s="2" t="s">
        <v>537</v>
      </c>
      <c r="B393" s="2" t="s">
        <v>125</v>
      </c>
      <c r="C393" s="2" t="s">
        <v>19</v>
      </c>
      <c r="D393" s="17">
        <v>32508</v>
      </c>
      <c r="E393" s="36">
        <f t="shared" si="13"/>
        <v>1988</v>
      </c>
      <c r="F393" s="36">
        <f t="shared" ca="1" si="14"/>
        <v>38</v>
      </c>
      <c r="G393" s="36" t="str" cm="1">
        <f t="array" aca="1" ref="G393" ca="1">_xlfn.IFS(AND(F393&gt;=21,F393&lt;=35), "Young Adults", AND(F393&gt;=35, F393&lt;=45), "Senior Adullt", AND(F393&gt;=46,F393&lt;=65), "senior",AND(F393&gt;=66,F393&lt;=87),"Super Adults")</f>
        <v>Senior Adullt</v>
      </c>
      <c r="H393" s="36"/>
      <c r="I393" s="3">
        <v>12</v>
      </c>
      <c r="J393" s="2" t="s">
        <v>28</v>
      </c>
      <c r="K393" s="2" t="s">
        <v>11</v>
      </c>
      <c r="L393" s="20" t="str">
        <f>IF(AND(I393&lt;5,'Billing Details'!I393&gt;10000),"High Priority","Regular Follow Up")</f>
        <v>Regular Follow Up</v>
      </c>
      <c r="M393" t="str">
        <f>IF(AND(L393="High Priority",'Patient Health Records'!U393="Critical",'Patient Health Records'!T393="Yes"),"Needs Attention",IF(AND('Patient Health Records'!U393&lt;&gt; "Critical",'Patient Health Records'!T393="Yes"),"Monitor Later",IF(AND('Patient Health Records'!U393="Critical",'Patient Health Records'!T393="No"),"Ask for Readmission","No Action")))</f>
        <v>No Action</v>
      </c>
    </row>
    <row r="394" spans="1:13" ht="15.75" customHeight="1">
      <c r="A394" s="2" t="s">
        <v>538</v>
      </c>
      <c r="B394" s="2" t="s">
        <v>70</v>
      </c>
      <c r="C394" s="2" t="s">
        <v>9</v>
      </c>
      <c r="D394" s="17">
        <v>21550</v>
      </c>
      <c r="E394" s="36">
        <f t="shared" si="13"/>
        <v>1958</v>
      </c>
      <c r="F394" s="36">
        <f t="shared" ca="1" si="14"/>
        <v>68</v>
      </c>
      <c r="G394" s="36" t="str" cm="1">
        <f t="array" aca="1" ref="G394" ca="1">_xlfn.IFS(AND(F394&gt;=21,F394&lt;=35), "Young Adults", AND(F394&gt;=35, F394&lt;=45), "Senior Adullt", AND(F394&gt;=46,F394&lt;=65), "senior",AND(F394&gt;=66,F394&lt;=87),"Super Adults")</f>
        <v>Super Adults</v>
      </c>
      <c r="H394" s="36"/>
      <c r="I394" s="3">
        <v>9</v>
      </c>
      <c r="J394" s="2" t="s">
        <v>33</v>
      </c>
      <c r="K394" s="2" t="s">
        <v>29</v>
      </c>
      <c r="L394" s="20" t="str">
        <f>IF(AND(I394&lt;5,'Billing Details'!I394&gt;10000),"High Priority","Regular Follow Up")</f>
        <v>Regular Follow Up</v>
      </c>
      <c r="M394" t="str">
        <f>IF(AND(L394="High Priority",'Patient Health Records'!U394="Critical",'Patient Health Records'!T394="Yes"),"Needs Attention",IF(AND('Patient Health Records'!U394&lt;&gt; "Critical",'Patient Health Records'!T394="Yes"),"Monitor Later",IF(AND('Patient Health Records'!U394="Critical",'Patient Health Records'!T394="No"),"Ask for Readmission","No Action")))</f>
        <v>Ask for Readmission</v>
      </c>
    </row>
    <row r="395" spans="1:13" ht="15.75" customHeight="1">
      <c r="A395" s="2" t="s">
        <v>539</v>
      </c>
      <c r="B395" s="2" t="s">
        <v>65</v>
      </c>
      <c r="C395" s="2" t="s">
        <v>19</v>
      </c>
      <c r="D395" s="17">
        <v>21550</v>
      </c>
      <c r="E395" s="36">
        <f t="shared" si="13"/>
        <v>1958</v>
      </c>
      <c r="F395" s="36">
        <f t="shared" ca="1" si="14"/>
        <v>68</v>
      </c>
      <c r="G395" s="36" t="str" cm="1">
        <f t="array" aca="1" ref="G395" ca="1">_xlfn.IFS(AND(F395&gt;=21,F395&lt;=35), "Young Adults", AND(F395&gt;=35, F395&lt;=45), "Senior Adullt", AND(F395&gt;=46,F395&lt;=65), "senior",AND(F395&gt;=66,F395&lt;=87),"Super Adults")</f>
        <v>Super Adults</v>
      </c>
      <c r="H395" s="36"/>
      <c r="I395" s="3">
        <v>25</v>
      </c>
      <c r="J395" s="2" t="s">
        <v>43</v>
      </c>
      <c r="K395" s="2" t="s">
        <v>51</v>
      </c>
      <c r="L395" s="20" t="str">
        <f>IF(AND(I395&lt;5,'Billing Details'!I395&gt;10000),"High Priority","Regular Follow Up")</f>
        <v>Regular Follow Up</v>
      </c>
      <c r="M395" t="str">
        <f>IF(AND(L395="High Priority",'Patient Health Records'!U395="Critical",'Patient Health Records'!T395="Yes"),"Needs Attention",IF(AND('Patient Health Records'!U395&lt;&gt; "Critical",'Patient Health Records'!T395="Yes"),"Monitor Later",IF(AND('Patient Health Records'!U395="Critical",'Patient Health Records'!T395="No"),"Ask for Readmission","No Action")))</f>
        <v>Monitor Later</v>
      </c>
    </row>
    <row r="396" spans="1:13" ht="15.75" customHeight="1">
      <c r="A396" s="2" t="s">
        <v>540</v>
      </c>
      <c r="B396" s="2" t="s">
        <v>36</v>
      </c>
      <c r="C396" s="2" t="s">
        <v>19</v>
      </c>
      <c r="D396" s="17">
        <v>29951</v>
      </c>
      <c r="E396" s="36">
        <f t="shared" si="13"/>
        <v>1981</v>
      </c>
      <c r="F396" s="36">
        <f t="shared" ca="1" si="14"/>
        <v>45</v>
      </c>
      <c r="G396" s="36" t="str" cm="1">
        <f t="array" aca="1" ref="G396" ca="1">_xlfn.IFS(AND(F396&gt;=21,F396&lt;=35), "Young Adults", AND(F396&gt;=35, F396&lt;=45), "Senior Adullt", AND(F396&gt;=46,F396&lt;=65), "senior",AND(F396&gt;=66,F396&lt;=87),"Super Adults")</f>
        <v>Senior Adullt</v>
      </c>
      <c r="H396" s="36"/>
      <c r="I396" s="3" t="s">
        <v>1681</v>
      </c>
      <c r="J396" s="2" t="s">
        <v>33</v>
      </c>
      <c r="K396" s="2" t="s">
        <v>29</v>
      </c>
      <c r="L396" s="20" t="str">
        <f>IF(AND(I396&lt;5,'Billing Details'!I396&gt;10000),"High Priority","Regular Follow Up")</f>
        <v>Regular Follow Up</v>
      </c>
      <c r="M396" t="str">
        <f>IF(AND(L396="High Priority",'Patient Health Records'!U396="Critical",'Patient Health Records'!T396="Yes"),"Needs Attention",IF(AND('Patient Health Records'!U396&lt;&gt; "Critical",'Patient Health Records'!T396="Yes"),"Monitor Later",IF(AND('Patient Health Records'!U396="Critical",'Patient Health Records'!T396="No"),"Ask for Readmission","No Action")))</f>
        <v>No Action</v>
      </c>
    </row>
    <row r="397" spans="1:13" ht="15.75" customHeight="1">
      <c r="A397" s="2" t="s">
        <v>541</v>
      </c>
      <c r="B397" s="2" t="s">
        <v>542</v>
      </c>
      <c r="C397" s="2" t="s">
        <v>9</v>
      </c>
      <c r="D397" s="17">
        <v>21550</v>
      </c>
      <c r="E397" s="36">
        <f t="shared" si="13"/>
        <v>1958</v>
      </c>
      <c r="F397" s="36">
        <f t="shared" ca="1" si="14"/>
        <v>68</v>
      </c>
      <c r="G397" s="36" t="str" cm="1">
        <f t="array" aca="1" ref="G397" ca="1">_xlfn.IFS(AND(F397&gt;=21,F397&lt;=35), "Young Adults", AND(F397&gt;=35, F397&lt;=45), "Senior Adullt", AND(F397&gt;=46,F397&lt;=65), "senior",AND(F397&gt;=66,F397&lt;=87),"Super Adults")</f>
        <v>Super Adults</v>
      </c>
      <c r="H397" s="36"/>
      <c r="I397" s="3">
        <v>0.5</v>
      </c>
      <c r="J397" s="2" t="s">
        <v>22</v>
      </c>
      <c r="K397" s="2" t="s">
        <v>17</v>
      </c>
      <c r="L397" s="20" t="str">
        <f>IF(AND(I397&lt;5,'Billing Details'!I397&gt;10000),"High Priority","Regular Follow Up")</f>
        <v>High Priority</v>
      </c>
      <c r="M397" t="str">
        <f>IF(AND(L397="High Priority",'Patient Health Records'!U397="Critical",'Patient Health Records'!T397="Yes"),"Needs Attention",IF(AND('Patient Health Records'!U397&lt;&gt; "Critical",'Patient Health Records'!T397="Yes"),"Monitor Later",IF(AND('Patient Health Records'!U397="Critical",'Patient Health Records'!T397="No"),"Ask for Readmission","No Action")))</f>
        <v>No Action</v>
      </c>
    </row>
    <row r="398" spans="1:13" ht="15.75" customHeight="1">
      <c r="A398" s="2" t="s">
        <v>543</v>
      </c>
      <c r="B398" s="2" t="s">
        <v>181</v>
      </c>
      <c r="C398" s="2" t="s">
        <v>9</v>
      </c>
      <c r="D398" s="17">
        <v>30682</v>
      </c>
      <c r="E398" s="36">
        <f t="shared" si="13"/>
        <v>1984</v>
      </c>
      <c r="F398" s="36">
        <f t="shared" ca="1" si="14"/>
        <v>42</v>
      </c>
      <c r="G398" s="36" t="str" cm="1">
        <f t="array" aca="1" ref="G398" ca="1">_xlfn.IFS(AND(F398&gt;=21,F398&lt;=35), "Young Adults", AND(F398&gt;=35, F398&lt;=45), "Senior Adullt", AND(F398&gt;=46,F398&lt;=65), "senior",AND(F398&gt;=66,F398&lt;=87),"Super Adults")</f>
        <v>Senior Adullt</v>
      </c>
      <c r="H398" s="36"/>
      <c r="I398" s="3">
        <v>12</v>
      </c>
      <c r="J398" s="2" t="s">
        <v>16</v>
      </c>
      <c r="K398" s="2" t="s">
        <v>17</v>
      </c>
      <c r="L398" s="20" t="str">
        <f>IF(AND(I398&lt;5,'Billing Details'!I398&gt;10000),"High Priority","Regular Follow Up")</f>
        <v>Regular Follow Up</v>
      </c>
      <c r="M398" t="str">
        <f>IF(AND(L398="High Priority",'Patient Health Records'!U398="Critical",'Patient Health Records'!T398="Yes"),"Needs Attention",IF(AND('Patient Health Records'!U398&lt;&gt; "Critical",'Patient Health Records'!T398="Yes"),"Monitor Later",IF(AND('Patient Health Records'!U398="Critical",'Patient Health Records'!T398="No"),"Ask for Readmission","No Action")))</f>
        <v>No Action</v>
      </c>
    </row>
    <row r="399" spans="1:13" ht="15.75" customHeight="1">
      <c r="A399" s="2" t="s">
        <v>544</v>
      </c>
      <c r="B399" s="2" t="s">
        <v>85</v>
      </c>
      <c r="C399" s="2" t="s">
        <v>9</v>
      </c>
      <c r="D399" s="17">
        <v>34699</v>
      </c>
      <c r="E399" s="36">
        <f t="shared" si="13"/>
        <v>1994</v>
      </c>
      <c r="F399" s="36">
        <f t="shared" ca="1" si="14"/>
        <v>32</v>
      </c>
      <c r="G399" s="36" t="str" cm="1">
        <f t="array" aca="1" ref="G399" ca="1">_xlfn.IFS(AND(F399&gt;=21,F399&lt;=35), "Young Adults", AND(F399&gt;=35, F399&lt;=45), "Senior Adullt", AND(F399&gt;=46,F399&lt;=65), "senior",AND(F399&gt;=66,F399&lt;=87),"Super Adults")</f>
        <v>Young Adults</v>
      </c>
      <c r="H399" s="36"/>
      <c r="I399" s="3">
        <v>12</v>
      </c>
      <c r="J399" s="2" t="s">
        <v>28</v>
      </c>
      <c r="K399" s="2" t="s">
        <v>11</v>
      </c>
      <c r="L399" s="20" t="str">
        <f>IF(AND(I399&lt;5,'Billing Details'!I399&gt;10000),"High Priority","Regular Follow Up")</f>
        <v>Regular Follow Up</v>
      </c>
      <c r="M399" t="str">
        <f>IF(AND(L399="High Priority",'Patient Health Records'!U399="Critical",'Patient Health Records'!T399="Yes"),"Needs Attention",IF(AND('Patient Health Records'!U399&lt;&gt; "Critical",'Patient Health Records'!T399="Yes"),"Monitor Later",IF(AND('Patient Health Records'!U399="Critical",'Patient Health Records'!T399="No"),"Ask for Readmission","No Action")))</f>
        <v>Monitor Later</v>
      </c>
    </row>
    <row r="400" spans="1:13" ht="15.75" customHeight="1">
      <c r="A400" s="2" t="s">
        <v>545</v>
      </c>
      <c r="B400" s="2" t="s">
        <v>140</v>
      </c>
      <c r="C400" s="2" t="s">
        <v>9</v>
      </c>
      <c r="D400" s="17">
        <v>30682</v>
      </c>
      <c r="E400" s="36">
        <f t="shared" si="13"/>
        <v>1984</v>
      </c>
      <c r="F400" s="36">
        <f t="shared" ca="1" si="14"/>
        <v>42</v>
      </c>
      <c r="G400" s="36" t="str" cm="1">
        <f t="array" aca="1" ref="G400" ca="1">_xlfn.IFS(AND(F400&gt;=21,F400&lt;=35), "Young Adults", AND(F400&gt;=35, F400&lt;=45), "Senior Adullt", AND(F400&gt;=46,F400&lt;=65), "senior",AND(F400&gt;=66,F400&lt;=87),"Super Adults")</f>
        <v>Senior Adullt</v>
      </c>
      <c r="H400" s="36"/>
      <c r="I400" s="3">
        <v>15</v>
      </c>
      <c r="J400" s="2" t="s">
        <v>14</v>
      </c>
      <c r="K400" s="2" t="s">
        <v>51</v>
      </c>
      <c r="L400" s="20" t="str">
        <f>IF(AND(I400&lt;5,'Billing Details'!I400&gt;10000),"High Priority","Regular Follow Up")</f>
        <v>Regular Follow Up</v>
      </c>
      <c r="M400" t="str">
        <f>IF(AND(L400="High Priority",'Patient Health Records'!U400="Critical",'Patient Health Records'!T400="Yes"),"Needs Attention",IF(AND('Patient Health Records'!U400&lt;&gt; "Critical",'Patient Health Records'!T400="Yes"),"Monitor Later",IF(AND('Patient Health Records'!U400="Critical",'Patient Health Records'!T400="No"),"Ask for Readmission","No Action")))</f>
        <v>No Action</v>
      </c>
    </row>
    <row r="401" spans="1:13" ht="15.75" customHeight="1">
      <c r="A401" s="2" t="s">
        <v>546</v>
      </c>
      <c r="B401" s="2" t="s">
        <v>459</v>
      </c>
      <c r="C401" s="2" t="s">
        <v>9</v>
      </c>
      <c r="D401" s="17">
        <v>31412</v>
      </c>
      <c r="E401" s="36">
        <f t="shared" si="13"/>
        <v>1985</v>
      </c>
      <c r="F401" s="36">
        <f t="shared" ca="1" si="14"/>
        <v>41</v>
      </c>
      <c r="G401" s="36" t="str" cm="1">
        <f t="array" aca="1" ref="G401" ca="1">_xlfn.IFS(AND(F401&gt;=21,F401&lt;=35), "Young Adults", AND(F401&gt;=35, F401&lt;=45), "Senior Adullt", AND(F401&gt;=46,F401&lt;=65), "senior",AND(F401&gt;=66,F401&lt;=87),"Super Adults")</f>
        <v>Senior Adullt</v>
      </c>
      <c r="H401" s="36"/>
      <c r="I401" s="3">
        <v>3</v>
      </c>
      <c r="J401" s="2" t="s">
        <v>22</v>
      </c>
      <c r="K401" s="2" t="s">
        <v>17</v>
      </c>
      <c r="L401" s="20" t="str">
        <f>IF(AND(I401&lt;5,'Billing Details'!I401&gt;10000),"High Priority","Regular Follow Up")</f>
        <v>High Priority</v>
      </c>
      <c r="M401" t="str">
        <f>IF(AND(L401="High Priority",'Patient Health Records'!U401="Critical",'Patient Health Records'!T401="Yes"),"Needs Attention",IF(AND('Patient Health Records'!U401&lt;&gt; "Critical",'Patient Health Records'!T401="Yes"),"Monitor Later",IF(AND('Patient Health Records'!U401="Critical",'Patient Health Records'!T401="No"),"Ask for Readmission","No Action")))</f>
        <v>No Action</v>
      </c>
    </row>
    <row r="402" spans="1:13" ht="15.75" customHeight="1">
      <c r="A402" s="2" t="s">
        <v>547</v>
      </c>
      <c r="B402" s="2" t="s">
        <v>129</v>
      </c>
      <c r="C402" s="2" t="s">
        <v>9</v>
      </c>
      <c r="D402" s="17">
        <v>23377</v>
      </c>
      <c r="E402" s="36">
        <f t="shared" si="13"/>
        <v>1964</v>
      </c>
      <c r="F402" s="36">
        <f t="shared" ca="1" si="14"/>
        <v>62</v>
      </c>
      <c r="G402" s="36" t="str" cm="1">
        <f t="array" aca="1" ref="G402" ca="1">_xlfn.IFS(AND(F402&gt;=21,F402&lt;=35), "Young Adults", AND(F402&gt;=35, F402&lt;=45), "Senior Adullt", AND(F402&gt;=46,F402&lt;=65), "senior",AND(F402&gt;=66,F402&lt;=87),"Super Adults")</f>
        <v>senior</v>
      </c>
      <c r="H402" s="36"/>
      <c r="I402" s="3">
        <v>2</v>
      </c>
      <c r="J402" s="2" t="s">
        <v>22</v>
      </c>
      <c r="K402" s="2" t="s">
        <v>17</v>
      </c>
      <c r="L402" s="20" t="str">
        <f>IF(AND(I402&lt;5,'Billing Details'!I402&gt;10000),"High Priority","Regular Follow Up")</f>
        <v>High Priority</v>
      </c>
      <c r="M402" t="str">
        <f>IF(AND(L402="High Priority",'Patient Health Records'!U402="Critical",'Patient Health Records'!T402="Yes"),"Needs Attention",IF(AND('Patient Health Records'!U402&lt;&gt; "Critical",'Patient Health Records'!T402="Yes"),"Monitor Later",IF(AND('Patient Health Records'!U402="Critical",'Patient Health Records'!T402="No"),"Ask for Readmission","No Action")))</f>
        <v>Needs Attention</v>
      </c>
    </row>
    <row r="403" spans="1:13" ht="15.75" customHeight="1">
      <c r="A403" s="2" t="s">
        <v>548</v>
      </c>
      <c r="B403" s="2" t="s">
        <v>70</v>
      </c>
      <c r="C403" s="2" t="s">
        <v>9</v>
      </c>
      <c r="D403" s="17">
        <v>30682</v>
      </c>
      <c r="E403" s="36">
        <f t="shared" si="13"/>
        <v>1984</v>
      </c>
      <c r="F403" s="36">
        <f t="shared" ca="1" si="14"/>
        <v>42</v>
      </c>
      <c r="G403" s="36" t="str" cm="1">
        <f t="array" aca="1" ref="G403" ca="1">_xlfn.IFS(AND(F403&gt;=21,F403&lt;=35), "Young Adults", AND(F403&gt;=35, F403&lt;=45), "Senior Adullt", AND(F403&gt;=46,F403&lt;=65), "senior",AND(F403&gt;=66,F403&lt;=87),"Super Adults")</f>
        <v>Senior Adullt</v>
      </c>
      <c r="H403" s="36"/>
      <c r="I403" s="3">
        <v>7</v>
      </c>
      <c r="J403" s="2" t="s">
        <v>14</v>
      </c>
      <c r="K403" s="2" t="s">
        <v>51</v>
      </c>
      <c r="L403" s="20" t="str">
        <f>IF(AND(I403&lt;5,'Billing Details'!I403&gt;10000),"High Priority","Regular Follow Up")</f>
        <v>Regular Follow Up</v>
      </c>
      <c r="M403" t="str">
        <f>IF(AND(L403="High Priority",'Patient Health Records'!U403="Critical",'Patient Health Records'!T403="Yes"),"Needs Attention",IF(AND('Patient Health Records'!U403&lt;&gt; "Critical",'Patient Health Records'!T403="Yes"),"Monitor Later",IF(AND('Patient Health Records'!U403="Critical",'Patient Health Records'!T403="No"),"Ask for Readmission","No Action")))</f>
        <v>Monitor Later</v>
      </c>
    </row>
    <row r="404" spans="1:13" ht="15.75" customHeight="1">
      <c r="A404" s="2" t="s">
        <v>549</v>
      </c>
      <c r="B404" s="2" t="s">
        <v>550</v>
      </c>
      <c r="C404" s="2" t="s">
        <v>19</v>
      </c>
      <c r="D404" s="17">
        <v>28855</v>
      </c>
      <c r="E404" s="36">
        <f t="shared" si="13"/>
        <v>1978</v>
      </c>
      <c r="F404" s="36">
        <f t="shared" ca="1" si="14"/>
        <v>48</v>
      </c>
      <c r="G404" s="36" t="str" cm="1">
        <f t="array" aca="1" ref="G404" ca="1">_xlfn.IFS(AND(F404&gt;=21,F404&lt;=35), "Young Adults", AND(F404&gt;=35, F404&lt;=45), "Senior Adullt", AND(F404&gt;=46,F404&lt;=65), "senior",AND(F404&gt;=66,F404&lt;=87),"Super Adults")</f>
        <v>senior</v>
      </c>
      <c r="H404" s="36"/>
      <c r="I404" s="3">
        <v>7</v>
      </c>
      <c r="J404" s="2" t="s">
        <v>28</v>
      </c>
      <c r="K404" s="2" t="s">
        <v>11</v>
      </c>
      <c r="L404" s="20" t="str">
        <f>IF(AND(I404&lt;5,'Billing Details'!I404&gt;10000),"High Priority","Regular Follow Up")</f>
        <v>Regular Follow Up</v>
      </c>
      <c r="M404" t="str">
        <f>IF(AND(L404="High Priority",'Patient Health Records'!U404="Critical",'Patient Health Records'!T404="Yes"),"Needs Attention",IF(AND('Patient Health Records'!U404&lt;&gt; "Critical",'Patient Health Records'!T404="Yes"),"Monitor Later",IF(AND('Patient Health Records'!U404="Critical",'Patient Health Records'!T404="No"),"Ask for Readmission","No Action")))</f>
        <v>Monitor Later</v>
      </c>
    </row>
    <row r="405" spans="1:13" ht="15.75" customHeight="1">
      <c r="A405" s="2" t="s">
        <v>551</v>
      </c>
      <c r="B405" s="2" t="s">
        <v>552</v>
      </c>
      <c r="C405" s="2" t="s">
        <v>19</v>
      </c>
      <c r="D405" s="17">
        <v>21550</v>
      </c>
      <c r="E405" s="36">
        <f t="shared" si="13"/>
        <v>1958</v>
      </c>
      <c r="F405" s="36">
        <f t="shared" ca="1" si="14"/>
        <v>68</v>
      </c>
      <c r="G405" s="36" t="str" cm="1">
        <f t="array" aca="1" ref="G405" ca="1">_xlfn.IFS(AND(F405&gt;=21,F405&lt;=35), "Young Adults", AND(F405&gt;=35, F405&lt;=45), "Senior Adullt", AND(F405&gt;=46,F405&lt;=65), "senior",AND(F405&gt;=66,F405&lt;=87),"Super Adults")</f>
        <v>Super Adults</v>
      </c>
      <c r="H405" s="36"/>
      <c r="I405" s="3">
        <v>7</v>
      </c>
      <c r="J405" s="2" t="s">
        <v>28</v>
      </c>
      <c r="K405" s="2" t="s">
        <v>11</v>
      </c>
      <c r="L405" s="20" t="str">
        <f>IF(AND(I405&lt;5,'Billing Details'!I405&gt;10000),"High Priority","Regular Follow Up")</f>
        <v>Regular Follow Up</v>
      </c>
      <c r="M405" t="str">
        <f>IF(AND(L405="High Priority",'Patient Health Records'!U405="Critical",'Patient Health Records'!T405="Yes"),"Needs Attention",IF(AND('Patient Health Records'!U405&lt;&gt; "Critical",'Patient Health Records'!T405="Yes"),"Monitor Later",IF(AND('Patient Health Records'!U405="Critical",'Patient Health Records'!T405="No"),"Ask for Readmission","No Action")))</f>
        <v>Monitor Later</v>
      </c>
    </row>
    <row r="406" spans="1:13" ht="15.75" customHeight="1">
      <c r="A406" s="2" t="s">
        <v>553</v>
      </c>
      <c r="B406" s="2" t="s">
        <v>554</v>
      </c>
      <c r="C406" s="2" t="s">
        <v>9</v>
      </c>
      <c r="D406" s="17">
        <v>34334</v>
      </c>
      <c r="E406" s="36">
        <f t="shared" si="13"/>
        <v>1993</v>
      </c>
      <c r="F406" s="36">
        <f t="shared" ca="1" si="14"/>
        <v>33</v>
      </c>
      <c r="G406" s="36" t="str" cm="1">
        <f t="array" aca="1" ref="G406" ca="1">_xlfn.IFS(AND(F406&gt;=21,F406&lt;=35), "Young Adults", AND(F406&gt;=35, F406&lt;=45), "Senior Adullt", AND(F406&gt;=46,F406&lt;=65), "senior",AND(F406&gt;=66,F406&lt;=87),"Super Adults")</f>
        <v>Young Adults</v>
      </c>
      <c r="H406" s="36"/>
      <c r="I406" s="3">
        <v>15</v>
      </c>
      <c r="J406" s="2" t="s">
        <v>20</v>
      </c>
      <c r="K406" s="2" t="s">
        <v>11</v>
      </c>
      <c r="L406" s="20" t="str">
        <f>IF(AND(I406&lt;5,'Billing Details'!I406&gt;10000),"High Priority","Regular Follow Up")</f>
        <v>Regular Follow Up</v>
      </c>
      <c r="M406" t="str">
        <f>IF(AND(L406="High Priority",'Patient Health Records'!U406="Critical",'Patient Health Records'!T406="Yes"),"Needs Attention",IF(AND('Patient Health Records'!U406&lt;&gt; "Critical",'Patient Health Records'!T406="Yes"),"Monitor Later",IF(AND('Patient Health Records'!U406="Critical",'Patient Health Records'!T406="No"),"Ask for Readmission","No Action")))</f>
        <v>No Action</v>
      </c>
    </row>
    <row r="407" spans="1:13" ht="15.75" customHeight="1">
      <c r="A407" s="2" t="s">
        <v>555</v>
      </c>
      <c r="B407" s="2" t="s">
        <v>556</v>
      </c>
      <c r="C407" s="2" t="s">
        <v>9</v>
      </c>
      <c r="D407" s="17">
        <v>32508</v>
      </c>
      <c r="E407" s="36">
        <f t="shared" si="13"/>
        <v>1988</v>
      </c>
      <c r="F407" s="36">
        <f t="shared" ca="1" si="14"/>
        <v>38</v>
      </c>
      <c r="G407" s="36" t="str" cm="1">
        <f t="array" aca="1" ref="G407" ca="1">_xlfn.IFS(AND(F407&gt;=21,F407&lt;=35), "Young Adults", AND(F407&gt;=35, F407&lt;=45), "Senior Adullt", AND(F407&gt;=46,F407&lt;=65), "senior",AND(F407&gt;=66,F407&lt;=87),"Super Adults")</f>
        <v>Senior Adullt</v>
      </c>
      <c r="H407" s="36"/>
      <c r="I407" s="3">
        <v>15</v>
      </c>
      <c r="J407" s="2" t="s">
        <v>20</v>
      </c>
      <c r="K407" s="2" t="s">
        <v>11</v>
      </c>
      <c r="L407" s="20" t="str">
        <f>IF(AND(I407&lt;5,'Billing Details'!I407&gt;10000),"High Priority","Regular Follow Up")</f>
        <v>Regular Follow Up</v>
      </c>
      <c r="M407" t="str">
        <f>IF(AND(L407="High Priority",'Patient Health Records'!U407="Critical",'Patient Health Records'!T407="Yes"),"Needs Attention",IF(AND('Patient Health Records'!U407&lt;&gt; "Critical",'Patient Health Records'!T407="Yes"),"Monitor Later",IF(AND('Patient Health Records'!U407="Critical",'Patient Health Records'!T407="No"),"Ask for Readmission","No Action")))</f>
        <v>Ask for Readmission</v>
      </c>
    </row>
    <row r="408" spans="1:13" ht="15.75" customHeight="1">
      <c r="A408" s="2" t="s">
        <v>557</v>
      </c>
      <c r="B408" s="2" t="s">
        <v>65</v>
      </c>
      <c r="C408" s="2" t="s">
        <v>19</v>
      </c>
      <c r="D408" s="17">
        <v>23377</v>
      </c>
      <c r="E408" s="36">
        <f t="shared" si="13"/>
        <v>1964</v>
      </c>
      <c r="F408" s="36">
        <f t="shared" ca="1" si="14"/>
        <v>62</v>
      </c>
      <c r="G408" s="36" t="str" cm="1">
        <f t="array" aca="1" ref="G408" ca="1">_xlfn.IFS(AND(F408&gt;=21,F408&lt;=35), "Young Adults", AND(F408&gt;=35, F408&lt;=45), "Senior Adullt", AND(F408&gt;=46,F408&lt;=65), "senior",AND(F408&gt;=66,F408&lt;=87),"Super Adults")</f>
        <v>senior</v>
      </c>
      <c r="H408" s="36"/>
      <c r="I408" s="3">
        <v>200</v>
      </c>
      <c r="J408" s="2" t="s">
        <v>16</v>
      </c>
      <c r="K408" s="2" t="s">
        <v>17</v>
      </c>
      <c r="L408" s="20" t="str">
        <f>IF(AND(I408&lt;5,'Billing Details'!I408&gt;10000),"High Priority","Regular Follow Up")</f>
        <v>Regular Follow Up</v>
      </c>
      <c r="M408" t="str">
        <f>IF(AND(L408="High Priority",'Patient Health Records'!U408="Critical",'Patient Health Records'!T408="Yes"),"Needs Attention",IF(AND('Patient Health Records'!U408&lt;&gt; "Critical",'Patient Health Records'!T408="Yes"),"Monitor Later",IF(AND('Patient Health Records'!U408="Critical",'Patient Health Records'!T408="No"),"Ask for Readmission","No Action")))</f>
        <v>No Action</v>
      </c>
    </row>
    <row r="409" spans="1:13" ht="15.75" customHeight="1">
      <c r="A409" s="2" t="s">
        <v>558</v>
      </c>
      <c r="B409" s="2" t="s">
        <v>65</v>
      </c>
      <c r="C409" s="2" t="s">
        <v>19</v>
      </c>
      <c r="D409" s="17">
        <v>27029</v>
      </c>
      <c r="E409" s="36">
        <f t="shared" si="13"/>
        <v>1973</v>
      </c>
      <c r="F409" s="36">
        <f t="shared" ca="1" si="14"/>
        <v>53</v>
      </c>
      <c r="G409" s="36" t="str" cm="1">
        <f t="array" aca="1" ref="G409" ca="1">_xlfn.IFS(AND(F409&gt;=21,F409&lt;=35), "Young Adults", AND(F409&gt;=35, F409&lt;=45), "Senior Adullt", AND(F409&gt;=46,F409&lt;=65), "senior",AND(F409&gt;=66,F409&lt;=87),"Super Adults")</f>
        <v>senior</v>
      </c>
      <c r="H409" s="36"/>
      <c r="I409" s="3">
        <v>7</v>
      </c>
      <c r="J409" s="2" t="s">
        <v>33</v>
      </c>
      <c r="K409" s="2" t="s">
        <v>29</v>
      </c>
      <c r="L409" s="20" t="str">
        <f>IF(AND(I409&lt;5,'Billing Details'!I409&gt;10000),"High Priority","Regular Follow Up")</f>
        <v>Regular Follow Up</v>
      </c>
      <c r="M409" t="str">
        <f>IF(AND(L409="High Priority",'Patient Health Records'!U409="Critical",'Patient Health Records'!T409="Yes"),"Needs Attention",IF(AND('Patient Health Records'!U409&lt;&gt; "Critical",'Patient Health Records'!T409="Yes"),"Monitor Later",IF(AND('Patient Health Records'!U409="Critical",'Patient Health Records'!T409="No"),"Ask for Readmission","No Action")))</f>
        <v>Monitor Later</v>
      </c>
    </row>
    <row r="410" spans="1:13" ht="15.75" customHeight="1">
      <c r="A410" s="2" t="s">
        <v>559</v>
      </c>
      <c r="B410" s="2" t="s">
        <v>75</v>
      </c>
      <c r="C410" s="2" t="s">
        <v>9</v>
      </c>
      <c r="D410" s="17">
        <v>23377</v>
      </c>
      <c r="E410" s="36">
        <f t="shared" si="13"/>
        <v>1964</v>
      </c>
      <c r="F410" s="36">
        <f t="shared" ca="1" si="14"/>
        <v>62</v>
      </c>
      <c r="G410" s="36" t="str" cm="1">
        <f t="array" aca="1" ref="G410" ca="1">_xlfn.IFS(AND(F410&gt;=21,F410&lt;=35), "Young Adults", AND(F410&gt;=35, F410&lt;=45), "Senior Adullt", AND(F410&gt;=46,F410&lt;=65), "senior",AND(F410&gt;=66,F410&lt;=87),"Super Adults")</f>
        <v>senior</v>
      </c>
      <c r="H410" s="36"/>
      <c r="I410" s="3">
        <v>5</v>
      </c>
      <c r="J410" s="2" t="s">
        <v>33</v>
      </c>
      <c r="K410" s="2" t="s">
        <v>29</v>
      </c>
      <c r="L410" s="20" t="str">
        <f>IF(AND(I410&lt;5,'Billing Details'!I410&gt;10000),"High Priority","Regular Follow Up")</f>
        <v>Regular Follow Up</v>
      </c>
      <c r="M410" t="str">
        <f>IF(AND(L410="High Priority",'Patient Health Records'!U410="Critical",'Patient Health Records'!T410="Yes"),"Needs Attention",IF(AND('Patient Health Records'!U410&lt;&gt; "Critical",'Patient Health Records'!T410="Yes"),"Monitor Later",IF(AND('Patient Health Records'!U410="Critical",'Patient Health Records'!T410="No"),"Ask for Readmission","No Action")))</f>
        <v>No Action</v>
      </c>
    </row>
    <row r="411" spans="1:13" ht="15.75" customHeight="1">
      <c r="A411" s="2" t="s">
        <v>560</v>
      </c>
      <c r="B411" s="2" t="s">
        <v>215</v>
      </c>
      <c r="C411" s="2" t="s">
        <v>9</v>
      </c>
      <c r="D411" s="17">
        <v>25203</v>
      </c>
      <c r="E411" s="36">
        <f t="shared" si="13"/>
        <v>1968</v>
      </c>
      <c r="F411" s="36">
        <f t="shared" ca="1" si="14"/>
        <v>58</v>
      </c>
      <c r="G411" s="36" t="str" cm="1">
        <f t="array" aca="1" ref="G411" ca="1">_xlfn.IFS(AND(F411&gt;=21,F411&lt;=35), "Young Adults", AND(F411&gt;=35, F411&lt;=45), "Senior Adullt", AND(F411&gt;=46,F411&lt;=65), "senior",AND(F411&gt;=66,F411&lt;=87),"Super Adults")</f>
        <v>senior</v>
      </c>
      <c r="H411" s="36"/>
      <c r="I411" s="3">
        <v>20</v>
      </c>
      <c r="J411" s="2" t="s">
        <v>20</v>
      </c>
      <c r="K411" s="2" t="s">
        <v>11</v>
      </c>
      <c r="L411" s="20" t="str">
        <f>IF(AND(I411&lt;5,'Billing Details'!I411&gt;10000),"High Priority","Regular Follow Up")</f>
        <v>Regular Follow Up</v>
      </c>
      <c r="M411" t="str">
        <f>IF(AND(L411="High Priority",'Patient Health Records'!U411="Critical",'Patient Health Records'!T411="Yes"),"Needs Attention",IF(AND('Patient Health Records'!U411&lt;&gt; "Critical",'Patient Health Records'!T411="Yes"),"Monitor Later",IF(AND('Patient Health Records'!U411="Critical",'Patient Health Records'!T411="No"),"Ask for Readmission","No Action")))</f>
        <v>No Action</v>
      </c>
    </row>
    <row r="412" spans="1:13" ht="15.75" customHeight="1">
      <c r="A412" s="2" t="s">
        <v>561</v>
      </c>
      <c r="B412" s="2" t="s">
        <v>459</v>
      </c>
      <c r="C412" s="2" t="s">
        <v>9</v>
      </c>
      <c r="D412" s="17">
        <v>32508</v>
      </c>
      <c r="E412" s="36">
        <f t="shared" si="13"/>
        <v>1988</v>
      </c>
      <c r="F412" s="36">
        <f t="shared" ca="1" si="14"/>
        <v>38</v>
      </c>
      <c r="G412" s="36" t="str" cm="1">
        <f t="array" aca="1" ref="G412" ca="1">_xlfn.IFS(AND(F412&gt;=21,F412&lt;=35), "Young Adults", AND(F412&gt;=35, F412&lt;=45), "Senior Adullt", AND(F412&gt;=46,F412&lt;=65), "senior",AND(F412&gt;=66,F412&lt;=87),"Super Adults")</f>
        <v>Senior Adullt</v>
      </c>
      <c r="H412" s="36"/>
      <c r="I412" s="3">
        <v>0.5</v>
      </c>
      <c r="J412" s="2" t="s">
        <v>22</v>
      </c>
      <c r="K412" s="2" t="s">
        <v>17</v>
      </c>
      <c r="L412" s="20" t="str">
        <f>IF(AND(I412&lt;5,'Billing Details'!I412&gt;10000),"High Priority","Regular Follow Up")</f>
        <v>Regular Follow Up</v>
      </c>
      <c r="M412" t="str">
        <f>IF(AND(L412="High Priority",'Patient Health Records'!U412="Critical",'Patient Health Records'!T412="Yes"),"Needs Attention",IF(AND('Patient Health Records'!U412&lt;&gt; "Critical",'Patient Health Records'!T412="Yes"),"Monitor Later",IF(AND('Patient Health Records'!U412="Critical",'Patient Health Records'!T412="No"),"Ask for Readmission","No Action")))</f>
        <v>No Action</v>
      </c>
    </row>
    <row r="413" spans="1:13" ht="15.75" customHeight="1">
      <c r="A413" s="2" t="s">
        <v>562</v>
      </c>
      <c r="B413" s="2" t="s">
        <v>161</v>
      </c>
      <c r="C413" s="2" t="s">
        <v>19</v>
      </c>
      <c r="D413" s="17">
        <v>28855</v>
      </c>
      <c r="E413" s="36">
        <f t="shared" si="13"/>
        <v>1978</v>
      </c>
      <c r="F413" s="36">
        <f t="shared" ca="1" si="14"/>
        <v>48</v>
      </c>
      <c r="G413" s="36" t="str" cm="1">
        <f t="array" aca="1" ref="G413" ca="1">_xlfn.IFS(AND(F413&gt;=21,F413&lt;=35), "Young Adults", AND(F413&gt;=35, F413&lt;=45), "Senior Adullt", AND(F413&gt;=46,F413&lt;=65), "senior",AND(F413&gt;=66,F413&lt;=87),"Super Adults")</f>
        <v>senior</v>
      </c>
      <c r="H413" s="36"/>
      <c r="I413" s="3">
        <v>90</v>
      </c>
      <c r="J413" s="2" t="s">
        <v>28</v>
      </c>
      <c r="K413" s="2" t="s">
        <v>11</v>
      </c>
      <c r="L413" s="20" t="str">
        <f>IF(AND(I413&lt;5,'Billing Details'!I413&gt;10000),"High Priority","Regular Follow Up")</f>
        <v>Regular Follow Up</v>
      </c>
      <c r="M413" t="str">
        <f>IF(AND(L413="High Priority",'Patient Health Records'!U413="Critical",'Patient Health Records'!T413="Yes"),"Needs Attention",IF(AND('Patient Health Records'!U413&lt;&gt; "Critical",'Patient Health Records'!T413="Yes"),"Monitor Later",IF(AND('Patient Health Records'!U413="Critical",'Patient Health Records'!T413="No"),"Ask for Readmission","No Action")))</f>
        <v>Monitor Later</v>
      </c>
    </row>
    <row r="414" spans="1:13" ht="15.75" customHeight="1">
      <c r="A414" s="2" t="s">
        <v>563</v>
      </c>
      <c r="B414" s="2" t="s">
        <v>140</v>
      </c>
      <c r="C414" s="2" t="s">
        <v>9</v>
      </c>
      <c r="D414" s="17">
        <v>23377</v>
      </c>
      <c r="E414" s="36">
        <f t="shared" si="13"/>
        <v>1964</v>
      </c>
      <c r="F414" s="36">
        <f t="shared" ca="1" si="14"/>
        <v>62</v>
      </c>
      <c r="G414" s="36" t="str" cm="1">
        <f t="array" aca="1" ref="G414" ca="1">_xlfn.IFS(AND(F414&gt;=21,F414&lt;=35), "Young Adults", AND(F414&gt;=35, F414&lt;=45), "Senior Adullt", AND(F414&gt;=46,F414&lt;=65), "senior",AND(F414&gt;=66,F414&lt;=87),"Super Adults")</f>
        <v>senior</v>
      </c>
      <c r="H414" s="36"/>
      <c r="I414" s="3">
        <v>25</v>
      </c>
      <c r="J414" s="2" t="s">
        <v>16</v>
      </c>
      <c r="K414" s="2" t="s">
        <v>17</v>
      </c>
      <c r="L414" s="20" t="str">
        <f>IF(AND(I414&lt;5,'Billing Details'!I414&gt;10000),"High Priority","Regular Follow Up")</f>
        <v>Regular Follow Up</v>
      </c>
      <c r="M414" t="str">
        <f>IF(AND(L414="High Priority",'Patient Health Records'!U414="Critical",'Patient Health Records'!T414="Yes"),"Needs Attention",IF(AND('Patient Health Records'!U414&lt;&gt; "Critical",'Patient Health Records'!T414="Yes"),"Monitor Later",IF(AND('Patient Health Records'!U414="Critical",'Patient Health Records'!T414="No"),"Ask for Readmission","No Action")))</f>
        <v>Monitor Later</v>
      </c>
    </row>
    <row r="415" spans="1:13" ht="15.75" customHeight="1">
      <c r="A415" s="2" t="s">
        <v>564</v>
      </c>
      <c r="B415" s="2" t="s">
        <v>565</v>
      </c>
      <c r="C415" s="2" t="s">
        <v>19</v>
      </c>
      <c r="D415" s="17">
        <v>21550</v>
      </c>
      <c r="E415" s="36">
        <f t="shared" si="13"/>
        <v>1958</v>
      </c>
      <c r="F415" s="36">
        <f t="shared" ca="1" si="14"/>
        <v>68</v>
      </c>
      <c r="G415" s="36" t="str" cm="1">
        <f t="array" aca="1" ref="G415" ca="1">_xlfn.IFS(AND(F415&gt;=21,F415&lt;=35), "Young Adults", AND(F415&gt;=35, F415&lt;=45), "Senior Adullt", AND(F415&gt;=46,F415&lt;=65), "senior",AND(F415&gt;=66,F415&lt;=87),"Super Adults")</f>
        <v>Super Adults</v>
      </c>
      <c r="H415" s="36"/>
      <c r="I415" s="3">
        <v>40</v>
      </c>
      <c r="J415" s="2" t="s">
        <v>33</v>
      </c>
      <c r="K415" s="2" t="s">
        <v>29</v>
      </c>
      <c r="L415" s="20" t="str">
        <f>IF(AND(I415&lt;5,'Billing Details'!I415&gt;10000),"High Priority","Regular Follow Up")</f>
        <v>Regular Follow Up</v>
      </c>
      <c r="M415" t="str">
        <f>IF(AND(L415="High Priority",'Patient Health Records'!U415="Critical",'Patient Health Records'!T415="Yes"),"Needs Attention",IF(AND('Patient Health Records'!U415&lt;&gt; "Critical",'Patient Health Records'!T415="Yes"),"Monitor Later",IF(AND('Patient Health Records'!U415="Critical",'Patient Health Records'!T415="No"),"Ask for Readmission","No Action")))</f>
        <v>No Action</v>
      </c>
    </row>
    <row r="416" spans="1:13" ht="15.75" customHeight="1">
      <c r="A416" s="2" t="s">
        <v>566</v>
      </c>
      <c r="B416" s="2" t="s">
        <v>75</v>
      </c>
      <c r="C416" s="2" t="s">
        <v>9</v>
      </c>
      <c r="D416" s="17">
        <v>25203</v>
      </c>
      <c r="E416" s="36">
        <f t="shared" si="13"/>
        <v>1968</v>
      </c>
      <c r="F416" s="36">
        <f t="shared" ca="1" si="14"/>
        <v>58</v>
      </c>
      <c r="G416" s="36" t="str" cm="1">
        <f t="array" aca="1" ref="G416" ca="1">_xlfn.IFS(AND(F416&gt;=21,F416&lt;=35), "Young Adults", AND(F416&gt;=35, F416&lt;=45), "Senior Adullt", AND(F416&gt;=46,F416&lt;=65), "senior",AND(F416&gt;=66,F416&lt;=87),"Super Adults")</f>
        <v>senior</v>
      </c>
      <c r="H416" s="36"/>
      <c r="I416" s="3">
        <v>2</v>
      </c>
      <c r="J416" s="2" t="s">
        <v>22</v>
      </c>
      <c r="K416" s="2" t="s">
        <v>17</v>
      </c>
      <c r="L416" s="20" t="str">
        <f>IF(AND(I416&lt;5,'Billing Details'!I416&gt;10000),"High Priority","Regular Follow Up")</f>
        <v>Regular Follow Up</v>
      </c>
      <c r="M416" t="str">
        <f>IF(AND(L416="High Priority",'Patient Health Records'!U416="Critical",'Patient Health Records'!T416="Yes"),"Needs Attention",IF(AND('Patient Health Records'!U416&lt;&gt; "Critical",'Patient Health Records'!T416="Yes"),"Monitor Later",IF(AND('Patient Health Records'!U416="Critical",'Patient Health Records'!T416="No"),"Ask for Readmission","No Action")))</f>
        <v>Monitor Later</v>
      </c>
    </row>
    <row r="417" spans="1:13" ht="15.75" customHeight="1">
      <c r="A417" s="2" t="s">
        <v>567</v>
      </c>
      <c r="B417" s="2" t="s">
        <v>238</v>
      </c>
      <c r="C417" s="2" t="s">
        <v>19</v>
      </c>
      <c r="D417" s="17">
        <v>34334</v>
      </c>
      <c r="E417" s="36">
        <f t="shared" si="13"/>
        <v>1993</v>
      </c>
      <c r="F417" s="36">
        <f t="shared" ca="1" si="14"/>
        <v>33</v>
      </c>
      <c r="G417" s="36" t="str" cm="1">
        <f t="array" aca="1" ref="G417" ca="1">_xlfn.IFS(AND(F417&gt;=21,F417&lt;=35), "Young Adults", AND(F417&gt;=35, F417&lt;=45), "Senior Adullt", AND(F417&gt;=46,F417&lt;=65), "senior",AND(F417&gt;=66,F417&lt;=87),"Super Adults")</f>
        <v>Young Adults</v>
      </c>
      <c r="H417" s="36"/>
      <c r="I417" s="3">
        <v>15</v>
      </c>
      <c r="J417" s="2" t="s">
        <v>33</v>
      </c>
      <c r="K417" s="2" t="s">
        <v>29</v>
      </c>
      <c r="L417" s="20" t="str">
        <f>IF(AND(I417&lt;5,'Billing Details'!I417&gt;10000),"High Priority","Regular Follow Up")</f>
        <v>Regular Follow Up</v>
      </c>
      <c r="M417" t="str">
        <f>IF(AND(L417="High Priority",'Patient Health Records'!U417="Critical",'Patient Health Records'!T417="Yes"),"Needs Attention",IF(AND('Patient Health Records'!U417&lt;&gt; "Critical",'Patient Health Records'!T417="Yes"),"Monitor Later",IF(AND('Patient Health Records'!U417="Critical",'Patient Health Records'!T417="No"),"Ask for Readmission","No Action")))</f>
        <v>No Action</v>
      </c>
    </row>
    <row r="418" spans="1:13" ht="15.75" customHeight="1">
      <c r="A418" s="2" t="s">
        <v>568</v>
      </c>
      <c r="B418" s="2" t="s">
        <v>90</v>
      </c>
      <c r="C418" s="2" t="s">
        <v>9</v>
      </c>
      <c r="D418" s="17">
        <v>28855</v>
      </c>
      <c r="E418" s="36">
        <f t="shared" si="13"/>
        <v>1978</v>
      </c>
      <c r="F418" s="36">
        <f t="shared" ca="1" si="14"/>
        <v>48</v>
      </c>
      <c r="G418" s="36" t="str" cm="1">
        <f t="array" aca="1" ref="G418" ca="1">_xlfn.IFS(AND(F418&gt;=21,F418&lt;=35), "Young Adults", AND(F418&gt;=35, F418&lt;=45), "Senior Adullt", AND(F418&gt;=46,F418&lt;=65), "senior",AND(F418&gt;=66,F418&lt;=87),"Super Adults")</f>
        <v>senior</v>
      </c>
      <c r="H418" s="36"/>
      <c r="I418" s="3">
        <v>9</v>
      </c>
      <c r="J418" s="2" t="s">
        <v>33</v>
      </c>
      <c r="K418" s="2" t="s">
        <v>29</v>
      </c>
      <c r="L418" s="20" t="str">
        <f>IF(AND(I418&lt;5,'Billing Details'!I418&gt;10000),"High Priority","Regular Follow Up")</f>
        <v>Regular Follow Up</v>
      </c>
      <c r="M418" t="str">
        <f>IF(AND(L418="High Priority",'Patient Health Records'!U418="Critical",'Patient Health Records'!T418="Yes"),"Needs Attention",IF(AND('Patient Health Records'!U418&lt;&gt; "Critical",'Patient Health Records'!T418="Yes"),"Monitor Later",IF(AND('Patient Health Records'!U418="Critical",'Patient Health Records'!T418="No"),"Ask for Readmission","No Action")))</f>
        <v>No Action</v>
      </c>
    </row>
    <row r="419" spans="1:13" ht="15.75" customHeight="1">
      <c r="A419" s="2" t="s">
        <v>569</v>
      </c>
      <c r="B419" s="2" t="s">
        <v>136</v>
      </c>
      <c r="C419" s="2" t="s">
        <v>19</v>
      </c>
      <c r="D419" s="17">
        <v>32508</v>
      </c>
      <c r="E419" s="36">
        <f t="shared" si="13"/>
        <v>1988</v>
      </c>
      <c r="F419" s="36">
        <f t="shared" ca="1" si="14"/>
        <v>38</v>
      </c>
      <c r="G419" s="36" t="str" cm="1">
        <f t="array" aca="1" ref="G419" ca="1">_xlfn.IFS(AND(F419&gt;=21,F419&lt;=35), "Young Adults", AND(F419&gt;=35, F419&lt;=45), "Senior Adullt", AND(F419&gt;=46,F419&lt;=65), "senior",AND(F419&gt;=66,F419&lt;=87),"Super Adults")</f>
        <v>Senior Adullt</v>
      </c>
      <c r="H419" s="36"/>
      <c r="I419" s="3">
        <v>25</v>
      </c>
      <c r="J419" s="2" t="s">
        <v>10</v>
      </c>
      <c r="K419" s="2" t="s">
        <v>11</v>
      </c>
      <c r="L419" s="20" t="str">
        <f>IF(AND(I419&lt;5,'Billing Details'!I419&gt;10000),"High Priority","Regular Follow Up")</f>
        <v>Regular Follow Up</v>
      </c>
      <c r="M419" t="str">
        <f>IF(AND(L419="High Priority",'Patient Health Records'!U419="Critical",'Patient Health Records'!T419="Yes"),"Needs Attention",IF(AND('Patient Health Records'!U419&lt;&gt; "Critical",'Patient Health Records'!T419="Yes"),"Monitor Later",IF(AND('Patient Health Records'!U419="Critical",'Patient Health Records'!T419="No"),"Ask for Readmission","No Action")))</f>
        <v>Monitor Later</v>
      </c>
    </row>
    <row r="420" spans="1:13" ht="15.75" customHeight="1">
      <c r="A420" s="2" t="s">
        <v>570</v>
      </c>
      <c r="B420" s="2" t="s">
        <v>171</v>
      </c>
      <c r="C420" s="2" t="s">
        <v>19</v>
      </c>
      <c r="D420" s="17">
        <v>28855</v>
      </c>
      <c r="E420" s="36">
        <f t="shared" si="13"/>
        <v>1978</v>
      </c>
      <c r="F420" s="36">
        <f t="shared" ca="1" si="14"/>
        <v>48</v>
      </c>
      <c r="G420" s="36" t="str" cm="1">
        <f t="array" aca="1" ref="G420" ca="1">_xlfn.IFS(AND(F420&gt;=21,F420&lt;=35), "Young Adults", AND(F420&gt;=35, F420&lt;=45), "Senior Adullt", AND(F420&gt;=46,F420&lt;=65), "senior",AND(F420&gt;=66,F420&lt;=87),"Super Adults")</f>
        <v>senior</v>
      </c>
      <c r="H420" s="36"/>
      <c r="I420" s="3">
        <v>12</v>
      </c>
      <c r="J420" s="2" t="s">
        <v>28</v>
      </c>
      <c r="K420" s="2" t="s">
        <v>11</v>
      </c>
      <c r="L420" s="20" t="str">
        <f>IF(AND(I420&lt;5,'Billing Details'!I420&gt;10000),"High Priority","Regular Follow Up")</f>
        <v>Regular Follow Up</v>
      </c>
      <c r="M420" t="str">
        <f>IF(AND(L420="High Priority",'Patient Health Records'!U420="Critical",'Patient Health Records'!T420="Yes"),"Needs Attention",IF(AND('Patient Health Records'!U420&lt;&gt; "Critical",'Patient Health Records'!T420="Yes"),"Monitor Later",IF(AND('Patient Health Records'!U420="Critical",'Patient Health Records'!T420="No"),"Ask for Readmission","No Action")))</f>
        <v>Monitor Later</v>
      </c>
    </row>
    <row r="421" spans="1:13" ht="15.75" customHeight="1">
      <c r="A421" s="2" t="s">
        <v>571</v>
      </c>
      <c r="B421" s="2" t="s">
        <v>311</v>
      </c>
      <c r="C421" s="2" t="s">
        <v>19</v>
      </c>
      <c r="D421" s="17">
        <v>19724</v>
      </c>
      <c r="E421" s="36">
        <f t="shared" si="13"/>
        <v>1953</v>
      </c>
      <c r="F421" s="36">
        <f t="shared" ca="1" si="14"/>
        <v>73</v>
      </c>
      <c r="G421" s="36" t="str" cm="1">
        <f t="array" aca="1" ref="G421" ca="1">_xlfn.IFS(AND(F421&gt;=21,F421&lt;=35), "Young Adults", AND(F421&gt;=35, F421&lt;=45), "Senior Adullt", AND(F421&gt;=46,F421&lt;=65), "senior",AND(F421&gt;=66,F421&lt;=87),"Super Adults")</f>
        <v>Super Adults</v>
      </c>
      <c r="H421" s="36"/>
      <c r="I421" s="3">
        <v>25</v>
      </c>
      <c r="J421" s="2" t="s">
        <v>43</v>
      </c>
      <c r="K421" s="2" t="s">
        <v>51</v>
      </c>
      <c r="L421" s="20" t="str">
        <f>IF(AND(I421&lt;5,'Billing Details'!I421&gt;10000),"High Priority","Regular Follow Up")</f>
        <v>Regular Follow Up</v>
      </c>
      <c r="M421" t="str">
        <f>IF(AND(L421="High Priority",'Patient Health Records'!U421="Critical",'Patient Health Records'!T421="Yes"),"Needs Attention",IF(AND('Patient Health Records'!U421&lt;&gt; "Critical",'Patient Health Records'!T421="Yes"),"Monitor Later",IF(AND('Patient Health Records'!U421="Critical",'Patient Health Records'!T421="No"),"Ask for Readmission","No Action")))</f>
        <v>Ask for Readmission</v>
      </c>
    </row>
    <row r="422" spans="1:13" ht="15.75" customHeight="1">
      <c r="A422" s="2" t="s">
        <v>572</v>
      </c>
      <c r="B422" s="2" t="s">
        <v>31</v>
      </c>
      <c r="C422" s="2" t="s">
        <v>9</v>
      </c>
      <c r="D422" s="17">
        <v>19724</v>
      </c>
      <c r="E422" s="36">
        <f t="shared" si="13"/>
        <v>1953</v>
      </c>
      <c r="F422" s="36">
        <f t="shared" ca="1" si="14"/>
        <v>73</v>
      </c>
      <c r="G422" s="36" t="str" cm="1">
        <f t="array" aca="1" ref="G422" ca="1">_xlfn.IFS(AND(F422&gt;=21,F422&lt;=35), "Young Adults", AND(F422&gt;=35, F422&lt;=45), "Senior Adullt", AND(F422&gt;=46,F422&lt;=65), "senior",AND(F422&gt;=66,F422&lt;=87),"Super Adults")</f>
        <v>Super Adults</v>
      </c>
      <c r="H422" s="36"/>
      <c r="I422" s="3">
        <v>12</v>
      </c>
      <c r="J422" s="2" t="s">
        <v>43</v>
      </c>
      <c r="K422" s="2" t="s">
        <v>51</v>
      </c>
      <c r="L422" s="20" t="str">
        <f>IF(AND(I422&lt;5,'Billing Details'!I422&gt;10000),"High Priority","Regular Follow Up")</f>
        <v>Regular Follow Up</v>
      </c>
      <c r="M422" t="str">
        <f>IF(AND(L422="High Priority",'Patient Health Records'!U422="Critical",'Patient Health Records'!T422="Yes"),"Needs Attention",IF(AND('Patient Health Records'!U422&lt;&gt; "Critical",'Patient Health Records'!T422="Yes"),"Monitor Later",IF(AND('Patient Health Records'!U422="Critical",'Patient Health Records'!T422="No"),"Ask for Readmission","No Action")))</f>
        <v>Monitor Later</v>
      </c>
    </row>
    <row r="423" spans="1:13" ht="15.75" customHeight="1">
      <c r="A423" s="2" t="s">
        <v>573</v>
      </c>
      <c r="B423" s="2" t="s">
        <v>177</v>
      </c>
      <c r="C423" s="2" t="s">
        <v>9</v>
      </c>
      <c r="D423" s="17">
        <v>27029</v>
      </c>
      <c r="E423" s="36">
        <f t="shared" si="13"/>
        <v>1973</v>
      </c>
      <c r="F423" s="36">
        <f t="shared" ca="1" si="14"/>
        <v>53</v>
      </c>
      <c r="G423" s="36" t="str" cm="1">
        <f t="array" aca="1" ref="G423" ca="1">_xlfn.IFS(AND(F423&gt;=21,F423&lt;=35), "Young Adults", AND(F423&gt;=35, F423&lt;=45), "Senior Adullt", AND(F423&gt;=46,F423&lt;=65), "senior",AND(F423&gt;=66,F423&lt;=87),"Super Adults")</f>
        <v>senior</v>
      </c>
      <c r="H423" s="36"/>
      <c r="I423" s="3">
        <v>20</v>
      </c>
      <c r="J423" s="2" t="s">
        <v>28</v>
      </c>
      <c r="K423" s="2" t="s">
        <v>11</v>
      </c>
      <c r="L423" s="20" t="str">
        <f>IF(AND(I423&lt;5,'Billing Details'!I423&gt;10000),"High Priority","Regular Follow Up")</f>
        <v>Regular Follow Up</v>
      </c>
      <c r="M423" t="str">
        <f>IF(AND(L423="High Priority",'Patient Health Records'!U423="Critical",'Patient Health Records'!T423="Yes"),"Needs Attention",IF(AND('Patient Health Records'!U423&lt;&gt; "Critical",'Patient Health Records'!T423="Yes"),"Monitor Later",IF(AND('Patient Health Records'!U423="Critical",'Patient Health Records'!T423="No"),"Ask for Readmission","No Action")))</f>
        <v>Monitor Later</v>
      </c>
    </row>
    <row r="424" spans="1:13" ht="15.75" customHeight="1">
      <c r="A424" s="2" t="s">
        <v>574</v>
      </c>
      <c r="B424" s="2" t="s">
        <v>168</v>
      </c>
      <c r="C424" s="2" t="s">
        <v>9</v>
      </c>
      <c r="D424" s="17">
        <v>28855</v>
      </c>
      <c r="E424" s="36">
        <f t="shared" si="13"/>
        <v>1978</v>
      </c>
      <c r="F424" s="36">
        <f t="shared" ca="1" si="14"/>
        <v>48</v>
      </c>
      <c r="G424" s="36" t="str" cm="1">
        <f t="array" aca="1" ref="G424" ca="1">_xlfn.IFS(AND(F424&gt;=21,F424&lt;=35), "Young Adults", AND(F424&gt;=35, F424&lt;=45), "Senior Adullt", AND(F424&gt;=46,F424&lt;=65), "senior",AND(F424&gt;=66,F424&lt;=87),"Super Adults")</f>
        <v>senior</v>
      </c>
      <c r="H424" s="36"/>
      <c r="I424" s="3">
        <v>5</v>
      </c>
      <c r="J424" s="2" t="s">
        <v>10</v>
      </c>
      <c r="K424" s="2" t="s">
        <v>11</v>
      </c>
      <c r="L424" s="20" t="str">
        <f>IF(AND(I424&lt;5,'Billing Details'!I424&gt;10000),"High Priority","Regular Follow Up")</f>
        <v>Regular Follow Up</v>
      </c>
      <c r="M424" t="str">
        <f>IF(AND(L424="High Priority",'Patient Health Records'!U424="Critical",'Patient Health Records'!T424="Yes"),"Needs Attention",IF(AND('Patient Health Records'!U424&lt;&gt; "Critical",'Patient Health Records'!T424="Yes"),"Monitor Later",IF(AND('Patient Health Records'!U424="Critical",'Patient Health Records'!T424="No"),"Ask for Readmission","No Action")))</f>
        <v>No Action</v>
      </c>
    </row>
    <row r="425" spans="1:13" ht="15.75" customHeight="1">
      <c r="A425" s="2" t="s">
        <v>575</v>
      </c>
      <c r="B425" s="2" t="s">
        <v>576</v>
      </c>
      <c r="C425" s="2" t="s">
        <v>19</v>
      </c>
      <c r="D425" s="17">
        <v>27029</v>
      </c>
      <c r="E425" s="36">
        <f t="shared" si="13"/>
        <v>1973</v>
      </c>
      <c r="F425" s="36">
        <f t="shared" ca="1" si="14"/>
        <v>53</v>
      </c>
      <c r="G425" s="36" t="str" cm="1">
        <f t="array" aca="1" ref="G425" ca="1">_xlfn.IFS(AND(F425&gt;=21,F425&lt;=35), "Young Adults", AND(F425&gt;=35, F425&lt;=45), "Senior Adullt", AND(F425&gt;=46,F425&lt;=65), "senior",AND(F425&gt;=66,F425&lt;=87),"Super Adults")</f>
        <v>senior</v>
      </c>
      <c r="H425" s="36"/>
      <c r="I425" s="3">
        <v>5</v>
      </c>
      <c r="J425" s="2" t="s">
        <v>16</v>
      </c>
      <c r="K425" s="2" t="s">
        <v>17</v>
      </c>
      <c r="L425" s="20" t="str">
        <f>IF(AND(I425&lt;5,'Billing Details'!I425&gt;10000),"High Priority","Regular Follow Up")</f>
        <v>Regular Follow Up</v>
      </c>
      <c r="M425" t="str">
        <f>IF(AND(L425="High Priority",'Patient Health Records'!U425="Critical",'Patient Health Records'!T425="Yes"),"Needs Attention",IF(AND('Patient Health Records'!U425&lt;&gt; "Critical",'Patient Health Records'!T425="Yes"),"Monitor Later",IF(AND('Patient Health Records'!U425="Critical",'Patient Health Records'!T425="No"),"Ask for Readmission","No Action")))</f>
        <v>No Action</v>
      </c>
    </row>
    <row r="426" spans="1:13" ht="15.75" customHeight="1">
      <c r="A426" s="2" t="s">
        <v>577</v>
      </c>
      <c r="B426" s="2" t="s">
        <v>136</v>
      </c>
      <c r="C426" s="2" t="s">
        <v>19</v>
      </c>
      <c r="D426" s="17">
        <v>30682</v>
      </c>
      <c r="E426" s="36">
        <f t="shared" si="13"/>
        <v>1984</v>
      </c>
      <c r="F426" s="36">
        <f t="shared" ca="1" si="14"/>
        <v>42</v>
      </c>
      <c r="G426" s="36" t="str" cm="1">
        <f t="array" aca="1" ref="G426" ca="1">_xlfn.IFS(AND(F426&gt;=21,F426&lt;=35), "Young Adults", AND(F426&gt;=35, F426&lt;=45), "Senior Adullt", AND(F426&gt;=46,F426&lt;=65), "senior",AND(F426&gt;=66,F426&lt;=87),"Super Adults")</f>
        <v>Senior Adullt</v>
      </c>
      <c r="H426" s="36"/>
      <c r="I426" s="3">
        <v>12</v>
      </c>
      <c r="J426" s="2" t="s">
        <v>14</v>
      </c>
      <c r="K426" s="2" t="s">
        <v>51</v>
      </c>
      <c r="L426" s="20" t="str">
        <f>IF(AND(I426&lt;5,'Billing Details'!I426&gt;10000),"High Priority","Regular Follow Up")</f>
        <v>Regular Follow Up</v>
      </c>
      <c r="M426" t="str">
        <f>IF(AND(L426="High Priority",'Patient Health Records'!U426="Critical",'Patient Health Records'!T426="Yes"),"Needs Attention",IF(AND('Patient Health Records'!U426&lt;&gt; "Critical",'Patient Health Records'!T426="Yes"),"Monitor Later",IF(AND('Patient Health Records'!U426="Critical",'Patient Health Records'!T426="No"),"Ask for Readmission","No Action")))</f>
        <v>No Action</v>
      </c>
    </row>
    <row r="427" spans="1:13" ht="15.75" customHeight="1">
      <c r="A427" s="2" t="s">
        <v>578</v>
      </c>
      <c r="B427" s="2" t="s">
        <v>70</v>
      </c>
      <c r="C427" s="2" t="s">
        <v>9</v>
      </c>
      <c r="D427" s="17">
        <v>27029</v>
      </c>
      <c r="E427" s="36">
        <f t="shared" si="13"/>
        <v>1973</v>
      </c>
      <c r="F427" s="36">
        <f t="shared" ca="1" si="14"/>
        <v>53</v>
      </c>
      <c r="G427" s="36" t="str" cm="1">
        <f t="array" aca="1" ref="G427" ca="1">_xlfn.IFS(AND(F427&gt;=21,F427&lt;=35), "Young Adults", AND(F427&gt;=35, F427&lt;=45), "Senior Adullt", AND(F427&gt;=46,F427&lt;=65), "senior",AND(F427&gt;=66,F427&lt;=87),"Super Adults")</f>
        <v>senior</v>
      </c>
      <c r="H427" s="36"/>
      <c r="I427" s="3">
        <v>9</v>
      </c>
      <c r="J427" s="2" t="s">
        <v>28</v>
      </c>
      <c r="K427" s="2" t="s">
        <v>11</v>
      </c>
      <c r="L427" s="20" t="str">
        <f>IF(AND(I427&lt;5,'Billing Details'!I427&gt;10000),"High Priority","Regular Follow Up")</f>
        <v>Regular Follow Up</v>
      </c>
      <c r="M427" t="str">
        <f>IF(AND(L427="High Priority",'Patient Health Records'!U427="Critical",'Patient Health Records'!T427="Yes"),"Needs Attention",IF(AND('Patient Health Records'!U427&lt;&gt; "Critical",'Patient Health Records'!T427="Yes"),"Monitor Later",IF(AND('Patient Health Records'!U427="Critical",'Patient Health Records'!T427="No"),"Ask for Readmission","No Action")))</f>
        <v>Ask for Readmission</v>
      </c>
    </row>
    <row r="428" spans="1:13" ht="15.75" customHeight="1">
      <c r="A428" s="2" t="s">
        <v>579</v>
      </c>
      <c r="B428" s="2" t="s">
        <v>61</v>
      </c>
      <c r="C428" s="2" t="s">
        <v>9</v>
      </c>
      <c r="D428" s="17">
        <v>29951</v>
      </c>
      <c r="E428" s="36">
        <f t="shared" si="13"/>
        <v>1981</v>
      </c>
      <c r="F428" s="36">
        <f t="shared" ca="1" si="14"/>
        <v>45</v>
      </c>
      <c r="G428" s="36" t="str" cm="1">
        <f t="array" aca="1" ref="G428" ca="1">_xlfn.IFS(AND(F428&gt;=21,F428&lt;=35), "Young Adults", AND(F428&gt;=35, F428&lt;=45), "Senior Adullt", AND(F428&gt;=46,F428&lt;=65), "senior",AND(F428&gt;=66,F428&lt;=87),"Super Adults")</f>
        <v>Senior Adullt</v>
      </c>
      <c r="H428" s="36"/>
      <c r="I428" s="3">
        <v>3</v>
      </c>
      <c r="J428" s="2" t="s">
        <v>22</v>
      </c>
      <c r="K428" s="2" t="s">
        <v>17</v>
      </c>
      <c r="L428" s="20" t="str">
        <f>IF(AND(I428&lt;5,'Billing Details'!I428&gt;10000),"High Priority","Regular Follow Up")</f>
        <v>High Priority</v>
      </c>
      <c r="M428" t="str">
        <f>IF(AND(L428="High Priority",'Patient Health Records'!U428="Critical",'Patient Health Records'!T428="Yes"),"Needs Attention",IF(AND('Patient Health Records'!U428&lt;&gt; "Critical",'Patient Health Records'!T428="Yes"),"Monitor Later",IF(AND('Patient Health Records'!U428="Critical",'Patient Health Records'!T428="No"),"Ask for Readmission","No Action")))</f>
        <v>No Action</v>
      </c>
    </row>
    <row r="429" spans="1:13" ht="15.75" customHeight="1">
      <c r="A429" s="2" t="s">
        <v>580</v>
      </c>
      <c r="B429" s="2" t="s">
        <v>105</v>
      </c>
      <c r="C429" s="2" t="s">
        <v>9</v>
      </c>
      <c r="D429" s="17">
        <v>25203</v>
      </c>
      <c r="E429" s="36">
        <f t="shared" si="13"/>
        <v>1968</v>
      </c>
      <c r="F429" s="36">
        <f t="shared" ca="1" si="14"/>
        <v>58</v>
      </c>
      <c r="G429" s="36" t="str" cm="1">
        <f t="array" aca="1" ref="G429" ca="1">_xlfn.IFS(AND(F429&gt;=21,F429&lt;=35), "Young Adults", AND(F429&gt;=35, F429&lt;=45), "Senior Adullt", AND(F429&gt;=46,F429&lt;=65), "senior",AND(F429&gt;=66,F429&lt;=87),"Super Adults")</f>
        <v>senior</v>
      </c>
      <c r="H429" s="36"/>
      <c r="I429" s="3">
        <v>5</v>
      </c>
      <c r="J429" s="2" t="s">
        <v>33</v>
      </c>
      <c r="K429" s="2" t="s">
        <v>29</v>
      </c>
      <c r="L429" s="20" t="str">
        <f>IF(AND(I429&lt;5,'Billing Details'!I429&gt;10000),"High Priority","Regular Follow Up")</f>
        <v>Regular Follow Up</v>
      </c>
      <c r="M429" t="str">
        <f>IF(AND(L429="High Priority",'Patient Health Records'!U429="Critical",'Patient Health Records'!T429="Yes"),"Needs Attention",IF(AND('Patient Health Records'!U429&lt;&gt; "Critical",'Patient Health Records'!T429="Yes"),"Monitor Later",IF(AND('Patient Health Records'!U429="Critical",'Patient Health Records'!T429="No"),"Ask for Readmission","No Action")))</f>
        <v>Monitor Later</v>
      </c>
    </row>
    <row r="430" spans="1:13" ht="15.75" customHeight="1">
      <c r="A430" s="2" t="s">
        <v>581</v>
      </c>
      <c r="B430" s="2" t="s">
        <v>466</v>
      </c>
      <c r="C430" s="2" t="s">
        <v>19</v>
      </c>
      <c r="D430" s="17">
        <v>23377</v>
      </c>
      <c r="E430" s="36">
        <f t="shared" si="13"/>
        <v>1964</v>
      </c>
      <c r="F430" s="36">
        <f t="shared" ca="1" si="14"/>
        <v>62</v>
      </c>
      <c r="G430" s="36" t="str" cm="1">
        <f t="array" aca="1" ref="G430" ca="1">_xlfn.IFS(AND(F430&gt;=21,F430&lt;=35), "Young Adults", AND(F430&gt;=35, F430&lt;=45), "Senior Adullt", AND(F430&gt;=46,F430&lt;=65), "senior",AND(F430&gt;=66,F430&lt;=87),"Super Adults")</f>
        <v>senior</v>
      </c>
      <c r="H430" s="36"/>
      <c r="I430" s="3">
        <v>2</v>
      </c>
      <c r="J430" s="2" t="s">
        <v>16</v>
      </c>
      <c r="K430" s="2" t="s">
        <v>17</v>
      </c>
      <c r="L430" s="20" t="str">
        <f>IF(AND(I430&lt;5,'Billing Details'!I430&gt;10000),"High Priority","Regular Follow Up")</f>
        <v>High Priority</v>
      </c>
      <c r="M430" t="str">
        <f>IF(AND(L430="High Priority",'Patient Health Records'!U430="Critical",'Patient Health Records'!T430="Yes"),"Needs Attention",IF(AND('Patient Health Records'!U430&lt;&gt; "Critical",'Patient Health Records'!T430="Yes"),"Monitor Later",IF(AND('Patient Health Records'!U430="Critical",'Patient Health Records'!T430="No"),"Ask for Readmission","No Action")))</f>
        <v>No Action</v>
      </c>
    </row>
    <row r="431" spans="1:13" ht="15.75" customHeight="1">
      <c r="A431" s="2" t="s">
        <v>582</v>
      </c>
      <c r="B431" s="2" t="s">
        <v>118</v>
      </c>
      <c r="C431" s="2" t="s">
        <v>9</v>
      </c>
      <c r="D431" s="17">
        <v>27029</v>
      </c>
      <c r="E431" s="36">
        <f t="shared" si="13"/>
        <v>1973</v>
      </c>
      <c r="F431" s="36">
        <f t="shared" ca="1" si="14"/>
        <v>53</v>
      </c>
      <c r="G431" s="36" t="str" cm="1">
        <f t="array" aca="1" ref="G431" ca="1">_xlfn.IFS(AND(F431&gt;=21,F431&lt;=35), "Young Adults", AND(F431&gt;=35, F431&lt;=45), "Senior Adullt", AND(F431&gt;=46,F431&lt;=65), "senior",AND(F431&gt;=66,F431&lt;=87),"Super Adults")</f>
        <v>senior</v>
      </c>
      <c r="H431" s="36"/>
      <c r="I431" s="3">
        <v>5</v>
      </c>
      <c r="J431" s="2" t="s">
        <v>10</v>
      </c>
      <c r="K431" s="2" t="s">
        <v>11</v>
      </c>
      <c r="L431" s="20" t="str">
        <f>IF(AND(I431&lt;5,'Billing Details'!I431&gt;10000),"High Priority","Regular Follow Up")</f>
        <v>Regular Follow Up</v>
      </c>
      <c r="M431" t="str">
        <f>IF(AND(L431="High Priority",'Patient Health Records'!U431="Critical",'Patient Health Records'!T431="Yes"),"Needs Attention",IF(AND('Patient Health Records'!U431&lt;&gt; "Critical",'Patient Health Records'!T431="Yes"),"Monitor Later",IF(AND('Patient Health Records'!U431="Critical",'Patient Health Records'!T431="No"),"Ask for Readmission","No Action")))</f>
        <v>No Action</v>
      </c>
    </row>
    <row r="432" spans="1:13" ht="15.75" customHeight="1">
      <c r="A432" s="2" t="s">
        <v>583</v>
      </c>
      <c r="B432" s="2" t="s">
        <v>92</v>
      </c>
      <c r="C432" s="2" t="s">
        <v>19</v>
      </c>
      <c r="D432" s="17">
        <v>28855</v>
      </c>
      <c r="E432" s="36">
        <f t="shared" si="13"/>
        <v>1978</v>
      </c>
      <c r="F432" s="36">
        <f t="shared" ca="1" si="14"/>
        <v>48</v>
      </c>
      <c r="G432" s="36" t="str" cm="1">
        <f t="array" aca="1" ref="G432" ca="1">_xlfn.IFS(AND(F432&gt;=21,F432&lt;=35), "Young Adults", AND(F432&gt;=35, F432&lt;=45), "Senior Adullt", AND(F432&gt;=46,F432&lt;=65), "senior",AND(F432&gt;=66,F432&lt;=87),"Super Adults")</f>
        <v>senior</v>
      </c>
      <c r="H432" s="36"/>
      <c r="I432" s="3">
        <v>120</v>
      </c>
      <c r="J432" s="2" t="s">
        <v>33</v>
      </c>
      <c r="K432" s="2" t="s">
        <v>29</v>
      </c>
      <c r="L432" s="20" t="str">
        <f>IF(AND(I432&lt;5,'Billing Details'!I432&gt;10000),"High Priority","Regular Follow Up")</f>
        <v>Regular Follow Up</v>
      </c>
      <c r="M432" t="str">
        <f>IF(AND(L432="High Priority",'Patient Health Records'!U432="Critical",'Patient Health Records'!T432="Yes"),"Needs Attention",IF(AND('Patient Health Records'!U432&lt;&gt; "Critical",'Patient Health Records'!T432="Yes"),"Monitor Later",IF(AND('Patient Health Records'!U432="Critical",'Patient Health Records'!T432="No"),"Ask for Readmission","No Action")))</f>
        <v>No Action</v>
      </c>
    </row>
    <row r="433" spans="1:13" ht="15.75" customHeight="1">
      <c r="A433" s="2" t="s">
        <v>584</v>
      </c>
      <c r="B433" s="2" t="s">
        <v>105</v>
      </c>
      <c r="C433" s="2" t="s">
        <v>9</v>
      </c>
      <c r="D433" s="17">
        <v>34334</v>
      </c>
      <c r="E433" s="36">
        <f t="shared" si="13"/>
        <v>1993</v>
      </c>
      <c r="F433" s="36">
        <f t="shared" ca="1" si="14"/>
        <v>33</v>
      </c>
      <c r="G433" s="36" t="str" cm="1">
        <f t="array" aca="1" ref="G433" ca="1">_xlfn.IFS(AND(F433&gt;=21,F433&lt;=35), "Young Adults", AND(F433&gt;=35, F433&lt;=45), "Senior Adullt", AND(F433&gt;=46,F433&lt;=65), "senior",AND(F433&gt;=66,F433&lt;=87),"Super Adults")</f>
        <v>Young Adults</v>
      </c>
      <c r="H433" s="36"/>
      <c r="I433" s="3">
        <v>0.5</v>
      </c>
      <c r="J433" s="2" t="s">
        <v>22</v>
      </c>
      <c r="K433" s="2" t="s">
        <v>17</v>
      </c>
      <c r="L433" s="20" t="str">
        <f>IF(AND(I433&lt;5,'Billing Details'!I433&gt;10000),"High Priority","Regular Follow Up")</f>
        <v>High Priority</v>
      </c>
      <c r="M433" t="str">
        <f>IF(AND(L433="High Priority",'Patient Health Records'!U433="Critical",'Patient Health Records'!T433="Yes"),"Needs Attention",IF(AND('Patient Health Records'!U433&lt;&gt; "Critical",'Patient Health Records'!T433="Yes"),"Monitor Later",IF(AND('Patient Health Records'!U433="Critical",'Patient Health Records'!T433="No"),"Ask for Readmission","No Action")))</f>
        <v>Monitor Later</v>
      </c>
    </row>
    <row r="434" spans="1:13" ht="15.75" customHeight="1">
      <c r="A434" s="2" t="s">
        <v>585</v>
      </c>
      <c r="B434" s="2" t="s">
        <v>1719</v>
      </c>
      <c r="C434" s="2" t="s">
        <v>9</v>
      </c>
      <c r="D434" s="17">
        <v>28855</v>
      </c>
      <c r="E434" s="36">
        <f t="shared" si="13"/>
        <v>1978</v>
      </c>
      <c r="F434" s="36">
        <f t="shared" ca="1" si="14"/>
        <v>48</v>
      </c>
      <c r="G434" s="36" t="str" cm="1">
        <f t="array" aca="1" ref="G434" ca="1">_xlfn.IFS(AND(F434&gt;=21,F434&lt;=35), "Young Adults", AND(F434&gt;=35, F434&lt;=45), "Senior Adullt", AND(F434&gt;=46,F434&lt;=65), "senior",AND(F434&gt;=66,F434&lt;=87),"Super Adults")</f>
        <v>senior</v>
      </c>
      <c r="H434" s="36"/>
      <c r="I434" s="3">
        <v>200</v>
      </c>
      <c r="J434" s="2" t="s">
        <v>28</v>
      </c>
      <c r="K434" s="2" t="s">
        <v>11</v>
      </c>
      <c r="L434" s="20" t="str">
        <f>IF(AND(I434&lt;5,'Billing Details'!I434&gt;10000),"High Priority","Regular Follow Up")</f>
        <v>Regular Follow Up</v>
      </c>
      <c r="M434" t="str">
        <f>IF(AND(L434="High Priority",'Patient Health Records'!U434="Critical",'Patient Health Records'!T434="Yes"),"Needs Attention",IF(AND('Patient Health Records'!U434&lt;&gt; "Critical",'Patient Health Records'!T434="Yes"),"Monitor Later",IF(AND('Patient Health Records'!U434="Critical",'Patient Health Records'!T434="No"),"Ask for Readmission","No Action")))</f>
        <v>No Action</v>
      </c>
    </row>
    <row r="435" spans="1:13" ht="15.75" customHeight="1">
      <c r="A435" s="2" t="s">
        <v>586</v>
      </c>
      <c r="B435" s="2" t="s">
        <v>118</v>
      </c>
      <c r="C435" s="2" t="s">
        <v>9</v>
      </c>
      <c r="D435" s="17">
        <v>27029</v>
      </c>
      <c r="E435" s="36">
        <f t="shared" si="13"/>
        <v>1973</v>
      </c>
      <c r="F435" s="36">
        <f t="shared" ca="1" si="14"/>
        <v>53</v>
      </c>
      <c r="G435" s="36" t="str" cm="1">
        <f t="array" aca="1" ref="G435" ca="1">_xlfn.IFS(AND(F435&gt;=21,F435&lt;=35), "Young Adults", AND(F435&gt;=35, F435&lt;=45), "Senior Adullt", AND(F435&gt;=46,F435&lt;=65), "senior",AND(F435&gt;=66,F435&lt;=87),"Super Adults")</f>
        <v>senior</v>
      </c>
      <c r="H435" s="36"/>
      <c r="I435" s="3">
        <v>12</v>
      </c>
      <c r="J435" s="2" t="s">
        <v>20</v>
      </c>
      <c r="K435" s="2" t="s">
        <v>11</v>
      </c>
      <c r="L435" s="20" t="str">
        <f>IF(AND(I435&lt;5,'Billing Details'!I435&gt;10000),"High Priority","Regular Follow Up")</f>
        <v>Regular Follow Up</v>
      </c>
      <c r="M435" t="str">
        <f>IF(AND(L435="High Priority",'Patient Health Records'!U435="Critical",'Patient Health Records'!T435="Yes"),"Needs Attention",IF(AND('Patient Health Records'!U435&lt;&gt; "Critical",'Patient Health Records'!T435="Yes"),"Monitor Later",IF(AND('Patient Health Records'!U435="Critical",'Patient Health Records'!T435="No"),"Ask for Readmission","No Action")))</f>
        <v>Ask for Readmission</v>
      </c>
    </row>
    <row r="436" spans="1:13" ht="15.75" customHeight="1">
      <c r="A436" s="2" t="s">
        <v>587</v>
      </c>
      <c r="B436" s="2" t="s">
        <v>399</v>
      </c>
      <c r="C436" s="2" t="s">
        <v>19</v>
      </c>
      <c r="D436" s="17">
        <v>26299</v>
      </c>
      <c r="E436" s="36">
        <f t="shared" si="13"/>
        <v>1972</v>
      </c>
      <c r="F436" s="36">
        <f t="shared" ca="1" si="14"/>
        <v>54</v>
      </c>
      <c r="G436" s="36" t="str" cm="1">
        <f t="array" aca="1" ref="G436" ca="1">_xlfn.IFS(AND(F436&gt;=21,F436&lt;=35), "Young Adults", AND(F436&gt;=35, F436&lt;=45), "Senior Adullt", AND(F436&gt;=46,F436&lt;=65), "senior",AND(F436&gt;=66,F436&lt;=87),"Super Adults")</f>
        <v>senior</v>
      </c>
      <c r="H436" s="36"/>
      <c r="I436" s="3">
        <v>12</v>
      </c>
      <c r="J436" s="2" t="s">
        <v>43</v>
      </c>
      <c r="K436" s="2" t="s">
        <v>51</v>
      </c>
      <c r="L436" s="20" t="str">
        <f>IF(AND(I436&lt;5,'Billing Details'!I436&gt;10000),"High Priority","Regular Follow Up")</f>
        <v>Regular Follow Up</v>
      </c>
      <c r="M436" t="str">
        <f>IF(AND(L436="High Priority",'Patient Health Records'!U436="Critical",'Patient Health Records'!T436="Yes"),"Needs Attention",IF(AND('Patient Health Records'!U436&lt;&gt; "Critical",'Patient Health Records'!T436="Yes"),"Monitor Later",IF(AND('Patient Health Records'!U436="Critical",'Patient Health Records'!T436="No"),"Ask for Readmission","No Action")))</f>
        <v>Ask for Readmission</v>
      </c>
    </row>
    <row r="437" spans="1:13" ht="15.75" customHeight="1">
      <c r="A437" s="2" t="s">
        <v>588</v>
      </c>
      <c r="B437" s="2" t="s">
        <v>181</v>
      </c>
      <c r="C437" s="2" t="s">
        <v>9</v>
      </c>
      <c r="D437" s="17">
        <v>33969</v>
      </c>
      <c r="E437" s="36">
        <f t="shared" si="13"/>
        <v>1992</v>
      </c>
      <c r="F437" s="36">
        <f t="shared" ca="1" si="14"/>
        <v>34</v>
      </c>
      <c r="G437" s="36" t="str" cm="1">
        <f t="array" aca="1" ref="G437" ca="1">_xlfn.IFS(AND(F437&gt;=21,F437&lt;=35), "Young Adults", AND(F437&gt;=35, F437&lt;=45), "Senior Adullt", AND(F437&gt;=46,F437&lt;=65), "senior",AND(F437&gt;=66,F437&lt;=87),"Super Adults")</f>
        <v>Young Adults</v>
      </c>
      <c r="H437" s="36"/>
      <c r="I437" s="3">
        <v>5</v>
      </c>
      <c r="J437" s="2" t="s">
        <v>43</v>
      </c>
      <c r="K437" s="2" t="s">
        <v>51</v>
      </c>
      <c r="L437" s="20" t="str">
        <f>IF(AND(I437&lt;5,'Billing Details'!I437&gt;10000),"High Priority","Regular Follow Up")</f>
        <v>Regular Follow Up</v>
      </c>
      <c r="M437" t="str">
        <f>IF(AND(L437="High Priority",'Patient Health Records'!U437="Critical",'Patient Health Records'!T437="Yes"),"Needs Attention",IF(AND('Patient Health Records'!U437&lt;&gt; "Critical",'Patient Health Records'!T437="Yes"),"Monitor Later",IF(AND('Patient Health Records'!U437="Critical",'Patient Health Records'!T437="No"),"Ask for Readmission","No Action")))</f>
        <v>No Action</v>
      </c>
    </row>
    <row r="438" spans="1:13" ht="15.75" customHeight="1">
      <c r="A438" s="2" t="s">
        <v>589</v>
      </c>
      <c r="B438" s="2" t="s">
        <v>238</v>
      </c>
      <c r="C438" s="2" t="s">
        <v>19</v>
      </c>
      <c r="D438" s="17">
        <v>23377</v>
      </c>
      <c r="E438" s="36">
        <f t="shared" si="13"/>
        <v>1964</v>
      </c>
      <c r="F438" s="36">
        <f t="shared" ca="1" si="14"/>
        <v>62</v>
      </c>
      <c r="G438" s="36" t="str" cm="1">
        <f t="array" aca="1" ref="G438" ca="1">_xlfn.IFS(AND(F438&gt;=21,F438&lt;=35), "Young Adults", AND(F438&gt;=35, F438&lt;=45), "Senior Adullt", AND(F438&gt;=46,F438&lt;=65), "senior",AND(F438&gt;=66,F438&lt;=87),"Super Adults")</f>
        <v>senior</v>
      </c>
      <c r="H438" s="36"/>
      <c r="I438" s="3">
        <v>200</v>
      </c>
      <c r="J438" s="2" t="s">
        <v>28</v>
      </c>
      <c r="K438" s="2" t="s">
        <v>11</v>
      </c>
      <c r="L438" s="20" t="str">
        <f>IF(AND(I438&lt;5,'Billing Details'!I438&gt;10000),"High Priority","Regular Follow Up")</f>
        <v>Regular Follow Up</v>
      </c>
      <c r="M438" t="str">
        <f>IF(AND(L438="High Priority",'Patient Health Records'!U438="Critical",'Patient Health Records'!T438="Yes"),"Needs Attention",IF(AND('Patient Health Records'!U438&lt;&gt; "Critical",'Patient Health Records'!T438="Yes"),"Monitor Later",IF(AND('Patient Health Records'!U438="Critical",'Patient Health Records'!T438="No"),"Ask for Readmission","No Action")))</f>
        <v>Monitor Later</v>
      </c>
    </row>
    <row r="439" spans="1:13" ht="15.75" customHeight="1">
      <c r="A439" s="2" t="s">
        <v>590</v>
      </c>
      <c r="B439" s="2" t="s">
        <v>591</v>
      </c>
      <c r="C439" s="2" t="s">
        <v>19</v>
      </c>
      <c r="D439" s="17">
        <v>23377</v>
      </c>
      <c r="E439" s="36">
        <f t="shared" si="13"/>
        <v>1964</v>
      </c>
      <c r="F439" s="36">
        <f t="shared" ca="1" si="14"/>
        <v>62</v>
      </c>
      <c r="G439" s="36" t="str" cm="1">
        <f t="array" aca="1" ref="G439" ca="1">_xlfn.IFS(AND(F439&gt;=21,F439&lt;=35), "Young Adults", AND(F439&gt;=35, F439&lt;=45), "Senior Adullt", AND(F439&gt;=46,F439&lt;=65), "senior",AND(F439&gt;=66,F439&lt;=87),"Super Adults")</f>
        <v>senior</v>
      </c>
      <c r="H439" s="36"/>
      <c r="I439" s="3">
        <v>3</v>
      </c>
      <c r="J439" s="2" t="s">
        <v>16</v>
      </c>
      <c r="K439" s="2" t="s">
        <v>17</v>
      </c>
      <c r="L439" s="20" t="str">
        <f>IF(AND(I439&lt;5,'Billing Details'!I439&gt;10000),"High Priority","Regular Follow Up")</f>
        <v>Regular Follow Up</v>
      </c>
      <c r="M439" t="str">
        <f>IF(AND(L439="High Priority",'Patient Health Records'!U439="Critical",'Patient Health Records'!T439="Yes"),"Needs Attention",IF(AND('Patient Health Records'!U439&lt;&gt; "Critical",'Patient Health Records'!T439="Yes"),"Monitor Later",IF(AND('Patient Health Records'!U439="Critical",'Patient Health Records'!T439="No"),"Ask for Readmission","No Action")))</f>
        <v>Monitor Later</v>
      </c>
    </row>
    <row r="440" spans="1:13" ht="15.75" customHeight="1">
      <c r="A440" s="2" t="s">
        <v>592</v>
      </c>
      <c r="B440" s="2" t="s">
        <v>593</v>
      </c>
      <c r="C440" s="2" t="s">
        <v>9</v>
      </c>
      <c r="D440" s="17">
        <v>21550</v>
      </c>
      <c r="E440" s="36">
        <f t="shared" si="13"/>
        <v>1958</v>
      </c>
      <c r="F440" s="36">
        <f t="shared" ca="1" si="14"/>
        <v>68</v>
      </c>
      <c r="G440" s="36" t="str" cm="1">
        <f t="array" aca="1" ref="G440" ca="1">_xlfn.IFS(AND(F440&gt;=21,F440&lt;=35), "Young Adults", AND(F440&gt;=35, F440&lt;=45), "Senior Adullt", AND(F440&gt;=46,F440&lt;=65), "senior",AND(F440&gt;=66,F440&lt;=87),"Super Adults")</f>
        <v>Super Adults</v>
      </c>
      <c r="H440" s="36"/>
      <c r="I440" s="3">
        <v>150</v>
      </c>
      <c r="J440" s="2" t="s">
        <v>20</v>
      </c>
      <c r="K440" s="2" t="s">
        <v>11</v>
      </c>
      <c r="L440" s="20" t="str">
        <f>IF(AND(I440&lt;5,'Billing Details'!I440&gt;10000),"High Priority","Regular Follow Up")</f>
        <v>Regular Follow Up</v>
      </c>
      <c r="M440" t="str">
        <f>IF(AND(L440="High Priority",'Patient Health Records'!U440="Critical",'Patient Health Records'!T440="Yes"),"Needs Attention",IF(AND('Patient Health Records'!U440&lt;&gt; "Critical",'Patient Health Records'!T440="Yes"),"Monitor Later",IF(AND('Patient Health Records'!U440="Critical",'Patient Health Records'!T440="No"),"Ask for Readmission","No Action")))</f>
        <v>No Action</v>
      </c>
    </row>
    <row r="441" spans="1:13" ht="15.75" customHeight="1">
      <c r="A441" s="2" t="s">
        <v>594</v>
      </c>
      <c r="B441" s="2" t="s">
        <v>65</v>
      </c>
      <c r="C441" s="2" t="s">
        <v>19</v>
      </c>
      <c r="D441" s="17">
        <v>28855</v>
      </c>
      <c r="E441" s="36">
        <f t="shared" si="13"/>
        <v>1978</v>
      </c>
      <c r="F441" s="36">
        <f t="shared" ca="1" si="14"/>
        <v>48</v>
      </c>
      <c r="G441" s="36" t="str" cm="1">
        <f t="array" aca="1" ref="G441" ca="1">_xlfn.IFS(AND(F441&gt;=21,F441&lt;=35), "Young Adults", AND(F441&gt;=35, F441&lt;=45), "Senior Adullt", AND(F441&gt;=46,F441&lt;=65), "senior",AND(F441&gt;=66,F441&lt;=87),"Super Adults")</f>
        <v>senior</v>
      </c>
      <c r="H441" s="36"/>
      <c r="I441" s="3">
        <v>25</v>
      </c>
      <c r="J441" s="2" t="s">
        <v>43</v>
      </c>
      <c r="K441" s="2" t="s">
        <v>51</v>
      </c>
      <c r="L441" s="20" t="str">
        <f>IF(AND(I441&lt;5,'Billing Details'!I441&gt;10000),"High Priority","Regular Follow Up")</f>
        <v>Regular Follow Up</v>
      </c>
      <c r="M441" t="str">
        <f>IF(AND(L441="High Priority",'Patient Health Records'!U441="Critical",'Patient Health Records'!T441="Yes"),"Needs Attention",IF(AND('Patient Health Records'!U441&lt;&gt; "Critical",'Patient Health Records'!T441="Yes"),"Monitor Later",IF(AND('Patient Health Records'!U441="Critical",'Patient Health Records'!T441="No"),"Ask for Readmission","No Action")))</f>
        <v>No Action</v>
      </c>
    </row>
    <row r="442" spans="1:13" ht="15.75" customHeight="1">
      <c r="A442" s="2" t="s">
        <v>595</v>
      </c>
      <c r="B442" s="2" t="s">
        <v>324</v>
      </c>
      <c r="C442" s="2" t="s">
        <v>9</v>
      </c>
      <c r="D442" s="17">
        <v>19724</v>
      </c>
      <c r="E442" s="36">
        <f t="shared" si="13"/>
        <v>1953</v>
      </c>
      <c r="F442" s="36">
        <f t="shared" ca="1" si="14"/>
        <v>73</v>
      </c>
      <c r="G442" s="36" t="str" cm="1">
        <f t="array" aca="1" ref="G442" ca="1">_xlfn.IFS(AND(F442&gt;=21,F442&lt;=35), "Young Adults", AND(F442&gt;=35, F442&lt;=45), "Senior Adullt", AND(F442&gt;=46,F442&lt;=65), "senior",AND(F442&gt;=66,F442&lt;=87),"Super Adults")</f>
        <v>Super Adults</v>
      </c>
      <c r="H442" s="36"/>
      <c r="I442" s="3">
        <v>4</v>
      </c>
      <c r="J442" s="2" t="s">
        <v>10</v>
      </c>
      <c r="K442" s="2" t="s">
        <v>11</v>
      </c>
      <c r="L442" s="20" t="str">
        <f>IF(AND(I442&lt;5,'Billing Details'!I442&gt;10000),"High Priority","Regular Follow Up")</f>
        <v>Regular Follow Up</v>
      </c>
      <c r="M442" t="str">
        <f>IF(AND(L442="High Priority",'Patient Health Records'!U442="Critical",'Patient Health Records'!T442="Yes"),"Needs Attention",IF(AND('Patient Health Records'!U442&lt;&gt; "Critical",'Patient Health Records'!T442="Yes"),"Monitor Later",IF(AND('Patient Health Records'!U442="Critical",'Patient Health Records'!T442="No"),"Ask for Readmission","No Action")))</f>
        <v>No Action</v>
      </c>
    </row>
    <row r="443" spans="1:13" ht="15.75" customHeight="1">
      <c r="A443" s="2" t="s">
        <v>596</v>
      </c>
      <c r="B443" s="2" t="s">
        <v>99</v>
      </c>
      <c r="C443" s="2" t="s">
        <v>19</v>
      </c>
      <c r="D443" s="17">
        <v>25203</v>
      </c>
      <c r="E443" s="36">
        <f t="shared" si="13"/>
        <v>1968</v>
      </c>
      <c r="F443" s="36">
        <f t="shared" ca="1" si="14"/>
        <v>58</v>
      </c>
      <c r="G443" s="36" t="str" cm="1">
        <f t="array" aca="1" ref="G443" ca="1">_xlfn.IFS(AND(F443&gt;=21,F443&lt;=35), "Young Adults", AND(F443&gt;=35, F443&lt;=45), "Senior Adullt", AND(F443&gt;=46,F443&lt;=65), "senior",AND(F443&gt;=66,F443&lt;=87),"Super Adults")</f>
        <v>senior</v>
      </c>
      <c r="H443" s="36"/>
      <c r="I443" s="3">
        <v>12</v>
      </c>
      <c r="J443" s="2" t="s">
        <v>20</v>
      </c>
      <c r="K443" s="2" t="s">
        <v>11</v>
      </c>
      <c r="L443" s="20" t="str">
        <f>IF(AND(I443&lt;5,'Billing Details'!I443&gt;10000),"High Priority","Regular Follow Up")</f>
        <v>Regular Follow Up</v>
      </c>
      <c r="M443" t="str">
        <f>IF(AND(L443="High Priority",'Patient Health Records'!U443="Critical",'Patient Health Records'!T443="Yes"),"Needs Attention",IF(AND('Patient Health Records'!U443&lt;&gt; "Critical",'Patient Health Records'!T443="Yes"),"Monitor Later",IF(AND('Patient Health Records'!U443="Critical",'Patient Health Records'!T443="No"),"Ask for Readmission","No Action")))</f>
        <v>No Action</v>
      </c>
    </row>
    <row r="444" spans="1:13" ht="15.75" customHeight="1">
      <c r="A444" s="2" t="s">
        <v>597</v>
      </c>
      <c r="B444" s="2" t="s">
        <v>161</v>
      </c>
      <c r="C444" s="2" t="s">
        <v>19</v>
      </c>
      <c r="D444" s="17">
        <v>29951</v>
      </c>
      <c r="E444" s="36">
        <f t="shared" si="13"/>
        <v>1981</v>
      </c>
      <c r="F444" s="36">
        <f t="shared" ca="1" si="14"/>
        <v>45</v>
      </c>
      <c r="G444" s="36" t="str" cm="1">
        <f t="array" aca="1" ref="G444" ca="1">_xlfn.IFS(AND(F444&gt;=21,F444&lt;=35), "Young Adults", AND(F444&gt;=35, F444&lt;=45), "Senior Adullt", AND(F444&gt;=46,F444&lt;=65), "senior",AND(F444&gt;=66,F444&lt;=87),"Super Adults")</f>
        <v>Senior Adullt</v>
      </c>
      <c r="H444" s="36"/>
      <c r="I444" s="3">
        <v>1</v>
      </c>
      <c r="J444" s="2" t="s">
        <v>22</v>
      </c>
      <c r="K444" s="2" t="s">
        <v>17</v>
      </c>
      <c r="L444" s="20" t="str">
        <f>IF(AND(I444&lt;5,'Billing Details'!I444&gt;10000),"High Priority","Regular Follow Up")</f>
        <v>High Priority</v>
      </c>
      <c r="M444" t="str">
        <f>IF(AND(L444="High Priority",'Patient Health Records'!U444="Critical",'Patient Health Records'!T444="Yes"),"Needs Attention",IF(AND('Patient Health Records'!U444&lt;&gt; "Critical",'Patient Health Records'!T444="Yes"),"Monitor Later",IF(AND('Patient Health Records'!U444="Critical",'Patient Health Records'!T444="No"),"Ask for Readmission","No Action")))</f>
        <v>No Action</v>
      </c>
    </row>
    <row r="445" spans="1:13" ht="15.75" customHeight="1">
      <c r="A445" s="2" t="s">
        <v>598</v>
      </c>
      <c r="B445" s="2" t="s">
        <v>50</v>
      </c>
      <c r="C445" s="2" t="s">
        <v>19</v>
      </c>
      <c r="D445" s="17">
        <v>25203</v>
      </c>
      <c r="E445" s="36">
        <f t="shared" si="13"/>
        <v>1968</v>
      </c>
      <c r="F445" s="36">
        <f t="shared" ca="1" si="14"/>
        <v>58</v>
      </c>
      <c r="G445" s="36" t="str" cm="1">
        <f t="array" aca="1" ref="G445" ca="1">_xlfn.IFS(AND(F445&gt;=21,F445&lt;=35), "Young Adults", AND(F445&gt;=35, F445&lt;=45), "Senior Adullt", AND(F445&gt;=46,F445&lt;=65), "senior",AND(F445&gt;=66,F445&lt;=87),"Super Adults")</f>
        <v>senior</v>
      </c>
      <c r="H445" s="36"/>
      <c r="I445" s="3">
        <v>2</v>
      </c>
      <c r="J445" s="2" t="s">
        <v>16</v>
      </c>
      <c r="K445" s="2" t="s">
        <v>17</v>
      </c>
      <c r="L445" s="20" t="str">
        <f>IF(AND(I445&lt;5,'Billing Details'!I445&gt;10000),"High Priority","Regular Follow Up")</f>
        <v>High Priority</v>
      </c>
      <c r="M445" t="str">
        <f>IF(AND(L445="High Priority",'Patient Health Records'!U445="Critical",'Patient Health Records'!T445="Yes"),"Needs Attention",IF(AND('Patient Health Records'!U445&lt;&gt; "Critical",'Patient Health Records'!T445="Yes"),"Monitor Later",IF(AND('Patient Health Records'!U445="Critical",'Patient Health Records'!T445="No"),"Ask for Readmission","No Action")))</f>
        <v>No Action</v>
      </c>
    </row>
    <row r="446" spans="1:13" ht="15.75" customHeight="1">
      <c r="A446" s="2" t="s">
        <v>599</v>
      </c>
      <c r="B446" s="2" t="s">
        <v>600</v>
      </c>
      <c r="C446" s="2" t="s">
        <v>9</v>
      </c>
      <c r="D446" s="17">
        <v>31047</v>
      </c>
      <c r="E446" s="36">
        <f t="shared" si="13"/>
        <v>1984</v>
      </c>
      <c r="F446" s="36">
        <f t="shared" ca="1" si="14"/>
        <v>42</v>
      </c>
      <c r="G446" s="36" t="str" cm="1">
        <f t="array" aca="1" ref="G446" ca="1">_xlfn.IFS(AND(F446&gt;=21,F446&lt;=35), "Young Adults", AND(F446&gt;=35, F446&lt;=45), "Senior Adullt", AND(F446&gt;=46,F446&lt;=65), "senior",AND(F446&gt;=66,F446&lt;=87),"Super Adults")</f>
        <v>Senior Adullt</v>
      </c>
      <c r="H446" s="36"/>
      <c r="I446" s="3">
        <v>20</v>
      </c>
      <c r="J446" s="2" t="s">
        <v>16</v>
      </c>
      <c r="K446" s="2" t="s">
        <v>17</v>
      </c>
      <c r="L446" s="20" t="str">
        <f>IF(AND(I446&lt;5,'Billing Details'!I446&gt;10000),"High Priority","Regular Follow Up")</f>
        <v>Regular Follow Up</v>
      </c>
      <c r="M446" t="str">
        <f>IF(AND(L446="High Priority",'Patient Health Records'!U446="Critical",'Patient Health Records'!T446="Yes"),"Needs Attention",IF(AND('Patient Health Records'!U446&lt;&gt; "Critical",'Patient Health Records'!T446="Yes"),"Monitor Later",IF(AND('Patient Health Records'!U446="Critical",'Patient Health Records'!T446="No"),"Ask for Readmission","No Action")))</f>
        <v>Ask for Readmission</v>
      </c>
    </row>
    <row r="447" spans="1:13" ht="15.75" customHeight="1">
      <c r="A447" s="2" t="s">
        <v>601</v>
      </c>
      <c r="B447" s="2" t="s">
        <v>542</v>
      </c>
      <c r="C447" s="2" t="s">
        <v>9</v>
      </c>
      <c r="D447" s="17">
        <v>21550</v>
      </c>
      <c r="E447" s="36">
        <f t="shared" si="13"/>
        <v>1958</v>
      </c>
      <c r="F447" s="36">
        <f t="shared" ca="1" si="14"/>
        <v>68</v>
      </c>
      <c r="G447" s="36" t="str" cm="1">
        <f t="array" aca="1" ref="G447" ca="1">_xlfn.IFS(AND(F447&gt;=21,F447&lt;=35), "Young Adults", AND(F447&gt;=35, F447&lt;=45), "Senior Adullt", AND(F447&gt;=46,F447&lt;=65), "senior",AND(F447&gt;=66,F447&lt;=87),"Super Adults")</f>
        <v>Super Adults</v>
      </c>
      <c r="H447" s="36"/>
      <c r="I447" s="3">
        <v>0.5</v>
      </c>
      <c r="J447" s="2" t="s">
        <v>22</v>
      </c>
      <c r="K447" s="2" t="s">
        <v>17</v>
      </c>
      <c r="L447" s="20" t="str">
        <f>IF(AND(I447&lt;5,'Billing Details'!I447&gt;10000),"High Priority","Regular Follow Up")</f>
        <v>High Priority</v>
      </c>
      <c r="M447" t="str">
        <f>IF(AND(L447="High Priority",'Patient Health Records'!U447="Critical",'Patient Health Records'!T447="Yes"),"Needs Attention",IF(AND('Patient Health Records'!U447&lt;&gt; "Critical",'Patient Health Records'!T447="Yes"),"Monitor Later",IF(AND('Patient Health Records'!U447="Critical",'Patient Health Records'!T447="No"),"Ask for Readmission","No Action")))</f>
        <v>Monitor Later</v>
      </c>
    </row>
    <row r="448" spans="1:13" ht="15.75" customHeight="1">
      <c r="A448" s="2" t="s">
        <v>602</v>
      </c>
      <c r="B448" s="2" t="s">
        <v>90</v>
      </c>
      <c r="C448" s="2" t="s">
        <v>9</v>
      </c>
      <c r="D448" s="17">
        <v>34334</v>
      </c>
      <c r="E448" s="36">
        <f t="shared" si="13"/>
        <v>1993</v>
      </c>
      <c r="F448" s="36">
        <f t="shared" ca="1" si="14"/>
        <v>33</v>
      </c>
      <c r="G448" s="36" t="str" cm="1">
        <f t="array" aca="1" ref="G448" ca="1">_xlfn.IFS(AND(F448&gt;=21,F448&lt;=35), "Young Adults", AND(F448&gt;=35, F448&lt;=45), "Senior Adullt", AND(F448&gt;=46,F448&lt;=65), "senior",AND(F448&gt;=66,F448&lt;=87),"Super Adults")</f>
        <v>Young Adults</v>
      </c>
      <c r="H448" s="36"/>
      <c r="I448" s="3">
        <v>7</v>
      </c>
      <c r="J448" s="2" t="s">
        <v>28</v>
      </c>
      <c r="K448" s="2" t="s">
        <v>11</v>
      </c>
      <c r="L448" s="20" t="str">
        <f>IF(AND(I448&lt;5,'Billing Details'!I448&gt;10000),"High Priority","Regular Follow Up")</f>
        <v>Regular Follow Up</v>
      </c>
      <c r="M448" t="str">
        <f>IF(AND(L448="High Priority",'Patient Health Records'!U448="Critical",'Patient Health Records'!T448="Yes"),"Needs Attention",IF(AND('Patient Health Records'!U448&lt;&gt; "Critical",'Patient Health Records'!T448="Yes"),"Monitor Later",IF(AND('Patient Health Records'!U448="Critical",'Patient Health Records'!T448="No"),"Ask for Readmission","No Action")))</f>
        <v>Ask for Readmission</v>
      </c>
    </row>
    <row r="449" spans="1:13" ht="15.75" customHeight="1">
      <c r="A449" s="2" t="s">
        <v>603</v>
      </c>
      <c r="B449" s="2" t="s">
        <v>464</v>
      </c>
      <c r="C449" s="2" t="s">
        <v>9</v>
      </c>
      <c r="D449" s="17">
        <v>29951</v>
      </c>
      <c r="E449" s="36">
        <f t="shared" si="13"/>
        <v>1981</v>
      </c>
      <c r="F449" s="36">
        <f t="shared" ca="1" si="14"/>
        <v>45</v>
      </c>
      <c r="G449" s="36" t="str" cm="1">
        <f t="array" aca="1" ref="G449" ca="1">_xlfn.IFS(AND(F449&gt;=21,F449&lt;=35), "Young Adults", AND(F449&gt;=35, F449&lt;=45), "Senior Adullt", AND(F449&gt;=46,F449&lt;=65), "senior",AND(F449&gt;=66,F449&lt;=87),"Super Adults")</f>
        <v>Senior Adullt</v>
      </c>
      <c r="H449" s="36"/>
      <c r="I449" s="3">
        <v>1</v>
      </c>
      <c r="J449" s="2" t="s">
        <v>22</v>
      </c>
      <c r="K449" s="2" t="s">
        <v>17</v>
      </c>
      <c r="L449" s="20" t="str">
        <f>IF(AND(I449&lt;5,'Billing Details'!I449&gt;10000),"High Priority","Regular Follow Up")</f>
        <v>High Priority</v>
      </c>
      <c r="M449" t="str">
        <f>IF(AND(L449="High Priority",'Patient Health Records'!U449="Critical",'Patient Health Records'!T449="Yes"),"Needs Attention",IF(AND('Patient Health Records'!U449&lt;&gt; "Critical",'Patient Health Records'!T449="Yes"),"Monitor Later",IF(AND('Patient Health Records'!U449="Critical",'Patient Health Records'!T449="No"),"Ask for Readmission","No Action")))</f>
        <v>Needs Attention</v>
      </c>
    </row>
    <row r="450" spans="1:13" ht="15.75" customHeight="1">
      <c r="A450" s="2" t="s">
        <v>604</v>
      </c>
      <c r="B450" s="2" t="s">
        <v>92</v>
      </c>
      <c r="C450" s="2" t="s">
        <v>19</v>
      </c>
      <c r="D450" s="17">
        <v>23377</v>
      </c>
      <c r="E450" s="36">
        <f t="shared" si="13"/>
        <v>1964</v>
      </c>
      <c r="F450" s="36">
        <f t="shared" ca="1" si="14"/>
        <v>62</v>
      </c>
      <c r="G450" s="36" t="str" cm="1">
        <f t="array" aca="1" ref="G450" ca="1">_xlfn.IFS(AND(F450&gt;=21,F450&lt;=35), "Young Adults", AND(F450&gt;=35, F450&lt;=45), "Senior Adullt", AND(F450&gt;=46,F450&lt;=65), "senior",AND(F450&gt;=66,F450&lt;=87),"Super Adults")</f>
        <v>senior</v>
      </c>
      <c r="H450" s="36"/>
      <c r="I450" s="3">
        <v>2</v>
      </c>
      <c r="J450" s="2" t="s">
        <v>16</v>
      </c>
      <c r="K450" s="2" t="s">
        <v>17</v>
      </c>
      <c r="L450" s="20" t="str">
        <f>IF(AND(I450&lt;5,'Billing Details'!I450&gt;10000),"High Priority","Regular Follow Up")</f>
        <v>High Priority</v>
      </c>
      <c r="M450" t="str">
        <f>IF(AND(L450="High Priority",'Patient Health Records'!U450="Critical",'Patient Health Records'!T450="Yes"),"Needs Attention",IF(AND('Patient Health Records'!U450&lt;&gt; "Critical",'Patient Health Records'!T450="Yes"),"Monitor Later",IF(AND('Patient Health Records'!U450="Critical",'Patient Health Records'!T450="No"),"Ask for Readmission","No Action")))</f>
        <v>Needs Attention</v>
      </c>
    </row>
    <row r="451" spans="1:13" ht="15.75" customHeight="1">
      <c r="A451" s="2" t="s">
        <v>605</v>
      </c>
      <c r="B451" s="2" t="s">
        <v>224</v>
      </c>
      <c r="C451" s="2" t="s">
        <v>9</v>
      </c>
      <c r="D451" s="17">
        <v>25203</v>
      </c>
      <c r="E451" s="36">
        <f t="shared" ref="E451:E514" si="15">YEAR(D451)</f>
        <v>1968</v>
      </c>
      <c r="F451" s="36">
        <f t="shared" ref="F451:F514" ca="1" si="16">DATEDIF(DATE(E451,1,1), TODAY(), "Y")</f>
        <v>58</v>
      </c>
      <c r="G451" s="36" t="str" cm="1">
        <f t="array" aca="1" ref="G451" ca="1">_xlfn.IFS(AND(F451&gt;=21,F451&lt;=35), "Young Adults", AND(F451&gt;=35, F451&lt;=45), "Senior Adullt", AND(F451&gt;=46,F451&lt;=65), "senior",AND(F451&gt;=66,F451&lt;=87),"Super Adults")</f>
        <v>senior</v>
      </c>
      <c r="H451" s="36"/>
      <c r="I451" s="3">
        <v>15</v>
      </c>
      <c r="J451" s="2" t="s">
        <v>14</v>
      </c>
      <c r="K451" s="2" t="s">
        <v>51</v>
      </c>
      <c r="L451" s="20" t="str">
        <f>IF(AND(I451&lt;5,'Billing Details'!I451&gt;10000),"High Priority","Regular Follow Up")</f>
        <v>Regular Follow Up</v>
      </c>
      <c r="M451" t="str">
        <f>IF(AND(L451="High Priority",'Patient Health Records'!U451="Critical",'Patient Health Records'!T451="Yes"),"Needs Attention",IF(AND('Patient Health Records'!U451&lt;&gt; "Critical",'Patient Health Records'!T451="Yes"),"Monitor Later",IF(AND('Patient Health Records'!U451="Critical",'Patient Health Records'!T451="No"),"Ask for Readmission","No Action")))</f>
        <v>No Action</v>
      </c>
    </row>
    <row r="452" spans="1:13" ht="15.75" customHeight="1">
      <c r="A452" s="2" t="s">
        <v>606</v>
      </c>
      <c r="B452" s="2" t="s">
        <v>1731</v>
      </c>
      <c r="C452" s="2" t="s">
        <v>9</v>
      </c>
      <c r="D452" s="17">
        <v>31412</v>
      </c>
      <c r="E452" s="36">
        <f t="shared" si="15"/>
        <v>1985</v>
      </c>
      <c r="F452" s="36">
        <f t="shared" ca="1" si="16"/>
        <v>41</v>
      </c>
      <c r="G452" s="36" t="str" cm="1">
        <f t="array" aca="1" ref="G452" ca="1">_xlfn.IFS(AND(F452&gt;=21,F452&lt;=35), "Young Adults", AND(F452&gt;=35, F452&lt;=45), "Senior Adullt", AND(F452&gt;=46,F452&lt;=65), "senior",AND(F452&gt;=66,F452&lt;=87),"Super Adults")</f>
        <v>Senior Adullt</v>
      </c>
      <c r="H452" s="36"/>
      <c r="I452" s="3">
        <v>12</v>
      </c>
      <c r="J452" s="2" t="s">
        <v>33</v>
      </c>
      <c r="K452" s="2" t="s">
        <v>29</v>
      </c>
      <c r="L452" s="20" t="str">
        <f>IF(AND(I452&lt;5,'Billing Details'!I452&gt;10000),"High Priority","Regular Follow Up")</f>
        <v>Regular Follow Up</v>
      </c>
      <c r="M452" t="str">
        <f>IF(AND(L452="High Priority",'Patient Health Records'!U452="Critical",'Patient Health Records'!T452="Yes"),"Needs Attention",IF(AND('Patient Health Records'!U452&lt;&gt; "Critical",'Patient Health Records'!T452="Yes"),"Monitor Later",IF(AND('Patient Health Records'!U452="Critical",'Patient Health Records'!T452="No"),"Ask for Readmission","No Action")))</f>
        <v>No Action</v>
      </c>
    </row>
    <row r="453" spans="1:13" ht="15.75" customHeight="1">
      <c r="A453" s="2" t="s">
        <v>607</v>
      </c>
      <c r="B453" s="2" t="s">
        <v>324</v>
      </c>
      <c r="C453" s="2" t="s">
        <v>9</v>
      </c>
      <c r="D453" s="17">
        <v>34334</v>
      </c>
      <c r="E453" s="36">
        <f t="shared" si="15"/>
        <v>1993</v>
      </c>
      <c r="F453" s="36">
        <f t="shared" ca="1" si="16"/>
        <v>33</v>
      </c>
      <c r="G453" s="36" t="str" cm="1">
        <f t="array" aca="1" ref="G453" ca="1">_xlfn.IFS(AND(F453&gt;=21,F453&lt;=35), "Young Adults", AND(F453&gt;=35, F453&lt;=45), "Senior Adullt", AND(F453&gt;=46,F453&lt;=65), "senior",AND(F453&gt;=66,F453&lt;=87),"Super Adults")</f>
        <v>Young Adults</v>
      </c>
      <c r="H453" s="36"/>
      <c r="I453" s="3">
        <v>2</v>
      </c>
      <c r="J453" s="2" t="s">
        <v>20</v>
      </c>
      <c r="K453" s="2" t="s">
        <v>11</v>
      </c>
      <c r="L453" s="20" t="str">
        <f>IF(AND(I453&lt;5,'Billing Details'!I453&gt;10000),"High Priority","Regular Follow Up")</f>
        <v>Regular Follow Up</v>
      </c>
      <c r="M453" t="str">
        <f>IF(AND(L453="High Priority",'Patient Health Records'!U453="Critical",'Patient Health Records'!T453="Yes"),"Needs Attention",IF(AND('Patient Health Records'!U453&lt;&gt; "Critical",'Patient Health Records'!T453="Yes"),"Monitor Later",IF(AND('Patient Health Records'!U453="Critical",'Patient Health Records'!T453="No"),"Ask for Readmission","No Action")))</f>
        <v>Monitor Later</v>
      </c>
    </row>
    <row r="454" spans="1:13" ht="15.75" customHeight="1">
      <c r="A454" s="2" t="s">
        <v>608</v>
      </c>
      <c r="B454" s="2" t="s">
        <v>108</v>
      </c>
      <c r="C454" s="2" t="s">
        <v>19</v>
      </c>
      <c r="D454" s="17">
        <v>31412</v>
      </c>
      <c r="E454" s="36">
        <f t="shared" si="15"/>
        <v>1985</v>
      </c>
      <c r="F454" s="36">
        <f t="shared" ca="1" si="16"/>
        <v>41</v>
      </c>
      <c r="G454" s="36" t="str" cm="1">
        <f t="array" aca="1" ref="G454" ca="1">_xlfn.IFS(AND(F454&gt;=21,F454&lt;=35), "Young Adults", AND(F454&gt;=35, F454&lt;=45), "Senior Adullt", AND(F454&gt;=46,F454&lt;=65), "senior",AND(F454&gt;=66,F454&lt;=87),"Super Adults")</f>
        <v>Senior Adullt</v>
      </c>
      <c r="H454" s="36"/>
      <c r="I454" s="3">
        <v>2</v>
      </c>
      <c r="J454" s="2" t="s">
        <v>22</v>
      </c>
      <c r="K454" s="2" t="s">
        <v>17</v>
      </c>
      <c r="L454" s="20" t="str">
        <f>IF(AND(I454&lt;5,'Billing Details'!I454&gt;10000),"High Priority","Regular Follow Up")</f>
        <v>High Priority</v>
      </c>
      <c r="M454" t="str">
        <f>IF(AND(L454="High Priority",'Patient Health Records'!U454="Critical",'Patient Health Records'!T454="Yes"),"Needs Attention",IF(AND('Patient Health Records'!U454&lt;&gt; "Critical",'Patient Health Records'!T454="Yes"),"Monitor Later",IF(AND('Patient Health Records'!U454="Critical",'Patient Health Records'!T454="No"),"Ask for Readmission","No Action")))</f>
        <v>Monitor Later</v>
      </c>
    </row>
    <row r="455" spans="1:13" ht="15.75" customHeight="1">
      <c r="A455" s="2" t="s">
        <v>609</v>
      </c>
      <c r="B455" s="2" t="s">
        <v>131</v>
      </c>
      <c r="C455" s="2" t="s">
        <v>19</v>
      </c>
      <c r="D455" s="17">
        <v>28855</v>
      </c>
      <c r="E455" s="36">
        <f t="shared" si="15"/>
        <v>1978</v>
      </c>
      <c r="F455" s="36">
        <f t="shared" ca="1" si="16"/>
        <v>48</v>
      </c>
      <c r="G455" s="36" t="str" cm="1">
        <f t="array" aca="1" ref="G455" ca="1">_xlfn.IFS(AND(F455&gt;=21,F455&lt;=35), "Young Adults", AND(F455&gt;=35, F455&lt;=45), "Senior Adullt", AND(F455&gt;=46,F455&lt;=65), "senior",AND(F455&gt;=66,F455&lt;=87),"Super Adults")</f>
        <v>senior</v>
      </c>
      <c r="H455" s="36"/>
      <c r="I455" s="3">
        <v>25</v>
      </c>
      <c r="J455" s="2" t="s">
        <v>20</v>
      </c>
      <c r="K455" s="2" t="s">
        <v>11</v>
      </c>
      <c r="L455" s="20" t="str">
        <f>IF(AND(I455&lt;5,'Billing Details'!I455&gt;10000),"High Priority","Regular Follow Up")</f>
        <v>Regular Follow Up</v>
      </c>
      <c r="M455" t="str">
        <f>IF(AND(L455="High Priority",'Patient Health Records'!U455="Critical",'Patient Health Records'!T455="Yes"),"Needs Attention",IF(AND('Patient Health Records'!U455&lt;&gt; "Critical",'Patient Health Records'!T455="Yes"),"Monitor Later",IF(AND('Patient Health Records'!U455="Critical",'Patient Health Records'!T455="No"),"Ask for Readmission","No Action")))</f>
        <v>No Action</v>
      </c>
    </row>
    <row r="456" spans="1:13" ht="15.75" customHeight="1">
      <c r="A456" s="2" t="s">
        <v>610</v>
      </c>
      <c r="B456" s="2" t="s">
        <v>611</v>
      </c>
      <c r="C456" s="2" t="s">
        <v>9</v>
      </c>
      <c r="D456" s="17">
        <v>36160</v>
      </c>
      <c r="E456" s="36">
        <f t="shared" si="15"/>
        <v>1998</v>
      </c>
      <c r="F456" s="36">
        <f t="shared" ca="1" si="16"/>
        <v>28</v>
      </c>
      <c r="G456" s="36" t="str" cm="1">
        <f t="array" aca="1" ref="G456" ca="1">_xlfn.IFS(AND(F456&gt;=21,F456&lt;=35), "Young Adults", AND(F456&gt;=35, F456&lt;=45), "Senior Adullt", AND(F456&gt;=46,F456&lt;=65), "senior",AND(F456&gt;=66,F456&lt;=87),"Super Adults")</f>
        <v>Young Adults</v>
      </c>
      <c r="H456" s="36"/>
      <c r="I456" s="3">
        <v>12</v>
      </c>
      <c r="J456" s="2" t="s">
        <v>28</v>
      </c>
      <c r="K456" s="2" t="s">
        <v>11</v>
      </c>
      <c r="L456" s="20" t="str">
        <f>IF(AND(I456&lt;5,'Billing Details'!I456&gt;10000),"High Priority","Regular Follow Up")</f>
        <v>Regular Follow Up</v>
      </c>
      <c r="M456" t="str">
        <f>IF(AND(L456="High Priority",'Patient Health Records'!U456="Critical",'Patient Health Records'!T456="Yes"),"Needs Attention",IF(AND('Patient Health Records'!U456&lt;&gt; "Critical",'Patient Health Records'!T456="Yes"),"Monitor Later",IF(AND('Patient Health Records'!U456="Critical",'Patient Health Records'!T456="No"),"Ask for Readmission","No Action")))</f>
        <v>No Action</v>
      </c>
    </row>
    <row r="457" spans="1:13" ht="15.75" customHeight="1">
      <c r="A457" s="2" t="s">
        <v>612</v>
      </c>
      <c r="B457" s="2" t="s">
        <v>450</v>
      </c>
      <c r="C457" s="2" t="s">
        <v>19</v>
      </c>
      <c r="D457" s="17">
        <v>27029</v>
      </c>
      <c r="E457" s="36">
        <f t="shared" si="15"/>
        <v>1973</v>
      </c>
      <c r="F457" s="36">
        <f t="shared" ca="1" si="16"/>
        <v>53</v>
      </c>
      <c r="G457" s="36" t="str" cm="1">
        <f t="array" aca="1" ref="G457" ca="1">_xlfn.IFS(AND(F457&gt;=21,F457&lt;=35), "Young Adults", AND(F457&gt;=35, F457&lt;=45), "Senior Adullt", AND(F457&gt;=46,F457&lt;=65), "senior",AND(F457&gt;=66,F457&lt;=87),"Super Adults")</f>
        <v>senior</v>
      </c>
      <c r="H457" s="36"/>
      <c r="I457" s="3">
        <v>4</v>
      </c>
      <c r="J457" s="2" t="s">
        <v>10</v>
      </c>
      <c r="K457" s="2" t="s">
        <v>11</v>
      </c>
      <c r="L457" s="20" t="str">
        <f>IF(AND(I457&lt;5,'Billing Details'!I457&gt;10000),"High Priority","Regular Follow Up")</f>
        <v>High Priority</v>
      </c>
      <c r="M457" t="str">
        <f>IF(AND(L457="High Priority",'Patient Health Records'!U457="Critical",'Patient Health Records'!T457="Yes"),"Needs Attention",IF(AND('Patient Health Records'!U457&lt;&gt; "Critical",'Patient Health Records'!T457="Yes"),"Monitor Later",IF(AND('Patient Health Records'!U457="Critical",'Patient Health Records'!T457="No"),"Ask for Readmission","No Action")))</f>
        <v>Monitor Later</v>
      </c>
    </row>
    <row r="458" spans="1:13" ht="15.75" customHeight="1">
      <c r="A458" s="2" t="s">
        <v>613</v>
      </c>
      <c r="B458" s="2" t="s">
        <v>205</v>
      </c>
      <c r="C458" s="2" t="s">
        <v>9</v>
      </c>
      <c r="D458" s="17">
        <v>28855</v>
      </c>
      <c r="E458" s="36">
        <f t="shared" si="15"/>
        <v>1978</v>
      </c>
      <c r="F458" s="36">
        <f t="shared" ca="1" si="16"/>
        <v>48</v>
      </c>
      <c r="G458" s="36" t="str" cm="1">
        <f t="array" aca="1" ref="G458" ca="1">_xlfn.IFS(AND(F458&gt;=21,F458&lt;=35), "Young Adults", AND(F458&gt;=35, F458&lt;=45), "Senior Adullt", AND(F458&gt;=46,F458&lt;=65), "senior",AND(F458&gt;=66,F458&lt;=87),"Super Adults")</f>
        <v>senior</v>
      </c>
      <c r="H458" s="36"/>
      <c r="I458" s="3">
        <v>2</v>
      </c>
      <c r="J458" s="2" t="s">
        <v>33</v>
      </c>
      <c r="K458" s="2" t="s">
        <v>29</v>
      </c>
      <c r="L458" s="20" t="str">
        <f>IF(AND(I458&lt;5,'Billing Details'!I458&gt;10000),"High Priority","Regular Follow Up")</f>
        <v>Regular Follow Up</v>
      </c>
      <c r="M458" t="str">
        <f>IF(AND(L458="High Priority",'Patient Health Records'!U458="Critical",'Patient Health Records'!T458="Yes"),"Needs Attention",IF(AND('Patient Health Records'!U458&lt;&gt; "Critical",'Patient Health Records'!T458="Yes"),"Monitor Later",IF(AND('Patient Health Records'!U458="Critical",'Patient Health Records'!T458="No"),"Ask for Readmission","No Action")))</f>
        <v>Monitor Later</v>
      </c>
    </row>
    <row r="459" spans="1:13" ht="15.75" customHeight="1">
      <c r="A459" s="2" t="s">
        <v>614</v>
      </c>
      <c r="B459" s="2" t="s">
        <v>13</v>
      </c>
      <c r="C459" s="2" t="s">
        <v>9</v>
      </c>
      <c r="D459" s="17">
        <v>32508</v>
      </c>
      <c r="E459" s="36">
        <f t="shared" si="15"/>
        <v>1988</v>
      </c>
      <c r="F459" s="36">
        <f t="shared" ca="1" si="16"/>
        <v>38</v>
      </c>
      <c r="G459" s="36" t="str" cm="1">
        <f t="array" aca="1" ref="G459" ca="1">_xlfn.IFS(AND(F459&gt;=21,F459&lt;=35), "Young Adults", AND(F459&gt;=35, F459&lt;=45), "Senior Adullt", AND(F459&gt;=46,F459&lt;=65), "senior",AND(F459&gt;=66,F459&lt;=87),"Super Adults")</f>
        <v>Senior Adullt</v>
      </c>
      <c r="H459" s="36"/>
      <c r="I459" s="3">
        <v>2</v>
      </c>
      <c r="J459" s="2" t="s">
        <v>22</v>
      </c>
      <c r="K459" s="2" t="s">
        <v>17</v>
      </c>
      <c r="L459" s="20" t="str">
        <f>IF(AND(I459&lt;5,'Billing Details'!I459&gt;10000),"High Priority","Regular Follow Up")</f>
        <v>High Priority</v>
      </c>
      <c r="M459" t="str">
        <f>IF(AND(L459="High Priority",'Patient Health Records'!U459="Critical",'Patient Health Records'!T459="Yes"),"Needs Attention",IF(AND('Patient Health Records'!U459&lt;&gt; "Critical",'Patient Health Records'!T459="Yes"),"Monitor Later",IF(AND('Patient Health Records'!U459="Critical",'Patient Health Records'!T459="No"),"Ask for Readmission","No Action")))</f>
        <v>Monitor Later</v>
      </c>
    </row>
    <row r="460" spans="1:13" ht="15.75" customHeight="1">
      <c r="A460" s="2" t="s">
        <v>615</v>
      </c>
      <c r="B460" s="2" t="s">
        <v>96</v>
      </c>
      <c r="C460" s="2" t="s">
        <v>19</v>
      </c>
      <c r="D460" s="17">
        <v>23377</v>
      </c>
      <c r="E460" s="36">
        <f t="shared" si="15"/>
        <v>1964</v>
      </c>
      <c r="F460" s="36">
        <f t="shared" ca="1" si="16"/>
        <v>62</v>
      </c>
      <c r="G460" s="36" t="str" cm="1">
        <f t="array" aca="1" ref="G460" ca="1">_xlfn.IFS(AND(F460&gt;=21,F460&lt;=35), "Young Adults", AND(F460&gt;=35, F460&lt;=45), "Senior Adullt", AND(F460&gt;=46,F460&lt;=65), "senior",AND(F460&gt;=66,F460&lt;=87),"Super Adults")</f>
        <v>senior</v>
      </c>
      <c r="H460" s="36"/>
      <c r="I460" s="3">
        <v>25</v>
      </c>
      <c r="J460" s="2" t="s">
        <v>20</v>
      </c>
      <c r="K460" s="2" t="s">
        <v>11</v>
      </c>
      <c r="L460" s="20" t="str">
        <f>IF(AND(I460&lt;5,'Billing Details'!I460&gt;10000),"High Priority","Regular Follow Up")</f>
        <v>Regular Follow Up</v>
      </c>
      <c r="M460" t="str">
        <f>IF(AND(L460="High Priority",'Patient Health Records'!U460="Critical",'Patient Health Records'!T460="Yes"),"Needs Attention",IF(AND('Patient Health Records'!U460&lt;&gt; "Critical",'Patient Health Records'!T460="Yes"),"Monitor Later",IF(AND('Patient Health Records'!U460="Critical",'Patient Health Records'!T460="No"),"Ask for Readmission","No Action")))</f>
        <v>Monitor Later</v>
      </c>
    </row>
    <row r="461" spans="1:13" ht="15.75" customHeight="1">
      <c r="A461" s="2" t="s">
        <v>616</v>
      </c>
      <c r="B461" s="2" t="s">
        <v>264</v>
      </c>
      <c r="C461" s="2" t="s">
        <v>19</v>
      </c>
      <c r="D461" s="17">
        <v>34699</v>
      </c>
      <c r="E461" s="36">
        <f t="shared" si="15"/>
        <v>1994</v>
      </c>
      <c r="F461" s="36">
        <f t="shared" ca="1" si="16"/>
        <v>32</v>
      </c>
      <c r="G461" s="36" t="str" cm="1">
        <f t="array" aca="1" ref="G461" ca="1">_xlfn.IFS(AND(F461&gt;=21,F461&lt;=35), "Young Adults", AND(F461&gt;=35, F461&lt;=45), "Senior Adullt", AND(F461&gt;=46,F461&lt;=65), "senior",AND(F461&gt;=66,F461&lt;=87),"Super Adults")</f>
        <v>Young Adults</v>
      </c>
      <c r="H461" s="36"/>
      <c r="I461" s="3">
        <v>20</v>
      </c>
      <c r="J461" s="2" t="s">
        <v>43</v>
      </c>
      <c r="K461" s="2" t="s">
        <v>51</v>
      </c>
      <c r="L461" s="20" t="str">
        <f>IF(AND(I461&lt;5,'Billing Details'!I461&gt;10000),"High Priority","Regular Follow Up")</f>
        <v>Regular Follow Up</v>
      </c>
      <c r="M461" t="str">
        <f>IF(AND(L461="High Priority",'Patient Health Records'!U461="Critical",'Patient Health Records'!T461="Yes"),"Needs Attention",IF(AND('Patient Health Records'!U461&lt;&gt; "Critical",'Patient Health Records'!T461="Yes"),"Monitor Later",IF(AND('Patient Health Records'!U461="Critical",'Patient Health Records'!T461="No"),"Ask for Readmission","No Action")))</f>
        <v>No Action</v>
      </c>
    </row>
    <row r="462" spans="1:13" ht="15.75" customHeight="1">
      <c r="A462" s="2" t="s">
        <v>617</v>
      </c>
      <c r="B462" s="2" t="s">
        <v>131</v>
      </c>
      <c r="C462" s="2" t="s">
        <v>19</v>
      </c>
      <c r="D462" s="17">
        <v>25203</v>
      </c>
      <c r="E462" s="36">
        <f t="shared" si="15"/>
        <v>1968</v>
      </c>
      <c r="F462" s="36">
        <f t="shared" ca="1" si="16"/>
        <v>58</v>
      </c>
      <c r="G462" s="36" t="str" cm="1">
        <f t="array" aca="1" ref="G462" ca="1">_xlfn.IFS(AND(F462&gt;=21,F462&lt;=35), "Young Adults", AND(F462&gt;=35, F462&lt;=45), "Senior Adullt", AND(F462&gt;=46,F462&lt;=65), "senior",AND(F462&gt;=66,F462&lt;=87),"Super Adults")</f>
        <v>senior</v>
      </c>
      <c r="H462" s="36"/>
      <c r="I462" s="3">
        <v>1</v>
      </c>
      <c r="J462" s="2" t="s">
        <v>22</v>
      </c>
      <c r="K462" s="2" t="s">
        <v>17</v>
      </c>
      <c r="L462" s="20" t="str">
        <f>IF(AND(I462&lt;5,'Billing Details'!I462&gt;10000),"High Priority","Regular Follow Up")</f>
        <v>High Priority</v>
      </c>
      <c r="M462" t="str">
        <f>IF(AND(L462="High Priority",'Patient Health Records'!U462="Critical",'Patient Health Records'!T462="Yes"),"Needs Attention",IF(AND('Patient Health Records'!U462&lt;&gt; "Critical",'Patient Health Records'!T462="Yes"),"Monitor Later",IF(AND('Patient Health Records'!U462="Critical",'Patient Health Records'!T462="No"),"Ask for Readmission","No Action")))</f>
        <v>No Action</v>
      </c>
    </row>
    <row r="463" spans="1:13" ht="15.75" customHeight="1">
      <c r="A463" s="2" t="s">
        <v>618</v>
      </c>
      <c r="B463" s="2" t="s">
        <v>619</v>
      </c>
      <c r="C463" s="2" t="s">
        <v>9</v>
      </c>
      <c r="D463" s="17">
        <v>32508</v>
      </c>
      <c r="E463" s="36">
        <f t="shared" si="15"/>
        <v>1988</v>
      </c>
      <c r="F463" s="36">
        <f t="shared" ca="1" si="16"/>
        <v>38</v>
      </c>
      <c r="G463" s="36" t="str" cm="1">
        <f t="array" aca="1" ref="G463" ca="1">_xlfn.IFS(AND(F463&gt;=21,F463&lt;=35), "Young Adults", AND(F463&gt;=35, F463&lt;=45), "Senior Adullt", AND(F463&gt;=46,F463&lt;=65), "senior",AND(F463&gt;=66,F463&lt;=87),"Super Adults")</f>
        <v>Senior Adullt</v>
      </c>
      <c r="H463" s="36"/>
      <c r="I463" s="3">
        <v>25</v>
      </c>
      <c r="J463" s="2" t="s">
        <v>20</v>
      </c>
      <c r="K463" s="2" t="s">
        <v>11</v>
      </c>
      <c r="L463" s="20" t="str">
        <f>IF(AND(I463&lt;5,'Billing Details'!I463&gt;10000),"High Priority","Regular Follow Up")</f>
        <v>Regular Follow Up</v>
      </c>
      <c r="M463" t="str">
        <f>IF(AND(L463="High Priority",'Patient Health Records'!U463="Critical",'Patient Health Records'!T463="Yes"),"Needs Attention",IF(AND('Patient Health Records'!U463&lt;&gt; "Critical",'Patient Health Records'!T463="Yes"),"Monitor Later",IF(AND('Patient Health Records'!U463="Critical",'Patient Health Records'!T463="No"),"Ask for Readmission","No Action")))</f>
        <v>No Action</v>
      </c>
    </row>
    <row r="464" spans="1:13" ht="15.75" customHeight="1">
      <c r="A464" s="2" t="s">
        <v>620</v>
      </c>
      <c r="B464" s="2" t="s">
        <v>264</v>
      </c>
      <c r="C464" s="2" t="s">
        <v>19</v>
      </c>
      <c r="D464" s="17">
        <v>28855</v>
      </c>
      <c r="E464" s="36">
        <f t="shared" si="15"/>
        <v>1978</v>
      </c>
      <c r="F464" s="36">
        <f t="shared" ca="1" si="16"/>
        <v>48</v>
      </c>
      <c r="G464" s="36" t="str" cm="1">
        <f t="array" aca="1" ref="G464" ca="1">_xlfn.IFS(AND(F464&gt;=21,F464&lt;=35), "Young Adults", AND(F464&gt;=35, F464&lt;=45), "Senior Adullt", AND(F464&gt;=46,F464&lt;=65), "senior",AND(F464&gt;=66,F464&lt;=87),"Super Adults")</f>
        <v>senior</v>
      </c>
      <c r="H464" s="36"/>
      <c r="I464" s="3">
        <v>7</v>
      </c>
      <c r="J464" s="2" t="s">
        <v>33</v>
      </c>
      <c r="K464" s="2" t="s">
        <v>29</v>
      </c>
      <c r="L464" s="20" t="str">
        <f>IF(AND(I464&lt;5,'Billing Details'!I464&gt;10000),"High Priority","Regular Follow Up")</f>
        <v>Regular Follow Up</v>
      </c>
      <c r="M464" t="str">
        <f>IF(AND(L464="High Priority",'Patient Health Records'!U464="Critical",'Patient Health Records'!T464="Yes"),"Needs Attention",IF(AND('Patient Health Records'!U464&lt;&gt; "Critical",'Patient Health Records'!T464="Yes"),"Monitor Later",IF(AND('Patient Health Records'!U464="Critical",'Patient Health Records'!T464="No"),"Ask for Readmission","No Action")))</f>
        <v>No Action</v>
      </c>
    </row>
    <row r="465" spans="1:13" ht="15.75" customHeight="1">
      <c r="A465" s="2" t="s">
        <v>621</v>
      </c>
      <c r="B465" s="2" t="s">
        <v>622</v>
      </c>
      <c r="C465" s="2" t="s">
        <v>9</v>
      </c>
      <c r="D465" s="17">
        <v>21550</v>
      </c>
      <c r="E465" s="36">
        <f t="shared" si="15"/>
        <v>1958</v>
      </c>
      <c r="F465" s="36">
        <f t="shared" ca="1" si="16"/>
        <v>68</v>
      </c>
      <c r="G465" s="36" t="str" cm="1">
        <f t="array" aca="1" ref="G465" ca="1">_xlfn.IFS(AND(F465&gt;=21,F465&lt;=35), "Young Adults", AND(F465&gt;=35, F465&lt;=45), "Senior Adullt", AND(F465&gt;=46,F465&lt;=65), "senior",AND(F465&gt;=66,F465&lt;=87),"Super Adults")</f>
        <v>Super Adults</v>
      </c>
      <c r="H465" s="36"/>
      <c r="I465" s="3">
        <v>12</v>
      </c>
      <c r="J465" s="2" t="s">
        <v>28</v>
      </c>
      <c r="K465" s="2" t="s">
        <v>11</v>
      </c>
      <c r="L465" s="20" t="str">
        <f>IF(AND(I465&lt;5,'Billing Details'!I465&gt;10000),"High Priority","Regular Follow Up")</f>
        <v>Regular Follow Up</v>
      </c>
      <c r="M465" t="str">
        <f>IF(AND(L465="High Priority",'Patient Health Records'!U465="Critical",'Patient Health Records'!T465="Yes"),"Needs Attention",IF(AND('Patient Health Records'!U465&lt;&gt; "Critical",'Patient Health Records'!T465="Yes"),"Monitor Later",IF(AND('Patient Health Records'!U465="Critical",'Patient Health Records'!T465="No"),"Ask for Readmission","No Action")))</f>
        <v>Monitor Later</v>
      </c>
    </row>
    <row r="466" spans="1:13" ht="15.75" customHeight="1">
      <c r="A466" s="2" t="s">
        <v>623</v>
      </c>
      <c r="B466" s="2" t="s">
        <v>57</v>
      </c>
      <c r="C466" s="2" t="s">
        <v>19</v>
      </c>
      <c r="D466" s="17">
        <v>34334</v>
      </c>
      <c r="E466" s="36">
        <f t="shared" si="15"/>
        <v>1993</v>
      </c>
      <c r="F466" s="36">
        <f t="shared" ca="1" si="16"/>
        <v>33</v>
      </c>
      <c r="G466" s="36" t="str" cm="1">
        <f t="array" aca="1" ref="G466" ca="1">_xlfn.IFS(AND(F466&gt;=21,F466&lt;=35), "Young Adults", AND(F466&gt;=35, F466&lt;=45), "Senior Adullt", AND(F466&gt;=46,F466&lt;=65), "senior",AND(F466&gt;=66,F466&lt;=87),"Super Adults")</f>
        <v>Young Adults</v>
      </c>
      <c r="H466" s="36"/>
      <c r="I466" s="3">
        <v>7</v>
      </c>
      <c r="J466" s="2" t="s">
        <v>14</v>
      </c>
      <c r="K466" s="2" t="s">
        <v>51</v>
      </c>
      <c r="L466" s="20" t="str">
        <f>IF(AND(I466&lt;5,'Billing Details'!I466&gt;10000),"High Priority","Regular Follow Up")</f>
        <v>Regular Follow Up</v>
      </c>
      <c r="M466" t="str">
        <f>IF(AND(L466="High Priority",'Patient Health Records'!U466="Critical",'Patient Health Records'!T466="Yes"),"Needs Attention",IF(AND('Patient Health Records'!U466&lt;&gt; "Critical",'Patient Health Records'!T466="Yes"),"Monitor Later",IF(AND('Patient Health Records'!U466="Critical",'Patient Health Records'!T466="No"),"Ask for Readmission","No Action")))</f>
        <v>No Action</v>
      </c>
    </row>
    <row r="467" spans="1:13" ht="15.75" customHeight="1">
      <c r="A467" s="2" t="s">
        <v>624</v>
      </c>
      <c r="B467" s="2" t="s">
        <v>192</v>
      </c>
      <c r="C467" s="2" t="s">
        <v>9</v>
      </c>
      <c r="D467" s="17">
        <v>21550</v>
      </c>
      <c r="E467" s="36">
        <f t="shared" si="15"/>
        <v>1958</v>
      </c>
      <c r="F467" s="36">
        <f t="shared" ca="1" si="16"/>
        <v>68</v>
      </c>
      <c r="G467" s="36" t="str" cm="1">
        <f t="array" aca="1" ref="G467" ca="1">_xlfn.IFS(AND(F467&gt;=21,F467&lt;=35), "Young Adults", AND(F467&gt;=35, F467&lt;=45), "Senior Adullt", AND(F467&gt;=46,F467&lt;=65), "senior",AND(F467&gt;=66,F467&lt;=87),"Super Adults")</f>
        <v>Super Adults</v>
      </c>
      <c r="H467" s="36"/>
      <c r="I467" s="3">
        <v>9</v>
      </c>
      <c r="J467" s="2" t="s">
        <v>28</v>
      </c>
      <c r="K467" s="2" t="s">
        <v>11</v>
      </c>
      <c r="L467" s="20" t="str">
        <f>IF(AND(I467&lt;5,'Billing Details'!I467&gt;10000),"High Priority","Regular Follow Up")</f>
        <v>Regular Follow Up</v>
      </c>
      <c r="M467" t="str">
        <f>IF(AND(L467="High Priority",'Patient Health Records'!U467="Critical",'Patient Health Records'!T467="Yes"),"Needs Attention",IF(AND('Patient Health Records'!U467&lt;&gt; "Critical",'Patient Health Records'!T467="Yes"),"Monitor Later",IF(AND('Patient Health Records'!U467="Critical",'Patient Health Records'!T467="No"),"Ask for Readmission","No Action")))</f>
        <v>Monitor Later</v>
      </c>
    </row>
    <row r="468" spans="1:13" ht="15.75" customHeight="1">
      <c r="A468" s="2" t="s">
        <v>625</v>
      </c>
      <c r="B468" s="2" t="s">
        <v>50</v>
      </c>
      <c r="C468" s="2" t="s">
        <v>19</v>
      </c>
      <c r="D468" s="17">
        <v>21550</v>
      </c>
      <c r="E468" s="36">
        <f t="shared" si="15"/>
        <v>1958</v>
      </c>
      <c r="F468" s="36">
        <f t="shared" ca="1" si="16"/>
        <v>68</v>
      </c>
      <c r="G468" s="36" t="str" cm="1">
        <f t="array" aca="1" ref="G468" ca="1">_xlfn.IFS(AND(F468&gt;=21,F468&lt;=35), "Young Adults", AND(F468&gt;=35, F468&lt;=45), "Senior Adullt", AND(F468&gt;=46,F468&lt;=65), "senior",AND(F468&gt;=66,F468&lt;=87),"Super Adults")</f>
        <v>Super Adults</v>
      </c>
      <c r="H468" s="36"/>
      <c r="I468" s="3">
        <v>7</v>
      </c>
      <c r="J468" s="2" t="s">
        <v>14</v>
      </c>
      <c r="K468" s="2" t="s">
        <v>51</v>
      </c>
      <c r="L468" s="20" t="str">
        <f>IF(AND(I468&lt;5,'Billing Details'!I468&gt;10000),"High Priority","Regular Follow Up")</f>
        <v>Regular Follow Up</v>
      </c>
      <c r="M468" t="str">
        <f>IF(AND(L468="High Priority",'Patient Health Records'!U468="Critical",'Patient Health Records'!T468="Yes"),"Needs Attention",IF(AND('Patient Health Records'!U468&lt;&gt; "Critical",'Patient Health Records'!T468="Yes"),"Monitor Later",IF(AND('Patient Health Records'!U468="Critical",'Patient Health Records'!T468="No"),"Ask for Readmission","No Action")))</f>
        <v>Monitor Later</v>
      </c>
    </row>
    <row r="469" spans="1:13" ht="15.75" customHeight="1">
      <c r="A469" s="2" t="s">
        <v>626</v>
      </c>
      <c r="B469" s="2" t="s">
        <v>177</v>
      </c>
      <c r="C469" s="2" t="s">
        <v>9</v>
      </c>
      <c r="D469" s="17">
        <v>36160</v>
      </c>
      <c r="E469" s="36">
        <f t="shared" si="15"/>
        <v>1998</v>
      </c>
      <c r="F469" s="36">
        <f t="shared" ca="1" si="16"/>
        <v>28</v>
      </c>
      <c r="G469" s="36" t="str" cm="1">
        <f t="array" aca="1" ref="G469" ca="1">_xlfn.IFS(AND(F469&gt;=21,F469&lt;=35), "Young Adults", AND(F469&gt;=35, F469&lt;=45), "Senior Adullt", AND(F469&gt;=46,F469&lt;=65), "senior",AND(F469&gt;=66,F469&lt;=87),"Super Adults")</f>
        <v>Young Adults</v>
      </c>
      <c r="H469" s="36"/>
      <c r="I469" s="3">
        <v>5</v>
      </c>
      <c r="J469" s="2" t="s">
        <v>16</v>
      </c>
      <c r="K469" s="2" t="s">
        <v>17</v>
      </c>
      <c r="L469" s="20" t="str">
        <f>IF(AND(I469&lt;5,'Billing Details'!I469&gt;10000),"High Priority","Regular Follow Up")</f>
        <v>Regular Follow Up</v>
      </c>
      <c r="M469" t="str">
        <f>IF(AND(L469="High Priority",'Patient Health Records'!U469="Critical",'Patient Health Records'!T469="Yes"),"Needs Attention",IF(AND('Patient Health Records'!U469&lt;&gt; "Critical",'Patient Health Records'!T469="Yes"),"Monitor Later",IF(AND('Patient Health Records'!U469="Critical",'Patient Health Records'!T469="No"),"Ask for Readmission","No Action")))</f>
        <v>No Action</v>
      </c>
    </row>
    <row r="470" spans="1:13" ht="15.75" customHeight="1">
      <c r="A470" s="2" t="s">
        <v>627</v>
      </c>
      <c r="B470" s="2" t="s">
        <v>423</v>
      </c>
      <c r="C470" s="2" t="s">
        <v>9</v>
      </c>
      <c r="D470" s="17">
        <v>36160</v>
      </c>
      <c r="E470" s="36">
        <f t="shared" si="15"/>
        <v>1998</v>
      </c>
      <c r="F470" s="36">
        <f t="shared" ca="1" si="16"/>
        <v>28</v>
      </c>
      <c r="G470" s="36" t="str" cm="1">
        <f t="array" aca="1" ref="G470" ca="1">_xlfn.IFS(AND(F470&gt;=21,F470&lt;=35), "Young Adults", AND(F470&gt;=35, F470&lt;=45), "Senior Adullt", AND(F470&gt;=46,F470&lt;=65), "senior",AND(F470&gt;=66,F470&lt;=87),"Super Adults")</f>
        <v>Young Adults</v>
      </c>
      <c r="H470" s="36"/>
      <c r="I470" s="3">
        <v>3</v>
      </c>
      <c r="J470" s="2" t="s">
        <v>33</v>
      </c>
      <c r="K470" s="2" t="s">
        <v>29</v>
      </c>
      <c r="L470" s="20" t="str">
        <f>IF(AND(I470&lt;5,'Billing Details'!I470&gt;10000),"High Priority","Regular Follow Up")</f>
        <v>Regular Follow Up</v>
      </c>
      <c r="M470" t="str">
        <f>IF(AND(L470="High Priority",'Patient Health Records'!U470="Critical",'Patient Health Records'!T470="Yes"),"Needs Attention",IF(AND('Patient Health Records'!U470&lt;&gt; "Critical",'Patient Health Records'!T470="Yes"),"Monitor Later",IF(AND('Patient Health Records'!U470="Critical",'Patient Health Records'!T470="No"),"Ask for Readmission","No Action")))</f>
        <v>Ask for Readmission</v>
      </c>
    </row>
    <row r="471" spans="1:13" ht="15.75" customHeight="1">
      <c r="A471" s="2" t="s">
        <v>628</v>
      </c>
      <c r="B471" s="2" t="s">
        <v>171</v>
      </c>
      <c r="C471" s="2" t="s">
        <v>19</v>
      </c>
      <c r="D471" s="17">
        <v>23377</v>
      </c>
      <c r="E471" s="36">
        <f t="shared" si="15"/>
        <v>1964</v>
      </c>
      <c r="F471" s="36">
        <f t="shared" ca="1" si="16"/>
        <v>62</v>
      </c>
      <c r="G471" s="36" t="str" cm="1">
        <f t="array" aca="1" ref="G471" ca="1">_xlfn.IFS(AND(F471&gt;=21,F471&lt;=35), "Young Adults", AND(F471&gt;=35, F471&lt;=45), "Senior Adullt", AND(F471&gt;=46,F471&lt;=65), "senior",AND(F471&gt;=66,F471&lt;=87),"Super Adults")</f>
        <v>senior</v>
      </c>
      <c r="H471" s="36"/>
      <c r="I471" s="3">
        <v>12</v>
      </c>
      <c r="J471" s="2" t="s">
        <v>16</v>
      </c>
      <c r="K471" s="2" t="s">
        <v>17</v>
      </c>
      <c r="L471" s="20" t="str">
        <f>IF(AND(I471&lt;5,'Billing Details'!I471&gt;10000),"High Priority","Regular Follow Up")</f>
        <v>Regular Follow Up</v>
      </c>
      <c r="M471" t="str">
        <f>IF(AND(L471="High Priority",'Patient Health Records'!U471="Critical",'Patient Health Records'!T471="Yes"),"Needs Attention",IF(AND('Patient Health Records'!U471&lt;&gt; "Critical",'Patient Health Records'!T471="Yes"),"Monitor Later",IF(AND('Patient Health Records'!U471="Critical",'Patient Health Records'!T471="No"),"Ask for Readmission","No Action")))</f>
        <v>No Action</v>
      </c>
    </row>
    <row r="472" spans="1:13" ht="15.75" customHeight="1">
      <c r="A472" s="2" t="s">
        <v>629</v>
      </c>
      <c r="B472" s="2" t="s">
        <v>113</v>
      </c>
      <c r="C472" s="2" t="s">
        <v>19</v>
      </c>
      <c r="D472" s="17">
        <v>35065</v>
      </c>
      <c r="E472" s="36">
        <f t="shared" si="15"/>
        <v>1996</v>
      </c>
      <c r="F472" s="36">
        <f t="shared" ca="1" si="16"/>
        <v>30</v>
      </c>
      <c r="G472" s="36" t="str" cm="1">
        <f t="array" aca="1" ref="G472" ca="1">_xlfn.IFS(AND(F472&gt;=21,F472&lt;=35), "Young Adults", AND(F472&gt;=35, F472&lt;=45), "Senior Adullt", AND(F472&gt;=46,F472&lt;=65), "senior",AND(F472&gt;=66,F472&lt;=87),"Super Adults")</f>
        <v>Young Adults</v>
      </c>
      <c r="H472" s="36"/>
      <c r="I472" s="3">
        <v>15</v>
      </c>
      <c r="J472" s="2" t="s">
        <v>33</v>
      </c>
      <c r="K472" s="2" t="s">
        <v>29</v>
      </c>
      <c r="L472" s="20" t="str">
        <f>IF(AND(I472&lt;5,'Billing Details'!I472&gt;10000),"High Priority","Regular Follow Up")</f>
        <v>Regular Follow Up</v>
      </c>
      <c r="M472" t="str">
        <f>IF(AND(L472="High Priority",'Patient Health Records'!U472="Critical",'Patient Health Records'!T472="Yes"),"Needs Attention",IF(AND('Patient Health Records'!U472&lt;&gt; "Critical",'Patient Health Records'!T472="Yes"),"Monitor Later",IF(AND('Patient Health Records'!U472="Critical",'Patient Health Records'!T472="No"),"Ask for Readmission","No Action")))</f>
        <v>Monitor Later</v>
      </c>
    </row>
    <row r="473" spans="1:13" ht="15.75" customHeight="1">
      <c r="A473" s="2" t="s">
        <v>630</v>
      </c>
      <c r="B473" s="2" t="s">
        <v>631</v>
      </c>
      <c r="C473" s="2" t="s">
        <v>9</v>
      </c>
      <c r="D473" s="17">
        <v>25203</v>
      </c>
      <c r="E473" s="36">
        <f t="shared" si="15"/>
        <v>1968</v>
      </c>
      <c r="F473" s="36">
        <f t="shared" ca="1" si="16"/>
        <v>58</v>
      </c>
      <c r="G473" s="36" t="str" cm="1">
        <f t="array" aca="1" ref="G473" ca="1">_xlfn.IFS(AND(F473&gt;=21,F473&lt;=35), "Young Adults", AND(F473&gt;=35, F473&lt;=45), "Senior Adullt", AND(F473&gt;=46,F473&lt;=65), "senior",AND(F473&gt;=66,F473&lt;=87),"Super Adults")</f>
        <v>senior</v>
      </c>
      <c r="H473" s="36"/>
      <c r="I473" s="3">
        <v>200</v>
      </c>
      <c r="J473" s="2" t="s">
        <v>28</v>
      </c>
      <c r="K473" s="2" t="s">
        <v>11</v>
      </c>
      <c r="L473" s="20" t="str">
        <f>IF(AND(I473&lt;5,'Billing Details'!I473&gt;10000),"High Priority","Regular Follow Up")</f>
        <v>Regular Follow Up</v>
      </c>
      <c r="M473" t="str">
        <f>IF(AND(L473="High Priority",'Patient Health Records'!U473="Critical",'Patient Health Records'!T473="Yes"),"Needs Attention",IF(AND('Patient Health Records'!U473&lt;&gt; "Critical",'Patient Health Records'!T473="Yes"),"Monitor Later",IF(AND('Patient Health Records'!U473="Critical",'Patient Health Records'!T473="No"),"Ask for Readmission","No Action")))</f>
        <v>No Action</v>
      </c>
    </row>
    <row r="474" spans="1:13" ht="15.75" customHeight="1">
      <c r="A474" s="2" t="s">
        <v>632</v>
      </c>
      <c r="B474" s="2" t="s">
        <v>215</v>
      </c>
      <c r="C474" s="2" t="s">
        <v>9</v>
      </c>
      <c r="D474" s="17">
        <v>27029</v>
      </c>
      <c r="E474" s="36">
        <f t="shared" si="15"/>
        <v>1973</v>
      </c>
      <c r="F474" s="36">
        <f t="shared" ca="1" si="16"/>
        <v>53</v>
      </c>
      <c r="G474" s="36" t="str" cm="1">
        <f t="array" aca="1" ref="G474" ca="1">_xlfn.IFS(AND(F474&gt;=21,F474&lt;=35), "Young Adults", AND(F474&gt;=35, F474&lt;=45), "Senior Adullt", AND(F474&gt;=46,F474&lt;=65), "senior",AND(F474&gt;=66,F474&lt;=87),"Super Adults")</f>
        <v>senior</v>
      </c>
      <c r="H474" s="36"/>
      <c r="I474" s="3">
        <v>5</v>
      </c>
      <c r="J474" s="2" t="s">
        <v>20</v>
      </c>
      <c r="K474" s="2" t="s">
        <v>11</v>
      </c>
      <c r="L474" s="20" t="str">
        <f>IF(AND(I474&lt;5,'Billing Details'!I474&gt;10000),"High Priority","Regular Follow Up")</f>
        <v>Regular Follow Up</v>
      </c>
      <c r="M474" t="str">
        <f>IF(AND(L474="High Priority",'Patient Health Records'!U474="Critical",'Patient Health Records'!T474="Yes"),"Needs Attention",IF(AND('Patient Health Records'!U474&lt;&gt; "Critical",'Patient Health Records'!T474="Yes"),"Monitor Later",IF(AND('Patient Health Records'!U474="Critical",'Patient Health Records'!T474="No"),"Ask for Readmission","No Action")))</f>
        <v>Monitor Later</v>
      </c>
    </row>
    <row r="475" spans="1:13" ht="15.75" customHeight="1">
      <c r="A475" s="2" t="s">
        <v>633</v>
      </c>
      <c r="B475" s="2" t="s">
        <v>423</v>
      </c>
      <c r="C475" s="2" t="s">
        <v>9</v>
      </c>
      <c r="D475" s="17">
        <v>25203</v>
      </c>
      <c r="E475" s="36">
        <f t="shared" si="15"/>
        <v>1968</v>
      </c>
      <c r="F475" s="36">
        <f t="shared" ca="1" si="16"/>
        <v>58</v>
      </c>
      <c r="G475" s="36" t="str" cm="1">
        <f t="array" aca="1" ref="G475" ca="1">_xlfn.IFS(AND(F475&gt;=21,F475&lt;=35), "Young Adults", AND(F475&gt;=35, F475&lt;=45), "Senior Adullt", AND(F475&gt;=46,F475&lt;=65), "senior",AND(F475&gt;=66,F475&lt;=87),"Super Adults")</f>
        <v>senior</v>
      </c>
      <c r="H475" s="36"/>
      <c r="I475" s="3">
        <v>7</v>
      </c>
      <c r="J475" s="2" t="s">
        <v>16</v>
      </c>
      <c r="K475" s="2" t="s">
        <v>17</v>
      </c>
      <c r="L475" s="20" t="str">
        <f>IF(AND(I475&lt;5,'Billing Details'!I475&gt;10000),"High Priority","Regular Follow Up")</f>
        <v>Regular Follow Up</v>
      </c>
      <c r="M475" t="str">
        <f>IF(AND(L475="High Priority",'Patient Health Records'!U475="Critical",'Patient Health Records'!T475="Yes"),"Needs Attention",IF(AND('Patient Health Records'!U475&lt;&gt; "Critical",'Patient Health Records'!T475="Yes"),"Monitor Later",IF(AND('Patient Health Records'!U475="Critical",'Patient Health Records'!T475="No"),"Ask for Readmission","No Action")))</f>
        <v>No Action</v>
      </c>
    </row>
    <row r="476" spans="1:13" ht="15.75" customHeight="1">
      <c r="A476" s="2" t="s">
        <v>634</v>
      </c>
      <c r="B476" s="2" t="s">
        <v>99</v>
      </c>
      <c r="C476" s="2" t="s">
        <v>19</v>
      </c>
      <c r="D476" s="17">
        <v>21550</v>
      </c>
      <c r="E476" s="36">
        <f t="shared" si="15"/>
        <v>1958</v>
      </c>
      <c r="F476" s="36">
        <f t="shared" ca="1" si="16"/>
        <v>68</v>
      </c>
      <c r="G476" s="36" t="str" cm="1">
        <f t="array" aca="1" ref="G476" ca="1">_xlfn.IFS(AND(F476&gt;=21,F476&lt;=35), "Young Adults", AND(F476&gt;=35, F476&lt;=45), "Senior Adullt", AND(F476&gt;=46,F476&lt;=65), "senior",AND(F476&gt;=66,F476&lt;=87),"Super Adults")</f>
        <v>Super Adults</v>
      </c>
      <c r="H476" s="36"/>
      <c r="I476" s="3">
        <v>12</v>
      </c>
      <c r="J476" s="2" t="s">
        <v>43</v>
      </c>
      <c r="K476" s="2" t="s">
        <v>51</v>
      </c>
      <c r="L476" s="20" t="str">
        <f>IF(AND(I476&lt;5,'Billing Details'!I476&gt;10000),"High Priority","Regular Follow Up")</f>
        <v>Regular Follow Up</v>
      </c>
      <c r="M476" t="str">
        <f>IF(AND(L476="High Priority",'Patient Health Records'!U476="Critical",'Patient Health Records'!T476="Yes"),"Needs Attention",IF(AND('Patient Health Records'!U476&lt;&gt; "Critical",'Patient Health Records'!T476="Yes"),"Monitor Later",IF(AND('Patient Health Records'!U476="Critical",'Patient Health Records'!T476="No"),"Ask for Readmission","No Action")))</f>
        <v>Monitor Later</v>
      </c>
    </row>
    <row r="477" spans="1:13" ht="15.75" customHeight="1">
      <c r="A477" s="2" t="s">
        <v>635</v>
      </c>
      <c r="B477" s="2" t="s">
        <v>189</v>
      </c>
      <c r="C477" s="2" t="s">
        <v>9</v>
      </c>
      <c r="D477" s="17">
        <v>30682</v>
      </c>
      <c r="E477" s="36">
        <f t="shared" si="15"/>
        <v>1984</v>
      </c>
      <c r="F477" s="36">
        <f t="shared" ca="1" si="16"/>
        <v>42</v>
      </c>
      <c r="G477" s="36" t="str" cm="1">
        <f t="array" aca="1" ref="G477" ca="1">_xlfn.IFS(AND(F477&gt;=21,F477&lt;=35), "Young Adults", AND(F477&gt;=35, F477&lt;=45), "Senior Adullt", AND(F477&gt;=46,F477&lt;=65), "senior",AND(F477&gt;=66,F477&lt;=87),"Super Adults")</f>
        <v>Senior Adullt</v>
      </c>
      <c r="H477" s="36"/>
      <c r="I477" s="3">
        <v>30</v>
      </c>
      <c r="J477" s="2" t="s">
        <v>20</v>
      </c>
      <c r="K477" s="2" t="s">
        <v>11</v>
      </c>
      <c r="L477" s="20" t="str">
        <f>IF(AND(I477&lt;5,'Billing Details'!I477&gt;10000),"High Priority","Regular Follow Up")</f>
        <v>Regular Follow Up</v>
      </c>
      <c r="M477" t="str">
        <f>IF(AND(L477="High Priority",'Patient Health Records'!U477="Critical",'Patient Health Records'!T477="Yes"),"Needs Attention",IF(AND('Patient Health Records'!U477&lt;&gt; "Critical",'Patient Health Records'!T477="Yes"),"Monitor Later",IF(AND('Patient Health Records'!U477="Critical",'Patient Health Records'!T477="No"),"Ask for Readmission","No Action")))</f>
        <v>No Action</v>
      </c>
    </row>
    <row r="478" spans="1:13" ht="15.75" customHeight="1">
      <c r="A478" s="2" t="s">
        <v>636</v>
      </c>
      <c r="B478" s="2" t="s">
        <v>118</v>
      </c>
      <c r="C478" s="2" t="s">
        <v>9</v>
      </c>
      <c r="D478" s="17">
        <v>32508</v>
      </c>
      <c r="E478" s="36">
        <f t="shared" si="15"/>
        <v>1988</v>
      </c>
      <c r="F478" s="36">
        <f t="shared" ca="1" si="16"/>
        <v>38</v>
      </c>
      <c r="G478" s="36" t="str" cm="1">
        <f t="array" aca="1" ref="G478" ca="1">_xlfn.IFS(AND(F478&gt;=21,F478&lt;=35), "Young Adults", AND(F478&gt;=35, F478&lt;=45), "Senior Adullt", AND(F478&gt;=46,F478&lt;=65), "senior",AND(F478&gt;=66,F478&lt;=87),"Super Adults")</f>
        <v>Senior Adullt</v>
      </c>
      <c r="H478" s="36"/>
      <c r="I478" s="3">
        <v>15</v>
      </c>
      <c r="J478" s="2" t="s">
        <v>14</v>
      </c>
      <c r="K478" s="2" t="s">
        <v>51</v>
      </c>
      <c r="L478" s="20" t="str">
        <f>IF(AND(I478&lt;5,'Billing Details'!I478&gt;10000),"High Priority","Regular Follow Up")</f>
        <v>Regular Follow Up</v>
      </c>
      <c r="M478" t="str">
        <f>IF(AND(L478="High Priority",'Patient Health Records'!U478="Critical",'Patient Health Records'!T478="Yes"),"Needs Attention",IF(AND('Patient Health Records'!U478&lt;&gt; "Critical",'Patient Health Records'!T478="Yes"),"Monitor Later",IF(AND('Patient Health Records'!U478="Critical",'Patient Health Records'!T478="No"),"Ask for Readmission","No Action")))</f>
        <v>Ask for Readmission</v>
      </c>
    </row>
    <row r="479" spans="1:13" ht="15.75" customHeight="1">
      <c r="A479" s="2" t="s">
        <v>637</v>
      </c>
      <c r="B479" s="2" t="s">
        <v>13</v>
      </c>
      <c r="C479" s="2" t="s">
        <v>9</v>
      </c>
      <c r="D479" s="17">
        <v>34699</v>
      </c>
      <c r="E479" s="36">
        <f t="shared" si="15"/>
        <v>1994</v>
      </c>
      <c r="F479" s="36">
        <f t="shared" ca="1" si="16"/>
        <v>32</v>
      </c>
      <c r="G479" s="36" t="str" cm="1">
        <f t="array" aca="1" ref="G479" ca="1">_xlfn.IFS(AND(F479&gt;=21,F479&lt;=35), "Young Adults", AND(F479&gt;=35, F479&lt;=45), "Senior Adullt", AND(F479&gt;=46,F479&lt;=65), "senior",AND(F479&gt;=66,F479&lt;=87),"Super Adults")</f>
        <v>Young Adults</v>
      </c>
      <c r="H479" s="36"/>
      <c r="I479" s="3">
        <v>0.5</v>
      </c>
      <c r="J479" s="2" t="s">
        <v>22</v>
      </c>
      <c r="K479" s="2" t="s">
        <v>17</v>
      </c>
      <c r="L479" s="20" t="str">
        <f>IF(AND(I479&lt;5,'Billing Details'!I479&gt;10000),"High Priority","Regular Follow Up")</f>
        <v>High Priority</v>
      </c>
      <c r="M479" t="str">
        <f>IF(AND(L479="High Priority",'Patient Health Records'!U479="Critical",'Patient Health Records'!T479="Yes"),"Needs Attention",IF(AND('Patient Health Records'!U479&lt;&gt; "Critical",'Patient Health Records'!T479="Yes"),"Monitor Later",IF(AND('Patient Health Records'!U479="Critical",'Patient Health Records'!T479="No"),"Ask for Readmission","No Action")))</f>
        <v>Monitor Later</v>
      </c>
    </row>
    <row r="480" spans="1:13" ht="15.75" customHeight="1">
      <c r="A480" s="2" t="s">
        <v>638</v>
      </c>
      <c r="B480" s="2" t="s">
        <v>24</v>
      </c>
      <c r="C480" s="2" t="s">
        <v>19</v>
      </c>
      <c r="D480" s="17">
        <v>28855</v>
      </c>
      <c r="E480" s="36">
        <f t="shared" si="15"/>
        <v>1978</v>
      </c>
      <c r="F480" s="36">
        <f t="shared" ca="1" si="16"/>
        <v>48</v>
      </c>
      <c r="G480" s="36" t="str" cm="1">
        <f t="array" aca="1" ref="G480" ca="1">_xlfn.IFS(AND(F480&gt;=21,F480&lt;=35), "Young Adults", AND(F480&gt;=35, F480&lt;=45), "Senior Adullt", AND(F480&gt;=46,F480&lt;=65), "senior",AND(F480&gt;=66,F480&lt;=87),"Super Adults")</f>
        <v>senior</v>
      </c>
      <c r="H480" s="36"/>
      <c r="I480" s="3">
        <v>15</v>
      </c>
      <c r="J480" s="2" t="s">
        <v>28</v>
      </c>
      <c r="K480" s="2" t="s">
        <v>11</v>
      </c>
      <c r="L480" s="20" t="str">
        <f>IF(AND(I480&lt;5,'Billing Details'!I480&gt;10000),"High Priority","Regular Follow Up")</f>
        <v>Regular Follow Up</v>
      </c>
      <c r="M480" t="str">
        <f>IF(AND(L480="High Priority",'Patient Health Records'!U480="Critical",'Patient Health Records'!T480="Yes"),"Needs Attention",IF(AND('Patient Health Records'!U480&lt;&gt; "Critical",'Patient Health Records'!T480="Yes"),"Monitor Later",IF(AND('Patient Health Records'!U480="Critical",'Patient Health Records'!T480="No"),"Ask for Readmission","No Action")))</f>
        <v>No Action</v>
      </c>
    </row>
    <row r="481" spans="1:13" ht="15.75" customHeight="1">
      <c r="A481" s="2" t="s">
        <v>639</v>
      </c>
      <c r="B481" s="2" t="s">
        <v>70</v>
      </c>
      <c r="C481" s="2" t="s">
        <v>9</v>
      </c>
      <c r="D481" s="17">
        <v>34699</v>
      </c>
      <c r="E481" s="36">
        <f t="shared" si="15"/>
        <v>1994</v>
      </c>
      <c r="F481" s="36">
        <f t="shared" ca="1" si="16"/>
        <v>32</v>
      </c>
      <c r="G481" s="36" t="str" cm="1">
        <f t="array" aca="1" ref="G481" ca="1">_xlfn.IFS(AND(F481&gt;=21,F481&lt;=35), "Young Adults", AND(F481&gt;=35, F481&lt;=45), "Senior Adullt", AND(F481&gt;=46,F481&lt;=65), "senior",AND(F481&gt;=66,F481&lt;=87),"Super Adults")</f>
        <v>Young Adults</v>
      </c>
      <c r="H481" s="36"/>
      <c r="I481" s="3">
        <v>20</v>
      </c>
      <c r="J481" s="2" t="s">
        <v>20</v>
      </c>
      <c r="K481" s="2" t="s">
        <v>11</v>
      </c>
      <c r="L481" s="20" t="str">
        <f>IF(AND(I481&lt;5,'Billing Details'!I481&gt;10000),"High Priority","Regular Follow Up")</f>
        <v>Regular Follow Up</v>
      </c>
      <c r="M481" t="str">
        <f>IF(AND(L481="High Priority",'Patient Health Records'!U481="Critical",'Patient Health Records'!T481="Yes"),"Needs Attention",IF(AND('Patient Health Records'!U481&lt;&gt; "Critical",'Patient Health Records'!T481="Yes"),"Monitor Later",IF(AND('Patient Health Records'!U481="Critical",'Patient Health Records'!T481="No"),"Ask for Readmission","No Action")))</f>
        <v>Monitor Later</v>
      </c>
    </row>
    <row r="482" spans="1:13" ht="15.75" customHeight="1">
      <c r="A482" s="2" t="s">
        <v>640</v>
      </c>
      <c r="B482" s="2" t="s">
        <v>92</v>
      </c>
      <c r="C482" s="2" t="s">
        <v>19</v>
      </c>
      <c r="D482" s="17">
        <v>30682</v>
      </c>
      <c r="E482" s="36">
        <f t="shared" si="15"/>
        <v>1984</v>
      </c>
      <c r="F482" s="36">
        <f t="shared" ca="1" si="16"/>
        <v>42</v>
      </c>
      <c r="G482" s="36" t="str" cm="1">
        <f t="array" aca="1" ref="G482" ca="1">_xlfn.IFS(AND(F482&gt;=21,F482&lt;=35), "Young Adults", AND(F482&gt;=35, F482&lt;=45), "Senior Adullt", AND(F482&gt;=46,F482&lt;=65), "senior",AND(F482&gt;=66,F482&lt;=87),"Super Adults")</f>
        <v>Senior Adullt</v>
      </c>
      <c r="H482" s="36"/>
      <c r="I482" s="3">
        <v>4</v>
      </c>
      <c r="J482" s="2" t="s">
        <v>22</v>
      </c>
      <c r="K482" s="2" t="s">
        <v>17</v>
      </c>
      <c r="L482" s="20" t="str">
        <f>IF(AND(I482&lt;5,'Billing Details'!I482&gt;10000),"High Priority","Regular Follow Up")</f>
        <v>High Priority</v>
      </c>
      <c r="M482" t="str">
        <f>IF(AND(L482="High Priority",'Patient Health Records'!U482="Critical",'Patient Health Records'!T482="Yes"),"Needs Attention",IF(AND('Patient Health Records'!U482&lt;&gt; "Critical",'Patient Health Records'!T482="Yes"),"Monitor Later",IF(AND('Patient Health Records'!U482="Critical",'Patient Health Records'!T482="No"),"Ask for Readmission","No Action")))</f>
        <v>Monitor Later</v>
      </c>
    </row>
    <row r="483" spans="1:13" ht="15.75" customHeight="1">
      <c r="A483" s="2" t="s">
        <v>641</v>
      </c>
      <c r="B483" s="2" t="s">
        <v>36</v>
      </c>
      <c r="C483" s="2" t="s">
        <v>19</v>
      </c>
      <c r="D483" s="17">
        <v>25203</v>
      </c>
      <c r="E483" s="36">
        <f t="shared" si="15"/>
        <v>1968</v>
      </c>
      <c r="F483" s="36">
        <f t="shared" ca="1" si="16"/>
        <v>58</v>
      </c>
      <c r="G483" s="36" t="str" cm="1">
        <f t="array" aca="1" ref="G483" ca="1">_xlfn.IFS(AND(F483&gt;=21,F483&lt;=35), "Young Adults", AND(F483&gt;=35, F483&lt;=45), "Senior Adullt", AND(F483&gt;=46,F483&lt;=65), "senior",AND(F483&gt;=66,F483&lt;=87),"Super Adults")</f>
        <v>senior</v>
      </c>
      <c r="H483" s="36"/>
      <c r="I483" s="3">
        <v>40</v>
      </c>
      <c r="J483" s="2" t="s">
        <v>43</v>
      </c>
      <c r="K483" s="2" t="s">
        <v>51</v>
      </c>
      <c r="L483" s="20" t="str">
        <f>IF(AND(I483&lt;5,'Billing Details'!I483&gt;10000),"High Priority","Regular Follow Up")</f>
        <v>Regular Follow Up</v>
      </c>
      <c r="M483" t="str">
        <f>IF(AND(L483="High Priority",'Patient Health Records'!U483="Critical",'Patient Health Records'!T483="Yes"),"Needs Attention",IF(AND('Patient Health Records'!U483&lt;&gt; "Critical",'Patient Health Records'!T483="Yes"),"Monitor Later",IF(AND('Patient Health Records'!U483="Critical",'Patient Health Records'!T483="No"),"Ask for Readmission","No Action")))</f>
        <v>No Action</v>
      </c>
    </row>
    <row r="484" spans="1:13" ht="15.75" customHeight="1">
      <c r="A484" s="2" t="s">
        <v>642</v>
      </c>
      <c r="B484" s="2" t="s">
        <v>215</v>
      </c>
      <c r="C484" s="2" t="s">
        <v>9</v>
      </c>
      <c r="D484" s="17">
        <v>23377</v>
      </c>
      <c r="E484" s="36">
        <f t="shared" si="15"/>
        <v>1964</v>
      </c>
      <c r="F484" s="36">
        <f t="shared" ca="1" si="16"/>
        <v>62</v>
      </c>
      <c r="G484" s="36" t="str" cm="1">
        <f t="array" aca="1" ref="G484" ca="1">_xlfn.IFS(AND(F484&gt;=21,F484&lt;=35), "Young Adults", AND(F484&gt;=35, F484&lt;=45), "Senior Adullt", AND(F484&gt;=46,F484&lt;=65), "senior",AND(F484&gt;=66,F484&lt;=87),"Super Adults")</f>
        <v>senior</v>
      </c>
      <c r="H484" s="36"/>
      <c r="I484" s="3">
        <v>15</v>
      </c>
      <c r="J484" s="2" t="s">
        <v>16</v>
      </c>
      <c r="K484" s="2" t="s">
        <v>17</v>
      </c>
      <c r="L484" s="20" t="str">
        <f>IF(AND(I484&lt;5,'Billing Details'!I484&gt;10000),"High Priority","Regular Follow Up")</f>
        <v>Regular Follow Up</v>
      </c>
      <c r="M484" t="str">
        <f>IF(AND(L484="High Priority",'Patient Health Records'!U484="Critical",'Patient Health Records'!T484="Yes"),"Needs Attention",IF(AND('Patient Health Records'!U484&lt;&gt; "Critical",'Patient Health Records'!T484="Yes"),"Monitor Later",IF(AND('Patient Health Records'!U484="Critical",'Patient Health Records'!T484="No"),"Ask for Readmission","No Action")))</f>
        <v>No Action</v>
      </c>
    </row>
    <row r="485" spans="1:13" ht="15.75" customHeight="1">
      <c r="A485" s="2" t="s">
        <v>643</v>
      </c>
      <c r="B485" s="2" t="s">
        <v>136</v>
      </c>
      <c r="C485" s="2" t="s">
        <v>19</v>
      </c>
      <c r="D485" s="17">
        <v>34334</v>
      </c>
      <c r="E485" s="36">
        <f t="shared" si="15"/>
        <v>1993</v>
      </c>
      <c r="F485" s="36">
        <f t="shared" ca="1" si="16"/>
        <v>33</v>
      </c>
      <c r="G485" s="36" t="str" cm="1">
        <f t="array" aca="1" ref="G485" ca="1">_xlfn.IFS(AND(F485&gt;=21,F485&lt;=35), "Young Adults", AND(F485&gt;=35, F485&lt;=45), "Senior Adullt", AND(F485&gt;=46,F485&lt;=65), "senior",AND(F485&gt;=66,F485&lt;=87),"Super Adults")</f>
        <v>Young Adults</v>
      </c>
      <c r="H485" s="36"/>
      <c r="I485" s="3">
        <v>0.5</v>
      </c>
      <c r="J485" s="2" t="s">
        <v>22</v>
      </c>
      <c r="K485" s="2" t="s">
        <v>17</v>
      </c>
      <c r="L485" s="20" t="str">
        <f>IF(AND(I485&lt;5,'Billing Details'!I485&gt;10000),"High Priority","Regular Follow Up")</f>
        <v>Regular Follow Up</v>
      </c>
      <c r="M485" t="str">
        <f>IF(AND(L485="High Priority",'Patient Health Records'!U485="Critical",'Patient Health Records'!T485="Yes"),"Needs Attention",IF(AND('Patient Health Records'!U485&lt;&gt; "Critical",'Patient Health Records'!T485="Yes"),"Monitor Later",IF(AND('Patient Health Records'!U485="Critical",'Patient Health Records'!T485="No"),"Ask for Readmission","No Action")))</f>
        <v>Ask for Readmission</v>
      </c>
    </row>
    <row r="486" spans="1:13" ht="15.75" customHeight="1">
      <c r="A486" s="2" t="s">
        <v>644</v>
      </c>
      <c r="B486" s="2" t="s">
        <v>31</v>
      </c>
      <c r="C486" s="2" t="s">
        <v>9</v>
      </c>
      <c r="D486" s="17">
        <v>23377</v>
      </c>
      <c r="E486" s="36">
        <f t="shared" si="15"/>
        <v>1964</v>
      </c>
      <c r="F486" s="36">
        <f t="shared" ca="1" si="16"/>
        <v>62</v>
      </c>
      <c r="G486" s="36" t="str" cm="1">
        <f t="array" aca="1" ref="G486" ca="1">_xlfn.IFS(AND(F486&gt;=21,F486&lt;=35), "Young Adults", AND(F486&gt;=35, F486&lt;=45), "Senior Adullt", AND(F486&gt;=46,F486&lt;=65), "senior",AND(F486&gt;=66,F486&lt;=87),"Super Adults")</f>
        <v>senior</v>
      </c>
      <c r="H486" s="36"/>
      <c r="I486" s="3">
        <v>30</v>
      </c>
      <c r="J486" s="2" t="s">
        <v>28</v>
      </c>
      <c r="K486" s="2" t="s">
        <v>11</v>
      </c>
      <c r="L486" s="20" t="str">
        <f>IF(AND(I486&lt;5,'Billing Details'!I486&gt;10000),"High Priority","Regular Follow Up")</f>
        <v>Regular Follow Up</v>
      </c>
      <c r="M486" t="str">
        <f>IF(AND(L486="High Priority",'Patient Health Records'!U486="Critical",'Patient Health Records'!T486="Yes"),"Needs Attention",IF(AND('Patient Health Records'!U486&lt;&gt; "Critical",'Patient Health Records'!T486="Yes"),"Monitor Later",IF(AND('Patient Health Records'!U486="Critical",'Patient Health Records'!T486="No"),"Ask for Readmission","No Action")))</f>
        <v>No Action</v>
      </c>
    </row>
    <row r="487" spans="1:13" ht="15.75" customHeight="1">
      <c r="A487" s="2" t="s">
        <v>645</v>
      </c>
      <c r="B487" s="2" t="s">
        <v>99</v>
      </c>
      <c r="C487" s="2" t="s">
        <v>19</v>
      </c>
      <c r="D487" s="17">
        <v>28855</v>
      </c>
      <c r="E487" s="36">
        <f t="shared" si="15"/>
        <v>1978</v>
      </c>
      <c r="F487" s="36">
        <f t="shared" ca="1" si="16"/>
        <v>48</v>
      </c>
      <c r="G487" s="36" t="str" cm="1">
        <f t="array" aca="1" ref="G487" ca="1">_xlfn.IFS(AND(F487&gt;=21,F487&lt;=35), "Young Adults", AND(F487&gt;=35, F487&lt;=45), "Senior Adullt", AND(F487&gt;=46,F487&lt;=65), "senior",AND(F487&gt;=66,F487&lt;=87),"Super Adults")</f>
        <v>senior</v>
      </c>
      <c r="H487" s="36"/>
      <c r="I487" s="3">
        <v>9</v>
      </c>
      <c r="J487" s="2" t="s">
        <v>20</v>
      </c>
      <c r="K487" s="2" t="s">
        <v>11</v>
      </c>
      <c r="L487" s="20" t="str">
        <f>IF(AND(I487&lt;5,'Billing Details'!I487&gt;10000),"High Priority","Regular Follow Up")</f>
        <v>Regular Follow Up</v>
      </c>
      <c r="M487" t="str">
        <f>IF(AND(L487="High Priority",'Patient Health Records'!U487="Critical",'Patient Health Records'!T487="Yes"),"Needs Attention",IF(AND('Patient Health Records'!U487&lt;&gt; "Critical",'Patient Health Records'!T487="Yes"),"Monitor Later",IF(AND('Patient Health Records'!U487="Critical",'Patient Health Records'!T487="No"),"Ask for Readmission","No Action")))</f>
        <v>No Action</v>
      </c>
    </row>
    <row r="488" spans="1:13" ht="15.75" customHeight="1">
      <c r="A488" s="2" t="s">
        <v>646</v>
      </c>
      <c r="B488" s="2" t="s">
        <v>647</v>
      </c>
      <c r="C488" s="2" t="s">
        <v>19</v>
      </c>
      <c r="D488" s="17">
        <v>28855</v>
      </c>
      <c r="E488" s="36">
        <f t="shared" si="15"/>
        <v>1978</v>
      </c>
      <c r="F488" s="36">
        <f t="shared" ca="1" si="16"/>
        <v>48</v>
      </c>
      <c r="G488" s="36" t="str" cm="1">
        <f t="array" aca="1" ref="G488" ca="1">_xlfn.IFS(AND(F488&gt;=21,F488&lt;=35), "Young Adults", AND(F488&gt;=35, F488&lt;=45), "Senior Adullt", AND(F488&gt;=46,F488&lt;=65), "senior",AND(F488&gt;=66,F488&lt;=87),"Super Adults")</f>
        <v>senior</v>
      </c>
      <c r="H488" s="36"/>
      <c r="I488" s="3">
        <v>7</v>
      </c>
      <c r="J488" s="2" t="s">
        <v>28</v>
      </c>
      <c r="K488" s="2" t="s">
        <v>11</v>
      </c>
      <c r="L488" s="20" t="str">
        <f>IF(AND(I488&lt;5,'Billing Details'!I488&gt;10000),"High Priority","Regular Follow Up")</f>
        <v>Regular Follow Up</v>
      </c>
      <c r="M488" t="str">
        <f>IF(AND(L488="High Priority",'Patient Health Records'!U488="Critical",'Patient Health Records'!T488="Yes"),"Needs Attention",IF(AND('Patient Health Records'!U488&lt;&gt; "Critical",'Patient Health Records'!T488="Yes"),"Monitor Later",IF(AND('Patient Health Records'!U488="Critical",'Patient Health Records'!T488="No"),"Ask for Readmission","No Action")))</f>
        <v>Monitor Later</v>
      </c>
    </row>
    <row r="489" spans="1:13" ht="15.75" customHeight="1">
      <c r="A489" s="2" t="s">
        <v>648</v>
      </c>
      <c r="B489" s="2" t="s">
        <v>131</v>
      </c>
      <c r="C489" s="2" t="s">
        <v>19</v>
      </c>
      <c r="D489" s="17">
        <v>28855</v>
      </c>
      <c r="E489" s="36">
        <f t="shared" si="15"/>
        <v>1978</v>
      </c>
      <c r="F489" s="36">
        <f t="shared" ca="1" si="16"/>
        <v>48</v>
      </c>
      <c r="G489" s="36" t="str" cm="1">
        <f t="array" aca="1" ref="G489" ca="1">_xlfn.IFS(AND(F489&gt;=21,F489&lt;=35), "Young Adults", AND(F489&gt;=35, F489&lt;=45), "Senior Adullt", AND(F489&gt;=46,F489&lt;=65), "senior",AND(F489&gt;=66,F489&lt;=87),"Super Adults")</f>
        <v>senior</v>
      </c>
      <c r="H489" s="36"/>
      <c r="I489" s="3">
        <v>3</v>
      </c>
      <c r="J489" s="2" t="s">
        <v>10</v>
      </c>
      <c r="K489" s="2" t="s">
        <v>11</v>
      </c>
      <c r="L489" s="20" t="str">
        <f>IF(AND(I489&lt;5,'Billing Details'!I489&gt;10000),"High Priority","Regular Follow Up")</f>
        <v>Regular Follow Up</v>
      </c>
      <c r="M489" t="str">
        <f>IF(AND(L489="High Priority",'Patient Health Records'!U489="Critical",'Patient Health Records'!T489="Yes"),"Needs Attention",IF(AND('Patient Health Records'!U489&lt;&gt; "Critical",'Patient Health Records'!T489="Yes"),"Monitor Later",IF(AND('Patient Health Records'!U489="Critical",'Patient Health Records'!T489="No"),"Ask for Readmission","No Action")))</f>
        <v>No Action</v>
      </c>
    </row>
    <row r="490" spans="1:13" ht="15.75" customHeight="1">
      <c r="A490" s="2" t="s">
        <v>649</v>
      </c>
      <c r="B490" s="2" t="s">
        <v>736</v>
      </c>
      <c r="C490" s="2" t="s">
        <v>19</v>
      </c>
      <c r="D490" s="17">
        <v>25203</v>
      </c>
      <c r="E490" s="36">
        <f t="shared" si="15"/>
        <v>1968</v>
      </c>
      <c r="F490" s="36">
        <f t="shared" ca="1" si="16"/>
        <v>58</v>
      </c>
      <c r="G490" s="36" t="str" cm="1">
        <f t="array" aca="1" ref="G490" ca="1">_xlfn.IFS(AND(F490&gt;=21,F490&lt;=35), "Young Adults", AND(F490&gt;=35, F490&lt;=45), "Senior Adullt", AND(F490&gt;=46,F490&lt;=65), "senior",AND(F490&gt;=66,F490&lt;=87),"Super Adults")</f>
        <v>senior</v>
      </c>
      <c r="H490" s="36"/>
      <c r="I490" s="3">
        <v>12</v>
      </c>
      <c r="J490" s="2" t="s">
        <v>43</v>
      </c>
      <c r="K490" s="2" t="s">
        <v>51</v>
      </c>
      <c r="L490" s="20" t="str">
        <f>IF(AND(I490&lt;5,'Billing Details'!I490&gt;10000),"High Priority","Regular Follow Up")</f>
        <v>Regular Follow Up</v>
      </c>
      <c r="M490" t="str">
        <f>IF(AND(L490="High Priority",'Patient Health Records'!U490="Critical",'Patient Health Records'!T490="Yes"),"Needs Attention",IF(AND('Patient Health Records'!U490&lt;&gt; "Critical",'Patient Health Records'!T490="Yes"),"Monitor Later",IF(AND('Patient Health Records'!U490="Critical",'Patient Health Records'!T490="No"),"Ask for Readmission","No Action")))</f>
        <v>No Action</v>
      </c>
    </row>
    <row r="491" spans="1:13" ht="15.75" customHeight="1">
      <c r="A491" s="2" t="s">
        <v>650</v>
      </c>
      <c r="B491" s="2" t="s">
        <v>459</v>
      </c>
      <c r="C491" s="2" t="s">
        <v>9</v>
      </c>
      <c r="D491" s="17">
        <v>32508</v>
      </c>
      <c r="E491" s="36">
        <f t="shared" si="15"/>
        <v>1988</v>
      </c>
      <c r="F491" s="36">
        <f t="shared" ca="1" si="16"/>
        <v>38</v>
      </c>
      <c r="G491" s="36" t="str" cm="1">
        <f t="array" aca="1" ref="G491" ca="1">_xlfn.IFS(AND(F491&gt;=21,F491&lt;=35), "Young Adults", AND(F491&gt;=35, F491&lt;=45), "Senior Adullt", AND(F491&gt;=46,F491&lt;=65), "senior",AND(F491&gt;=66,F491&lt;=87),"Super Adults")</f>
        <v>Senior Adullt</v>
      </c>
      <c r="H491" s="36"/>
      <c r="I491" s="3">
        <v>7</v>
      </c>
      <c r="J491" s="2" t="s">
        <v>20</v>
      </c>
      <c r="K491" s="2" t="s">
        <v>11</v>
      </c>
      <c r="L491" s="20" t="str">
        <f>IF(AND(I491&lt;5,'Billing Details'!I491&gt;10000),"High Priority","Regular Follow Up")</f>
        <v>Regular Follow Up</v>
      </c>
      <c r="M491" t="str">
        <f>IF(AND(L491="High Priority",'Patient Health Records'!U491="Critical",'Patient Health Records'!T491="Yes"),"Needs Attention",IF(AND('Patient Health Records'!U491&lt;&gt; "Critical",'Patient Health Records'!T491="Yes"),"Monitor Later",IF(AND('Patient Health Records'!U491="Critical",'Patient Health Records'!T491="No"),"Ask for Readmission","No Action")))</f>
        <v>Monitor Later</v>
      </c>
    </row>
    <row r="492" spans="1:13" ht="15.75" customHeight="1">
      <c r="A492" s="2" t="s">
        <v>651</v>
      </c>
      <c r="B492" s="2" t="s">
        <v>211</v>
      </c>
      <c r="C492" s="2" t="s">
        <v>19</v>
      </c>
      <c r="D492" s="17">
        <v>27029</v>
      </c>
      <c r="E492" s="36">
        <f t="shared" si="15"/>
        <v>1973</v>
      </c>
      <c r="F492" s="36">
        <f t="shared" ca="1" si="16"/>
        <v>53</v>
      </c>
      <c r="G492" s="36" t="str" cm="1">
        <f t="array" aca="1" ref="G492" ca="1">_xlfn.IFS(AND(F492&gt;=21,F492&lt;=35), "Young Adults", AND(F492&gt;=35, F492&lt;=45), "Senior Adullt", AND(F492&gt;=46,F492&lt;=65), "senior",AND(F492&gt;=66,F492&lt;=87),"Super Adults")</f>
        <v>senior</v>
      </c>
      <c r="H492" s="36"/>
      <c r="I492" s="3">
        <v>5</v>
      </c>
      <c r="J492" s="2" t="s">
        <v>43</v>
      </c>
      <c r="K492" s="2" t="s">
        <v>51</v>
      </c>
      <c r="L492" s="20" t="str">
        <f>IF(AND(I492&lt;5,'Billing Details'!I492&gt;10000),"High Priority","Regular Follow Up")</f>
        <v>Regular Follow Up</v>
      </c>
      <c r="M492" t="str">
        <f>IF(AND(L492="High Priority",'Patient Health Records'!U492="Critical",'Patient Health Records'!T492="Yes"),"Needs Attention",IF(AND('Patient Health Records'!U492&lt;&gt; "Critical",'Patient Health Records'!T492="Yes"),"Monitor Later",IF(AND('Patient Health Records'!U492="Critical",'Patient Health Records'!T492="No"),"Ask for Readmission","No Action")))</f>
        <v>No Action</v>
      </c>
    </row>
    <row r="493" spans="1:13" ht="15.75" customHeight="1">
      <c r="A493" s="2" t="s">
        <v>652</v>
      </c>
      <c r="B493" s="2" t="s">
        <v>436</v>
      </c>
      <c r="C493" s="2" t="s">
        <v>9</v>
      </c>
      <c r="D493" s="17">
        <v>32508</v>
      </c>
      <c r="E493" s="36">
        <f t="shared" si="15"/>
        <v>1988</v>
      </c>
      <c r="F493" s="36">
        <f t="shared" ca="1" si="16"/>
        <v>38</v>
      </c>
      <c r="G493" s="36" t="str" cm="1">
        <f t="array" aca="1" ref="G493" ca="1">_xlfn.IFS(AND(F493&gt;=21,F493&lt;=35), "Young Adults", AND(F493&gt;=35, F493&lt;=45), "Senior Adullt", AND(F493&gt;=46,F493&lt;=65), "senior",AND(F493&gt;=66,F493&lt;=87),"Super Adults")</f>
        <v>Senior Adullt</v>
      </c>
      <c r="H493" s="36"/>
      <c r="I493" s="3">
        <v>20</v>
      </c>
      <c r="J493" s="2" t="s">
        <v>14</v>
      </c>
      <c r="K493" s="2" t="s">
        <v>51</v>
      </c>
      <c r="L493" s="20" t="str">
        <f>IF(AND(I493&lt;5,'Billing Details'!I493&gt;10000),"High Priority","Regular Follow Up")</f>
        <v>Regular Follow Up</v>
      </c>
      <c r="M493" t="str">
        <f>IF(AND(L493="High Priority",'Patient Health Records'!U493="Critical",'Patient Health Records'!T493="Yes"),"Needs Attention",IF(AND('Patient Health Records'!U493&lt;&gt; "Critical",'Patient Health Records'!T493="Yes"),"Monitor Later",IF(AND('Patient Health Records'!U493="Critical",'Patient Health Records'!T493="No"),"Ask for Readmission","No Action")))</f>
        <v>Monitor Later</v>
      </c>
    </row>
    <row r="494" spans="1:13" ht="15.75" customHeight="1">
      <c r="A494" s="2" t="s">
        <v>653</v>
      </c>
      <c r="B494" s="2" t="s">
        <v>175</v>
      </c>
      <c r="C494" s="2" t="s">
        <v>19</v>
      </c>
      <c r="D494" s="17">
        <v>19724</v>
      </c>
      <c r="E494" s="36">
        <f t="shared" si="15"/>
        <v>1953</v>
      </c>
      <c r="F494" s="36">
        <f t="shared" ca="1" si="16"/>
        <v>73</v>
      </c>
      <c r="G494" s="36" t="str" cm="1">
        <f t="array" aca="1" ref="G494" ca="1">_xlfn.IFS(AND(F494&gt;=21,F494&lt;=35), "Young Adults", AND(F494&gt;=35, F494&lt;=45), "Senior Adullt", AND(F494&gt;=46,F494&lt;=65), "senior",AND(F494&gt;=66,F494&lt;=87),"Super Adults")</f>
        <v>Super Adults</v>
      </c>
      <c r="H494" s="36"/>
      <c r="I494" s="3">
        <v>5</v>
      </c>
      <c r="J494" s="2" t="s">
        <v>22</v>
      </c>
      <c r="K494" s="2" t="s">
        <v>17</v>
      </c>
      <c r="L494" s="20" t="str">
        <f>IF(AND(I494&lt;5,'Billing Details'!I494&gt;10000),"High Priority","Regular Follow Up")</f>
        <v>Regular Follow Up</v>
      </c>
      <c r="M494" t="str">
        <f>IF(AND(L494="High Priority",'Patient Health Records'!U494="Critical",'Patient Health Records'!T494="Yes"),"Needs Attention",IF(AND('Patient Health Records'!U494&lt;&gt; "Critical",'Patient Health Records'!T494="Yes"),"Monitor Later",IF(AND('Patient Health Records'!U494="Critical",'Patient Health Records'!T494="No"),"Ask for Readmission","No Action")))</f>
        <v>No Action</v>
      </c>
    </row>
    <row r="495" spans="1:13" ht="15.75" customHeight="1">
      <c r="A495" s="2" t="s">
        <v>654</v>
      </c>
      <c r="B495" s="2" t="s">
        <v>655</v>
      </c>
      <c r="C495" s="2" t="s">
        <v>9</v>
      </c>
      <c r="D495" s="17">
        <v>29951</v>
      </c>
      <c r="E495" s="36">
        <f t="shared" si="15"/>
        <v>1981</v>
      </c>
      <c r="F495" s="36">
        <f t="shared" ca="1" si="16"/>
        <v>45</v>
      </c>
      <c r="G495" s="36" t="str" cm="1">
        <f t="array" aca="1" ref="G495" ca="1">_xlfn.IFS(AND(F495&gt;=21,F495&lt;=35), "Young Adults", AND(F495&gt;=35, F495&lt;=45), "Senior Adullt", AND(F495&gt;=46,F495&lt;=65), "senior",AND(F495&gt;=66,F495&lt;=87),"Super Adults")</f>
        <v>Senior Adullt</v>
      </c>
      <c r="H495" s="36"/>
      <c r="I495" s="3">
        <v>15</v>
      </c>
      <c r="J495" s="2" t="s">
        <v>10</v>
      </c>
      <c r="K495" s="2" t="s">
        <v>11</v>
      </c>
      <c r="L495" s="20" t="str">
        <f>IF(AND(I495&lt;5,'Billing Details'!I495&gt;10000),"High Priority","Regular Follow Up")</f>
        <v>Regular Follow Up</v>
      </c>
      <c r="M495" t="str">
        <f>IF(AND(L495="High Priority",'Patient Health Records'!U495="Critical",'Patient Health Records'!T495="Yes"),"Needs Attention",IF(AND('Patient Health Records'!U495&lt;&gt; "Critical",'Patient Health Records'!T495="Yes"),"Monitor Later",IF(AND('Patient Health Records'!U495="Critical",'Patient Health Records'!T495="No"),"Ask for Readmission","No Action")))</f>
        <v>Ask for Readmission</v>
      </c>
    </row>
    <row r="496" spans="1:13" ht="15.75" customHeight="1">
      <c r="A496" s="2" t="s">
        <v>656</v>
      </c>
      <c r="B496" s="2" t="s">
        <v>151</v>
      </c>
      <c r="C496" s="2" t="s">
        <v>19</v>
      </c>
      <c r="D496" s="17">
        <v>25203</v>
      </c>
      <c r="E496" s="36">
        <f t="shared" si="15"/>
        <v>1968</v>
      </c>
      <c r="F496" s="36">
        <f t="shared" ca="1" si="16"/>
        <v>58</v>
      </c>
      <c r="G496" s="36" t="str" cm="1">
        <f t="array" aca="1" ref="G496" ca="1">_xlfn.IFS(AND(F496&gt;=21,F496&lt;=35), "Young Adults", AND(F496&gt;=35, F496&lt;=45), "Senior Adullt", AND(F496&gt;=46,F496&lt;=65), "senior",AND(F496&gt;=66,F496&lt;=87),"Super Adults")</f>
        <v>senior</v>
      </c>
      <c r="H496" s="36"/>
      <c r="I496" s="3">
        <v>2</v>
      </c>
      <c r="J496" s="2" t="s">
        <v>20</v>
      </c>
      <c r="K496" s="2" t="s">
        <v>11</v>
      </c>
      <c r="L496" s="20" t="str">
        <f>IF(AND(I496&lt;5,'Billing Details'!I496&gt;10000),"High Priority","Regular Follow Up")</f>
        <v>High Priority</v>
      </c>
      <c r="M496" t="str">
        <f>IF(AND(L496="High Priority",'Patient Health Records'!U496="Critical",'Patient Health Records'!T496="Yes"),"Needs Attention",IF(AND('Patient Health Records'!U496&lt;&gt; "Critical",'Patient Health Records'!T496="Yes"),"Monitor Later",IF(AND('Patient Health Records'!U496="Critical",'Patient Health Records'!T496="No"),"Ask for Readmission","No Action")))</f>
        <v>Needs Attention</v>
      </c>
    </row>
    <row r="497" spans="1:13" ht="15.75" customHeight="1">
      <c r="A497" s="2" t="s">
        <v>657</v>
      </c>
      <c r="B497" s="2" t="s">
        <v>101</v>
      </c>
      <c r="C497" s="2" t="s">
        <v>19</v>
      </c>
      <c r="D497" s="17">
        <v>25203</v>
      </c>
      <c r="E497" s="36">
        <f t="shared" si="15"/>
        <v>1968</v>
      </c>
      <c r="F497" s="36">
        <f t="shared" ca="1" si="16"/>
        <v>58</v>
      </c>
      <c r="G497" s="36" t="str" cm="1">
        <f t="array" aca="1" ref="G497" ca="1">_xlfn.IFS(AND(F497&gt;=21,F497&lt;=35), "Young Adults", AND(F497&gt;=35, F497&lt;=45), "Senior Adullt", AND(F497&gt;=46,F497&lt;=65), "senior",AND(F497&gt;=66,F497&lt;=87),"Super Adults")</f>
        <v>senior</v>
      </c>
      <c r="H497" s="36"/>
      <c r="I497" s="3">
        <v>20</v>
      </c>
      <c r="J497" s="2" t="s">
        <v>33</v>
      </c>
      <c r="K497" s="2" t="s">
        <v>29</v>
      </c>
      <c r="L497" s="20" t="str">
        <f>IF(AND(I497&lt;5,'Billing Details'!I497&gt;10000),"High Priority","Regular Follow Up")</f>
        <v>Regular Follow Up</v>
      </c>
      <c r="M497" t="str">
        <f>IF(AND(L497="High Priority",'Patient Health Records'!U497="Critical",'Patient Health Records'!T497="Yes"),"Needs Attention",IF(AND('Patient Health Records'!U497&lt;&gt; "Critical",'Patient Health Records'!T497="Yes"),"Monitor Later",IF(AND('Patient Health Records'!U497="Critical",'Patient Health Records'!T497="No"),"Ask for Readmission","No Action")))</f>
        <v>No Action</v>
      </c>
    </row>
    <row r="498" spans="1:13" ht="15.75" customHeight="1">
      <c r="A498" s="2" t="s">
        <v>658</v>
      </c>
      <c r="B498" s="2" t="s">
        <v>50</v>
      </c>
      <c r="C498" s="2" t="s">
        <v>19</v>
      </c>
      <c r="D498" s="17">
        <v>27760</v>
      </c>
      <c r="E498" s="36">
        <f t="shared" si="15"/>
        <v>1976</v>
      </c>
      <c r="F498" s="36">
        <f t="shared" ca="1" si="16"/>
        <v>50</v>
      </c>
      <c r="G498" s="36" t="str" cm="1">
        <f t="array" aca="1" ref="G498" ca="1">_xlfn.IFS(AND(F498&gt;=21,F498&lt;=35), "Young Adults", AND(F498&gt;=35, F498&lt;=45), "Senior Adullt", AND(F498&gt;=46,F498&lt;=65), "senior",AND(F498&gt;=66,F498&lt;=87),"Super Adults")</f>
        <v>senior</v>
      </c>
      <c r="H498" s="36"/>
      <c r="I498" s="3">
        <v>5</v>
      </c>
      <c r="J498" s="2" t="s">
        <v>14</v>
      </c>
      <c r="K498" s="2" t="s">
        <v>51</v>
      </c>
      <c r="L498" s="20" t="str">
        <f>IF(AND(I498&lt;5,'Billing Details'!I498&gt;10000),"High Priority","Regular Follow Up")</f>
        <v>Regular Follow Up</v>
      </c>
      <c r="M498" t="str">
        <f>IF(AND(L498="High Priority",'Patient Health Records'!U498="Critical",'Patient Health Records'!T498="Yes"),"Needs Attention",IF(AND('Patient Health Records'!U498&lt;&gt; "Critical",'Patient Health Records'!T498="Yes"),"Monitor Later",IF(AND('Patient Health Records'!U498="Critical",'Patient Health Records'!T498="No"),"Ask for Readmission","No Action")))</f>
        <v>Ask for Readmission</v>
      </c>
    </row>
    <row r="499" spans="1:13" ht="15.75" customHeight="1">
      <c r="A499" s="2" t="s">
        <v>659</v>
      </c>
      <c r="B499" s="2" t="s">
        <v>385</v>
      </c>
      <c r="C499" s="2" t="s">
        <v>9</v>
      </c>
      <c r="D499" s="17">
        <v>28855</v>
      </c>
      <c r="E499" s="36">
        <f t="shared" si="15"/>
        <v>1978</v>
      </c>
      <c r="F499" s="36">
        <f t="shared" ca="1" si="16"/>
        <v>48</v>
      </c>
      <c r="G499" s="36" t="str" cm="1">
        <f t="array" aca="1" ref="G499" ca="1">_xlfn.IFS(AND(F499&gt;=21,F499&lt;=35), "Young Adults", AND(F499&gt;=35, F499&lt;=45), "Senior Adullt", AND(F499&gt;=46,F499&lt;=65), "senior",AND(F499&gt;=66,F499&lt;=87),"Super Adults")</f>
        <v>senior</v>
      </c>
      <c r="H499" s="36"/>
      <c r="I499" s="3">
        <v>2</v>
      </c>
      <c r="J499" s="2" t="s">
        <v>22</v>
      </c>
      <c r="K499" s="2" t="s">
        <v>17</v>
      </c>
      <c r="L499" s="20" t="str">
        <f>IF(AND(I499&lt;5,'Billing Details'!I499&gt;10000),"High Priority","Regular Follow Up")</f>
        <v>High Priority</v>
      </c>
      <c r="M499" t="str">
        <f>IF(AND(L499="High Priority",'Patient Health Records'!U499="Critical",'Patient Health Records'!T499="Yes"),"Needs Attention",IF(AND('Patient Health Records'!U499&lt;&gt; "Critical",'Patient Health Records'!T499="Yes"),"Monitor Later",IF(AND('Patient Health Records'!U499="Critical",'Patient Health Records'!T499="No"),"Ask for Readmission","No Action")))</f>
        <v>No Action</v>
      </c>
    </row>
    <row r="500" spans="1:13" ht="15.75" customHeight="1">
      <c r="A500" s="2" t="s">
        <v>660</v>
      </c>
      <c r="B500" s="2" t="s">
        <v>127</v>
      </c>
      <c r="C500" s="2" t="s">
        <v>9</v>
      </c>
      <c r="D500" s="17">
        <v>25203</v>
      </c>
      <c r="E500" s="36">
        <f t="shared" si="15"/>
        <v>1968</v>
      </c>
      <c r="F500" s="36">
        <f t="shared" ca="1" si="16"/>
        <v>58</v>
      </c>
      <c r="G500" s="36" t="str" cm="1">
        <f t="array" aca="1" ref="G500" ca="1">_xlfn.IFS(AND(F500&gt;=21,F500&lt;=35), "Young Adults", AND(F500&gt;=35, F500&lt;=45), "Senior Adullt", AND(F500&gt;=46,F500&lt;=65), "senior",AND(F500&gt;=66,F500&lt;=87),"Super Adults")</f>
        <v>senior</v>
      </c>
      <c r="H500" s="36"/>
      <c r="I500" s="3">
        <v>400</v>
      </c>
      <c r="J500" s="2" t="s">
        <v>43</v>
      </c>
      <c r="K500" s="2" t="s">
        <v>51</v>
      </c>
      <c r="L500" s="20" t="str">
        <f>IF(AND(I500&lt;5,'Billing Details'!I500&gt;10000),"High Priority","Regular Follow Up")</f>
        <v>Regular Follow Up</v>
      </c>
      <c r="M500" t="str">
        <f>IF(AND(L500="High Priority",'Patient Health Records'!U500="Critical",'Patient Health Records'!T500="Yes"),"Needs Attention",IF(AND('Patient Health Records'!U500&lt;&gt; "Critical",'Patient Health Records'!T500="Yes"),"Monitor Later",IF(AND('Patient Health Records'!U500="Critical",'Patient Health Records'!T500="No"),"Ask for Readmission","No Action")))</f>
        <v>Monitor Later</v>
      </c>
    </row>
    <row r="501" spans="1:13" ht="15.75" customHeight="1">
      <c r="A501" s="2" t="s">
        <v>661</v>
      </c>
      <c r="B501" s="2" t="s">
        <v>631</v>
      </c>
      <c r="C501" s="2" t="s">
        <v>9</v>
      </c>
      <c r="D501" s="17">
        <v>21550</v>
      </c>
      <c r="E501" s="36">
        <f t="shared" si="15"/>
        <v>1958</v>
      </c>
      <c r="F501" s="36">
        <f t="shared" ca="1" si="16"/>
        <v>68</v>
      </c>
      <c r="G501" s="36" t="str" cm="1">
        <f t="array" aca="1" ref="G501" ca="1">_xlfn.IFS(AND(F501&gt;=21,F501&lt;=35), "Young Adults", AND(F501&gt;=35, F501&lt;=45), "Senior Adullt", AND(F501&gt;=46,F501&lt;=65), "senior",AND(F501&gt;=66,F501&lt;=87),"Super Adults")</f>
        <v>Super Adults</v>
      </c>
      <c r="H501" s="36"/>
      <c r="I501" s="3">
        <v>30</v>
      </c>
      <c r="J501" s="2" t="s">
        <v>10</v>
      </c>
      <c r="K501" s="2" t="s">
        <v>11</v>
      </c>
      <c r="L501" s="20" t="str">
        <f>IF(AND(I501&lt;5,'Billing Details'!I501&gt;10000),"High Priority","Regular Follow Up")</f>
        <v>Regular Follow Up</v>
      </c>
      <c r="M501" t="str">
        <f>IF(AND(L501="High Priority",'Patient Health Records'!U501="Critical",'Patient Health Records'!T501="Yes"),"Needs Attention",IF(AND('Patient Health Records'!U501&lt;&gt; "Critical",'Patient Health Records'!T501="Yes"),"Monitor Later",IF(AND('Patient Health Records'!U501="Critical",'Patient Health Records'!T501="No"),"Ask for Readmission","No Action")))</f>
        <v>Monitor Later</v>
      </c>
    </row>
    <row r="502" spans="1:13" ht="15.75" customHeight="1">
      <c r="A502" s="2" t="s">
        <v>662</v>
      </c>
      <c r="B502" s="2" t="s">
        <v>324</v>
      </c>
      <c r="C502" s="2" t="s">
        <v>9</v>
      </c>
      <c r="D502" s="17">
        <v>30682</v>
      </c>
      <c r="E502" s="36">
        <f t="shared" si="15"/>
        <v>1984</v>
      </c>
      <c r="F502" s="36">
        <f t="shared" ca="1" si="16"/>
        <v>42</v>
      </c>
      <c r="G502" s="36" t="str" cm="1">
        <f t="array" aca="1" ref="G502" ca="1">_xlfn.IFS(AND(F502&gt;=21,F502&lt;=35), "Young Adults", AND(F502&gt;=35, F502&lt;=45), "Senior Adullt", AND(F502&gt;=46,F502&lt;=65), "senior",AND(F502&gt;=66,F502&lt;=87),"Super Adults")</f>
        <v>Senior Adullt</v>
      </c>
      <c r="H502" s="36"/>
      <c r="I502" s="3">
        <v>3</v>
      </c>
      <c r="J502" s="2" t="s">
        <v>22</v>
      </c>
      <c r="K502" s="2" t="s">
        <v>17</v>
      </c>
      <c r="L502" s="20" t="str">
        <f>IF(AND(I502&lt;5,'Billing Details'!I502&gt;10000),"High Priority","Regular Follow Up")</f>
        <v>High Priority</v>
      </c>
      <c r="M502" t="str">
        <f>IF(AND(L502="High Priority",'Patient Health Records'!U502="Critical",'Patient Health Records'!T502="Yes"),"Needs Attention",IF(AND('Patient Health Records'!U502&lt;&gt; "Critical",'Patient Health Records'!T502="Yes"),"Monitor Later",IF(AND('Patient Health Records'!U502="Critical",'Patient Health Records'!T502="No"),"Ask for Readmission","No Action")))</f>
        <v>No Action</v>
      </c>
    </row>
    <row r="503" spans="1:13" ht="15.75" customHeight="1">
      <c r="A503" s="2" t="s">
        <v>663</v>
      </c>
      <c r="B503" s="2" t="s">
        <v>72</v>
      </c>
      <c r="C503" s="2" t="s">
        <v>19</v>
      </c>
      <c r="D503" s="17">
        <v>28855</v>
      </c>
      <c r="E503" s="36">
        <f t="shared" si="15"/>
        <v>1978</v>
      </c>
      <c r="F503" s="36">
        <f t="shared" ca="1" si="16"/>
        <v>48</v>
      </c>
      <c r="G503" s="36" t="str" cm="1">
        <f t="array" aca="1" ref="G503" ca="1">_xlfn.IFS(AND(F503&gt;=21,F503&lt;=35), "Young Adults", AND(F503&gt;=35, F503&lt;=45), "Senior Adullt", AND(F503&gt;=46,F503&lt;=65), "senior",AND(F503&gt;=66,F503&lt;=87),"Super Adults")</f>
        <v>senior</v>
      </c>
      <c r="H503" s="36"/>
      <c r="I503" s="3">
        <v>15</v>
      </c>
      <c r="J503" s="2" t="s">
        <v>10</v>
      </c>
      <c r="K503" s="2" t="s">
        <v>11</v>
      </c>
      <c r="L503" s="20" t="str">
        <f>IF(AND(I503&lt;5,'Billing Details'!I503&gt;10000),"High Priority","Regular Follow Up")</f>
        <v>Regular Follow Up</v>
      </c>
      <c r="M503" t="str">
        <f>IF(AND(L503="High Priority",'Patient Health Records'!U503="Critical",'Patient Health Records'!T503="Yes"),"Needs Attention",IF(AND('Patient Health Records'!U503&lt;&gt; "Critical",'Patient Health Records'!T503="Yes"),"Monitor Later",IF(AND('Patient Health Records'!U503="Critical",'Patient Health Records'!T503="No"),"Ask for Readmission","No Action")))</f>
        <v>Monitor Later</v>
      </c>
    </row>
    <row r="504" spans="1:13" ht="15.75" customHeight="1">
      <c r="A504" s="2" t="s">
        <v>664</v>
      </c>
      <c r="B504" s="2" t="s">
        <v>205</v>
      </c>
      <c r="C504" s="2" t="s">
        <v>9</v>
      </c>
      <c r="D504" s="17">
        <v>27029</v>
      </c>
      <c r="E504" s="36">
        <f t="shared" si="15"/>
        <v>1973</v>
      </c>
      <c r="F504" s="36">
        <f t="shared" ca="1" si="16"/>
        <v>53</v>
      </c>
      <c r="G504" s="36" t="str" cm="1">
        <f t="array" aca="1" ref="G504" ca="1">_xlfn.IFS(AND(F504&gt;=21,F504&lt;=35), "Young Adults", AND(F504&gt;=35, F504&lt;=45), "Senior Adullt", AND(F504&gt;=46,F504&lt;=65), "senior",AND(F504&gt;=66,F504&lt;=87),"Super Adults")</f>
        <v>senior</v>
      </c>
      <c r="H504" s="36"/>
      <c r="I504" s="3">
        <v>30</v>
      </c>
      <c r="J504" s="2" t="s">
        <v>10</v>
      </c>
      <c r="K504" s="2" t="s">
        <v>11</v>
      </c>
      <c r="L504" s="20" t="str">
        <f>IF(AND(I504&lt;5,'Billing Details'!I504&gt;10000),"High Priority","Regular Follow Up")</f>
        <v>Regular Follow Up</v>
      </c>
      <c r="M504" t="str">
        <f>IF(AND(L504="High Priority",'Patient Health Records'!U504="Critical",'Patient Health Records'!T504="Yes"),"Needs Attention",IF(AND('Patient Health Records'!U504&lt;&gt; "Critical",'Patient Health Records'!T504="Yes"),"Monitor Later",IF(AND('Patient Health Records'!U504="Critical",'Patient Health Records'!T504="No"),"Ask for Readmission","No Action")))</f>
        <v>No Action</v>
      </c>
    </row>
    <row r="505" spans="1:13" ht="15.75" customHeight="1">
      <c r="A505" s="2" t="s">
        <v>665</v>
      </c>
      <c r="B505" s="2" t="s">
        <v>101</v>
      </c>
      <c r="C505" s="2" t="s">
        <v>19</v>
      </c>
      <c r="D505" s="17">
        <v>32508</v>
      </c>
      <c r="E505" s="36">
        <f t="shared" si="15"/>
        <v>1988</v>
      </c>
      <c r="F505" s="36">
        <f t="shared" ca="1" si="16"/>
        <v>38</v>
      </c>
      <c r="G505" s="36" t="str" cm="1">
        <f t="array" aca="1" ref="G505" ca="1">_xlfn.IFS(AND(F505&gt;=21,F505&lt;=35), "Young Adults", AND(F505&gt;=35, F505&lt;=45), "Senior Adullt", AND(F505&gt;=46,F505&lt;=65), "senior",AND(F505&gt;=66,F505&lt;=87),"Super Adults")</f>
        <v>Senior Adullt</v>
      </c>
      <c r="H505" s="36"/>
      <c r="I505" s="3">
        <v>3</v>
      </c>
      <c r="J505" s="2" t="s">
        <v>10</v>
      </c>
      <c r="K505" s="2" t="s">
        <v>11</v>
      </c>
      <c r="L505" s="20" t="str">
        <f>IF(AND(I505&lt;5,'Billing Details'!I505&gt;10000),"High Priority","Regular Follow Up")</f>
        <v>Regular Follow Up</v>
      </c>
      <c r="M505" t="str">
        <f>IF(AND(L505="High Priority",'Patient Health Records'!U505="Critical",'Patient Health Records'!T505="Yes"),"Needs Attention",IF(AND('Patient Health Records'!U505&lt;&gt; "Critical",'Patient Health Records'!T505="Yes"),"Monitor Later",IF(AND('Patient Health Records'!U505="Critical",'Patient Health Records'!T505="No"),"Ask for Readmission","No Action")))</f>
        <v>Monitor Later</v>
      </c>
    </row>
    <row r="506" spans="1:13" ht="15.75" customHeight="1">
      <c r="A506" s="2" t="s">
        <v>666</v>
      </c>
      <c r="B506" s="2" t="s">
        <v>101</v>
      </c>
      <c r="C506" s="2" t="s">
        <v>19</v>
      </c>
      <c r="D506" s="17">
        <v>28855</v>
      </c>
      <c r="E506" s="36">
        <f t="shared" si="15"/>
        <v>1978</v>
      </c>
      <c r="F506" s="36">
        <f t="shared" ca="1" si="16"/>
        <v>48</v>
      </c>
      <c r="G506" s="36" t="str" cm="1">
        <f t="array" aca="1" ref="G506" ca="1">_xlfn.IFS(AND(F506&gt;=21,F506&lt;=35), "Young Adults", AND(F506&gt;=35, F506&lt;=45), "Senior Adullt", AND(F506&gt;=46,F506&lt;=65), "senior",AND(F506&gt;=66,F506&lt;=87),"Super Adults")</f>
        <v>senior</v>
      </c>
      <c r="H506" s="36"/>
      <c r="I506" s="3">
        <v>30</v>
      </c>
      <c r="J506" s="2" t="s">
        <v>33</v>
      </c>
      <c r="K506" s="2" t="s">
        <v>29</v>
      </c>
      <c r="L506" s="20" t="str">
        <f>IF(AND(I506&lt;5,'Billing Details'!I506&gt;10000),"High Priority","Regular Follow Up")</f>
        <v>Regular Follow Up</v>
      </c>
      <c r="M506" t="str">
        <f>IF(AND(L506="High Priority",'Patient Health Records'!U506="Critical",'Patient Health Records'!T506="Yes"),"Needs Attention",IF(AND('Patient Health Records'!U506&lt;&gt; "Critical",'Patient Health Records'!T506="Yes"),"Monitor Later",IF(AND('Patient Health Records'!U506="Critical",'Patient Health Records'!T506="No"),"Ask for Readmission","No Action")))</f>
        <v>No Action</v>
      </c>
    </row>
    <row r="507" spans="1:13" ht="15.75" customHeight="1">
      <c r="A507" s="2" t="s">
        <v>667</v>
      </c>
      <c r="B507" s="2" t="s">
        <v>211</v>
      </c>
      <c r="C507" s="2" t="s">
        <v>19</v>
      </c>
      <c r="D507" s="17">
        <v>29951</v>
      </c>
      <c r="E507" s="36">
        <f t="shared" si="15"/>
        <v>1981</v>
      </c>
      <c r="F507" s="36">
        <f t="shared" ca="1" si="16"/>
        <v>45</v>
      </c>
      <c r="G507" s="36" t="str" cm="1">
        <f t="array" aca="1" ref="G507" ca="1">_xlfn.IFS(AND(F507&gt;=21,F507&lt;=35), "Young Adults", AND(F507&gt;=35, F507&lt;=45), "Senior Adullt", AND(F507&gt;=46,F507&lt;=65), "senior",AND(F507&gt;=66,F507&lt;=87),"Super Adults")</f>
        <v>Senior Adullt</v>
      </c>
      <c r="H507" s="36"/>
      <c r="I507" s="3">
        <v>2</v>
      </c>
      <c r="J507" s="2" t="s">
        <v>16</v>
      </c>
      <c r="K507" s="2" t="s">
        <v>17</v>
      </c>
      <c r="L507" s="20" t="str">
        <f>IF(AND(I507&lt;5,'Billing Details'!I507&gt;10000),"High Priority","Regular Follow Up")</f>
        <v>High Priority</v>
      </c>
      <c r="M507" t="str">
        <f>IF(AND(L507="High Priority",'Patient Health Records'!U507="Critical",'Patient Health Records'!T507="Yes"),"Needs Attention",IF(AND('Patient Health Records'!U507&lt;&gt; "Critical",'Patient Health Records'!T507="Yes"),"Monitor Later",IF(AND('Patient Health Records'!U507="Critical",'Patient Health Records'!T507="No"),"Ask for Readmission","No Action")))</f>
        <v>Ask for Readmission</v>
      </c>
    </row>
    <row r="508" spans="1:13" ht="15.75" customHeight="1">
      <c r="A508" s="2" t="s">
        <v>668</v>
      </c>
      <c r="B508" s="2" t="s">
        <v>108</v>
      </c>
      <c r="C508" s="2" t="s">
        <v>19</v>
      </c>
      <c r="D508" s="17">
        <v>30682</v>
      </c>
      <c r="E508" s="36">
        <f t="shared" si="15"/>
        <v>1984</v>
      </c>
      <c r="F508" s="36">
        <f t="shared" ca="1" si="16"/>
        <v>42</v>
      </c>
      <c r="G508" s="36" t="str" cm="1">
        <f t="array" aca="1" ref="G508" ca="1">_xlfn.IFS(AND(F508&gt;=21,F508&lt;=35), "Young Adults", AND(F508&gt;=35, F508&lt;=45), "Senior Adullt", AND(F508&gt;=46,F508&lt;=65), "senior",AND(F508&gt;=66,F508&lt;=87),"Super Adults")</f>
        <v>Senior Adullt</v>
      </c>
      <c r="H508" s="36"/>
      <c r="I508" s="3">
        <v>7</v>
      </c>
      <c r="J508" s="2" t="s">
        <v>43</v>
      </c>
      <c r="K508" s="2" t="s">
        <v>51</v>
      </c>
      <c r="L508" s="20" t="str">
        <f>IF(AND(I508&lt;5,'Billing Details'!I508&gt;10000),"High Priority","Regular Follow Up")</f>
        <v>Regular Follow Up</v>
      </c>
      <c r="M508" t="str">
        <f>IF(AND(L508="High Priority",'Patient Health Records'!U508="Critical",'Patient Health Records'!T508="Yes"),"Needs Attention",IF(AND('Patient Health Records'!U508&lt;&gt; "Critical",'Patient Health Records'!T508="Yes"),"Monitor Later",IF(AND('Patient Health Records'!U508="Critical",'Patient Health Records'!T508="No"),"Ask for Readmission","No Action")))</f>
        <v>Monitor Later</v>
      </c>
    </row>
    <row r="509" spans="1:13" ht="15.75" customHeight="1">
      <c r="A509" s="2" t="s">
        <v>669</v>
      </c>
      <c r="B509" s="2" t="s">
        <v>168</v>
      </c>
      <c r="C509" s="2" t="s">
        <v>9</v>
      </c>
      <c r="D509" s="17">
        <v>21550</v>
      </c>
      <c r="E509" s="36">
        <f t="shared" si="15"/>
        <v>1958</v>
      </c>
      <c r="F509" s="36">
        <f t="shared" ca="1" si="16"/>
        <v>68</v>
      </c>
      <c r="G509" s="36" t="str" cm="1">
        <f t="array" aca="1" ref="G509" ca="1">_xlfn.IFS(AND(F509&gt;=21,F509&lt;=35), "Young Adults", AND(F509&gt;=35, F509&lt;=45), "Senior Adullt", AND(F509&gt;=46,F509&lt;=65), "senior",AND(F509&gt;=66,F509&lt;=87),"Super Adults")</f>
        <v>Super Adults</v>
      </c>
      <c r="H509" s="36"/>
      <c r="I509" s="3">
        <v>12</v>
      </c>
      <c r="J509" s="2" t="s">
        <v>28</v>
      </c>
      <c r="K509" s="2" t="s">
        <v>11</v>
      </c>
      <c r="L509" s="20" t="str">
        <f>IF(AND(I509&lt;5,'Billing Details'!I509&gt;10000),"High Priority","Regular Follow Up")</f>
        <v>Regular Follow Up</v>
      </c>
      <c r="M509" t="str">
        <f>IF(AND(L509="High Priority",'Patient Health Records'!U509="Critical",'Patient Health Records'!T509="Yes"),"Needs Attention",IF(AND('Patient Health Records'!U509&lt;&gt; "Critical",'Patient Health Records'!T509="Yes"),"Monitor Later",IF(AND('Patient Health Records'!U509="Critical",'Patient Health Records'!T509="No"),"Ask for Readmission","No Action")))</f>
        <v>No Action</v>
      </c>
    </row>
    <row r="510" spans="1:13" ht="15.75" customHeight="1">
      <c r="A510" s="2" t="s">
        <v>670</v>
      </c>
      <c r="B510" s="2" t="s">
        <v>542</v>
      </c>
      <c r="C510" s="2" t="s">
        <v>9</v>
      </c>
      <c r="D510" s="17">
        <v>31412</v>
      </c>
      <c r="E510" s="36">
        <f t="shared" si="15"/>
        <v>1985</v>
      </c>
      <c r="F510" s="36">
        <f t="shared" ca="1" si="16"/>
        <v>41</v>
      </c>
      <c r="G510" s="36" t="str" cm="1">
        <f t="array" aca="1" ref="G510" ca="1">_xlfn.IFS(AND(F510&gt;=21,F510&lt;=35), "Young Adults", AND(F510&gt;=35, F510&lt;=45), "Senior Adullt", AND(F510&gt;=46,F510&lt;=65), "senior",AND(F510&gt;=66,F510&lt;=87),"Super Adults")</f>
        <v>Senior Adullt</v>
      </c>
      <c r="H510" s="36"/>
      <c r="I510" s="3">
        <v>25</v>
      </c>
      <c r="J510" s="2" t="s">
        <v>28</v>
      </c>
      <c r="K510" s="2" t="s">
        <v>11</v>
      </c>
      <c r="L510" s="20" t="str">
        <f>IF(AND(I510&lt;5,'Billing Details'!I510&gt;10000),"High Priority","Regular Follow Up")</f>
        <v>Regular Follow Up</v>
      </c>
      <c r="M510" t="str">
        <f>IF(AND(L510="High Priority",'Patient Health Records'!U510="Critical",'Patient Health Records'!T510="Yes"),"Needs Attention",IF(AND('Patient Health Records'!U510&lt;&gt; "Critical",'Patient Health Records'!T510="Yes"),"Monitor Later",IF(AND('Patient Health Records'!U510="Critical",'Patient Health Records'!T510="No"),"Ask for Readmission","No Action")))</f>
        <v>No Action</v>
      </c>
    </row>
    <row r="511" spans="1:13" ht="15.75" customHeight="1">
      <c r="A511" s="2" t="s">
        <v>671</v>
      </c>
      <c r="B511" s="2" t="s">
        <v>90</v>
      </c>
      <c r="C511" s="2" t="s">
        <v>9</v>
      </c>
      <c r="D511" s="17">
        <v>34334</v>
      </c>
      <c r="E511" s="36">
        <f t="shared" si="15"/>
        <v>1993</v>
      </c>
      <c r="F511" s="36">
        <f t="shared" ca="1" si="16"/>
        <v>33</v>
      </c>
      <c r="G511" s="36" t="str" cm="1">
        <f t="array" aca="1" ref="G511" ca="1">_xlfn.IFS(AND(F511&gt;=21,F511&lt;=35), "Young Adults", AND(F511&gt;=35, F511&lt;=45), "Senior Adullt", AND(F511&gt;=46,F511&lt;=65), "senior",AND(F511&gt;=66,F511&lt;=87),"Super Adults")</f>
        <v>Young Adults</v>
      </c>
      <c r="H511" s="36"/>
      <c r="I511" s="3">
        <v>12</v>
      </c>
      <c r="J511" s="2" t="s">
        <v>16</v>
      </c>
      <c r="K511" s="2" t="s">
        <v>17</v>
      </c>
      <c r="L511" s="20" t="str">
        <f>IF(AND(I511&lt;5,'Billing Details'!I511&gt;10000),"High Priority","Regular Follow Up")</f>
        <v>Regular Follow Up</v>
      </c>
      <c r="M511" t="str">
        <f>IF(AND(L511="High Priority",'Patient Health Records'!U511="Critical",'Patient Health Records'!T511="Yes"),"Needs Attention",IF(AND('Patient Health Records'!U511&lt;&gt; "Critical",'Patient Health Records'!T511="Yes"),"Monitor Later",IF(AND('Patient Health Records'!U511="Critical",'Patient Health Records'!T511="No"),"Ask for Readmission","No Action")))</f>
        <v>No Action</v>
      </c>
    </row>
    <row r="512" spans="1:13" ht="15.75" customHeight="1">
      <c r="A512" s="2" t="s">
        <v>672</v>
      </c>
      <c r="B512" s="2" t="s">
        <v>131</v>
      </c>
      <c r="C512" s="2" t="s">
        <v>19</v>
      </c>
      <c r="D512" s="17">
        <v>27029</v>
      </c>
      <c r="E512" s="36">
        <f t="shared" si="15"/>
        <v>1973</v>
      </c>
      <c r="F512" s="36">
        <f t="shared" ca="1" si="16"/>
        <v>53</v>
      </c>
      <c r="G512" s="36" t="str" cm="1">
        <f t="array" aca="1" ref="G512" ca="1">_xlfn.IFS(AND(F512&gt;=21,F512&lt;=35), "Young Adults", AND(F512&gt;=35, F512&lt;=45), "Senior Adullt", AND(F512&gt;=46,F512&lt;=65), "senior",AND(F512&gt;=66,F512&lt;=87),"Super Adults")</f>
        <v>senior</v>
      </c>
      <c r="H512" s="36"/>
      <c r="I512" s="3">
        <v>0.5</v>
      </c>
      <c r="J512" s="2" t="s">
        <v>22</v>
      </c>
      <c r="K512" s="2" t="s">
        <v>17</v>
      </c>
      <c r="L512" s="20" t="str">
        <f>IF(AND(I512&lt;5,'Billing Details'!I512&gt;10000),"High Priority","Regular Follow Up")</f>
        <v>High Priority</v>
      </c>
      <c r="M512" t="str">
        <f>IF(AND(L512="High Priority",'Patient Health Records'!U512="Critical",'Patient Health Records'!T512="Yes"),"Needs Attention",IF(AND('Patient Health Records'!U512&lt;&gt; "Critical",'Patient Health Records'!T512="Yes"),"Monitor Later",IF(AND('Patient Health Records'!U512="Critical",'Patient Health Records'!T512="No"),"Ask for Readmission","No Action")))</f>
        <v>Monitor Later</v>
      </c>
    </row>
    <row r="513" spans="1:13" ht="15.75" customHeight="1">
      <c r="A513" s="2" t="s">
        <v>673</v>
      </c>
      <c r="B513" s="2" t="s">
        <v>370</v>
      </c>
      <c r="C513" s="2" t="s">
        <v>9</v>
      </c>
      <c r="D513" s="17">
        <v>32508</v>
      </c>
      <c r="E513" s="36">
        <f t="shared" si="15"/>
        <v>1988</v>
      </c>
      <c r="F513" s="36">
        <f t="shared" ca="1" si="16"/>
        <v>38</v>
      </c>
      <c r="G513" s="36" t="str" cm="1">
        <f t="array" aca="1" ref="G513" ca="1">_xlfn.IFS(AND(F513&gt;=21,F513&lt;=35), "Young Adults", AND(F513&gt;=35, F513&lt;=45), "Senior Adullt", AND(F513&gt;=46,F513&lt;=65), "senior",AND(F513&gt;=66,F513&lt;=87),"Super Adults")</f>
        <v>Senior Adullt</v>
      </c>
      <c r="H513" s="36"/>
      <c r="I513" s="3">
        <v>2</v>
      </c>
      <c r="J513" s="2" t="s">
        <v>22</v>
      </c>
      <c r="K513" s="2" t="s">
        <v>17</v>
      </c>
      <c r="L513" s="20" t="str">
        <f>IF(AND(I513&lt;5,'Billing Details'!I513&gt;10000),"High Priority","Regular Follow Up")</f>
        <v>High Priority</v>
      </c>
      <c r="M513" t="str">
        <f>IF(AND(L513="High Priority",'Patient Health Records'!U513="Critical",'Patient Health Records'!T513="Yes"),"Needs Attention",IF(AND('Patient Health Records'!U513&lt;&gt; "Critical",'Patient Health Records'!T513="Yes"),"Monitor Later",IF(AND('Patient Health Records'!U513="Critical",'Patient Health Records'!T513="No"),"Ask for Readmission","No Action")))</f>
        <v>No Action</v>
      </c>
    </row>
    <row r="514" spans="1:13" ht="15.75" customHeight="1">
      <c r="A514" s="2" t="s">
        <v>674</v>
      </c>
      <c r="B514" s="2" t="s">
        <v>108</v>
      </c>
      <c r="C514" s="2" t="s">
        <v>19</v>
      </c>
      <c r="D514" s="17">
        <v>29951</v>
      </c>
      <c r="E514" s="36">
        <f t="shared" si="15"/>
        <v>1981</v>
      </c>
      <c r="F514" s="36">
        <f t="shared" ca="1" si="16"/>
        <v>45</v>
      </c>
      <c r="G514" s="36" t="str" cm="1">
        <f t="array" aca="1" ref="G514" ca="1">_xlfn.IFS(AND(F514&gt;=21,F514&lt;=35), "Young Adults", AND(F514&gt;=35, F514&lt;=45), "Senior Adullt", AND(F514&gt;=46,F514&lt;=65), "senior",AND(F514&gt;=66,F514&lt;=87),"Super Adults")</f>
        <v>Senior Adullt</v>
      </c>
      <c r="H514" s="36"/>
      <c r="I514" s="3">
        <v>2</v>
      </c>
      <c r="J514" s="2" t="s">
        <v>22</v>
      </c>
      <c r="K514" s="2" t="s">
        <v>17</v>
      </c>
      <c r="L514" s="20" t="str">
        <f>IF(AND(I514&lt;5,'Billing Details'!I514&gt;10000),"High Priority","Regular Follow Up")</f>
        <v>High Priority</v>
      </c>
      <c r="M514" t="str">
        <f>IF(AND(L514="High Priority",'Patient Health Records'!U514="Critical",'Patient Health Records'!T514="Yes"),"Needs Attention",IF(AND('Patient Health Records'!U514&lt;&gt; "Critical",'Patient Health Records'!T514="Yes"),"Monitor Later",IF(AND('Patient Health Records'!U514="Critical",'Patient Health Records'!T514="No"),"Ask for Readmission","No Action")))</f>
        <v>Needs Attention</v>
      </c>
    </row>
    <row r="515" spans="1:13" ht="15.75" customHeight="1">
      <c r="A515" s="2" t="s">
        <v>675</v>
      </c>
      <c r="B515" s="2" t="s">
        <v>205</v>
      </c>
      <c r="C515" s="2" t="s">
        <v>9</v>
      </c>
      <c r="D515" s="17">
        <v>25203</v>
      </c>
      <c r="E515" s="36">
        <f t="shared" ref="E515:E578" si="17">YEAR(D515)</f>
        <v>1968</v>
      </c>
      <c r="F515" s="36">
        <f t="shared" ref="F515:F578" ca="1" si="18">DATEDIF(DATE(E515,1,1), TODAY(), "Y")</f>
        <v>58</v>
      </c>
      <c r="G515" s="36" t="str" cm="1">
        <f t="array" aca="1" ref="G515" ca="1">_xlfn.IFS(AND(F515&gt;=21,F515&lt;=35), "Young Adults", AND(F515&gt;=35, F515&lt;=45), "Senior Adullt", AND(F515&gt;=46,F515&lt;=65), "senior",AND(F515&gt;=66,F515&lt;=87),"Super Adults")</f>
        <v>senior</v>
      </c>
      <c r="H515" s="36"/>
      <c r="I515" s="3">
        <v>3</v>
      </c>
      <c r="J515" s="2" t="s">
        <v>22</v>
      </c>
      <c r="K515" s="2" t="s">
        <v>17</v>
      </c>
      <c r="L515" s="20" t="str">
        <f>IF(AND(I515&lt;5,'Billing Details'!I515&gt;10000),"High Priority","Regular Follow Up")</f>
        <v>Regular Follow Up</v>
      </c>
      <c r="M515" t="str">
        <f>IF(AND(L515="High Priority",'Patient Health Records'!U515="Critical",'Patient Health Records'!T515="Yes"),"Needs Attention",IF(AND('Patient Health Records'!U515&lt;&gt; "Critical",'Patient Health Records'!T515="Yes"),"Monitor Later",IF(AND('Patient Health Records'!U515="Critical",'Patient Health Records'!T515="No"),"Ask for Readmission","No Action")))</f>
        <v>No Action</v>
      </c>
    </row>
    <row r="516" spans="1:13" ht="15.75" customHeight="1">
      <c r="A516" s="2" t="s">
        <v>676</v>
      </c>
      <c r="B516" s="2" t="s">
        <v>118</v>
      </c>
      <c r="C516" s="2" t="s">
        <v>9</v>
      </c>
      <c r="D516" s="17">
        <v>25203</v>
      </c>
      <c r="E516" s="36">
        <f t="shared" si="17"/>
        <v>1968</v>
      </c>
      <c r="F516" s="36">
        <f t="shared" ca="1" si="18"/>
        <v>58</v>
      </c>
      <c r="G516" s="36" t="str" cm="1">
        <f t="array" aca="1" ref="G516" ca="1">_xlfn.IFS(AND(F516&gt;=21,F516&lt;=35), "Young Adults", AND(F516&gt;=35, F516&lt;=45), "Senior Adullt", AND(F516&gt;=46,F516&lt;=65), "senior",AND(F516&gt;=66,F516&lt;=87),"Super Adults")</f>
        <v>senior</v>
      </c>
      <c r="H516" s="36"/>
      <c r="I516" s="3">
        <v>9</v>
      </c>
      <c r="J516" s="2" t="s">
        <v>10</v>
      </c>
      <c r="K516" s="2" t="s">
        <v>11</v>
      </c>
      <c r="L516" s="20" t="str">
        <f>IF(AND(I516&lt;5,'Billing Details'!I516&gt;10000),"High Priority","Regular Follow Up")</f>
        <v>Regular Follow Up</v>
      </c>
      <c r="M516" t="str">
        <f>IF(AND(L516="High Priority",'Patient Health Records'!U516="Critical",'Patient Health Records'!T516="Yes"),"Needs Attention",IF(AND('Patient Health Records'!U516&lt;&gt; "Critical",'Patient Health Records'!T516="Yes"),"Monitor Later",IF(AND('Patient Health Records'!U516="Critical",'Patient Health Records'!T516="No"),"Ask for Readmission","No Action")))</f>
        <v>Monitor Later</v>
      </c>
    </row>
    <row r="517" spans="1:13" ht="15.75" customHeight="1">
      <c r="A517" s="2" t="s">
        <v>677</v>
      </c>
      <c r="B517" s="2" t="s">
        <v>50</v>
      </c>
      <c r="C517" s="2" t="s">
        <v>19</v>
      </c>
      <c r="D517" s="17">
        <v>23377</v>
      </c>
      <c r="E517" s="36">
        <f t="shared" si="17"/>
        <v>1964</v>
      </c>
      <c r="F517" s="36">
        <f t="shared" ca="1" si="18"/>
        <v>62</v>
      </c>
      <c r="G517" s="36" t="str" cm="1">
        <f t="array" aca="1" ref="G517" ca="1">_xlfn.IFS(AND(F517&gt;=21,F517&lt;=35), "Young Adults", AND(F517&gt;=35, F517&lt;=45), "Senior Adullt", AND(F517&gt;=46,F517&lt;=65), "senior",AND(F517&gt;=66,F517&lt;=87),"Super Adults")</f>
        <v>senior</v>
      </c>
      <c r="H517" s="36"/>
      <c r="I517" s="3">
        <v>20</v>
      </c>
      <c r="J517" s="2" t="s">
        <v>43</v>
      </c>
      <c r="K517" s="2" t="s">
        <v>51</v>
      </c>
      <c r="L517" s="20" t="str">
        <f>IF(AND(I517&lt;5,'Billing Details'!I517&gt;10000),"High Priority","Regular Follow Up")</f>
        <v>Regular Follow Up</v>
      </c>
      <c r="M517" t="str">
        <f>IF(AND(L517="High Priority",'Patient Health Records'!U517="Critical",'Patient Health Records'!T517="Yes"),"Needs Attention",IF(AND('Patient Health Records'!U517&lt;&gt; "Critical",'Patient Health Records'!T517="Yes"),"Monitor Later",IF(AND('Patient Health Records'!U517="Critical",'Patient Health Records'!T517="No"),"Ask for Readmission","No Action")))</f>
        <v>Monitor Later</v>
      </c>
    </row>
    <row r="518" spans="1:13" ht="15.75" customHeight="1">
      <c r="A518" s="2" t="s">
        <v>678</v>
      </c>
      <c r="B518" s="2" t="s">
        <v>99</v>
      </c>
      <c r="C518" s="2" t="s">
        <v>19</v>
      </c>
      <c r="D518" s="17">
        <v>21550</v>
      </c>
      <c r="E518" s="36">
        <f t="shared" si="17"/>
        <v>1958</v>
      </c>
      <c r="F518" s="36">
        <f t="shared" ca="1" si="18"/>
        <v>68</v>
      </c>
      <c r="G518" s="36" t="str" cm="1">
        <f t="array" aca="1" ref="G518" ca="1">_xlfn.IFS(AND(F518&gt;=21,F518&lt;=35), "Young Adults", AND(F518&gt;=35, F518&lt;=45), "Senior Adullt", AND(F518&gt;=46,F518&lt;=65), "senior",AND(F518&gt;=66,F518&lt;=87),"Super Adults")</f>
        <v>Super Adults</v>
      </c>
      <c r="H518" s="36"/>
      <c r="I518" s="3">
        <v>30</v>
      </c>
      <c r="J518" s="2" t="s">
        <v>16</v>
      </c>
      <c r="K518" s="2" t="s">
        <v>17</v>
      </c>
      <c r="L518" s="20" t="str">
        <f>IF(AND(I518&lt;5,'Billing Details'!I518&gt;10000),"High Priority","Regular Follow Up")</f>
        <v>Regular Follow Up</v>
      </c>
      <c r="M518" t="str">
        <f>IF(AND(L518="High Priority",'Patient Health Records'!U518="Critical",'Patient Health Records'!T518="Yes"),"Needs Attention",IF(AND('Patient Health Records'!U518&lt;&gt; "Critical",'Patient Health Records'!T518="Yes"),"Monitor Later",IF(AND('Patient Health Records'!U518="Critical",'Patient Health Records'!T518="No"),"Ask for Readmission","No Action")))</f>
        <v>Ask for Readmission</v>
      </c>
    </row>
    <row r="519" spans="1:13" ht="15.75" customHeight="1">
      <c r="A519" s="2" t="s">
        <v>679</v>
      </c>
      <c r="B519" s="2" t="s">
        <v>53</v>
      </c>
      <c r="C519" s="2" t="s">
        <v>9</v>
      </c>
      <c r="D519" s="17">
        <v>30682</v>
      </c>
      <c r="E519" s="36">
        <f t="shared" si="17"/>
        <v>1984</v>
      </c>
      <c r="F519" s="36">
        <f t="shared" ca="1" si="18"/>
        <v>42</v>
      </c>
      <c r="G519" s="36" t="str" cm="1">
        <f t="array" aca="1" ref="G519" ca="1">_xlfn.IFS(AND(F519&gt;=21,F519&lt;=35), "Young Adults", AND(F519&gt;=35, F519&lt;=45), "Senior Adullt", AND(F519&gt;=46,F519&lt;=65), "senior",AND(F519&gt;=66,F519&lt;=87),"Super Adults")</f>
        <v>Senior Adullt</v>
      </c>
      <c r="H519" s="36"/>
      <c r="I519" s="3">
        <v>15</v>
      </c>
      <c r="J519" s="2" t="s">
        <v>16</v>
      </c>
      <c r="K519" s="2" t="s">
        <v>17</v>
      </c>
      <c r="L519" s="20" t="str">
        <f>IF(AND(I519&lt;5,'Billing Details'!I519&gt;10000),"High Priority","Regular Follow Up")</f>
        <v>Regular Follow Up</v>
      </c>
      <c r="M519" t="str">
        <f>IF(AND(L519="High Priority",'Patient Health Records'!U519="Critical",'Patient Health Records'!T519="Yes"),"Needs Attention",IF(AND('Patient Health Records'!U519&lt;&gt; "Critical",'Patient Health Records'!T519="Yes"),"Monitor Later",IF(AND('Patient Health Records'!U519="Critical",'Patient Health Records'!T519="No"),"Ask for Readmission","No Action")))</f>
        <v>No Action</v>
      </c>
    </row>
    <row r="520" spans="1:13" ht="15.75" customHeight="1">
      <c r="A520" s="2" t="s">
        <v>680</v>
      </c>
      <c r="B520" s="2" t="s">
        <v>684</v>
      </c>
      <c r="C520" s="2" t="s">
        <v>19</v>
      </c>
      <c r="D520" s="17">
        <v>28855</v>
      </c>
      <c r="E520" s="36">
        <f t="shared" si="17"/>
        <v>1978</v>
      </c>
      <c r="F520" s="36">
        <f t="shared" ca="1" si="18"/>
        <v>48</v>
      </c>
      <c r="G520" s="36" t="str" cm="1">
        <f t="array" aca="1" ref="G520" ca="1">_xlfn.IFS(AND(F520&gt;=21,F520&lt;=35), "Young Adults", AND(F520&gt;=35, F520&lt;=45), "Senior Adullt", AND(F520&gt;=46,F520&lt;=65), "senior",AND(F520&gt;=66,F520&lt;=87),"Super Adults")</f>
        <v>senior</v>
      </c>
      <c r="H520" s="36"/>
      <c r="I520" s="3">
        <v>2</v>
      </c>
      <c r="J520" s="2" t="s">
        <v>22</v>
      </c>
      <c r="K520" s="2" t="s">
        <v>17</v>
      </c>
      <c r="L520" s="20" t="str">
        <f>IF(AND(I520&lt;5,'Billing Details'!I520&gt;10000),"High Priority","Regular Follow Up")</f>
        <v>Regular Follow Up</v>
      </c>
      <c r="M520" t="str">
        <f>IF(AND(L520="High Priority",'Patient Health Records'!U520="Critical",'Patient Health Records'!T520="Yes"),"Needs Attention",IF(AND('Patient Health Records'!U520&lt;&gt; "Critical",'Patient Health Records'!T520="Yes"),"Monitor Later",IF(AND('Patient Health Records'!U520="Critical",'Patient Health Records'!T520="No"),"Ask for Readmission","No Action")))</f>
        <v>No Action</v>
      </c>
    </row>
    <row r="521" spans="1:13" ht="15.75" customHeight="1">
      <c r="A521" s="2" t="s">
        <v>681</v>
      </c>
      <c r="B521" s="2" t="s">
        <v>96</v>
      </c>
      <c r="C521" s="2" t="s">
        <v>19</v>
      </c>
      <c r="D521" s="17">
        <v>19724</v>
      </c>
      <c r="E521" s="36">
        <f t="shared" si="17"/>
        <v>1953</v>
      </c>
      <c r="F521" s="36">
        <f t="shared" ca="1" si="18"/>
        <v>73</v>
      </c>
      <c r="G521" s="36" t="str" cm="1">
        <f t="array" aca="1" ref="G521" ca="1">_xlfn.IFS(AND(F521&gt;=21,F521&lt;=35), "Young Adults", AND(F521&gt;=35, F521&lt;=45), "Senior Adullt", AND(F521&gt;=46,F521&lt;=65), "senior",AND(F521&gt;=66,F521&lt;=87),"Super Adults")</f>
        <v>Super Adults</v>
      </c>
      <c r="H521" s="36"/>
      <c r="I521" s="3">
        <v>250</v>
      </c>
      <c r="J521" s="2" t="s">
        <v>28</v>
      </c>
      <c r="K521" s="2" t="s">
        <v>11</v>
      </c>
      <c r="L521" s="20" t="str">
        <f>IF(AND(I521&lt;5,'Billing Details'!I521&gt;10000),"High Priority","Regular Follow Up")</f>
        <v>Regular Follow Up</v>
      </c>
      <c r="M521" t="str">
        <f>IF(AND(L521="High Priority",'Patient Health Records'!U521="Critical",'Patient Health Records'!T521="Yes"),"Needs Attention",IF(AND('Patient Health Records'!U521&lt;&gt; "Critical",'Patient Health Records'!T521="Yes"),"Monitor Later",IF(AND('Patient Health Records'!U521="Critical",'Patient Health Records'!T521="No"),"Ask for Readmission","No Action")))</f>
        <v>Ask for Readmission</v>
      </c>
    </row>
    <row r="522" spans="1:13" ht="15.75" customHeight="1">
      <c r="A522" s="2" t="s">
        <v>682</v>
      </c>
      <c r="B522" s="2" t="s">
        <v>90</v>
      </c>
      <c r="C522" s="2" t="s">
        <v>9</v>
      </c>
      <c r="D522" s="17">
        <v>34334</v>
      </c>
      <c r="E522" s="36">
        <f t="shared" si="17"/>
        <v>1993</v>
      </c>
      <c r="F522" s="36">
        <f t="shared" ca="1" si="18"/>
        <v>33</v>
      </c>
      <c r="G522" s="36" t="str" cm="1">
        <f t="array" aca="1" ref="G522" ca="1">_xlfn.IFS(AND(F522&gt;=21,F522&lt;=35), "Young Adults", AND(F522&gt;=35, F522&lt;=45), "Senior Adullt", AND(F522&gt;=46,F522&lt;=65), "senior",AND(F522&gt;=66,F522&lt;=87),"Super Adults")</f>
        <v>Young Adults</v>
      </c>
      <c r="H522" s="36"/>
      <c r="I522" s="3">
        <v>40</v>
      </c>
      <c r="J522" s="2" t="s">
        <v>20</v>
      </c>
      <c r="K522" s="2" t="s">
        <v>11</v>
      </c>
      <c r="L522" s="20" t="str">
        <f>IF(AND(I522&lt;5,'Billing Details'!I522&gt;10000),"High Priority","Regular Follow Up")</f>
        <v>Regular Follow Up</v>
      </c>
      <c r="M522" t="str">
        <f>IF(AND(L522="High Priority",'Patient Health Records'!U522="Critical",'Patient Health Records'!T522="Yes"),"Needs Attention",IF(AND('Patient Health Records'!U522&lt;&gt; "Critical",'Patient Health Records'!T522="Yes"),"Monitor Later",IF(AND('Patient Health Records'!U522="Critical",'Patient Health Records'!T522="No"),"Ask for Readmission","No Action")))</f>
        <v>No Action</v>
      </c>
    </row>
    <row r="523" spans="1:13" ht="15.75" customHeight="1">
      <c r="A523" s="2" t="s">
        <v>683</v>
      </c>
      <c r="B523" s="2" t="s">
        <v>684</v>
      </c>
      <c r="C523" s="2" t="s">
        <v>19</v>
      </c>
      <c r="D523" s="17">
        <v>32508</v>
      </c>
      <c r="E523" s="36">
        <f t="shared" si="17"/>
        <v>1988</v>
      </c>
      <c r="F523" s="36">
        <f t="shared" ca="1" si="18"/>
        <v>38</v>
      </c>
      <c r="G523" s="36" t="str" cm="1">
        <f t="array" aca="1" ref="G523" ca="1">_xlfn.IFS(AND(F523&gt;=21,F523&lt;=35), "Young Adults", AND(F523&gt;=35, F523&lt;=45), "Senior Adullt", AND(F523&gt;=46,F523&lt;=65), "senior",AND(F523&gt;=66,F523&lt;=87),"Super Adults")</f>
        <v>Senior Adullt</v>
      </c>
      <c r="H523" s="36"/>
      <c r="I523" s="3">
        <v>12</v>
      </c>
      <c r="J523" s="2" t="s">
        <v>16</v>
      </c>
      <c r="K523" s="2" t="s">
        <v>17</v>
      </c>
      <c r="L523" s="20" t="str">
        <f>IF(AND(I523&lt;5,'Billing Details'!I523&gt;10000),"High Priority","Regular Follow Up")</f>
        <v>Regular Follow Up</v>
      </c>
      <c r="M523" t="str">
        <f>IF(AND(L523="High Priority",'Patient Health Records'!U523="Critical",'Patient Health Records'!T523="Yes"),"Needs Attention",IF(AND('Patient Health Records'!U523&lt;&gt; "Critical",'Patient Health Records'!T523="Yes"),"Monitor Later",IF(AND('Patient Health Records'!U523="Critical",'Patient Health Records'!T523="No"),"Ask for Readmission","No Action")))</f>
        <v>Ask for Readmission</v>
      </c>
    </row>
    <row r="524" spans="1:13" ht="15.75" customHeight="1">
      <c r="A524" s="2" t="s">
        <v>685</v>
      </c>
      <c r="B524" s="2" t="s">
        <v>173</v>
      </c>
      <c r="C524" s="2" t="s">
        <v>19</v>
      </c>
      <c r="D524" s="17">
        <v>23377</v>
      </c>
      <c r="E524" s="36">
        <f t="shared" si="17"/>
        <v>1964</v>
      </c>
      <c r="F524" s="36">
        <f t="shared" ca="1" si="18"/>
        <v>62</v>
      </c>
      <c r="G524" s="36" t="str" cm="1">
        <f t="array" aca="1" ref="G524" ca="1">_xlfn.IFS(AND(F524&gt;=21,F524&lt;=35), "Young Adults", AND(F524&gt;=35, F524&lt;=45), "Senior Adullt", AND(F524&gt;=46,F524&lt;=65), "senior",AND(F524&gt;=66,F524&lt;=87),"Super Adults")</f>
        <v>senior</v>
      </c>
      <c r="H524" s="36"/>
      <c r="I524" s="3">
        <v>2</v>
      </c>
      <c r="J524" s="2" t="s">
        <v>22</v>
      </c>
      <c r="K524" s="2" t="s">
        <v>17</v>
      </c>
      <c r="L524" s="20" t="str">
        <f>IF(AND(I524&lt;5,'Billing Details'!I524&gt;10000),"High Priority","Regular Follow Up")</f>
        <v>Regular Follow Up</v>
      </c>
      <c r="M524" t="str">
        <f>IF(AND(L524="High Priority",'Patient Health Records'!U524="Critical",'Patient Health Records'!T524="Yes"),"Needs Attention",IF(AND('Patient Health Records'!U524&lt;&gt; "Critical",'Patient Health Records'!T524="Yes"),"Monitor Later",IF(AND('Patient Health Records'!U524="Critical",'Patient Health Records'!T524="No"),"Ask for Readmission","No Action")))</f>
        <v>No Action</v>
      </c>
    </row>
    <row r="525" spans="1:13" ht="15.75" customHeight="1">
      <c r="A525" s="2" t="s">
        <v>686</v>
      </c>
      <c r="B525" s="2" t="s">
        <v>13</v>
      </c>
      <c r="C525" s="2" t="s">
        <v>9</v>
      </c>
      <c r="D525" s="17">
        <v>34334</v>
      </c>
      <c r="E525" s="36">
        <f t="shared" si="17"/>
        <v>1993</v>
      </c>
      <c r="F525" s="36">
        <f t="shared" ca="1" si="18"/>
        <v>33</v>
      </c>
      <c r="G525" s="36" t="str" cm="1">
        <f t="array" aca="1" ref="G525" ca="1">_xlfn.IFS(AND(F525&gt;=21,F525&lt;=35), "Young Adults", AND(F525&gt;=35, F525&lt;=45), "Senior Adullt", AND(F525&gt;=46,F525&lt;=65), "senior",AND(F525&gt;=66,F525&lt;=87),"Super Adults")</f>
        <v>Young Adults</v>
      </c>
      <c r="H525" s="36"/>
      <c r="I525" s="3">
        <v>12</v>
      </c>
      <c r="J525" s="2" t="s">
        <v>43</v>
      </c>
      <c r="K525" s="2" t="s">
        <v>51</v>
      </c>
      <c r="L525" s="20" t="str">
        <f>IF(AND(I525&lt;5,'Billing Details'!I525&gt;10000),"High Priority","Regular Follow Up")</f>
        <v>Regular Follow Up</v>
      </c>
      <c r="M525" t="str">
        <f>IF(AND(L525="High Priority",'Patient Health Records'!U525="Critical",'Patient Health Records'!T525="Yes"),"Needs Attention",IF(AND('Patient Health Records'!U525&lt;&gt; "Critical",'Patient Health Records'!T525="Yes"),"Monitor Later",IF(AND('Patient Health Records'!U525="Critical",'Patient Health Records'!T525="No"),"Ask for Readmission","No Action")))</f>
        <v>Monitor Later</v>
      </c>
    </row>
    <row r="526" spans="1:13" ht="15.75" customHeight="1">
      <c r="A526" s="2" t="s">
        <v>687</v>
      </c>
      <c r="B526" s="2" t="s">
        <v>436</v>
      </c>
      <c r="C526" s="2" t="s">
        <v>9</v>
      </c>
      <c r="D526" s="17">
        <v>34334</v>
      </c>
      <c r="E526" s="36">
        <f t="shared" si="17"/>
        <v>1993</v>
      </c>
      <c r="F526" s="36">
        <f t="shared" ca="1" si="18"/>
        <v>33</v>
      </c>
      <c r="G526" s="36" t="str" cm="1">
        <f t="array" aca="1" ref="G526" ca="1">_xlfn.IFS(AND(F526&gt;=21,F526&lt;=35), "Young Adults", AND(F526&gt;=35, F526&lt;=45), "Senior Adullt", AND(F526&gt;=46,F526&lt;=65), "senior",AND(F526&gt;=66,F526&lt;=87),"Super Adults")</f>
        <v>Young Adults</v>
      </c>
      <c r="H526" s="36"/>
      <c r="I526" s="3">
        <v>40</v>
      </c>
      <c r="J526" s="2" t="s">
        <v>33</v>
      </c>
      <c r="K526" s="2" t="s">
        <v>29</v>
      </c>
      <c r="L526" s="20" t="str">
        <f>IF(AND(I526&lt;5,'Billing Details'!I526&gt;10000),"High Priority","Regular Follow Up")</f>
        <v>Regular Follow Up</v>
      </c>
      <c r="M526" t="str">
        <f>IF(AND(L526="High Priority",'Patient Health Records'!U526="Critical",'Patient Health Records'!T526="Yes"),"Needs Attention",IF(AND('Patient Health Records'!U526&lt;&gt; "Critical",'Patient Health Records'!T526="Yes"),"Monitor Later",IF(AND('Patient Health Records'!U526="Critical",'Patient Health Records'!T526="No"),"Ask for Readmission","No Action")))</f>
        <v>Monitor Later</v>
      </c>
    </row>
    <row r="527" spans="1:13" ht="15.75" customHeight="1">
      <c r="A527" s="2" t="s">
        <v>688</v>
      </c>
      <c r="B527" s="2" t="s">
        <v>118</v>
      </c>
      <c r="C527" s="2" t="s">
        <v>9</v>
      </c>
      <c r="D527" s="17">
        <v>28855</v>
      </c>
      <c r="E527" s="36">
        <f t="shared" si="17"/>
        <v>1978</v>
      </c>
      <c r="F527" s="36">
        <f t="shared" ca="1" si="18"/>
        <v>48</v>
      </c>
      <c r="G527" s="36" t="str" cm="1">
        <f t="array" aca="1" ref="G527" ca="1">_xlfn.IFS(AND(F527&gt;=21,F527&lt;=35), "Young Adults", AND(F527&gt;=35, F527&lt;=45), "Senior Adullt", AND(F527&gt;=46,F527&lt;=65), "senior",AND(F527&gt;=66,F527&lt;=87),"Super Adults")</f>
        <v>senior</v>
      </c>
      <c r="H527" s="36"/>
      <c r="I527" s="3">
        <v>5</v>
      </c>
      <c r="J527" s="2" t="s">
        <v>10</v>
      </c>
      <c r="K527" s="2" t="s">
        <v>11</v>
      </c>
      <c r="L527" s="20" t="str">
        <f>IF(AND(I527&lt;5,'Billing Details'!I527&gt;10000),"High Priority","Regular Follow Up")</f>
        <v>Regular Follow Up</v>
      </c>
      <c r="M527" t="str">
        <f>IF(AND(L527="High Priority",'Patient Health Records'!U527="Critical",'Patient Health Records'!T527="Yes"),"Needs Attention",IF(AND('Patient Health Records'!U527&lt;&gt; "Critical",'Patient Health Records'!T527="Yes"),"Monitor Later",IF(AND('Patient Health Records'!U527="Critical",'Patient Health Records'!T527="No"),"Ask for Readmission","No Action")))</f>
        <v>No Action</v>
      </c>
    </row>
    <row r="528" spans="1:13" ht="15.75" customHeight="1">
      <c r="A528" s="2" t="s">
        <v>689</v>
      </c>
      <c r="B528" s="2" t="s">
        <v>113</v>
      </c>
      <c r="C528" s="2" t="s">
        <v>19</v>
      </c>
      <c r="D528" s="17">
        <v>34699</v>
      </c>
      <c r="E528" s="36">
        <f t="shared" si="17"/>
        <v>1994</v>
      </c>
      <c r="F528" s="36">
        <f t="shared" ca="1" si="18"/>
        <v>32</v>
      </c>
      <c r="G528" s="36" t="str" cm="1">
        <f t="array" aca="1" ref="G528" ca="1">_xlfn.IFS(AND(F528&gt;=21,F528&lt;=35), "Young Adults", AND(F528&gt;=35, F528&lt;=45), "Senior Adullt", AND(F528&gt;=46,F528&lt;=65), "senior",AND(F528&gt;=66,F528&lt;=87),"Super Adults")</f>
        <v>Young Adults</v>
      </c>
      <c r="H528" s="36"/>
      <c r="I528" s="3">
        <v>15</v>
      </c>
      <c r="J528" s="2" t="s">
        <v>28</v>
      </c>
      <c r="K528" s="2" t="s">
        <v>11</v>
      </c>
      <c r="L528" s="20" t="str">
        <f>IF(AND(I528&lt;5,'Billing Details'!I528&gt;10000),"High Priority","Regular Follow Up")</f>
        <v>Regular Follow Up</v>
      </c>
      <c r="M528" t="str">
        <f>IF(AND(L528="High Priority",'Patient Health Records'!U528="Critical",'Patient Health Records'!T528="Yes"),"Needs Attention",IF(AND('Patient Health Records'!U528&lt;&gt; "Critical",'Patient Health Records'!T528="Yes"),"Monitor Later",IF(AND('Patient Health Records'!U528="Critical",'Patient Health Records'!T528="No"),"Ask for Readmission","No Action")))</f>
        <v>Ask for Readmission</v>
      </c>
    </row>
    <row r="529" spans="1:13" ht="15.75" customHeight="1">
      <c r="A529" s="2" t="s">
        <v>690</v>
      </c>
      <c r="B529" s="2" t="s">
        <v>324</v>
      </c>
      <c r="C529" s="2" t="s">
        <v>9</v>
      </c>
      <c r="D529" s="17">
        <v>25203</v>
      </c>
      <c r="E529" s="36">
        <f t="shared" si="17"/>
        <v>1968</v>
      </c>
      <c r="F529" s="36">
        <f t="shared" ca="1" si="18"/>
        <v>58</v>
      </c>
      <c r="G529" s="36" t="str" cm="1">
        <f t="array" aca="1" ref="G529" ca="1">_xlfn.IFS(AND(F529&gt;=21,F529&lt;=35), "Young Adults", AND(F529&gt;=35, F529&lt;=45), "Senior Adullt", AND(F529&gt;=46,F529&lt;=65), "senior",AND(F529&gt;=66,F529&lt;=87),"Super Adults")</f>
        <v>senior</v>
      </c>
      <c r="H529" s="36"/>
      <c r="I529" s="3">
        <v>3</v>
      </c>
      <c r="J529" s="2" t="s">
        <v>16</v>
      </c>
      <c r="K529" s="2" t="s">
        <v>17</v>
      </c>
      <c r="L529" s="20" t="str">
        <f>IF(AND(I529&lt;5,'Billing Details'!I529&gt;10000),"High Priority","Regular Follow Up")</f>
        <v>High Priority</v>
      </c>
      <c r="M529" t="str">
        <f>IF(AND(L529="High Priority",'Patient Health Records'!U529="Critical",'Patient Health Records'!T529="Yes"),"Needs Attention",IF(AND('Patient Health Records'!U529&lt;&gt; "Critical",'Patient Health Records'!T529="Yes"),"Monitor Later",IF(AND('Patient Health Records'!U529="Critical",'Patient Health Records'!T529="No"),"Ask for Readmission","No Action")))</f>
        <v>No Action</v>
      </c>
    </row>
    <row r="530" spans="1:13" ht="15.75" customHeight="1">
      <c r="A530" s="2" t="s">
        <v>691</v>
      </c>
      <c r="B530" s="2" t="s">
        <v>692</v>
      </c>
      <c r="C530" s="2" t="s">
        <v>19</v>
      </c>
      <c r="D530" s="17">
        <v>26299</v>
      </c>
      <c r="E530" s="36">
        <f t="shared" si="17"/>
        <v>1972</v>
      </c>
      <c r="F530" s="36">
        <f t="shared" ca="1" si="18"/>
        <v>54</v>
      </c>
      <c r="G530" s="36" t="str" cm="1">
        <f t="array" aca="1" ref="G530" ca="1">_xlfn.IFS(AND(F530&gt;=21,F530&lt;=35), "Young Adults", AND(F530&gt;=35, F530&lt;=45), "Senior Adullt", AND(F530&gt;=46,F530&lt;=65), "senior",AND(F530&gt;=66,F530&lt;=87),"Super Adults")</f>
        <v>senior</v>
      </c>
      <c r="H530" s="36"/>
      <c r="I530" s="3">
        <v>5</v>
      </c>
      <c r="J530" s="2" t="s">
        <v>20</v>
      </c>
      <c r="K530" s="2" t="s">
        <v>11</v>
      </c>
      <c r="L530" s="20" t="str">
        <f>IF(AND(I530&lt;5,'Billing Details'!I530&gt;10000),"High Priority","Regular Follow Up")</f>
        <v>Regular Follow Up</v>
      </c>
      <c r="M530" t="str">
        <f>IF(AND(L530="High Priority",'Patient Health Records'!U530="Critical",'Patient Health Records'!T530="Yes"),"Needs Attention",IF(AND('Patient Health Records'!U530&lt;&gt; "Critical",'Patient Health Records'!T530="Yes"),"Monitor Later",IF(AND('Patient Health Records'!U530="Critical",'Patient Health Records'!T530="No"),"Ask for Readmission","No Action")))</f>
        <v>No Action</v>
      </c>
    </row>
    <row r="531" spans="1:13" ht="15.75" customHeight="1">
      <c r="A531" s="2" t="s">
        <v>693</v>
      </c>
      <c r="B531" s="2" t="s">
        <v>113</v>
      </c>
      <c r="C531" s="2" t="s">
        <v>19</v>
      </c>
      <c r="D531" s="17">
        <v>28855</v>
      </c>
      <c r="E531" s="36">
        <f t="shared" si="17"/>
        <v>1978</v>
      </c>
      <c r="F531" s="36">
        <f t="shared" ca="1" si="18"/>
        <v>48</v>
      </c>
      <c r="G531" s="36" t="str" cm="1">
        <f t="array" aca="1" ref="G531" ca="1">_xlfn.IFS(AND(F531&gt;=21,F531&lt;=35), "Young Adults", AND(F531&gt;=35, F531&lt;=45), "Senior Adullt", AND(F531&gt;=46,F531&lt;=65), "senior",AND(F531&gt;=66,F531&lt;=87),"Super Adults")</f>
        <v>senior</v>
      </c>
      <c r="H531" s="36"/>
      <c r="I531" s="3">
        <v>40</v>
      </c>
      <c r="J531" s="2" t="s">
        <v>14</v>
      </c>
      <c r="K531" s="2" t="s">
        <v>51</v>
      </c>
      <c r="L531" s="20" t="str">
        <f>IF(AND(I531&lt;5,'Billing Details'!I531&gt;10000),"High Priority","Regular Follow Up")</f>
        <v>Regular Follow Up</v>
      </c>
      <c r="M531" t="str">
        <f>IF(AND(L531="High Priority",'Patient Health Records'!U531="Critical",'Patient Health Records'!T531="Yes"),"Needs Attention",IF(AND('Patient Health Records'!U531&lt;&gt; "Critical",'Patient Health Records'!T531="Yes"),"Monitor Later",IF(AND('Patient Health Records'!U531="Critical",'Patient Health Records'!T531="No"),"Ask for Readmission","No Action")))</f>
        <v>No Action</v>
      </c>
    </row>
    <row r="532" spans="1:13" ht="15.75" customHeight="1">
      <c r="A532" s="2" t="s">
        <v>694</v>
      </c>
      <c r="B532" s="2" t="s">
        <v>53</v>
      </c>
      <c r="C532" s="2" t="s">
        <v>9</v>
      </c>
      <c r="D532" s="17">
        <v>23377</v>
      </c>
      <c r="E532" s="36">
        <f t="shared" si="17"/>
        <v>1964</v>
      </c>
      <c r="F532" s="36">
        <f t="shared" ca="1" si="18"/>
        <v>62</v>
      </c>
      <c r="G532" s="36" t="str" cm="1">
        <f t="array" aca="1" ref="G532" ca="1">_xlfn.IFS(AND(F532&gt;=21,F532&lt;=35), "Young Adults", AND(F532&gt;=35, F532&lt;=45), "Senior Adullt", AND(F532&gt;=46,F532&lt;=65), "senior",AND(F532&gt;=66,F532&lt;=87),"Super Adults")</f>
        <v>senior</v>
      </c>
      <c r="H532" s="36"/>
      <c r="I532" s="3">
        <v>9</v>
      </c>
      <c r="J532" s="2" t="s">
        <v>28</v>
      </c>
      <c r="K532" s="2" t="s">
        <v>11</v>
      </c>
      <c r="L532" s="20" t="str">
        <f>IF(AND(I532&lt;5,'Billing Details'!I532&gt;10000),"High Priority","Regular Follow Up")</f>
        <v>Regular Follow Up</v>
      </c>
      <c r="M532" t="str">
        <f>IF(AND(L532="High Priority",'Patient Health Records'!U532="Critical",'Patient Health Records'!T532="Yes"),"Needs Attention",IF(AND('Patient Health Records'!U532&lt;&gt; "Critical",'Patient Health Records'!T532="Yes"),"Monitor Later",IF(AND('Patient Health Records'!U532="Critical",'Patient Health Records'!T532="No"),"Ask for Readmission","No Action")))</f>
        <v>No Action</v>
      </c>
    </row>
    <row r="533" spans="1:13" ht="15.75" customHeight="1">
      <c r="A533" s="2" t="s">
        <v>695</v>
      </c>
      <c r="B533" s="2" t="s">
        <v>213</v>
      </c>
      <c r="C533" s="2" t="s">
        <v>19</v>
      </c>
      <c r="D533" s="17">
        <v>34334</v>
      </c>
      <c r="E533" s="36">
        <f t="shared" si="17"/>
        <v>1993</v>
      </c>
      <c r="F533" s="36">
        <f t="shared" ca="1" si="18"/>
        <v>33</v>
      </c>
      <c r="G533" s="36" t="str" cm="1">
        <f t="array" aca="1" ref="G533" ca="1">_xlfn.IFS(AND(F533&gt;=21,F533&lt;=35), "Young Adults", AND(F533&gt;=35, F533&lt;=45), "Senior Adullt", AND(F533&gt;=46,F533&lt;=65), "senior",AND(F533&gt;=66,F533&lt;=87),"Super Adults")</f>
        <v>Young Adults</v>
      </c>
      <c r="H533" s="36"/>
      <c r="I533" s="3">
        <v>20</v>
      </c>
      <c r="J533" s="2" t="s">
        <v>33</v>
      </c>
      <c r="K533" s="2" t="s">
        <v>29</v>
      </c>
      <c r="L533" s="20" t="str">
        <f>IF(AND(I533&lt;5,'Billing Details'!I533&gt;10000),"High Priority","Regular Follow Up")</f>
        <v>Regular Follow Up</v>
      </c>
      <c r="M533" t="str">
        <f>IF(AND(L533="High Priority",'Patient Health Records'!U533="Critical",'Patient Health Records'!T533="Yes"),"Needs Attention",IF(AND('Patient Health Records'!U533&lt;&gt; "Critical",'Patient Health Records'!T533="Yes"),"Monitor Later",IF(AND('Patient Health Records'!U533="Critical",'Patient Health Records'!T533="No"),"Ask for Readmission","No Action")))</f>
        <v>No Action</v>
      </c>
    </row>
    <row r="534" spans="1:13" ht="15.75" customHeight="1">
      <c r="A534" s="2" t="s">
        <v>696</v>
      </c>
      <c r="B534" s="2" t="s">
        <v>161</v>
      </c>
      <c r="C534" s="2" t="s">
        <v>19</v>
      </c>
      <c r="D534" s="17">
        <v>21550</v>
      </c>
      <c r="E534" s="36">
        <f t="shared" si="17"/>
        <v>1958</v>
      </c>
      <c r="F534" s="36">
        <f t="shared" ca="1" si="18"/>
        <v>68</v>
      </c>
      <c r="G534" s="36" t="str" cm="1">
        <f t="array" aca="1" ref="G534" ca="1">_xlfn.IFS(AND(F534&gt;=21,F534&lt;=35), "Young Adults", AND(F534&gt;=35, F534&lt;=45), "Senior Adullt", AND(F534&gt;=46,F534&lt;=65), "senior",AND(F534&gt;=66,F534&lt;=87),"Super Adults")</f>
        <v>Super Adults</v>
      </c>
      <c r="H534" s="36"/>
      <c r="I534" s="3">
        <v>7</v>
      </c>
      <c r="J534" s="2" t="s">
        <v>16</v>
      </c>
      <c r="K534" s="2" t="s">
        <v>17</v>
      </c>
      <c r="L534" s="20" t="str">
        <f>IF(AND(I534&lt;5,'Billing Details'!I534&gt;10000),"High Priority","Regular Follow Up")</f>
        <v>Regular Follow Up</v>
      </c>
      <c r="M534" t="str">
        <f>IF(AND(L534="High Priority",'Patient Health Records'!U534="Critical",'Patient Health Records'!T534="Yes"),"Needs Attention",IF(AND('Patient Health Records'!U534&lt;&gt; "Critical",'Patient Health Records'!T534="Yes"),"Monitor Later",IF(AND('Patient Health Records'!U534="Critical",'Patient Health Records'!T534="No"),"Ask for Readmission","No Action")))</f>
        <v>No Action</v>
      </c>
    </row>
    <row r="535" spans="1:13" ht="15.75" customHeight="1">
      <c r="A535" s="2" t="s">
        <v>697</v>
      </c>
      <c r="B535" s="2" t="s">
        <v>105</v>
      </c>
      <c r="C535" s="2" t="s">
        <v>9</v>
      </c>
      <c r="D535" s="17">
        <v>32508</v>
      </c>
      <c r="E535" s="36">
        <f t="shared" si="17"/>
        <v>1988</v>
      </c>
      <c r="F535" s="36">
        <f t="shared" ca="1" si="18"/>
        <v>38</v>
      </c>
      <c r="G535" s="36" t="str" cm="1">
        <f t="array" aca="1" ref="G535" ca="1">_xlfn.IFS(AND(F535&gt;=21,F535&lt;=35), "Young Adults", AND(F535&gt;=35, F535&lt;=45), "Senior Adullt", AND(F535&gt;=46,F535&lt;=65), "senior",AND(F535&gt;=66,F535&lt;=87),"Super Adults")</f>
        <v>Senior Adullt</v>
      </c>
      <c r="H535" s="36"/>
      <c r="I535" s="3" t="s">
        <v>1681</v>
      </c>
      <c r="J535" s="2" t="s">
        <v>22</v>
      </c>
      <c r="K535" s="2" t="s">
        <v>17</v>
      </c>
      <c r="L535" s="20" t="str">
        <f>IF(AND(I535&lt;5,'Billing Details'!I535&gt;10000),"High Priority","Regular Follow Up")</f>
        <v>Regular Follow Up</v>
      </c>
      <c r="M535" t="str">
        <f>IF(AND(L535="High Priority",'Patient Health Records'!U535="Critical",'Patient Health Records'!T535="Yes"),"Needs Attention",IF(AND('Patient Health Records'!U535&lt;&gt; "Critical",'Patient Health Records'!T535="Yes"),"Monitor Later",IF(AND('Patient Health Records'!U535="Critical",'Patient Health Records'!T535="No"),"Ask for Readmission","No Action")))</f>
        <v>No Action</v>
      </c>
    </row>
    <row r="536" spans="1:13" ht="15.75" customHeight="1">
      <c r="A536" s="2" t="s">
        <v>698</v>
      </c>
      <c r="B536" s="2" t="s">
        <v>108</v>
      </c>
      <c r="C536" s="2" t="s">
        <v>19</v>
      </c>
      <c r="D536" s="17">
        <v>21550</v>
      </c>
      <c r="E536" s="36">
        <f t="shared" si="17"/>
        <v>1958</v>
      </c>
      <c r="F536" s="36">
        <f t="shared" ca="1" si="18"/>
        <v>68</v>
      </c>
      <c r="G536" s="36" t="str" cm="1">
        <f t="array" aca="1" ref="G536" ca="1">_xlfn.IFS(AND(F536&gt;=21,F536&lt;=35), "Young Adults", AND(F536&gt;=35, F536&lt;=45), "Senior Adullt", AND(F536&gt;=46,F536&lt;=65), "senior",AND(F536&gt;=66,F536&lt;=87),"Super Adults")</f>
        <v>Super Adults</v>
      </c>
      <c r="H536" s="36"/>
      <c r="I536" s="3">
        <v>20</v>
      </c>
      <c r="J536" s="2" t="s">
        <v>14</v>
      </c>
      <c r="K536" s="2" t="s">
        <v>51</v>
      </c>
      <c r="L536" s="20" t="str">
        <f>IF(AND(I536&lt;5,'Billing Details'!I536&gt;10000),"High Priority","Regular Follow Up")</f>
        <v>Regular Follow Up</v>
      </c>
      <c r="M536" t="str">
        <f>IF(AND(L536="High Priority",'Patient Health Records'!U536="Critical",'Patient Health Records'!T536="Yes"),"Needs Attention",IF(AND('Patient Health Records'!U536&lt;&gt; "Critical",'Patient Health Records'!T536="Yes"),"Monitor Later",IF(AND('Patient Health Records'!U536="Critical",'Patient Health Records'!T536="No"),"Ask for Readmission","No Action")))</f>
        <v>No Action</v>
      </c>
    </row>
    <row r="537" spans="1:13" ht="15.75" customHeight="1">
      <c r="A537" s="2" t="s">
        <v>699</v>
      </c>
      <c r="B537" s="2" t="s">
        <v>177</v>
      </c>
      <c r="C537" s="2" t="s">
        <v>9</v>
      </c>
      <c r="D537" s="17">
        <v>31412</v>
      </c>
      <c r="E537" s="36">
        <f t="shared" si="17"/>
        <v>1985</v>
      </c>
      <c r="F537" s="36">
        <f t="shared" ca="1" si="18"/>
        <v>41</v>
      </c>
      <c r="G537" s="36" t="str" cm="1">
        <f t="array" aca="1" ref="G537" ca="1">_xlfn.IFS(AND(F537&gt;=21,F537&lt;=35), "Young Adults", AND(F537&gt;=35, F537&lt;=45), "Senior Adullt", AND(F537&gt;=46,F537&lt;=65), "senior",AND(F537&gt;=66,F537&lt;=87),"Super Adults")</f>
        <v>Senior Adullt</v>
      </c>
      <c r="H537" s="36"/>
      <c r="I537" s="3">
        <v>25</v>
      </c>
      <c r="J537" s="2" t="s">
        <v>10</v>
      </c>
      <c r="K537" s="2" t="s">
        <v>11</v>
      </c>
      <c r="L537" s="20" t="str">
        <f>IF(AND(I537&lt;5,'Billing Details'!I537&gt;10000),"High Priority","Regular Follow Up")</f>
        <v>Regular Follow Up</v>
      </c>
      <c r="M537" t="str">
        <f>IF(AND(L537="High Priority",'Patient Health Records'!U537="Critical",'Patient Health Records'!T537="Yes"),"Needs Attention",IF(AND('Patient Health Records'!U537&lt;&gt; "Critical",'Patient Health Records'!T537="Yes"),"Monitor Later",IF(AND('Patient Health Records'!U537="Critical",'Patient Health Records'!T537="No"),"Ask for Readmission","No Action")))</f>
        <v>Ask for Readmission</v>
      </c>
    </row>
    <row r="538" spans="1:13" ht="15.75" customHeight="1">
      <c r="A538" s="2" t="s">
        <v>700</v>
      </c>
      <c r="B538" s="2" t="s">
        <v>24</v>
      </c>
      <c r="C538" s="2" t="s">
        <v>19</v>
      </c>
      <c r="D538" s="17">
        <v>34334</v>
      </c>
      <c r="E538" s="36">
        <f t="shared" si="17"/>
        <v>1993</v>
      </c>
      <c r="F538" s="36">
        <f t="shared" ca="1" si="18"/>
        <v>33</v>
      </c>
      <c r="G538" s="36" t="str" cm="1">
        <f t="array" aca="1" ref="G538" ca="1">_xlfn.IFS(AND(F538&gt;=21,F538&lt;=35), "Young Adults", AND(F538&gt;=35, F538&lt;=45), "Senior Adullt", AND(F538&gt;=46,F538&lt;=65), "senior",AND(F538&gt;=66,F538&lt;=87),"Super Adults")</f>
        <v>Young Adults</v>
      </c>
      <c r="H538" s="36"/>
      <c r="I538" s="3">
        <v>9</v>
      </c>
      <c r="J538" s="2" t="s">
        <v>28</v>
      </c>
      <c r="K538" s="2" t="s">
        <v>11</v>
      </c>
      <c r="L538" s="20" t="str">
        <f>IF(AND(I538&lt;5,'Billing Details'!I538&gt;10000),"High Priority","Regular Follow Up")</f>
        <v>Regular Follow Up</v>
      </c>
      <c r="M538" t="str">
        <f>IF(AND(L538="High Priority",'Patient Health Records'!U538="Critical",'Patient Health Records'!T538="Yes"),"Needs Attention",IF(AND('Patient Health Records'!U538&lt;&gt; "Critical",'Patient Health Records'!T538="Yes"),"Monitor Later",IF(AND('Patient Health Records'!U538="Critical",'Patient Health Records'!T538="No"),"Ask for Readmission","No Action")))</f>
        <v>No Action</v>
      </c>
    </row>
    <row r="539" spans="1:13" ht="15.75" customHeight="1">
      <c r="A539" s="2" t="s">
        <v>701</v>
      </c>
      <c r="B539" s="2" t="s">
        <v>382</v>
      </c>
      <c r="C539" s="2" t="s">
        <v>19</v>
      </c>
      <c r="D539" s="17">
        <v>25203</v>
      </c>
      <c r="E539" s="36">
        <f t="shared" si="17"/>
        <v>1968</v>
      </c>
      <c r="F539" s="36">
        <f t="shared" ca="1" si="18"/>
        <v>58</v>
      </c>
      <c r="G539" s="36" t="str" cm="1">
        <f t="array" aca="1" ref="G539" ca="1">_xlfn.IFS(AND(F539&gt;=21,F539&lt;=35), "Young Adults", AND(F539&gt;=35, F539&lt;=45), "Senior Adullt", AND(F539&gt;=46,F539&lt;=65), "senior",AND(F539&gt;=66,F539&lt;=87),"Super Adults")</f>
        <v>senior</v>
      </c>
      <c r="H539" s="36"/>
      <c r="I539" s="3">
        <v>2</v>
      </c>
      <c r="J539" s="2" t="s">
        <v>22</v>
      </c>
      <c r="K539" s="2" t="s">
        <v>17</v>
      </c>
      <c r="L539" s="20" t="str">
        <f>IF(AND(I539&lt;5,'Billing Details'!I539&gt;10000),"High Priority","Regular Follow Up")</f>
        <v>High Priority</v>
      </c>
      <c r="M539" t="str">
        <f>IF(AND(L539="High Priority",'Patient Health Records'!U539="Critical",'Patient Health Records'!T539="Yes"),"Needs Attention",IF(AND('Patient Health Records'!U539&lt;&gt; "Critical",'Patient Health Records'!T539="Yes"),"Monitor Later",IF(AND('Patient Health Records'!U539="Critical",'Patient Health Records'!T539="No"),"Ask for Readmission","No Action")))</f>
        <v>No Action</v>
      </c>
    </row>
    <row r="540" spans="1:13" ht="15.75" customHeight="1">
      <c r="A540" s="2" t="s">
        <v>702</v>
      </c>
      <c r="B540" s="2" t="s">
        <v>215</v>
      </c>
      <c r="C540" s="2" t="s">
        <v>9</v>
      </c>
      <c r="D540" s="17">
        <v>32508</v>
      </c>
      <c r="E540" s="36">
        <f t="shared" si="17"/>
        <v>1988</v>
      </c>
      <c r="F540" s="36">
        <f t="shared" ca="1" si="18"/>
        <v>38</v>
      </c>
      <c r="G540" s="36" t="str" cm="1">
        <f t="array" aca="1" ref="G540" ca="1">_xlfn.IFS(AND(F540&gt;=21,F540&lt;=35), "Young Adults", AND(F540&gt;=35, F540&lt;=45), "Senior Adullt", AND(F540&gt;=46,F540&lt;=65), "senior",AND(F540&gt;=66,F540&lt;=87),"Super Adults")</f>
        <v>Senior Adullt</v>
      </c>
      <c r="H540" s="36"/>
      <c r="I540" s="3">
        <v>2</v>
      </c>
      <c r="J540" s="2" t="s">
        <v>20</v>
      </c>
      <c r="K540" s="2" t="s">
        <v>11</v>
      </c>
      <c r="L540" s="20" t="str">
        <f>IF(AND(I540&lt;5,'Billing Details'!I540&gt;10000),"High Priority","Regular Follow Up")</f>
        <v>Regular Follow Up</v>
      </c>
      <c r="M540" t="str">
        <f>IF(AND(L540="High Priority",'Patient Health Records'!U540="Critical",'Patient Health Records'!T540="Yes"),"Needs Attention",IF(AND('Patient Health Records'!U540&lt;&gt; "Critical",'Patient Health Records'!T540="Yes"),"Monitor Later",IF(AND('Patient Health Records'!U540="Critical",'Patient Health Records'!T540="No"),"Ask for Readmission","No Action")))</f>
        <v>No Action</v>
      </c>
    </row>
    <row r="541" spans="1:13" ht="15.75" customHeight="1">
      <c r="A541" s="2" t="s">
        <v>703</v>
      </c>
      <c r="B541" s="2" t="s">
        <v>704</v>
      </c>
      <c r="C541" s="2" t="s">
        <v>19</v>
      </c>
      <c r="D541" s="17">
        <v>28855</v>
      </c>
      <c r="E541" s="36">
        <f t="shared" si="17"/>
        <v>1978</v>
      </c>
      <c r="F541" s="36">
        <f t="shared" ca="1" si="18"/>
        <v>48</v>
      </c>
      <c r="G541" s="36" t="str" cm="1">
        <f t="array" aca="1" ref="G541" ca="1">_xlfn.IFS(AND(F541&gt;=21,F541&lt;=35), "Young Adults", AND(F541&gt;=35, F541&lt;=45), "Senior Adullt", AND(F541&gt;=46,F541&lt;=65), "senior",AND(F541&gt;=66,F541&lt;=87),"Super Adults")</f>
        <v>senior</v>
      </c>
      <c r="H541" s="36"/>
      <c r="I541" s="3">
        <v>20</v>
      </c>
      <c r="J541" s="2" t="s">
        <v>20</v>
      </c>
      <c r="K541" s="2" t="s">
        <v>11</v>
      </c>
      <c r="L541" s="20" t="str">
        <f>IF(AND(I541&lt;5,'Billing Details'!I541&gt;10000),"High Priority","Regular Follow Up")</f>
        <v>Regular Follow Up</v>
      </c>
      <c r="M541" t="str">
        <f>IF(AND(L541="High Priority",'Patient Health Records'!U541="Critical",'Patient Health Records'!T541="Yes"),"Needs Attention",IF(AND('Patient Health Records'!U541&lt;&gt; "Critical",'Patient Health Records'!T541="Yes"),"Monitor Later",IF(AND('Patient Health Records'!U541="Critical",'Patient Health Records'!T541="No"),"Ask for Readmission","No Action")))</f>
        <v>No Action</v>
      </c>
    </row>
    <row r="542" spans="1:13" ht="15.75" customHeight="1">
      <c r="A542" s="2" t="s">
        <v>705</v>
      </c>
      <c r="B542" s="2" t="s">
        <v>101</v>
      </c>
      <c r="C542" s="2" t="s">
        <v>19</v>
      </c>
      <c r="D542" s="17">
        <v>28855</v>
      </c>
      <c r="E542" s="36">
        <f t="shared" si="17"/>
        <v>1978</v>
      </c>
      <c r="F542" s="36">
        <f t="shared" ca="1" si="18"/>
        <v>48</v>
      </c>
      <c r="G542" s="36" t="str" cm="1">
        <f t="array" aca="1" ref="G542" ca="1">_xlfn.IFS(AND(F542&gt;=21,F542&lt;=35), "Young Adults", AND(F542&gt;=35, F542&lt;=45), "Senior Adullt", AND(F542&gt;=46,F542&lt;=65), "senior",AND(F542&gt;=66,F542&lt;=87),"Super Adults")</f>
        <v>senior</v>
      </c>
      <c r="H542" s="36"/>
      <c r="I542" s="3">
        <v>5</v>
      </c>
      <c r="J542" s="2" t="s">
        <v>28</v>
      </c>
      <c r="K542" s="2" t="s">
        <v>11</v>
      </c>
      <c r="L542" s="20" t="str">
        <f>IF(AND(I542&lt;5,'Billing Details'!I542&gt;10000),"High Priority","Regular Follow Up")</f>
        <v>Regular Follow Up</v>
      </c>
      <c r="M542" t="str">
        <f>IF(AND(L542="High Priority",'Patient Health Records'!U542="Critical",'Patient Health Records'!T542="Yes"),"Needs Attention",IF(AND('Patient Health Records'!U542&lt;&gt; "Critical",'Patient Health Records'!T542="Yes"),"Monitor Later",IF(AND('Patient Health Records'!U542="Critical",'Patient Health Records'!T542="No"),"Ask for Readmission","No Action")))</f>
        <v>No Action</v>
      </c>
    </row>
    <row r="543" spans="1:13" ht="15.75" customHeight="1">
      <c r="A543" s="2" t="s">
        <v>706</v>
      </c>
      <c r="B543" s="2" t="s">
        <v>311</v>
      </c>
      <c r="C543" s="2" t="s">
        <v>19</v>
      </c>
      <c r="D543" s="17">
        <v>19724</v>
      </c>
      <c r="E543" s="36">
        <f t="shared" si="17"/>
        <v>1953</v>
      </c>
      <c r="F543" s="36">
        <f t="shared" ca="1" si="18"/>
        <v>73</v>
      </c>
      <c r="G543" s="36" t="str" cm="1">
        <f t="array" aca="1" ref="G543" ca="1">_xlfn.IFS(AND(F543&gt;=21,F543&lt;=35), "Young Adults", AND(F543&gt;=35, F543&lt;=45), "Senior Adullt", AND(F543&gt;=46,F543&lt;=65), "senior",AND(F543&gt;=66,F543&lt;=87),"Super Adults")</f>
        <v>Super Adults</v>
      </c>
      <c r="H543" s="36"/>
      <c r="I543" s="3">
        <v>9</v>
      </c>
      <c r="J543" s="2" t="s">
        <v>43</v>
      </c>
      <c r="K543" s="2" t="s">
        <v>51</v>
      </c>
      <c r="L543" s="20" t="str">
        <f>IF(AND(I543&lt;5,'Billing Details'!I543&gt;10000),"High Priority","Regular Follow Up")</f>
        <v>Regular Follow Up</v>
      </c>
      <c r="M543" t="str">
        <f>IF(AND(L543="High Priority",'Patient Health Records'!U543="Critical",'Patient Health Records'!T543="Yes"),"Needs Attention",IF(AND('Patient Health Records'!U543&lt;&gt; "Critical",'Patient Health Records'!T543="Yes"),"Monitor Later",IF(AND('Patient Health Records'!U543="Critical",'Patient Health Records'!T543="No"),"Ask for Readmission","No Action")))</f>
        <v>No Action</v>
      </c>
    </row>
    <row r="544" spans="1:13" ht="15.75" customHeight="1">
      <c r="A544" s="2" t="s">
        <v>707</v>
      </c>
      <c r="B544" s="2" t="s">
        <v>131</v>
      </c>
      <c r="C544" s="2" t="s">
        <v>19</v>
      </c>
      <c r="D544" s="17">
        <v>25203</v>
      </c>
      <c r="E544" s="36">
        <f t="shared" si="17"/>
        <v>1968</v>
      </c>
      <c r="F544" s="36">
        <f t="shared" ca="1" si="18"/>
        <v>58</v>
      </c>
      <c r="G544" s="36" t="str" cm="1">
        <f t="array" aca="1" ref="G544" ca="1">_xlfn.IFS(AND(F544&gt;=21,F544&lt;=35), "Young Adults", AND(F544&gt;=35, F544&lt;=45), "Senior Adullt", AND(F544&gt;=46,F544&lt;=65), "senior",AND(F544&gt;=66,F544&lt;=87),"Super Adults")</f>
        <v>senior</v>
      </c>
      <c r="H544" s="36"/>
      <c r="I544" s="3">
        <v>5</v>
      </c>
      <c r="J544" s="2" t="s">
        <v>33</v>
      </c>
      <c r="K544" s="2" t="s">
        <v>29</v>
      </c>
      <c r="L544" s="20" t="str">
        <f>IF(AND(I544&lt;5,'Billing Details'!I544&gt;10000),"High Priority","Regular Follow Up")</f>
        <v>Regular Follow Up</v>
      </c>
      <c r="M544" t="str">
        <f>IF(AND(L544="High Priority",'Patient Health Records'!U544="Critical",'Patient Health Records'!T544="Yes"),"Needs Attention",IF(AND('Patient Health Records'!U544&lt;&gt; "Critical",'Patient Health Records'!T544="Yes"),"Monitor Later",IF(AND('Patient Health Records'!U544="Critical",'Patient Health Records'!T544="No"),"Ask for Readmission","No Action")))</f>
        <v>No Action</v>
      </c>
    </row>
    <row r="545" spans="1:13" ht="15.75" customHeight="1">
      <c r="A545" s="2" t="s">
        <v>708</v>
      </c>
      <c r="B545" s="2" t="s">
        <v>611</v>
      </c>
      <c r="C545" s="2" t="s">
        <v>9</v>
      </c>
      <c r="D545" s="17">
        <v>25203</v>
      </c>
      <c r="E545" s="36">
        <f t="shared" si="17"/>
        <v>1968</v>
      </c>
      <c r="F545" s="36">
        <f t="shared" ca="1" si="18"/>
        <v>58</v>
      </c>
      <c r="G545" s="36" t="str" cm="1">
        <f t="array" aca="1" ref="G545" ca="1">_xlfn.IFS(AND(F545&gt;=21,F545&lt;=35), "Young Adults", AND(F545&gt;=35, F545&lt;=45), "Senior Adullt", AND(F545&gt;=46,F545&lt;=65), "senior",AND(F545&gt;=66,F545&lt;=87),"Super Adults")</f>
        <v>senior</v>
      </c>
      <c r="H545" s="36"/>
      <c r="I545" s="3">
        <v>4</v>
      </c>
      <c r="J545" s="2" t="s">
        <v>22</v>
      </c>
      <c r="K545" s="2" t="s">
        <v>17</v>
      </c>
      <c r="L545" s="20" t="str">
        <f>IF(AND(I545&lt;5,'Billing Details'!I545&gt;10000),"High Priority","Regular Follow Up")</f>
        <v>High Priority</v>
      </c>
      <c r="M545" t="str">
        <f>IF(AND(L545="High Priority",'Patient Health Records'!U545="Critical",'Patient Health Records'!T545="Yes"),"Needs Attention",IF(AND('Patient Health Records'!U545&lt;&gt; "Critical",'Patient Health Records'!T545="Yes"),"Monitor Later",IF(AND('Patient Health Records'!U545="Critical",'Patient Health Records'!T545="No"),"Ask for Readmission","No Action")))</f>
        <v>Monitor Later</v>
      </c>
    </row>
    <row r="546" spans="1:13" ht="15.75" customHeight="1">
      <c r="A546" s="2" t="s">
        <v>709</v>
      </c>
      <c r="B546" s="2" t="s">
        <v>205</v>
      </c>
      <c r="C546" s="2" t="s">
        <v>9</v>
      </c>
      <c r="D546" s="17">
        <v>25203</v>
      </c>
      <c r="E546" s="36">
        <f t="shared" si="17"/>
        <v>1968</v>
      </c>
      <c r="F546" s="36">
        <f t="shared" ca="1" si="18"/>
        <v>58</v>
      </c>
      <c r="G546" s="36" t="str" cm="1">
        <f t="array" aca="1" ref="G546" ca="1">_xlfn.IFS(AND(F546&gt;=21,F546&lt;=35), "Young Adults", AND(F546&gt;=35, F546&lt;=45), "Senior Adullt", AND(F546&gt;=46,F546&lt;=65), "senior",AND(F546&gt;=66,F546&lt;=87),"Super Adults")</f>
        <v>senior</v>
      </c>
      <c r="H546" s="36"/>
      <c r="I546" s="3">
        <v>40</v>
      </c>
      <c r="J546" s="2" t="s">
        <v>20</v>
      </c>
      <c r="K546" s="2" t="s">
        <v>11</v>
      </c>
      <c r="L546" s="20" t="str">
        <f>IF(AND(I546&lt;5,'Billing Details'!I546&gt;10000),"High Priority","Regular Follow Up")</f>
        <v>Regular Follow Up</v>
      </c>
      <c r="M546" t="str">
        <f>IF(AND(L546="High Priority",'Patient Health Records'!U546="Critical",'Patient Health Records'!T546="Yes"),"Needs Attention",IF(AND('Patient Health Records'!U546&lt;&gt; "Critical",'Patient Health Records'!T546="Yes"),"Monitor Later",IF(AND('Patient Health Records'!U546="Critical",'Patient Health Records'!T546="No"),"Ask for Readmission","No Action")))</f>
        <v>No Action</v>
      </c>
    </row>
    <row r="547" spans="1:13" ht="15.75" customHeight="1">
      <c r="A547" s="2" t="s">
        <v>710</v>
      </c>
      <c r="B547" s="2" t="s">
        <v>175</v>
      </c>
      <c r="C547" s="2" t="s">
        <v>19</v>
      </c>
      <c r="D547" s="17">
        <v>21550</v>
      </c>
      <c r="E547" s="36">
        <f t="shared" si="17"/>
        <v>1958</v>
      </c>
      <c r="F547" s="36">
        <f t="shared" ca="1" si="18"/>
        <v>68</v>
      </c>
      <c r="G547" s="36" t="str" cm="1">
        <f t="array" aca="1" ref="G547" ca="1">_xlfn.IFS(AND(F547&gt;=21,F547&lt;=35), "Young Adults", AND(F547&gt;=35, F547&lt;=45), "Senior Adullt", AND(F547&gt;=46,F547&lt;=65), "senior",AND(F547&gt;=66,F547&lt;=87),"Super Adults")</f>
        <v>Super Adults</v>
      </c>
      <c r="H547" s="36"/>
      <c r="I547" s="3">
        <v>25</v>
      </c>
      <c r="J547" s="2" t="s">
        <v>16</v>
      </c>
      <c r="K547" s="2" t="s">
        <v>17</v>
      </c>
      <c r="L547" s="20" t="str">
        <f>IF(AND(I547&lt;5,'Billing Details'!I547&gt;10000),"High Priority","Regular Follow Up")</f>
        <v>Regular Follow Up</v>
      </c>
      <c r="M547" t="str">
        <f>IF(AND(L547="High Priority",'Patient Health Records'!U547="Critical",'Patient Health Records'!T547="Yes"),"Needs Attention",IF(AND('Patient Health Records'!U547&lt;&gt; "Critical",'Patient Health Records'!T547="Yes"),"Monitor Later",IF(AND('Patient Health Records'!U547="Critical",'Patient Health Records'!T547="No"),"Ask for Readmission","No Action")))</f>
        <v>No Action</v>
      </c>
    </row>
    <row r="548" spans="1:13" ht="15.75" customHeight="1">
      <c r="A548" s="2" t="s">
        <v>711</v>
      </c>
      <c r="B548" s="2" t="s">
        <v>1732</v>
      </c>
      <c r="C548" s="2" t="s">
        <v>9</v>
      </c>
      <c r="D548" s="17">
        <v>32508</v>
      </c>
      <c r="E548" s="36">
        <f t="shared" si="17"/>
        <v>1988</v>
      </c>
      <c r="F548" s="36">
        <f t="shared" ca="1" si="18"/>
        <v>38</v>
      </c>
      <c r="G548" s="36" t="str" cm="1">
        <f t="array" aca="1" ref="G548" ca="1">_xlfn.IFS(AND(F548&gt;=21,F548&lt;=35), "Young Adults", AND(F548&gt;=35, F548&lt;=45), "Senior Adullt", AND(F548&gt;=46,F548&lt;=65), "senior",AND(F548&gt;=66,F548&lt;=87),"Super Adults")</f>
        <v>Senior Adullt</v>
      </c>
      <c r="H548" s="36"/>
      <c r="I548" s="3">
        <v>50</v>
      </c>
      <c r="J548" s="2" t="s">
        <v>43</v>
      </c>
      <c r="K548" s="2" t="s">
        <v>51</v>
      </c>
      <c r="L548" s="20" t="str">
        <f>IF(AND(I548&lt;5,'Billing Details'!I548&gt;10000),"High Priority","Regular Follow Up")</f>
        <v>Regular Follow Up</v>
      </c>
      <c r="M548" t="str">
        <f>IF(AND(L548="High Priority",'Patient Health Records'!U548="Critical",'Patient Health Records'!T548="Yes"),"Needs Attention",IF(AND('Patient Health Records'!U548&lt;&gt; "Critical",'Patient Health Records'!T548="Yes"),"Monitor Later",IF(AND('Patient Health Records'!U548="Critical",'Patient Health Records'!T548="No"),"Ask for Readmission","No Action")))</f>
        <v>No Action</v>
      </c>
    </row>
    <row r="549" spans="1:13" ht="15.75" customHeight="1">
      <c r="A549" s="2" t="s">
        <v>712</v>
      </c>
      <c r="B549" s="2" t="s">
        <v>140</v>
      </c>
      <c r="C549" s="2" t="s">
        <v>9</v>
      </c>
      <c r="D549" s="17">
        <v>34334</v>
      </c>
      <c r="E549" s="36">
        <f t="shared" si="17"/>
        <v>1993</v>
      </c>
      <c r="F549" s="36">
        <f t="shared" ca="1" si="18"/>
        <v>33</v>
      </c>
      <c r="G549" s="36" t="str" cm="1">
        <f t="array" aca="1" ref="G549" ca="1">_xlfn.IFS(AND(F549&gt;=21,F549&lt;=35), "Young Adults", AND(F549&gt;=35, F549&lt;=45), "Senior Adullt", AND(F549&gt;=46,F549&lt;=65), "senior",AND(F549&gt;=66,F549&lt;=87),"Super Adults")</f>
        <v>Young Adults</v>
      </c>
      <c r="H549" s="36"/>
      <c r="I549" s="3">
        <v>20</v>
      </c>
      <c r="J549" s="2" t="s">
        <v>20</v>
      </c>
      <c r="K549" s="2" t="s">
        <v>11</v>
      </c>
      <c r="L549" s="20" t="str">
        <f>IF(AND(I549&lt;5,'Billing Details'!I549&gt;10000),"High Priority","Regular Follow Up")</f>
        <v>Regular Follow Up</v>
      </c>
      <c r="M549" t="str">
        <f>IF(AND(L549="High Priority",'Patient Health Records'!U549="Critical",'Patient Health Records'!T549="Yes"),"Needs Attention",IF(AND('Patient Health Records'!U549&lt;&gt; "Critical",'Patient Health Records'!T549="Yes"),"Monitor Later",IF(AND('Patient Health Records'!U549="Critical",'Patient Health Records'!T549="No"),"Ask for Readmission","No Action")))</f>
        <v>No Action</v>
      </c>
    </row>
    <row r="550" spans="1:13" ht="15.75" customHeight="1">
      <c r="A550" s="2" t="s">
        <v>713</v>
      </c>
      <c r="B550" s="2" t="s">
        <v>405</v>
      </c>
      <c r="C550" s="2" t="s">
        <v>9</v>
      </c>
      <c r="D550" s="17">
        <v>25203</v>
      </c>
      <c r="E550" s="36">
        <f t="shared" si="17"/>
        <v>1968</v>
      </c>
      <c r="F550" s="36">
        <f t="shared" ca="1" si="18"/>
        <v>58</v>
      </c>
      <c r="G550" s="36" t="str" cm="1">
        <f t="array" aca="1" ref="G550" ca="1">_xlfn.IFS(AND(F550&gt;=21,F550&lt;=35), "Young Adults", AND(F550&gt;=35, F550&lt;=45), "Senior Adullt", AND(F550&gt;=46,F550&lt;=65), "senior",AND(F550&gt;=66,F550&lt;=87),"Super Adults")</f>
        <v>senior</v>
      </c>
      <c r="H550" s="36"/>
      <c r="I550" s="3">
        <v>4</v>
      </c>
      <c r="J550" s="2" t="s">
        <v>16</v>
      </c>
      <c r="K550" s="2" t="s">
        <v>17</v>
      </c>
      <c r="L550" s="20" t="str">
        <f>IF(AND(I550&lt;5,'Billing Details'!I550&gt;10000),"High Priority","Regular Follow Up")</f>
        <v>High Priority</v>
      </c>
      <c r="M550" t="str">
        <f>IF(AND(L550="High Priority",'Patient Health Records'!U550="Critical",'Patient Health Records'!T550="Yes"),"Needs Attention",IF(AND('Patient Health Records'!U550&lt;&gt; "Critical",'Patient Health Records'!T550="Yes"),"Monitor Later",IF(AND('Patient Health Records'!U550="Critical",'Patient Health Records'!T550="No"),"Ask for Readmission","No Action")))</f>
        <v>Ask for Readmission</v>
      </c>
    </row>
    <row r="551" spans="1:13" ht="15.75" customHeight="1">
      <c r="A551" s="2" t="s">
        <v>714</v>
      </c>
      <c r="B551" s="2" t="s">
        <v>415</v>
      </c>
      <c r="C551" s="2" t="s">
        <v>19</v>
      </c>
      <c r="D551" s="17">
        <v>32508</v>
      </c>
      <c r="E551" s="36">
        <f t="shared" si="17"/>
        <v>1988</v>
      </c>
      <c r="F551" s="36">
        <f t="shared" ca="1" si="18"/>
        <v>38</v>
      </c>
      <c r="G551" s="36" t="str" cm="1">
        <f t="array" aca="1" ref="G551" ca="1">_xlfn.IFS(AND(F551&gt;=21,F551&lt;=35), "Young Adults", AND(F551&gt;=35, F551&lt;=45), "Senior Adullt", AND(F551&gt;=46,F551&lt;=65), "senior",AND(F551&gt;=66,F551&lt;=87),"Super Adults")</f>
        <v>Senior Adullt</v>
      </c>
      <c r="H551" s="36"/>
      <c r="I551" s="3">
        <v>30</v>
      </c>
      <c r="J551" s="2" t="s">
        <v>43</v>
      </c>
      <c r="K551" s="2" t="s">
        <v>51</v>
      </c>
      <c r="L551" s="20" t="str">
        <f>IF(AND(I551&lt;5,'Billing Details'!I551&gt;10000),"High Priority","Regular Follow Up")</f>
        <v>Regular Follow Up</v>
      </c>
      <c r="M551" t="str">
        <f>IF(AND(L551="High Priority",'Patient Health Records'!U551="Critical",'Patient Health Records'!T551="Yes"),"Needs Attention",IF(AND('Patient Health Records'!U551&lt;&gt; "Critical",'Patient Health Records'!T551="Yes"),"Monitor Later",IF(AND('Patient Health Records'!U551="Critical",'Patient Health Records'!T551="No"),"Ask for Readmission","No Action")))</f>
        <v>Ask for Readmission</v>
      </c>
    </row>
    <row r="552" spans="1:13" ht="15.75" customHeight="1">
      <c r="A552" s="2" t="s">
        <v>715</v>
      </c>
      <c r="B552" s="2" t="s">
        <v>118</v>
      </c>
      <c r="C552" s="2" t="s">
        <v>9</v>
      </c>
      <c r="D552" s="17">
        <v>25203</v>
      </c>
      <c r="E552" s="36">
        <f t="shared" si="17"/>
        <v>1968</v>
      </c>
      <c r="F552" s="36">
        <f t="shared" ca="1" si="18"/>
        <v>58</v>
      </c>
      <c r="G552" s="36" t="str" cm="1">
        <f t="array" aca="1" ref="G552" ca="1">_xlfn.IFS(AND(F552&gt;=21,F552&lt;=35), "Young Adults", AND(F552&gt;=35, F552&lt;=45), "Senior Adullt", AND(F552&gt;=46,F552&lt;=65), "senior",AND(F552&gt;=66,F552&lt;=87),"Super Adults")</f>
        <v>senior</v>
      </c>
      <c r="H552" s="36"/>
      <c r="I552" s="3">
        <v>4</v>
      </c>
      <c r="J552" s="2" t="s">
        <v>16</v>
      </c>
      <c r="K552" s="2" t="s">
        <v>17</v>
      </c>
      <c r="L552" s="20" t="str">
        <f>IF(AND(I552&lt;5,'Billing Details'!I552&gt;10000),"High Priority","Regular Follow Up")</f>
        <v>Regular Follow Up</v>
      </c>
      <c r="M552" t="str">
        <f>IF(AND(L552="High Priority",'Patient Health Records'!U552="Critical",'Patient Health Records'!T552="Yes"),"Needs Attention",IF(AND('Patient Health Records'!U552&lt;&gt; "Critical",'Patient Health Records'!T552="Yes"),"Monitor Later",IF(AND('Patient Health Records'!U552="Critical",'Patient Health Records'!T552="No"),"Ask for Readmission","No Action")))</f>
        <v>No Action</v>
      </c>
    </row>
    <row r="553" spans="1:13" ht="15.75" customHeight="1">
      <c r="A553" s="2" t="s">
        <v>716</v>
      </c>
      <c r="B553" s="2" t="s">
        <v>423</v>
      </c>
      <c r="C553" s="2" t="s">
        <v>9</v>
      </c>
      <c r="D553" s="17">
        <v>29951</v>
      </c>
      <c r="E553" s="36">
        <f t="shared" si="17"/>
        <v>1981</v>
      </c>
      <c r="F553" s="36">
        <f t="shared" ca="1" si="18"/>
        <v>45</v>
      </c>
      <c r="G553" s="36" t="str" cm="1">
        <f t="array" aca="1" ref="G553" ca="1">_xlfn.IFS(AND(F553&gt;=21,F553&lt;=35), "Young Adults", AND(F553&gt;=35, F553&lt;=45), "Senior Adullt", AND(F553&gt;=46,F553&lt;=65), "senior",AND(F553&gt;=66,F553&lt;=87),"Super Adults")</f>
        <v>Senior Adullt</v>
      </c>
      <c r="H553" s="36"/>
      <c r="I553" s="3">
        <v>25</v>
      </c>
      <c r="J553" s="2" t="s">
        <v>43</v>
      </c>
      <c r="K553" s="2" t="s">
        <v>51</v>
      </c>
      <c r="L553" s="20" t="str">
        <f>IF(AND(I553&lt;5,'Billing Details'!I553&gt;10000),"High Priority","Regular Follow Up")</f>
        <v>Regular Follow Up</v>
      </c>
      <c r="M553" t="str">
        <f>IF(AND(L553="High Priority",'Patient Health Records'!U553="Critical",'Patient Health Records'!T553="Yes"),"Needs Attention",IF(AND('Patient Health Records'!U553&lt;&gt; "Critical",'Patient Health Records'!T553="Yes"),"Monitor Later",IF(AND('Patient Health Records'!U553="Critical",'Patient Health Records'!T553="No"),"Ask for Readmission","No Action")))</f>
        <v>Monitor Later</v>
      </c>
    </row>
    <row r="554" spans="1:13" ht="15.75" customHeight="1">
      <c r="A554" s="2" t="s">
        <v>717</v>
      </c>
      <c r="B554" s="2" t="s">
        <v>53</v>
      </c>
      <c r="C554" s="2" t="s">
        <v>9</v>
      </c>
      <c r="D554" s="17">
        <v>25203</v>
      </c>
      <c r="E554" s="36">
        <f t="shared" si="17"/>
        <v>1968</v>
      </c>
      <c r="F554" s="36">
        <f t="shared" ca="1" si="18"/>
        <v>58</v>
      </c>
      <c r="G554" s="36" t="str" cm="1">
        <f t="array" aca="1" ref="G554" ca="1">_xlfn.IFS(AND(F554&gt;=21,F554&lt;=35), "Young Adults", AND(F554&gt;=35, F554&lt;=45), "Senior Adullt", AND(F554&gt;=46,F554&lt;=65), "senior",AND(F554&gt;=66,F554&lt;=87),"Super Adults")</f>
        <v>senior</v>
      </c>
      <c r="H554" s="36"/>
      <c r="I554" s="3" t="s">
        <v>1681</v>
      </c>
      <c r="J554" s="2" t="s">
        <v>28</v>
      </c>
      <c r="K554" s="2" t="s">
        <v>11</v>
      </c>
      <c r="L554" s="20" t="str">
        <f>IF(AND(I554&lt;5,'Billing Details'!I554&gt;10000),"High Priority","Regular Follow Up")</f>
        <v>Regular Follow Up</v>
      </c>
      <c r="M554" t="str">
        <f>IF(AND(L554="High Priority",'Patient Health Records'!U554="Critical",'Patient Health Records'!T554="Yes"),"Needs Attention",IF(AND('Patient Health Records'!U554&lt;&gt; "Critical",'Patient Health Records'!T554="Yes"),"Monitor Later",IF(AND('Patient Health Records'!U554="Critical",'Patient Health Records'!T554="No"),"Ask for Readmission","No Action")))</f>
        <v>No Action</v>
      </c>
    </row>
    <row r="555" spans="1:13" ht="15.75" customHeight="1">
      <c r="A555" s="2" t="s">
        <v>718</v>
      </c>
      <c r="B555" s="2" t="s">
        <v>1733</v>
      </c>
      <c r="C555" s="2" t="s">
        <v>9</v>
      </c>
      <c r="D555" s="17">
        <v>25203</v>
      </c>
      <c r="E555" s="36">
        <f t="shared" si="17"/>
        <v>1968</v>
      </c>
      <c r="F555" s="36">
        <f t="shared" ca="1" si="18"/>
        <v>58</v>
      </c>
      <c r="G555" s="36" t="str" cm="1">
        <f t="array" aca="1" ref="G555" ca="1">_xlfn.IFS(AND(F555&gt;=21,F555&lt;=35), "Young Adults", AND(F555&gt;=35, F555&lt;=45), "Senior Adullt", AND(F555&gt;=46,F555&lt;=65), "senior",AND(F555&gt;=66,F555&lt;=87),"Super Adults")</f>
        <v>senior</v>
      </c>
      <c r="H555" s="36"/>
      <c r="I555" s="3">
        <v>2</v>
      </c>
      <c r="J555" s="2" t="s">
        <v>22</v>
      </c>
      <c r="K555" s="2" t="s">
        <v>17</v>
      </c>
      <c r="L555" s="20" t="str">
        <f>IF(AND(I555&lt;5,'Billing Details'!I555&gt;10000),"High Priority","Regular Follow Up")</f>
        <v>High Priority</v>
      </c>
      <c r="M555" t="str">
        <f>IF(AND(L555="High Priority",'Patient Health Records'!U555="Critical",'Patient Health Records'!T555="Yes"),"Needs Attention",IF(AND('Patient Health Records'!U555&lt;&gt; "Critical",'Patient Health Records'!T555="Yes"),"Monitor Later",IF(AND('Patient Health Records'!U555="Critical",'Patient Health Records'!T555="No"),"Ask for Readmission","No Action")))</f>
        <v>Monitor Later</v>
      </c>
    </row>
    <row r="556" spans="1:13" ht="15.75" customHeight="1">
      <c r="A556" s="2" t="s">
        <v>719</v>
      </c>
      <c r="B556" s="2" t="s">
        <v>140</v>
      </c>
      <c r="C556" s="2" t="s">
        <v>9</v>
      </c>
      <c r="D556" s="17">
        <v>28855</v>
      </c>
      <c r="E556" s="36">
        <f t="shared" si="17"/>
        <v>1978</v>
      </c>
      <c r="F556" s="36">
        <f t="shared" ca="1" si="18"/>
        <v>48</v>
      </c>
      <c r="G556" s="36" t="str" cm="1">
        <f t="array" aca="1" ref="G556" ca="1">_xlfn.IFS(AND(F556&gt;=21,F556&lt;=35), "Young Adults", AND(F556&gt;=35, F556&lt;=45), "Senior Adullt", AND(F556&gt;=46,F556&lt;=65), "senior",AND(F556&gt;=66,F556&lt;=87),"Super Adults")</f>
        <v>senior</v>
      </c>
      <c r="H556" s="36"/>
      <c r="I556" s="3">
        <v>9</v>
      </c>
      <c r="J556" s="2" t="s">
        <v>20</v>
      </c>
      <c r="K556" s="2" t="s">
        <v>11</v>
      </c>
      <c r="L556" s="20" t="str">
        <f>IF(AND(I556&lt;5,'Billing Details'!I556&gt;10000),"High Priority","Regular Follow Up")</f>
        <v>Regular Follow Up</v>
      </c>
      <c r="M556" t="str">
        <f>IF(AND(L556="High Priority",'Patient Health Records'!U556="Critical",'Patient Health Records'!T556="Yes"),"Needs Attention",IF(AND('Patient Health Records'!U556&lt;&gt; "Critical",'Patient Health Records'!T556="Yes"),"Monitor Later",IF(AND('Patient Health Records'!U556="Critical",'Patient Health Records'!T556="No"),"Ask for Readmission","No Action")))</f>
        <v>Ask for Readmission</v>
      </c>
    </row>
    <row r="557" spans="1:13" ht="15.75" customHeight="1">
      <c r="A557" s="2" t="s">
        <v>720</v>
      </c>
      <c r="B557" s="2" t="s">
        <v>510</v>
      </c>
      <c r="C557" s="2" t="s">
        <v>9</v>
      </c>
      <c r="D557" s="17">
        <v>28855</v>
      </c>
      <c r="E557" s="36">
        <f t="shared" si="17"/>
        <v>1978</v>
      </c>
      <c r="F557" s="36">
        <f t="shared" ca="1" si="18"/>
        <v>48</v>
      </c>
      <c r="G557" s="36" t="str" cm="1">
        <f t="array" aca="1" ref="G557" ca="1">_xlfn.IFS(AND(F557&gt;=21,F557&lt;=35), "Young Adults", AND(F557&gt;=35, F557&lt;=45), "Senior Adullt", AND(F557&gt;=46,F557&lt;=65), "senior",AND(F557&gt;=66,F557&lt;=87),"Super Adults")</f>
        <v>senior</v>
      </c>
      <c r="H557" s="36"/>
      <c r="I557" s="3">
        <v>20</v>
      </c>
      <c r="J557" s="2" t="s">
        <v>14</v>
      </c>
      <c r="K557" s="2" t="s">
        <v>51</v>
      </c>
      <c r="L557" s="20" t="str">
        <f>IF(AND(I557&lt;5,'Billing Details'!I557&gt;10000),"High Priority","Regular Follow Up")</f>
        <v>Regular Follow Up</v>
      </c>
      <c r="M557" t="str">
        <f>IF(AND(L557="High Priority",'Patient Health Records'!U557="Critical",'Patient Health Records'!T557="Yes"),"Needs Attention",IF(AND('Patient Health Records'!U557&lt;&gt; "Critical",'Patient Health Records'!T557="Yes"),"Monitor Later",IF(AND('Patient Health Records'!U557="Critical",'Patient Health Records'!T557="No"),"Ask for Readmission","No Action")))</f>
        <v>Monitor Later</v>
      </c>
    </row>
    <row r="558" spans="1:13" ht="15.75" customHeight="1">
      <c r="A558" s="2" t="s">
        <v>721</v>
      </c>
      <c r="B558" s="2" t="s">
        <v>324</v>
      </c>
      <c r="C558" s="2" t="s">
        <v>9</v>
      </c>
      <c r="D558" s="17">
        <v>28855</v>
      </c>
      <c r="E558" s="36">
        <f t="shared" si="17"/>
        <v>1978</v>
      </c>
      <c r="F558" s="36">
        <f t="shared" ca="1" si="18"/>
        <v>48</v>
      </c>
      <c r="G558" s="36" t="str" cm="1">
        <f t="array" aca="1" ref="G558" ca="1">_xlfn.IFS(AND(F558&gt;=21,F558&lt;=35), "Young Adults", AND(F558&gt;=35, F558&lt;=45), "Senior Adullt", AND(F558&gt;=46,F558&lt;=65), "senior",AND(F558&gt;=66,F558&lt;=87),"Super Adults")</f>
        <v>senior</v>
      </c>
      <c r="H558" s="36"/>
      <c r="I558" s="3">
        <v>4</v>
      </c>
      <c r="J558" s="2" t="s">
        <v>10</v>
      </c>
      <c r="K558" s="2" t="s">
        <v>11</v>
      </c>
      <c r="L558" s="20" t="str">
        <f>IF(AND(I558&lt;5,'Billing Details'!I558&gt;10000),"High Priority","Regular Follow Up")</f>
        <v>Regular Follow Up</v>
      </c>
      <c r="M558" t="str">
        <f>IF(AND(L558="High Priority",'Patient Health Records'!U558="Critical",'Patient Health Records'!T558="Yes"),"Needs Attention",IF(AND('Patient Health Records'!U558&lt;&gt; "Critical",'Patient Health Records'!T558="Yes"),"Monitor Later",IF(AND('Patient Health Records'!U558="Critical",'Patient Health Records'!T558="No"),"Ask for Readmission","No Action")))</f>
        <v>Monitor Later</v>
      </c>
    </row>
    <row r="559" spans="1:13" ht="15.75" customHeight="1">
      <c r="A559" s="2" t="s">
        <v>722</v>
      </c>
      <c r="B559" s="2" t="s">
        <v>171</v>
      </c>
      <c r="C559" s="2" t="s">
        <v>19</v>
      </c>
      <c r="D559" s="17">
        <v>32508</v>
      </c>
      <c r="E559" s="36">
        <f t="shared" si="17"/>
        <v>1988</v>
      </c>
      <c r="F559" s="36">
        <f t="shared" ca="1" si="18"/>
        <v>38</v>
      </c>
      <c r="G559" s="36" t="str" cm="1">
        <f t="array" aca="1" ref="G559" ca="1">_xlfn.IFS(AND(F559&gt;=21,F559&lt;=35), "Young Adults", AND(F559&gt;=35, F559&lt;=45), "Senior Adullt", AND(F559&gt;=46,F559&lt;=65), "senior",AND(F559&gt;=66,F559&lt;=87),"Super Adults")</f>
        <v>Senior Adullt</v>
      </c>
      <c r="H559" s="36"/>
      <c r="I559" s="3">
        <v>12</v>
      </c>
      <c r="J559" s="2" t="s">
        <v>43</v>
      </c>
      <c r="K559" s="2" t="s">
        <v>51</v>
      </c>
      <c r="L559" s="20" t="str">
        <f>IF(AND(I559&lt;5,'Billing Details'!I559&gt;10000),"High Priority","Regular Follow Up")</f>
        <v>Regular Follow Up</v>
      </c>
      <c r="M559" t="str">
        <f>IF(AND(L559="High Priority",'Patient Health Records'!U559="Critical",'Patient Health Records'!T559="Yes"),"Needs Attention",IF(AND('Patient Health Records'!U559&lt;&gt; "Critical",'Patient Health Records'!T559="Yes"),"Monitor Later",IF(AND('Patient Health Records'!U559="Critical",'Patient Health Records'!T559="No"),"Ask for Readmission","No Action")))</f>
        <v>No Action</v>
      </c>
    </row>
    <row r="560" spans="1:13" ht="15.75" customHeight="1">
      <c r="A560" s="2" t="s">
        <v>723</v>
      </c>
      <c r="B560" s="2" t="s">
        <v>127</v>
      </c>
      <c r="C560" s="2" t="s">
        <v>9</v>
      </c>
      <c r="D560" s="17">
        <v>34334</v>
      </c>
      <c r="E560" s="36">
        <f t="shared" si="17"/>
        <v>1993</v>
      </c>
      <c r="F560" s="36">
        <f t="shared" ca="1" si="18"/>
        <v>33</v>
      </c>
      <c r="G560" s="36" t="str" cm="1">
        <f t="array" aca="1" ref="G560" ca="1">_xlfn.IFS(AND(F560&gt;=21,F560&lt;=35), "Young Adults", AND(F560&gt;=35, F560&lt;=45), "Senior Adullt", AND(F560&gt;=46,F560&lt;=65), "senior",AND(F560&gt;=66,F560&lt;=87),"Super Adults")</f>
        <v>Young Adults</v>
      </c>
      <c r="H560" s="36"/>
      <c r="I560" s="3">
        <v>5</v>
      </c>
      <c r="J560" s="2" t="s">
        <v>10</v>
      </c>
      <c r="K560" s="2" t="s">
        <v>11</v>
      </c>
      <c r="L560" s="20" t="str">
        <f>IF(AND(I560&lt;5,'Billing Details'!I560&gt;10000),"High Priority","Regular Follow Up")</f>
        <v>Regular Follow Up</v>
      </c>
      <c r="M560" t="str">
        <f>IF(AND(L560="High Priority",'Patient Health Records'!U560="Critical",'Patient Health Records'!T560="Yes"),"Needs Attention",IF(AND('Patient Health Records'!U560&lt;&gt; "Critical",'Patient Health Records'!T560="Yes"),"Monitor Later",IF(AND('Patient Health Records'!U560="Critical",'Patient Health Records'!T560="No"),"Ask for Readmission","No Action")))</f>
        <v>No Action</v>
      </c>
    </row>
    <row r="561" spans="1:13" ht="15.75" customHeight="1">
      <c r="A561" s="2" t="s">
        <v>724</v>
      </c>
      <c r="B561" s="2" t="s">
        <v>127</v>
      </c>
      <c r="C561" s="2" t="s">
        <v>9</v>
      </c>
      <c r="D561" s="17">
        <v>32508</v>
      </c>
      <c r="E561" s="36">
        <f t="shared" si="17"/>
        <v>1988</v>
      </c>
      <c r="F561" s="36">
        <f t="shared" ca="1" si="18"/>
        <v>38</v>
      </c>
      <c r="G561" s="36" t="str" cm="1">
        <f t="array" aca="1" ref="G561" ca="1">_xlfn.IFS(AND(F561&gt;=21,F561&lt;=35), "Young Adults", AND(F561&gt;=35, F561&lt;=45), "Senior Adullt", AND(F561&gt;=46,F561&lt;=65), "senior",AND(F561&gt;=66,F561&lt;=87),"Super Adults")</f>
        <v>Senior Adullt</v>
      </c>
      <c r="H561" s="36"/>
      <c r="I561" s="3">
        <v>20</v>
      </c>
      <c r="J561" s="2" t="s">
        <v>16</v>
      </c>
      <c r="K561" s="2" t="s">
        <v>17</v>
      </c>
      <c r="L561" s="20" t="str">
        <f>IF(AND(I561&lt;5,'Billing Details'!I561&gt;10000),"High Priority","Regular Follow Up")</f>
        <v>Regular Follow Up</v>
      </c>
      <c r="M561" t="str">
        <f>IF(AND(L561="High Priority",'Patient Health Records'!U561="Critical",'Patient Health Records'!T561="Yes"),"Needs Attention",IF(AND('Patient Health Records'!U561&lt;&gt; "Critical",'Patient Health Records'!T561="Yes"),"Monitor Later",IF(AND('Patient Health Records'!U561="Critical",'Patient Health Records'!T561="No"),"Ask for Readmission","No Action")))</f>
        <v>No Action</v>
      </c>
    </row>
    <row r="562" spans="1:13" ht="15.75" customHeight="1">
      <c r="A562" s="2" t="s">
        <v>725</v>
      </c>
      <c r="B562" s="2" t="s">
        <v>161</v>
      </c>
      <c r="C562" s="2" t="s">
        <v>19</v>
      </c>
      <c r="D562" s="17">
        <v>32508</v>
      </c>
      <c r="E562" s="36">
        <f t="shared" si="17"/>
        <v>1988</v>
      </c>
      <c r="F562" s="36">
        <f t="shared" ca="1" si="18"/>
        <v>38</v>
      </c>
      <c r="G562" s="36" t="str" cm="1">
        <f t="array" aca="1" ref="G562" ca="1">_xlfn.IFS(AND(F562&gt;=21,F562&lt;=35), "Young Adults", AND(F562&gt;=35, F562&lt;=45), "Senior Adullt", AND(F562&gt;=46,F562&lt;=65), "senior",AND(F562&gt;=66,F562&lt;=87),"Super Adults")</f>
        <v>Senior Adullt</v>
      </c>
      <c r="H562" s="36"/>
      <c r="I562" s="3">
        <v>7</v>
      </c>
      <c r="J562" s="2" t="s">
        <v>43</v>
      </c>
      <c r="K562" s="2" t="s">
        <v>51</v>
      </c>
      <c r="L562" s="20" t="str">
        <f>IF(AND(I562&lt;5,'Billing Details'!I562&gt;10000),"High Priority","Regular Follow Up")</f>
        <v>Regular Follow Up</v>
      </c>
      <c r="M562" t="str">
        <f>IF(AND(L562="High Priority",'Patient Health Records'!U562="Critical",'Patient Health Records'!T562="Yes"),"Needs Attention",IF(AND('Patient Health Records'!U562&lt;&gt; "Critical",'Patient Health Records'!T562="Yes"),"Monitor Later",IF(AND('Patient Health Records'!U562="Critical",'Patient Health Records'!T562="No"),"Ask for Readmission","No Action")))</f>
        <v>Ask for Readmission</v>
      </c>
    </row>
    <row r="563" spans="1:13" ht="15.75" customHeight="1">
      <c r="A563" s="2" t="s">
        <v>726</v>
      </c>
      <c r="B563" s="2" t="s">
        <v>53</v>
      </c>
      <c r="C563" s="2" t="s">
        <v>9</v>
      </c>
      <c r="D563" s="17">
        <v>32508</v>
      </c>
      <c r="E563" s="36">
        <f t="shared" si="17"/>
        <v>1988</v>
      </c>
      <c r="F563" s="36">
        <f t="shared" ca="1" si="18"/>
        <v>38</v>
      </c>
      <c r="G563" s="36" t="str" cm="1">
        <f t="array" aca="1" ref="G563" ca="1">_xlfn.IFS(AND(F563&gt;=21,F563&lt;=35), "Young Adults", AND(F563&gt;=35, F563&lt;=45), "Senior Adullt", AND(F563&gt;=46,F563&lt;=65), "senior",AND(F563&gt;=66,F563&lt;=87),"Super Adults")</f>
        <v>Senior Adullt</v>
      </c>
      <c r="H563" s="36"/>
      <c r="I563" s="3">
        <v>25</v>
      </c>
      <c r="J563" s="2" t="s">
        <v>14</v>
      </c>
      <c r="K563" s="2" t="s">
        <v>51</v>
      </c>
      <c r="L563" s="20" t="str">
        <f>IF(AND(I563&lt;5,'Billing Details'!I563&gt;10000),"High Priority","Regular Follow Up")</f>
        <v>Regular Follow Up</v>
      </c>
      <c r="M563" t="str">
        <f>IF(AND(L563="High Priority",'Patient Health Records'!U563="Critical",'Patient Health Records'!T563="Yes"),"Needs Attention",IF(AND('Patient Health Records'!U563&lt;&gt; "Critical",'Patient Health Records'!T563="Yes"),"Monitor Later",IF(AND('Patient Health Records'!U563="Critical",'Patient Health Records'!T563="No"),"Ask for Readmission","No Action")))</f>
        <v>No Action</v>
      </c>
    </row>
    <row r="564" spans="1:13" ht="15.75" customHeight="1">
      <c r="A564" s="2" t="s">
        <v>727</v>
      </c>
      <c r="B564" s="2" t="s">
        <v>360</v>
      </c>
      <c r="C564" s="2" t="s">
        <v>9</v>
      </c>
      <c r="D564" s="17">
        <v>31412</v>
      </c>
      <c r="E564" s="36">
        <f t="shared" si="17"/>
        <v>1985</v>
      </c>
      <c r="F564" s="36">
        <f t="shared" ca="1" si="18"/>
        <v>41</v>
      </c>
      <c r="G564" s="36" t="str" cm="1">
        <f t="array" aca="1" ref="G564" ca="1">_xlfn.IFS(AND(F564&gt;=21,F564&lt;=35), "Young Adults", AND(F564&gt;=35, F564&lt;=45), "Senior Adullt", AND(F564&gt;=46,F564&lt;=65), "senior",AND(F564&gt;=66,F564&lt;=87),"Super Adults")</f>
        <v>Senior Adullt</v>
      </c>
      <c r="H564" s="36"/>
      <c r="I564" s="3">
        <v>15</v>
      </c>
      <c r="J564" s="2" t="s">
        <v>16</v>
      </c>
      <c r="K564" s="2" t="s">
        <v>17</v>
      </c>
      <c r="L564" s="20" t="str">
        <f>IF(AND(I564&lt;5,'Billing Details'!I564&gt;10000),"High Priority","Regular Follow Up")</f>
        <v>Regular Follow Up</v>
      </c>
      <c r="M564" t="str">
        <f>IF(AND(L564="High Priority",'Patient Health Records'!U564="Critical",'Patient Health Records'!T564="Yes"),"Needs Attention",IF(AND('Patient Health Records'!U564&lt;&gt; "Critical",'Patient Health Records'!T564="Yes"),"Monitor Later",IF(AND('Patient Health Records'!U564="Critical",'Patient Health Records'!T564="No"),"Ask for Readmission","No Action")))</f>
        <v>No Action</v>
      </c>
    </row>
    <row r="565" spans="1:13" ht="15.75" customHeight="1">
      <c r="A565" s="2" t="s">
        <v>728</v>
      </c>
      <c r="B565" s="2" t="s">
        <v>113</v>
      </c>
      <c r="C565" s="2" t="s">
        <v>19</v>
      </c>
      <c r="D565" s="17">
        <v>33969</v>
      </c>
      <c r="E565" s="36">
        <f t="shared" si="17"/>
        <v>1992</v>
      </c>
      <c r="F565" s="36">
        <f t="shared" ca="1" si="18"/>
        <v>34</v>
      </c>
      <c r="G565" s="36" t="str" cm="1">
        <f t="array" aca="1" ref="G565" ca="1">_xlfn.IFS(AND(F565&gt;=21,F565&lt;=35), "Young Adults", AND(F565&gt;=35, F565&lt;=45), "Senior Adullt", AND(F565&gt;=46,F565&lt;=65), "senior",AND(F565&gt;=66,F565&lt;=87),"Super Adults")</f>
        <v>Young Adults</v>
      </c>
      <c r="H565" s="36"/>
      <c r="I565" s="3">
        <v>5</v>
      </c>
      <c r="J565" s="2" t="s">
        <v>14</v>
      </c>
      <c r="K565" s="2" t="s">
        <v>51</v>
      </c>
      <c r="L565" s="20" t="str">
        <f>IF(AND(I565&lt;5,'Billing Details'!I565&gt;10000),"High Priority","Regular Follow Up")</f>
        <v>Regular Follow Up</v>
      </c>
      <c r="M565" t="str">
        <f>IF(AND(L565="High Priority",'Patient Health Records'!U565="Critical",'Patient Health Records'!T565="Yes"),"Needs Attention",IF(AND('Patient Health Records'!U565&lt;&gt; "Critical",'Patient Health Records'!T565="Yes"),"Monitor Later",IF(AND('Patient Health Records'!U565="Critical",'Patient Health Records'!T565="No"),"Ask for Readmission","No Action")))</f>
        <v>No Action</v>
      </c>
    </row>
    <row r="566" spans="1:13" ht="15.75" customHeight="1">
      <c r="A566" s="2" t="s">
        <v>729</v>
      </c>
      <c r="B566" s="2" t="s">
        <v>24</v>
      </c>
      <c r="C566" s="2" t="s">
        <v>19</v>
      </c>
      <c r="D566" s="17">
        <v>27029</v>
      </c>
      <c r="E566" s="36">
        <f t="shared" si="17"/>
        <v>1973</v>
      </c>
      <c r="F566" s="36">
        <f t="shared" ca="1" si="18"/>
        <v>53</v>
      </c>
      <c r="G566" s="36" t="str" cm="1">
        <f t="array" aca="1" ref="G566" ca="1">_xlfn.IFS(AND(F566&gt;=21,F566&lt;=35), "Young Adults", AND(F566&gt;=35, F566&lt;=45), "Senior Adullt", AND(F566&gt;=46,F566&lt;=65), "senior",AND(F566&gt;=66,F566&lt;=87),"Super Adults")</f>
        <v>senior</v>
      </c>
      <c r="H566" s="36"/>
      <c r="I566" s="3">
        <v>7</v>
      </c>
      <c r="J566" s="2" t="s">
        <v>10</v>
      </c>
      <c r="K566" s="2" t="s">
        <v>11</v>
      </c>
      <c r="L566" s="20" t="str">
        <f>IF(AND(I566&lt;5,'Billing Details'!I566&gt;10000),"High Priority","Regular Follow Up")</f>
        <v>Regular Follow Up</v>
      </c>
      <c r="M566" t="str">
        <f>IF(AND(L566="High Priority",'Patient Health Records'!U566="Critical",'Patient Health Records'!T566="Yes"),"Needs Attention",IF(AND('Patient Health Records'!U566&lt;&gt; "Critical",'Patient Health Records'!T566="Yes"),"Monitor Later",IF(AND('Patient Health Records'!U566="Critical",'Patient Health Records'!T566="No"),"Ask for Readmission","No Action")))</f>
        <v>Monitor Later</v>
      </c>
    </row>
    <row r="567" spans="1:13" ht="15.75" customHeight="1">
      <c r="A567" s="2" t="s">
        <v>730</v>
      </c>
      <c r="B567" s="2" t="s">
        <v>554</v>
      </c>
      <c r="C567" s="2" t="s">
        <v>9</v>
      </c>
      <c r="D567" s="17">
        <v>30682</v>
      </c>
      <c r="E567" s="36">
        <f t="shared" si="17"/>
        <v>1984</v>
      </c>
      <c r="F567" s="36">
        <f t="shared" ca="1" si="18"/>
        <v>42</v>
      </c>
      <c r="G567" s="36" t="str" cm="1">
        <f t="array" aca="1" ref="G567" ca="1">_xlfn.IFS(AND(F567&gt;=21,F567&lt;=35), "Young Adults", AND(F567&gt;=35, F567&lt;=45), "Senior Adullt", AND(F567&gt;=46,F567&lt;=65), "senior",AND(F567&gt;=66,F567&lt;=87),"Super Adults")</f>
        <v>Senior Adullt</v>
      </c>
      <c r="H567" s="36"/>
      <c r="I567" s="3">
        <v>30</v>
      </c>
      <c r="J567" s="2" t="s">
        <v>28</v>
      </c>
      <c r="K567" s="2" t="s">
        <v>11</v>
      </c>
      <c r="L567" s="20" t="str">
        <f>IF(AND(I567&lt;5,'Billing Details'!I567&gt;10000),"High Priority","Regular Follow Up")</f>
        <v>Regular Follow Up</v>
      </c>
      <c r="M567" t="str">
        <f>IF(AND(L567="High Priority",'Patient Health Records'!U567="Critical",'Patient Health Records'!T567="Yes"),"Needs Attention",IF(AND('Patient Health Records'!U567&lt;&gt; "Critical",'Patient Health Records'!T567="Yes"),"Monitor Later",IF(AND('Patient Health Records'!U567="Critical",'Patient Health Records'!T567="No"),"Ask for Readmission","No Action")))</f>
        <v>Ask for Readmission</v>
      </c>
    </row>
    <row r="568" spans="1:13" ht="15.75" customHeight="1">
      <c r="A568" s="2" t="s">
        <v>731</v>
      </c>
      <c r="B568" s="2" t="s">
        <v>105</v>
      </c>
      <c r="C568" s="2" t="s">
        <v>9</v>
      </c>
      <c r="D568" s="17">
        <v>27029</v>
      </c>
      <c r="E568" s="36">
        <f t="shared" si="17"/>
        <v>1973</v>
      </c>
      <c r="F568" s="36">
        <f t="shared" ca="1" si="18"/>
        <v>53</v>
      </c>
      <c r="G568" s="36" t="str" cm="1">
        <f t="array" aca="1" ref="G568" ca="1">_xlfn.IFS(AND(F568&gt;=21,F568&lt;=35), "Young Adults", AND(F568&gt;=35, F568&lt;=45), "Senior Adullt", AND(F568&gt;=46,F568&lt;=65), "senior",AND(F568&gt;=66,F568&lt;=87),"Super Adults")</f>
        <v>senior</v>
      </c>
      <c r="H568" s="36"/>
      <c r="I568" s="3">
        <v>5</v>
      </c>
      <c r="J568" s="2" t="s">
        <v>28</v>
      </c>
      <c r="K568" s="2" t="s">
        <v>11</v>
      </c>
      <c r="L568" s="20" t="str">
        <f>IF(AND(I568&lt;5,'Billing Details'!I568&gt;10000),"High Priority","Regular Follow Up")</f>
        <v>Regular Follow Up</v>
      </c>
      <c r="M568" t="str">
        <f>IF(AND(L568="High Priority",'Patient Health Records'!U568="Critical",'Patient Health Records'!T568="Yes"),"Needs Attention",IF(AND('Patient Health Records'!U568&lt;&gt; "Critical",'Patient Health Records'!T568="Yes"),"Monitor Later",IF(AND('Patient Health Records'!U568="Critical",'Patient Health Records'!T568="No"),"Ask for Readmission","No Action")))</f>
        <v>Monitor Later</v>
      </c>
    </row>
    <row r="569" spans="1:13" ht="15.75" customHeight="1">
      <c r="A569" s="2" t="s">
        <v>732</v>
      </c>
      <c r="B569" s="2" t="s">
        <v>177</v>
      </c>
      <c r="C569" s="2" t="s">
        <v>9</v>
      </c>
      <c r="D569" s="17">
        <v>25203</v>
      </c>
      <c r="E569" s="36">
        <f t="shared" si="17"/>
        <v>1968</v>
      </c>
      <c r="F569" s="36">
        <f t="shared" ca="1" si="18"/>
        <v>58</v>
      </c>
      <c r="G569" s="36" t="str" cm="1">
        <f t="array" aca="1" ref="G569" ca="1">_xlfn.IFS(AND(F569&gt;=21,F569&lt;=35), "Young Adults", AND(F569&gt;=35, F569&lt;=45), "Senior Adullt", AND(F569&gt;=46,F569&lt;=65), "senior",AND(F569&gt;=66,F569&lt;=87),"Super Adults")</f>
        <v>senior</v>
      </c>
      <c r="H569" s="36"/>
      <c r="I569" s="3">
        <v>12</v>
      </c>
      <c r="J569" s="2" t="s">
        <v>33</v>
      </c>
      <c r="K569" s="2" t="s">
        <v>29</v>
      </c>
      <c r="L569" s="20" t="str">
        <f>IF(AND(I569&lt;5,'Billing Details'!I569&gt;10000),"High Priority","Regular Follow Up")</f>
        <v>Regular Follow Up</v>
      </c>
      <c r="M569" t="str">
        <f>IF(AND(L569="High Priority",'Patient Health Records'!U569="Critical",'Patient Health Records'!T569="Yes"),"Needs Attention",IF(AND('Patient Health Records'!U569&lt;&gt; "Critical",'Patient Health Records'!T569="Yes"),"Monitor Later",IF(AND('Patient Health Records'!U569="Critical",'Patient Health Records'!T569="No"),"Ask for Readmission","No Action")))</f>
        <v>No Action</v>
      </c>
    </row>
    <row r="570" spans="1:13" ht="15.75" customHeight="1">
      <c r="A570" s="2" t="s">
        <v>733</v>
      </c>
      <c r="B570" s="2" t="s">
        <v>108</v>
      </c>
      <c r="C570" s="2" t="s">
        <v>19</v>
      </c>
      <c r="D570" s="17">
        <v>30682</v>
      </c>
      <c r="E570" s="36">
        <f t="shared" si="17"/>
        <v>1984</v>
      </c>
      <c r="F570" s="36">
        <f t="shared" ca="1" si="18"/>
        <v>42</v>
      </c>
      <c r="G570" s="36" t="str" cm="1">
        <f t="array" aca="1" ref="G570" ca="1">_xlfn.IFS(AND(F570&gt;=21,F570&lt;=35), "Young Adults", AND(F570&gt;=35, F570&lt;=45), "Senior Adullt", AND(F570&gt;=46,F570&lt;=65), "senior",AND(F570&gt;=66,F570&lt;=87),"Super Adults")</f>
        <v>Senior Adullt</v>
      </c>
      <c r="H570" s="36"/>
      <c r="I570" s="3">
        <v>2</v>
      </c>
      <c r="J570" s="2" t="s">
        <v>22</v>
      </c>
      <c r="K570" s="2" t="s">
        <v>17</v>
      </c>
      <c r="L570" s="20" t="str">
        <f>IF(AND(I570&lt;5,'Billing Details'!I570&gt;10000),"High Priority","Regular Follow Up")</f>
        <v>Regular Follow Up</v>
      </c>
      <c r="M570" t="str">
        <f>IF(AND(L570="High Priority",'Patient Health Records'!U570="Critical",'Patient Health Records'!T570="Yes"),"Needs Attention",IF(AND('Patient Health Records'!U570&lt;&gt; "Critical",'Patient Health Records'!T570="Yes"),"Monitor Later",IF(AND('Patient Health Records'!U570="Critical",'Patient Health Records'!T570="No"),"Ask for Readmission","No Action")))</f>
        <v>Monitor Later</v>
      </c>
    </row>
    <row r="571" spans="1:13" ht="15.75" customHeight="1">
      <c r="A571" s="2" t="s">
        <v>734</v>
      </c>
      <c r="B571" s="2" t="s">
        <v>99</v>
      </c>
      <c r="C571" s="2" t="s">
        <v>19</v>
      </c>
      <c r="D571" s="17">
        <v>32508</v>
      </c>
      <c r="E571" s="36">
        <f t="shared" si="17"/>
        <v>1988</v>
      </c>
      <c r="F571" s="36">
        <f t="shared" ca="1" si="18"/>
        <v>38</v>
      </c>
      <c r="G571" s="36" t="str" cm="1">
        <f t="array" aca="1" ref="G571" ca="1">_xlfn.IFS(AND(F571&gt;=21,F571&lt;=35), "Young Adults", AND(F571&gt;=35, F571&lt;=45), "Senior Adullt", AND(F571&gt;=46,F571&lt;=65), "senior",AND(F571&gt;=66,F571&lt;=87),"Super Adults")</f>
        <v>Senior Adullt</v>
      </c>
      <c r="H571" s="36"/>
      <c r="I571" s="3">
        <v>12</v>
      </c>
      <c r="J571" s="2" t="s">
        <v>16</v>
      </c>
      <c r="K571" s="2" t="s">
        <v>17</v>
      </c>
      <c r="L571" s="20" t="str">
        <f>IF(AND(I571&lt;5,'Billing Details'!I571&gt;10000),"High Priority","Regular Follow Up")</f>
        <v>Regular Follow Up</v>
      </c>
      <c r="M571" t="str">
        <f>IF(AND(L571="High Priority",'Patient Health Records'!U571="Critical",'Patient Health Records'!T571="Yes"),"Needs Attention",IF(AND('Patient Health Records'!U571&lt;&gt; "Critical",'Patient Health Records'!T571="Yes"),"Monitor Later",IF(AND('Patient Health Records'!U571="Critical",'Patient Health Records'!T571="No"),"Ask for Readmission","No Action")))</f>
        <v>No Action</v>
      </c>
    </row>
    <row r="572" spans="1:13" ht="15.75" customHeight="1">
      <c r="A572" s="2" t="s">
        <v>735</v>
      </c>
      <c r="B572" s="2" t="s">
        <v>736</v>
      </c>
      <c r="C572" s="2" t="s">
        <v>19</v>
      </c>
      <c r="D572" s="17">
        <v>34334</v>
      </c>
      <c r="E572" s="36">
        <f t="shared" si="17"/>
        <v>1993</v>
      </c>
      <c r="F572" s="36">
        <f t="shared" ca="1" si="18"/>
        <v>33</v>
      </c>
      <c r="G572" s="36" t="str" cm="1">
        <f t="array" aca="1" ref="G572" ca="1">_xlfn.IFS(AND(F572&gt;=21,F572&lt;=35), "Young Adults", AND(F572&gt;=35, F572&lt;=45), "Senior Adullt", AND(F572&gt;=46,F572&lt;=65), "senior",AND(F572&gt;=66,F572&lt;=87),"Super Adults")</f>
        <v>Young Adults</v>
      </c>
      <c r="H572" s="36"/>
      <c r="I572" s="3">
        <v>15</v>
      </c>
      <c r="J572" s="2" t="s">
        <v>14</v>
      </c>
      <c r="K572" s="2" t="s">
        <v>51</v>
      </c>
      <c r="L572" s="20" t="str">
        <f>IF(AND(I572&lt;5,'Billing Details'!I572&gt;10000),"High Priority","Regular Follow Up")</f>
        <v>Regular Follow Up</v>
      </c>
      <c r="M572" t="str">
        <f>IF(AND(L572="High Priority",'Patient Health Records'!U572="Critical",'Patient Health Records'!T572="Yes"),"Needs Attention",IF(AND('Patient Health Records'!U572&lt;&gt; "Critical",'Patient Health Records'!T572="Yes"),"Monitor Later",IF(AND('Patient Health Records'!U572="Critical",'Patient Health Records'!T572="No"),"Ask for Readmission","No Action")))</f>
        <v>No Action</v>
      </c>
    </row>
    <row r="573" spans="1:13" ht="15.75" customHeight="1">
      <c r="A573" s="2" t="s">
        <v>737</v>
      </c>
      <c r="B573" s="2" t="s">
        <v>738</v>
      </c>
      <c r="C573" s="2" t="s">
        <v>19</v>
      </c>
      <c r="D573" s="17">
        <v>28855</v>
      </c>
      <c r="E573" s="36">
        <f t="shared" si="17"/>
        <v>1978</v>
      </c>
      <c r="F573" s="36">
        <f t="shared" ca="1" si="18"/>
        <v>48</v>
      </c>
      <c r="G573" s="36" t="str" cm="1">
        <f t="array" aca="1" ref="G573" ca="1">_xlfn.IFS(AND(F573&gt;=21,F573&lt;=35), "Young Adults", AND(F573&gt;=35, F573&lt;=45), "Senior Adullt", AND(F573&gt;=46,F573&lt;=65), "senior",AND(F573&gt;=66,F573&lt;=87),"Super Adults")</f>
        <v>senior</v>
      </c>
      <c r="H573" s="36"/>
      <c r="I573" s="3">
        <v>3</v>
      </c>
      <c r="J573" s="2" t="s">
        <v>33</v>
      </c>
      <c r="K573" s="2" t="s">
        <v>29</v>
      </c>
      <c r="L573" s="20" t="str">
        <f>IF(AND(I573&lt;5,'Billing Details'!I573&gt;10000),"High Priority","Regular Follow Up")</f>
        <v>High Priority</v>
      </c>
      <c r="M573" t="str">
        <f>IF(AND(L573="High Priority",'Patient Health Records'!U573="Critical",'Patient Health Records'!T573="Yes"),"Needs Attention",IF(AND('Patient Health Records'!U573&lt;&gt; "Critical",'Patient Health Records'!T573="Yes"),"Monitor Later",IF(AND('Patient Health Records'!U573="Critical",'Patient Health Records'!T573="No"),"Ask for Readmission","No Action")))</f>
        <v>Needs Attention</v>
      </c>
    </row>
    <row r="574" spans="1:13" ht="15.75" customHeight="1">
      <c r="A574" s="2" t="s">
        <v>739</v>
      </c>
      <c r="B574" s="2" t="s">
        <v>740</v>
      </c>
      <c r="C574" s="2" t="s">
        <v>19</v>
      </c>
      <c r="D574" s="17">
        <v>27029</v>
      </c>
      <c r="E574" s="36">
        <f t="shared" si="17"/>
        <v>1973</v>
      </c>
      <c r="F574" s="36">
        <f t="shared" ca="1" si="18"/>
        <v>53</v>
      </c>
      <c r="G574" s="36" t="str" cm="1">
        <f t="array" aca="1" ref="G574" ca="1">_xlfn.IFS(AND(F574&gt;=21,F574&lt;=35), "Young Adults", AND(F574&gt;=35, F574&lt;=45), "Senior Adullt", AND(F574&gt;=46,F574&lt;=65), "senior",AND(F574&gt;=66,F574&lt;=87),"Super Adults")</f>
        <v>senior</v>
      </c>
      <c r="H574" s="36"/>
      <c r="I574" s="3">
        <v>40</v>
      </c>
      <c r="J574" s="2" t="s">
        <v>33</v>
      </c>
      <c r="K574" s="2" t="s">
        <v>29</v>
      </c>
      <c r="L574" s="20" t="str">
        <f>IF(AND(I574&lt;5,'Billing Details'!I574&gt;10000),"High Priority","Regular Follow Up")</f>
        <v>Regular Follow Up</v>
      </c>
      <c r="M574" t="str">
        <f>IF(AND(L574="High Priority",'Patient Health Records'!U574="Critical",'Patient Health Records'!T574="Yes"),"Needs Attention",IF(AND('Patient Health Records'!U574&lt;&gt; "Critical",'Patient Health Records'!T574="Yes"),"Monitor Later",IF(AND('Patient Health Records'!U574="Critical",'Patient Health Records'!T574="No"),"Ask for Readmission","No Action")))</f>
        <v>Ask for Readmission</v>
      </c>
    </row>
    <row r="575" spans="1:13" ht="15.75" customHeight="1">
      <c r="A575" s="2" t="s">
        <v>741</v>
      </c>
      <c r="B575" s="2" t="s">
        <v>742</v>
      </c>
      <c r="C575" s="2" t="s">
        <v>19</v>
      </c>
      <c r="D575" s="17">
        <v>19724</v>
      </c>
      <c r="E575" s="36">
        <f t="shared" si="17"/>
        <v>1953</v>
      </c>
      <c r="F575" s="36">
        <f t="shared" ca="1" si="18"/>
        <v>73</v>
      </c>
      <c r="G575" s="36" t="str" cm="1">
        <f t="array" aca="1" ref="G575" ca="1">_xlfn.IFS(AND(F575&gt;=21,F575&lt;=35), "Young Adults", AND(F575&gt;=35, F575&lt;=45), "Senior Adullt", AND(F575&gt;=46,F575&lt;=65), "senior",AND(F575&gt;=66,F575&lt;=87),"Super Adults")</f>
        <v>Super Adults</v>
      </c>
      <c r="H575" s="36"/>
      <c r="I575" s="3">
        <v>15</v>
      </c>
      <c r="J575" s="2" t="s">
        <v>33</v>
      </c>
      <c r="K575" s="2" t="s">
        <v>29</v>
      </c>
      <c r="L575" s="20" t="str">
        <f>IF(AND(I575&lt;5,'Billing Details'!I575&gt;10000),"High Priority","Regular Follow Up")</f>
        <v>Regular Follow Up</v>
      </c>
      <c r="M575" t="str">
        <f>IF(AND(L575="High Priority",'Patient Health Records'!U575="Critical",'Patient Health Records'!T575="Yes"),"Needs Attention",IF(AND('Patient Health Records'!U575&lt;&gt; "Critical",'Patient Health Records'!T575="Yes"),"Monitor Later",IF(AND('Patient Health Records'!U575="Critical",'Patient Health Records'!T575="No"),"Ask for Readmission","No Action")))</f>
        <v>Monitor Later</v>
      </c>
    </row>
    <row r="576" spans="1:13" ht="15.75" customHeight="1">
      <c r="A576" s="2" t="s">
        <v>743</v>
      </c>
      <c r="B576" s="2" t="s">
        <v>684</v>
      </c>
      <c r="C576" s="2" t="s">
        <v>19</v>
      </c>
      <c r="D576" s="17">
        <v>28855</v>
      </c>
      <c r="E576" s="36">
        <f t="shared" si="17"/>
        <v>1978</v>
      </c>
      <c r="F576" s="36">
        <f t="shared" ca="1" si="18"/>
        <v>48</v>
      </c>
      <c r="G576" s="36" t="str" cm="1">
        <f t="array" aca="1" ref="G576" ca="1">_xlfn.IFS(AND(F576&gt;=21,F576&lt;=35), "Young Adults", AND(F576&gt;=35, F576&lt;=45), "Senior Adullt", AND(F576&gt;=46,F576&lt;=65), "senior",AND(F576&gt;=66,F576&lt;=87),"Super Adults")</f>
        <v>senior</v>
      </c>
      <c r="H576" s="36"/>
      <c r="I576" s="3">
        <v>2</v>
      </c>
      <c r="J576" s="2" t="s">
        <v>10</v>
      </c>
      <c r="K576" s="2" t="s">
        <v>11</v>
      </c>
      <c r="L576" s="20" t="str">
        <f>IF(AND(I576&lt;5,'Billing Details'!I576&gt;10000),"High Priority","Regular Follow Up")</f>
        <v>High Priority</v>
      </c>
      <c r="M576" t="str">
        <f>IF(AND(L576="High Priority",'Patient Health Records'!U576="Critical",'Patient Health Records'!T576="Yes"),"Needs Attention",IF(AND('Patient Health Records'!U576&lt;&gt; "Critical",'Patient Health Records'!T576="Yes"),"Monitor Later",IF(AND('Patient Health Records'!U576="Critical",'Patient Health Records'!T576="No"),"Ask for Readmission","No Action")))</f>
        <v>Needs Attention</v>
      </c>
    </row>
    <row r="577" spans="1:13" ht="15.75" customHeight="1">
      <c r="A577" s="2" t="s">
        <v>744</v>
      </c>
      <c r="B577" s="2" t="s">
        <v>181</v>
      </c>
      <c r="C577" s="2" t="s">
        <v>9</v>
      </c>
      <c r="D577" s="17">
        <v>29951</v>
      </c>
      <c r="E577" s="36">
        <f t="shared" si="17"/>
        <v>1981</v>
      </c>
      <c r="F577" s="36">
        <f t="shared" ca="1" si="18"/>
        <v>45</v>
      </c>
      <c r="G577" s="36" t="str" cm="1">
        <f t="array" aca="1" ref="G577" ca="1">_xlfn.IFS(AND(F577&gt;=21,F577&lt;=35), "Young Adults", AND(F577&gt;=35, F577&lt;=45), "Senior Adullt", AND(F577&gt;=46,F577&lt;=65), "senior",AND(F577&gt;=66,F577&lt;=87),"Super Adults")</f>
        <v>Senior Adullt</v>
      </c>
      <c r="H577" s="36"/>
      <c r="I577" s="3">
        <v>7</v>
      </c>
      <c r="J577" s="2" t="s">
        <v>14</v>
      </c>
      <c r="K577" s="2" t="s">
        <v>51</v>
      </c>
      <c r="L577" s="20" t="str">
        <f>IF(AND(I577&lt;5,'Billing Details'!I577&gt;10000),"High Priority","Regular Follow Up")</f>
        <v>Regular Follow Up</v>
      </c>
      <c r="M577" t="str">
        <f>IF(AND(L577="High Priority",'Patient Health Records'!U577="Critical",'Patient Health Records'!T577="Yes"),"Needs Attention",IF(AND('Patient Health Records'!U577&lt;&gt; "Critical",'Patient Health Records'!T577="Yes"),"Monitor Later",IF(AND('Patient Health Records'!U577="Critical",'Patient Health Records'!T577="No"),"Ask for Readmission","No Action")))</f>
        <v>No Action</v>
      </c>
    </row>
    <row r="578" spans="1:13" ht="15.75" customHeight="1">
      <c r="A578" s="2" t="s">
        <v>745</v>
      </c>
      <c r="B578" s="2" t="s">
        <v>746</v>
      </c>
      <c r="C578" s="2" t="s">
        <v>9</v>
      </c>
      <c r="D578" s="17">
        <v>31412</v>
      </c>
      <c r="E578" s="36">
        <f t="shared" si="17"/>
        <v>1985</v>
      </c>
      <c r="F578" s="36">
        <f t="shared" ca="1" si="18"/>
        <v>41</v>
      </c>
      <c r="G578" s="36" t="str" cm="1">
        <f t="array" aca="1" ref="G578" ca="1">_xlfn.IFS(AND(F578&gt;=21,F578&lt;=35), "Young Adults", AND(F578&gt;=35, F578&lt;=45), "Senior Adullt", AND(F578&gt;=46,F578&lt;=65), "senior",AND(F578&gt;=66,F578&lt;=87),"Super Adults")</f>
        <v>Senior Adullt</v>
      </c>
      <c r="H578" s="36"/>
      <c r="I578" s="3" t="s">
        <v>1681</v>
      </c>
      <c r="J578" s="2" t="s">
        <v>33</v>
      </c>
      <c r="K578" s="2" t="s">
        <v>29</v>
      </c>
      <c r="L578" s="20" t="str">
        <f>IF(AND(I578&lt;5,'Billing Details'!I578&gt;10000),"High Priority","Regular Follow Up")</f>
        <v>Regular Follow Up</v>
      </c>
      <c r="M578" t="str">
        <f>IF(AND(L578="High Priority",'Patient Health Records'!U578="Critical",'Patient Health Records'!T578="Yes"),"Needs Attention",IF(AND('Patient Health Records'!U578&lt;&gt; "Critical",'Patient Health Records'!T578="Yes"),"Monitor Later",IF(AND('Patient Health Records'!U578="Critical",'Patient Health Records'!T578="No"),"Ask for Readmission","No Action")))</f>
        <v>Monitor Later</v>
      </c>
    </row>
    <row r="579" spans="1:13" ht="15.75" customHeight="1">
      <c r="A579" s="2" t="s">
        <v>747</v>
      </c>
      <c r="B579" s="2" t="s">
        <v>75</v>
      </c>
      <c r="C579" s="2" t="s">
        <v>9</v>
      </c>
      <c r="D579" s="17">
        <v>30682</v>
      </c>
      <c r="E579" s="36">
        <f t="shared" ref="E579:E642" si="19">YEAR(D579)</f>
        <v>1984</v>
      </c>
      <c r="F579" s="36">
        <f t="shared" ref="F579:F642" ca="1" si="20">DATEDIF(DATE(E579,1,1), TODAY(), "Y")</f>
        <v>42</v>
      </c>
      <c r="G579" s="36" t="str" cm="1">
        <f t="array" aca="1" ref="G579" ca="1">_xlfn.IFS(AND(F579&gt;=21,F579&lt;=35), "Young Adults", AND(F579&gt;=35, F579&lt;=45), "Senior Adullt", AND(F579&gt;=46,F579&lt;=65), "senior",AND(F579&gt;=66,F579&lt;=87),"Super Adults")</f>
        <v>Senior Adullt</v>
      </c>
      <c r="H579" s="36"/>
      <c r="I579" s="3">
        <v>15</v>
      </c>
      <c r="J579" s="2" t="s">
        <v>43</v>
      </c>
      <c r="K579" s="2" t="s">
        <v>51</v>
      </c>
      <c r="L579" s="20" t="str">
        <f>IF(AND(I579&lt;5,'Billing Details'!I579&gt;10000),"High Priority","Regular Follow Up")</f>
        <v>Regular Follow Up</v>
      </c>
      <c r="M579" t="str">
        <f>IF(AND(L579="High Priority",'Patient Health Records'!U579="Critical",'Patient Health Records'!T579="Yes"),"Needs Attention",IF(AND('Patient Health Records'!U579&lt;&gt; "Critical",'Patient Health Records'!T579="Yes"),"Monitor Later",IF(AND('Patient Health Records'!U579="Critical",'Patient Health Records'!T579="No"),"Ask for Readmission","No Action")))</f>
        <v>No Action</v>
      </c>
    </row>
    <row r="580" spans="1:13" ht="15.75" customHeight="1">
      <c r="A580" s="2" t="s">
        <v>748</v>
      </c>
      <c r="B580" s="2" t="s">
        <v>936</v>
      </c>
      <c r="C580" s="2" t="s">
        <v>19</v>
      </c>
      <c r="D580" s="17">
        <v>33969</v>
      </c>
      <c r="E580" s="36">
        <f t="shared" si="19"/>
        <v>1992</v>
      </c>
      <c r="F580" s="36">
        <f t="shared" ca="1" si="20"/>
        <v>34</v>
      </c>
      <c r="G580" s="36" t="str" cm="1">
        <f t="array" aca="1" ref="G580" ca="1">_xlfn.IFS(AND(F580&gt;=21,F580&lt;=35), "Young Adults", AND(F580&gt;=35, F580&lt;=45), "Senior Adullt", AND(F580&gt;=46,F580&lt;=65), "senior",AND(F580&gt;=66,F580&lt;=87),"Super Adults")</f>
        <v>Young Adults</v>
      </c>
      <c r="H580" s="36"/>
      <c r="I580" s="3">
        <v>2</v>
      </c>
      <c r="J580" s="2" t="s">
        <v>22</v>
      </c>
      <c r="K580" s="2" t="s">
        <v>17</v>
      </c>
      <c r="L580" s="20" t="str">
        <f>IF(AND(I580&lt;5,'Billing Details'!I580&gt;10000),"High Priority","Regular Follow Up")</f>
        <v>Regular Follow Up</v>
      </c>
      <c r="M580" t="str">
        <f>IF(AND(L580="High Priority",'Patient Health Records'!U580="Critical",'Patient Health Records'!T580="Yes"),"Needs Attention",IF(AND('Patient Health Records'!U580&lt;&gt; "Critical",'Patient Health Records'!T580="Yes"),"Monitor Later",IF(AND('Patient Health Records'!U580="Critical",'Patient Health Records'!T580="No"),"Ask for Readmission","No Action")))</f>
        <v>Ask for Readmission</v>
      </c>
    </row>
    <row r="581" spans="1:13" ht="15.75" customHeight="1">
      <c r="A581" s="2" t="s">
        <v>749</v>
      </c>
      <c r="B581" s="2" t="s">
        <v>168</v>
      </c>
      <c r="C581" s="2" t="s">
        <v>9</v>
      </c>
      <c r="D581" s="17">
        <v>25203</v>
      </c>
      <c r="E581" s="36">
        <f t="shared" si="19"/>
        <v>1968</v>
      </c>
      <c r="F581" s="36">
        <f t="shared" ca="1" si="20"/>
        <v>58</v>
      </c>
      <c r="G581" s="36" t="str" cm="1">
        <f t="array" aca="1" ref="G581" ca="1">_xlfn.IFS(AND(F581&gt;=21,F581&lt;=35), "Young Adults", AND(F581&gt;=35, F581&lt;=45), "Senior Adullt", AND(F581&gt;=46,F581&lt;=65), "senior",AND(F581&gt;=66,F581&lt;=87),"Super Adults")</f>
        <v>senior</v>
      </c>
      <c r="H581" s="36"/>
      <c r="I581" s="3">
        <v>15</v>
      </c>
      <c r="J581" s="2" t="s">
        <v>16</v>
      </c>
      <c r="K581" s="2" t="s">
        <v>17</v>
      </c>
      <c r="L581" s="20" t="str">
        <f>IF(AND(I581&lt;5,'Billing Details'!I581&gt;10000),"High Priority","Regular Follow Up")</f>
        <v>Regular Follow Up</v>
      </c>
      <c r="M581" t="str">
        <f>IF(AND(L581="High Priority",'Patient Health Records'!U581="Critical",'Patient Health Records'!T581="Yes"),"Needs Attention",IF(AND('Patient Health Records'!U581&lt;&gt; "Critical",'Patient Health Records'!T581="Yes"),"Monitor Later",IF(AND('Patient Health Records'!U581="Critical",'Patient Health Records'!T581="No"),"Ask for Readmission","No Action")))</f>
        <v>Ask for Readmission</v>
      </c>
    </row>
    <row r="582" spans="1:13" ht="15.75" customHeight="1">
      <c r="A582" s="2" t="s">
        <v>750</v>
      </c>
      <c r="B582" s="2" t="s">
        <v>751</v>
      </c>
      <c r="C582" s="2" t="s">
        <v>9</v>
      </c>
      <c r="D582" s="17">
        <v>25203</v>
      </c>
      <c r="E582" s="36">
        <f t="shared" si="19"/>
        <v>1968</v>
      </c>
      <c r="F582" s="36">
        <f t="shared" ca="1" si="20"/>
        <v>58</v>
      </c>
      <c r="G582" s="36" t="str" cm="1">
        <f t="array" aca="1" ref="G582" ca="1">_xlfn.IFS(AND(F582&gt;=21,F582&lt;=35), "Young Adults", AND(F582&gt;=35, F582&lt;=45), "Senior Adullt", AND(F582&gt;=46,F582&lt;=65), "senior",AND(F582&gt;=66,F582&lt;=87),"Super Adults")</f>
        <v>senior</v>
      </c>
      <c r="H582" s="36"/>
      <c r="I582" s="3">
        <v>30</v>
      </c>
      <c r="J582" s="2" t="s">
        <v>16</v>
      </c>
      <c r="K582" s="2" t="s">
        <v>17</v>
      </c>
      <c r="L582" s="20" t="str">
        <f>IF(AND(I582&lt;5,'Billing Details'!I582&gt;10000),"High Priority","Regular Follow Up")</f>
        <v>Regular Follow Up</v>
      </c>
      <c r="M582" t="str">
        <f>IF(AND(L582="High Priority",'Patient Health Records'!U582="Critical",'Patient Health Records'!T582="Yes"),"Needs Attention",IF(AND('Patient Health Records'!U582&lt;&gt; "Critical",'Patient Health Records'!T582="Yes"),"Monitor Later",IF(AND('Patient Health Records'!U582="Critical",'Patient Health Records'!T582="No"),"Ask for Readmission","No Action")))</f>
        <v>Ask for Readmission</v>
      </c>
    </row>
    <row r="583" spans="1:13" ht="15.75" customHeight="1">
      <c r="A583" s="2" t="s">
        <v>752</v>
      </c>
      <c r="B583" s="2" t="s">
        <v>205</v>
      </c>
      <c r="C583" s="2" t="s">
        <v>9</v>
      </c>
      <c r="D583" s="17">
        <v>23377</v>
      </c>
      <c r="E583" s="36">
        <f t="shared" si="19"/>
        <v>1964</v>
      </c>
      <c r="F583" s="36">
        <f t="shared" ca="1" si="20"/>
        <v>62</v>
      </c>
      <c r="G583" s="36" t="str" cm="1">
        <f t="array" aca="1" ref="G583" ca="1">_xlfn.IFS(AND(F583&gt;=21,F583&lt;=35), "Young Adults", AND(F583&gt;=35, F583&lt;=45), "Senior Adullt", AND(F583&gt;=46,F583&lt;=65), "senior",AND(F583&gt;=66,F583&lt;=87),"Super Adults")</f>
        <v>senior</v>
      </c>
      <c r="H583" s="36"/>
      <c r="I583" s="3">
        <v>20</v>
      </c>
      <c r="J583" s="2" t="s">
        <v>33</v>
      </c>
      <c r="K583" s="2" t="s">
        <v>29</v>
      </c>
      <c r="L583" s="20" t="str">
        <f>IF(AND(I583&lt;5,'Billing Details'!I583&gt;10000),"High Priority","Regular Follow Up")</f>
        <v>Regular Follow Up</v>
      </c>
      <c r="M583" t="str">
        <f>IF(AND(L583="High Priority",'Patient Health Records'!U583="Critical",'Patient Health Records'!T583="Yes"),"Needs Attention",IF(AND('Patient Health Records'!U583&lt;&gt; "Critical",'Patient Health Records'!T583="Yes"),"Monitor Later",IF(AND('Patient Health Records'!U583="Critical",'Patient Health Records'!T583="No"),"Ask for Readmission","No Action")))</f>
        <v>Ask for Readmission</v>
      </c>
    </row>
    <row r="584" spans="1:13" ht="15.75" customHeight="1">
      <c r="A584" s="2" t="s">
        <v>753</v>
      </c>
      <c r="B584" s="2" t="s">
        <v>415</v>
      </c>
      <c r="C584" s="2" t="s">
        <v>19</v>
      </c>
      <c r="D584" s="17">
        <v>25203</v>
      </c>
      <c r="E584" s="36">
        <f t="shared" si="19"/>
        <v>1968</v>
      </c>
      <c r="F584" s="36">
        <f t="shared" ca="1" si="20"/>
        <v>58</v>
      </c>
      <c r="G584" s="36" t="str" cm="1">
        <f t="array" aca="1" ref="G584" ca="1">_xlfn.IFS(AND(F584&gt;=21,F584&lt;=35), "Young Adults", AND(F584&gt;=35, F584&lt;=45), "Senior Adullt", AND(F584&gt;=46,F584&lt;=65), "senior",AND(F584&gt;=66,F584&lt;=87),"Super Adults")</f>
        <v>senior</v>
      </c>
      <c r="H584" s="36"/>
      <c r="I584" s="3">
        <v>7</v>
      </c>
      <c r="J584" s="2" t="s">
        <v>16</v>
      </c>
      <c r="K584" s="2" t="s">
        <v>17</v>
      </c>
      <c r="L584" s="20" t="str">
        <f>IF(AND(I584&lt;5,'Billing Details'!I584&gt;10000),"High Priority","Regular Follow Up")</f>
        <v>Regular Follow Up</v>
      </c>
      <c r="M584" t="str">
        <f>IF(AND(L584="High Priority",'Patient Health Records'!U584="Critical",'Patient Health Records'!T584="Yes"),"Needs Attention",IF(AND('Patient Health Records'!U584&lt;&gt; "Critical",'Patient Health Records'!T584="Yes"),"Monitor Later",IF(AND('Patient Health Records'!U584="Critical",'Patient Health Records'!T584="No"),"Ask for Readmission","No Action")))</f>
        <v>Monitor Later</v>
      </c>
    </row>
    <row r="585" spans="1:13" ht="15.75" customHeight="1">
      <c r="A585" s="2" t="s">
        <v>754</v>
      </c>
      <c r="B585" s="2" t="s">
        <v>57</v>
      </c>
      <c r="C585" s="2" t="s">
        <v>19</v>
      </c>
      <c r="D585" s="17">
        <v>25203</v>
      </c>
      <c r="E585" s="36">
        <f t="shared" si="19"/>
        <v>1968</v>
      </c>
      <c r="F585" s="36">
        <f t="shared" ca="1" si="20"/>
        <v>58</v>
      </c>
      <c r="G585" s="36" t="str" cm="1">
        <f t="array" aca="1" ref="G585" ca="1">_xlfn.IFS(AND(F585&gt;=21,F585&lt;=35), "Young Adults", AND(F585&gt;=35, F585&lt;=45), "Senior Adullt", AND(F585&gt;=46,F585&lt;=65), "senior",AND(F585&gt;=66,F585&lt;=87),"Super Adults")</f>
        <v>senior</v>
      </c>
      <c r="H585" s="36"/>
      <c r="I585" s="3">
        <v>2</v>
      </c>
      <c r="J585" s="2" t="s">
        <v>10</v>
      </c>
      <c r="K585" s="2" t="s">
        <v>11</v>
      </c>
      <c r="L585" s="20" t="str">
        <f>IF(AND(I585&lt;5,'Billing Details'!I585&gt;10000),"High Priority","Regular Follow Up")</f>
        <v>High Priority</v>
      </c>
      <c r="M585" t="str">
        <f>IF(AND(L585="High Priority",'Patient Health Records'!U585="Critical",'Patient Health Records'!T585="Yes"),"Needs Attention",IF(AND('Patient Health Records'!U585&lt;&gt; "Critical",'Patient Health Records'!T585="Yes"),"Monitor Later",IF(AND('Patient Health Records'!U585="Critical",'Patient Health Records'!T585="No"),"Ask for Readmission","No Action")))</f>
        <v>Needs Attention</v>
      </c>
    </row>
    <row r="586" spans="1:13" ht="15.75" customHeight="1">
      <c r="A586" s="2" t="s">
        <v>755</v>
      </c>
      <c r="B586" s="2" t="s">
        <v>215</v>
      </c>
      <c r="C586" s="2" t="s">
        <v>9</v>
      </c>
      <c r="D586" s="17">
        <v>31412</v>
      </c>
      <c r="E586" s="36">
        <f t="shared" si="19"/>
        <v>1985</v>
      </c>
      <c r="F586" s="36">
        <f t="shared" ca="1" si="20"/>
        <v>41</v>
      </c>
      <c r="G586" s="36" t="str" cm="1">
        <f t="array" aca="1" ref="G586" ca="1">_xlfn.IFS(AND(F586&gt;=21,F586&lt;=35), "Young Adults", AND(F586&gt;=35, F586&lt;=45), "Senior Adullt", AND(F586&gt;=46,F586&lt;=65), "senior",AND(F586&gt;=66,F586&lt;=87),"Super Adults")</f>
        <v>Senior Adullt</v>
      </c>
      <c r="H586" s="36"/>
      <c r="I586" s="3">
        <v>30</v>
      </c>
      <c r="J586" s="2" t="s">
        <v>10</v>
      </c>
      <c r="K586" s="2" t="s">
        <v>11</v>
      </c>
      <c r="L586" s="20" t="str">
        <f>IF(AND(I586&lt;5,'Billing Details'!I586&gt;10000),"High Priority","Regular Follow Up")</f>
        <v>Regular Follow Up</v>
      </c>
      <c r="M586" t="str">
        <f>IF(AND(L586="High Priority",'Patient Health Records'!U586="Critical",'Patient Health Records'!T586="Yes"),"Needs Attention",IF(AND('Patient Health Records'!U586&lt;&gt; "Critical",'Patient Health Records'!T586="Yes"),"Monitor Later",IF(AND('Patient Health Records'!U586="Critical",'Patient Health Records'!T586="No"),"Ask for Readmission","No Action")))</f>
        <v>No Action</v>
      </c>
    </row>
    <row r="587" spans="1:13" ht="15.75" customHeight="1">
      <c r="A587" s="2" t="s">
        <v>756</v>
      </c>
      <c r="B587" s="2" t="s">
        <v>757</v>
      </c>
      <c r="C587" s="2" t="s">
        <v>9</v>
      </c>
      <c r="D587" s="17">
        <v>28855</v>
      </c>
      <c r="E587" s="36">
        <f t="shared" si="19"/>
        <v>1978</v>
      </c>
      <c r="F587" s="36">
        <f t="shared" ca="1" si="20"/>
        <v>48</v>
      </c>
      <c r="G587" s="36" t="str" cm="1">
        <f t="array" aca="1" ref="G587" ca="1">_xlfn.IFS(AND(F587&gt;=21,F587&lt;=35), "Young Adults", AND(F587&gt;=35, F587&lt;=45), "Senior Adullt", AND(F587&gt;=46,F587&lt;=65), "senior",AND(F587&gt;=66,F587&lt;=87),"Super Adults")</f>
        <v>senior</v>
      </c>
      <c r="H587" s="36"/>
      <c r="I587" s="3">
        <v>25</v>
      </c>
      <c r="J587" s="2" t="s">
        <v>43</v>
      </c>
      <c r="K587" s="2" t="s">
        <v>51</v>
      </c>
      <c r="L587" s="20" t="str">
        <f>IF(AND(I587&lt;5,'Billing Details'!I587&gt;10000),"High Priority","Regular Follow Up")</f>
        <v>Regular Follow Up</v>
      </c>
      <c r="M587" t="str">
        <f>IF(AND(L587="High Priority",'Patient Health Records'!U587="Critical",'Patient Health Records'!T587="Yes"),"Needs Attention",IF(AND('Patient Health Records'!U587&lt;&gt; "Critical",'Patient Health Records'!T587="Yes"),"Monitor Later",IF(AND('Patient Health Records'!U587="Critical",'Patient Health Records'!T587="No"),"Ask for Readmission","No Action")))</f>
        <v>No Action</v>
      </c>
    </row>
    <row r="588" spans="1:13" ht="15.75" customHeight="1">
      <c r="A588" s="2" t="s">
        <v>758</v>
      </c>
      <c r="B588" s="2" t="s">
        <v>101</v>
      </c>
      <c r="C588" s="2" t="s">
        <v>19</v>
      </c>
      <c r="D588" s="17">
        <v>27029</v>
      </c>
      <c r="E588" s="36">
        <f t="shared" si="19"/>
        <v>1973</v>
      </c>
      <c r="F588" s="36">
        <f t="shared" ca="1" si="20"/>
        <v>53</v>
      </c>
      <c r="G588" s="36" t="str" cm="1">
        <f t="array" aca="1" ref="G588" ca="1">_xlfn.IFS(AND(F588&gt;=21,F588&lt;=35), "Young Adults", AND(F588&gt;=35, F588&lt;=45), "Senior Adullt", AND(F588&gt;=46,F588&lt;=65), "senior",AND(F588&gt;=66,F588&lt;=87),"Super Adults")</f>
        <v>senior</v>
      </c>
      <c r="H588" s="36"/>
      <c r="I588" s="3">
        <v>15</v>
      </c>
      <c r="J588" s="2" t="s">
        <v>28</v>
      </c>
      <c r="K588" s="2" t="s">
        <v>11</v>
      </c>
      <c r="L588" s="20" t="str">
        <f>IF(AND(I588&lt;5,'Billing Details'!I588&gt;10000),"High Priority","Regular Follow Up")</f>
        <v>Regular Follow Up</v>
      </c>
      <c r="M588" t="str">
        <f>IF(AND(L588="High Priority",'Patient Health Records'!U588="Critical",'Patient Health Records'!T588="Yes"),"Needs Attention",IF(AND('Patient Health Records'!U588&lt;&gt; "Critical",'Patient Health Records'!T588="Yes"),"Monitor Later",IF(AND('Patient Health Records'!U588="Critical",'Patient Health Records'!T588="No"),"Ask for Readmission","No Action")))</f>
        <v>No Action</v>
      </c>
    </row>
    <row r="589" spans="1:13" ht="15.75" customHeight="1">
      <c r="A589" s="2" t="s">
        <v>759</v>
      </c>
      <c r="B589" s="2" t="s">
        <v>125</v>
      </c>
      <c r="C589" s="2" t="s">
        <v>19</v>
      </c>
      <c r="D589" s="17">
        <v>34334</v>
      </c>
      <c r="E589" s="36">
        <f t="shared" si="19"/>
        <v>1993</v>
      </c>
      <c r="F589" s="36">
        <f t="shared" ca="1" si="20"/>
        <v>33</v>
      </c>
      <c r="G589" s="36" t="str" cm="1">
        <f t="array" aca="1" ref="G589" ca="1">_xlfn.IFS(AND(F589&gt;=21,F589&lt;=35), "Young Adults", AND(F589&gt;=35, F589&lt;=45), "Senior Adullt", AND(F589&gt;=46,F589&lt;=65), "senior",AND(F589&gt;=66,F589&lt;=87),"Super Adults")</f>
        <v>Young Adults</v>
      </c>
      <c r="H589" s="36"/>
      <c r="I589" s="3">
        <v>400</v>
      </c>
      <c r="J589" s="2" t="s">
        <v>43</v>
      </c>
      <c r="K589" s="2" t="s">
        <v>51</v>
      </c>
      <c r="L589" s="20" t="str">
        <f>IF(AND(I589&lt;5,'Billing Details'!I589&gt;10000),"High Priority","Regular Follow Up")</f>
        <v>Regular Follow Up</v>
      </c>
      <c r="M589" t="str">
        <f>IF(AND(L589="High Priority",'Patient Health Records'!U589="Critical",'Patient Health Records'!T589="Yes"),"Needs Attention",IF(AND('Patient Health Records'!U589&lt;&gt; "Critical",'Patient Health Records'!T589="Yes"),"Monitor Later",IF(AND('Patient Health Records'!U589="Critical",'Patient Health Records'!T589="No"),"Ask for Readmission","No Action")))</f>
        <v>No Action</v>
      </c>
    </row>
    <row r="590" spans="1:13" ht="15.75" customHeight="1">
      <c r="A590" s="2" t="s">
        <v>760</v>
      </c>
      <c r="B590" s="2" t="s">
        <v>324</v>
      </c>
      <c r="C590" s="2" t="s">
        <v>9</v>
      </c>
      <c r="D590" s="17">
        <v>25203</v>
      </c>
      <c r="E590" s="36">
        <f t="shared" si="19"/>
        <v>1968</v>
      </c>
      <c r="F590" s="36">
        <f t="shared" ca="1" si="20"/>
        <v>58</v>
      </c>
      <c r="G590" s="36" t="str" cm="1">
        <f t="array" aca="1" ref="G590" ca="1">_xlfn.IFS(AND(F590&gt;=21,F590&lt;=35), "Young Adults", AND(F590&gt;=35, F590&lt;=45), "Senior Adullt", AND(F590&gt;=46,F590&lt;=65), "senior",AND(F590&gt;=66,F590&lt;=87),"Super Adults")</f>
        <v>senior</v>
      </c>
      <c r="H590" s="36"/>
      <c r="I590" s="3">
        <v>2</v>
      </c>
      <c r="J590" s="2" t="s">
        <v>10</v>
      </c>
      <c r="K590" s="2" t="s">
        <v>11</v>
      </c>
      <c r="L590" s="20" t="str">
        <f>IF(AND(I590&lt;5,'Billing Details'!I590&gt;10000),"High Priority","Regular Follow Up")</f>
        <v>Regular Follow Up</v>
      </c>
      <c r="M590" t="str">
        <f>IF(AND(L590="High Priority",'Patient Health Records'!U590="Critical",'Patient Health Records'!T590="Yes"),"Needs Attention",IF(AND('Patient Health Records'!U590&lt;&gt; "Critical",'Patient Health Records'!T590="Yes"),"Monitor Later",IF(AND('Patient Health Records'!U590="Critical",'Patient Health Records'!T590="No"),"Ask for Readmission","No Action")))</f>
        <v>No Action</v>
      </c>
    </row>
    <row r="591" spans="1:13" ht="15.75" customHeight="1">
      <c r="A591" s="2" t="s">
        <v>761</v>
      </c>
      <c r="B591" s="2" t="s">
        <v>50</v>
      </c>
      <c r="C591" s="2" t="s">
        <v>19</v>
      </c>
      <c r="D591" s="17">
        <v>23377</v>
      </c>
      <c r="E591" s="36">
        <f t="shared" si="19"/>
        <v>1964</v>
      </c>
      <c r="F591" s="36">
        <f t="shared" ca="1" si="20"/>
        <v>62</v>
      </c>
      <c r="G591" s="36" t="str" cm="1">
        <f t="array" aca="1" ref="G591" ca="1">_xlfn.IFS(AND(F591&gt;=21,F591&lt;=35), "Young Adults", AND(F591&gt;=35, F591&lt;=45), "Senior Adullt", AND(F591&gt;=46,F591&lt;=65), "senior",AND(F591&gt;=66,F591&lt;=87),"Super Adults")</f>
        <v>senior</v>
      </c>
      <c r="H591" s="36"/>
      <c r="I591" s="3">
        <v>3</v>
      </c>
      <c r="J591" s="2" t="s">
        <v>33</v>
      </c>
      <c r="K591" s="2" t="s">
        <v>29</v>
      </c>
      <c r="L591" s="20" t="str">
        <f>IF(AND(I591&lt;5,'Billing Details'!I591&gt;10000),"High Priority","Regular Follow Up")</f>
        <v>Regular Follow Up</v>
      </c>
      <c r="M591" t="str">
        <f>IF(AND(L591="High Priority",'Patient Health Records'!U591="Critical",'Patient Health Records'!T591="Yes"),"Needs Attention",IF(AND('Patient Health Records'!U591&lt;&gt; "Critical",'Patient Health Records'!T591="Yes"),"Monitor Later",IF(AND('Patient Health Records'!U591="Critical",'Patient Health Records'!T591="No"),"Ask for Readmission","No Action")))</f>
        <v>No Action</v>
      </c>
    </row>
    <row r="592" spans="1:13" ht="15.75" customHeight="1">
      <c r="A592" s="2" t="s">
        <v>762</v>
      </c>
      <c r="B592" s="2" t="s">
        <v>415</v>
      </c>
      <c r="C592" s="2" t="s">
        <v>19</v>
      </c>
      <c r="D592" s="17">
        <v>14245</v>
      </c>
      <c r="E592" s="36">
        <f t="shared" si="19"/>
        <v>1938</v>
      </c>
      <c r="F592" s="36">
        <f t="shared" ca="1" si="20"/>
        <v>88</v>
      </c>
      <c r="G592" s="36" t="e" cm="1">
        <f t="array" aca="1" ref="G592" ca="1">_xlfn.IFS(AND(F592&gt;=21,F592&lt;=35), "Young Adults", AND(F592&gt;=35, F592&lt;=45), "Senior Adullt", AND(F592&gt;=46,F592&lt;=65), "senior",AND(F592&gt;=66,F592&lt;=87),"Super Adults")</f>
        <v>#N/A</v>
      </c>
      <c r="H592" s="36"/>
      <c r="I592" s="3">
        <v>0.5</v>
      </c>
      <c r="J592" s="2" t="s">
        <v>22</v>
      </c>
      <c r="K592" s="2" t="s">
        <v>17</v>
      </c>
      <c r="L592" s="20" t="str">
        <f>IF(AND(I592&lt;5,'Billing Details'!I592&gt;10000),"High Priority","Regular Follow Up")</f>
        <v>High Priority</v>
      </c>
      <c r="M592" t="str">
        <f>IF(AND(L592="High Priority",'Patient Health Records'!U592="Critical",'Patient Health Records'!T592="Yes"),"Needs Attention",IF(AND('Patient Health Records'!U592&lt;&gt; "Critical",'Patient Health Records'!T592="Yes"),"Monitor Later",IF(AND('Patient Health Records'!U592="Critical",'Patient Health Records'!T592="No"),"Ask for Readmission","No Action")))</f>
        <v>No Action</v>
      </c>
    </row>
    <row r="593" spans="1:13" ht="15.75" customHeight="1">
      <c r="A593" s="2" t="s">
        <v>763</v>
      </c>
      <c r="B593" s="2" t="s">
        <v>75</v>
      </c>
      <c r="C593" s="2" t="s">
        <v>9</v>
      </c>
      <c r="D593" s="17">
        <v>32508</v>
      </c>
      <c r="E593" s="36">
        <f t="shared" si="19"/>
        <v>1988</v>
      </c>
      <c r="F593" s="36">
        <f t="shared" ca="1" si="20"/>
        <v>38</v>
      </c>
      <c r="G593" s="36" t="str" cm="1">
        <f t="array" aca="1" ref="G593" ca="1">_xlfn.IFS(AND(F593&gt;=21,F593&lt;=35), "Young Adults", AND(F593&gt;=35, F593&lt;=45), "Senior Adullt", AND(F593&gt;=46,F593&lt;=65), "senior",AND(F593&gt;=66,F593&lt;=87),"Super Adults")</f>
        <v>Senior Adullt</v>
      </c>
      <c r="H593" s="36"/>
      <c r="I593" s="3">
        <v>9</v>
      </c>
      <c r="J593" s="2" t="s">
        <v>28</v>
      </c>
      <c r="K593" s="2" t="s">
        <v>11</v>
      </c>
      <c r="L593" s="20" t="str">
        <f>IF(AND(I593&lt;5,'Billing Details'!I593&gt;10000),"High Priority","Regular Follow Up")</f>
        <v>Regular Follow Up</v>
      </c>
      <c r="M593" t="str">
        <f>IF(AND(L593="High Priority",'Patient Health Records'!U593="Critical",'Patient Health Records'!T593="Yes"),"Needs Attention",IF(AND('Patient Health Records'!U593&lt;&gt; "Critical",'Patient Health Records'!T593="Yes"),"Monitor Later",IF(AND('Patient Health Records'!U593="Critical",'Patient Health Records'!T593="No"),"Ask for Readmission","No Action")))</f>
        <v>Monitor Later</v>
      </c>
    </row>
    <row r="594" spans="1:13" ht="15.75" customHeight="1">
      <c r="A594" s="2" t="s">
        <v>764</v>
      </c>
      <c r="B594" s="2" t="s">
        <v>151</v>
      </c>
      <c r="C594" s="2" t="s">
        <v>19</v>
      </c>
      <c r="D594" s="17">
        <v>27029</v>
      </c>
      <c r="E594" s="36">
        <f t="shared" si="19"/>
        <v>1973</v>
      </c>
      <c r="F594" s="36">
        <f t="shared" ca="1" si="20"/>
        <v>53</v>
      </c>
      <c r="G594" s="36" t="str" cm="1">
        <f t="array" aca="1" ref="G594" ca="1">_xlfn.IFS(AND(F594&gt;=21,F594&lt;=35), "Young Adults", AND(F594&gt;=35, F594&lt;=45), "Senior Adullt", AND(F594&gt;=46,F594&lt;=65), "senior",AND(F594&gt;=66,F594&lt;=87),"Super Adults")</f>
        <v>senior</v>
      </c>
      <c r="H594" s="36"/>
      <c r="I594" s="3">
        <v>5</v>
      </c>
      <c r="J594" s="2" t="s">
        <v>43</v>
      </c>
      <c r="K594" s="2" t="s">
        <v>51</v>
      </c>
      <c r="L594" s="20" t="str">
        <f>IF(AND(I594&lt;5,'Billing Details'!I594&gt;10000),"High Priority","Regular Follow Up")</f>
        <v>Regular Follow Up</v>
      </c>
      <c r="M594" t="str">
        <f>IF(AND(L594="High Priority",'Patient Health Records'!U594="Critical",'Patient Health Records'!T594="Yes"),"Needs Attention",IF(AND('Patient Health Records'!U594&lt;&gt; "Critical",'Patient Health Records'!T594="Yes"),"Monitor Later",IF(AND('Patient Health Records'!U594="Critical",'Patient Health Records'!T594="No"),"Ask for Readmission","No Action")))</f>
        <v>Monitor Later</v>
      </c>
    </row>
    <row r="595" spans="1:13" ht="15.75" customHeight="1">
      <c r="A595" s="2" t="s">
        <v>765</v>
      </c>
      <c r="B595" s="2" t="s">
        <v>766</v>
      </c>
      <c r="C595" s="2" t="s">
        <v>9</v>
      </c>
      <c r="D595" s="17">
        <v>32508</v>
      </c>
      <c r="E595" s="36">
        <f t="shared" si="19"/>
        <v>1988</v>
      </c>
      <c r="F595" s="36">
        <f t="shared" ca="1" si="20"/>
        <v>38</v>
      </c>
      <c r="G595" s="36" t="str" cm="1">
        <f t="array" aca="1" ref="G595" ca="1">_xlfn.IFS(AND(F595&gt;=21,F595&lt;=35), "Young Adults", AND(F595&gt;=35, F595&lt;=45), "Senior Adullt", AND(F595&gt;=46,F595&lt;=65), "senior",AND(F595&gt;=66,F595&lt;=87),"Super Adults")</f>
        <v>Senior Adullt</v>
      </c>
      <c r="H595" s="36"/>
      <c r="I595" s="3">
        <v>400</v>
      </c>
      <c r="J595" s="2" t="s">
        <v>28</v>
      </c>
      <c r="K595" s="2" t="s">
        <v>11</v>
      </c>
      <c r="L595" s="20" t="str">
        <f>IF(AND(I595&lt;5,'Billing Details'!I595&gt;10000),"High Priority","Regular Follow Up")</f>
        <v>Regular Follow Up</v>
      </c>
      <c r="M595" t="str">
        <f>IF(AND(L595="High Priority",'Patient Health Records'!U595="Critical",'Patient Health Records'!T595="Yes"),"Needs Attention",IF(AND('Patient Health Records'!U595&lt;&gt; "Critical",'Patient Health Records'!T595="Yes"),"Monitor Later",IF(AND('Patient Health Records'!U595="Critical",'Patient Health Records'!T595="No"),"Ask for Readmission","No Action")))</f>
        <v>No Action</v>
      </c>
    </row>
    <row r="596" spans="1:13" ht="15.75" customHeight="1">
      <c r="A596" s="2" t="s">
        <v>767</v>
      </c>
      <c r="B596" s="2" t="s">
        <v>370</v>
      </c>
      <c r="C596" s="2" t="s">
        <v>9</v>
      </c>
      <c r="D596" s="17">
        <v>34699</v>
      </c>
      <c r="E596" s="36">
        <f t="shared" si="19"/>
        <v>1994</v>
      </c>
      <c r="F596" s="36">
        <f t="shared" ca="1" si="20"/>
        <v>32</v>
      </c>
      <c r="G596" s="36" t="str" cm="1">
        <f t="array" aca="1" ref="G596" ca="1">_xlfn.IFS(AND(F596&gt;=21,F596&lt;=35), "Young Adults", AND(F596&gt;=35, F596&lt;=45), "Senior Adullt", AND(F596&gt;=46,F596&lt;=65), "senior",AND(F596&gt;=66,F596&lt;=87),"Super Adults")</f>
        <v>Young Adults</v>
      </c>
      <c r="H596" s="36"/>
      <c r="I596" s="3">
        <v>70</v>
      </c>
      <c r="J596" s="2" t="s">
        <v>20</v>
      </c>
      <c r="K596" s="2" t="s">
        <v>11</v>
      </c>
      <c r="L596" s="20" t="str">
        <f>IF(AND(I596&lt;5,'Billing Details'!I596&gt;10000),"High Priority","Regular Follow Up")</f>
        <v>Regular Follow Up</v>
      </c>
      <c r="M596" t="str">
        <f>IF(AND(L596="High Priority",'Patient Health Records'!U596="Critical",'Patient Health Records'!T596="Yes"),"Needs Attention",IF(AND('Patient Health Records'!U596&lt;&gt; "Critical",'Patient Health Records'!T596="Yes"),"Monitor Later",IF(AND('Patient Health Records'!U596="Critical",'Patient Health Records'!T596="No"),"Ask for Readmission","No Action")))</f>
        <v>No Action</v>
      </c>
    </row>
    <row r="597" spans="1:13" ht="15.75" customHeight="1">
      <c r="A597" s="2" t="s">
        <v>768</v>
      </c>
      <c r="B597" s="2" t="s">
        <v>24</v>
      </c>
      <c r="C597" s="2" t="s">
        <v>19</v>
      </c>
      <c r="D597" s="17">
        <v>31412</v>
      </c>
      <c r="E597" s="36">
        <f t="shared" si="19"/>
        <v>1985</v>
      </c>
      <c r="F597" s="36">
        <f t="shared" ca="1" si="20"/>
        <v>41</v>
      </c>
      <c r="G597" s="36" t="str" cm="1">
        <f t="array" aca="1" ref="G597" ca="1">_xlfn.IFS(AND(F597&gt;=21,F597&lt;=35), "Young Adults", AND(F597&gt;=35, F597&lt;=45), "Senior Adullt", AND(F597&gt;=46,F597&lt;=65), "senior",AND(F597&gt;=66,F597&lt;=87),"Super Adults")</f>
        <v>Senior Adullt</v>
      </c>
      <c r="H597" s="36"/>
      <c r="I597" s="3">
        <v>4</v>
      </c>
      <c r="J597" s="2" t="s">
        <v>16</v>
      </c>
      <c r="K597" s="2" t="s">
        <v>17</v>
      </c>
      <c r="L597" s="20" t="str">
        <f>IF(AND(I597&lt;5,'Billing Details'!I597&gt;10000),"High Priority","Regular Follow Up")</f>
        <v>Regular Follow Up</v>
      </c>
      <c r="M597" t="str">
        <f>IF(AND(L597="High Priority",'Patient Health Records'!U597="Critical",'Patient Health Records'!T597="Yes"),"Needs Attention",IF(AND('Patient Health Records'!U597&lt;&gt; "Critical",'Patient Health Records'!T597="Yes"),"Monitor Later",IF(AND('Patient Health Records'!U597="Critical",'Patient Health Records'!T597="No"),"Ask for Readmission","No Action")))</f>
        <v>No Action</v>
      </c>
    </row>
    <row r="598" spans="1:13" ht="15.75" customHeight="1">
      <c r="A598" s="2" t="s">
        <v>769</v>
      </c>
      <c r="B598" s="2" t="s">
        <v>113</v>
      </c>
      <c r="C598" s="2" t="s">
        <v>19</v>
      </c>
      <c r="D598" s="17">
        <v>28855</v>
      </c>
      <c r="E598" s="36">
        <f t="shared" si="19"/>
        <v>1978</v>
      </c>
      <c r="F598" s="36">
        <f t="shared" ca="1" si="20"/>
        <v>48</v>
      </c>
      <c r="G598" s="36" t="str" cm="1">
        <f t="array" aca="1" ref="G598" ca="1">_xlfn.IFS(AND(F598&gt;=21,F598&lt;=35), "Young Adults", AND(F598&gt;=35, F598&lt;=45), "Senior Adullt", AND(F598&gt;=46,F598&lt;=65), "senior",AND(F598&gt;=66,F598&lt;=87),"Super Adults")</f>
        <v>senior</v>
      </c>
      <c r="H598" s="36"/>
      <c r="I598" s="3">
        <v>12</v>
      </c>
      <c r="J598" s="2" t="s">
        <v>43</v>
      </c>
      <c r="K598" s="2" t="s">
        <v>51</v>
      </c>
      <c r="L598" s="20" t="str">
        <f>IF(AND(I598&lt;5,'Billing Details'!I598&gt;10000),"High Priority","Regular Follow Up")</f>
        <v>Regular Follow Up</v>
      </c>
      <c r="M598" t="str">
        <f>IF(AND(L598="High Priority",'Patient Health Records'!U598="Critical",'Patient Health Records'!T598="Yes"),"Needs Attention",IF(AND('Patient Health Records'!U598&lt;&gt; "Critical",'Patient Health Records'!T598="Yes"),"Monitor Later",IF(AND('Patient Health Records'!U598="Critical",'Patient Health Records'!T598="No"),"Ask for Readmission","No Action")))</f>
        <v>No Action</v>
      </c>
    </row>
    <row r="599" spans="1:13" ht="15.75" customHeight="1">
      <c r="A599" s="2" t="s">
        <v>770</v>
      </c>
      <c r="B599" s="2" t="s">
        <v>168</v>
      </c>
      <c r="C599" s="2" t="s">
        <v>9</v>
      </c>
      <c r="D599" s="17">
        <v>34699</v>
      </c>
      <c r="E599" s="36">
        <f t="shared" si="19"/>
        <v>1994</v>
      </c>
      <c r="F599" s="36">
        <f t="shared" ca="1" si="20"/>
        <v>32</v>
      </c>
      <c r="G599" s="36" t="str" cm="1">
        <f t="array" aca="1" ref="G599" ca="1">_xlfn.IFS(AND(F599&gt;=21,F599&lt;=35), "Young Adults", AND(F599&gt;=35, F599&lt;=45), "Senior Adullt", AND(F599&gt;=46,F599&lt;=65), "senior",AND(F599&gt;=66,F599&lt;=87),"Super Adults")</f>
        <v>Young Adults</v>
      </c>
      <c r="H599" s="36"/>
      <c r="I599" s="3">
        <v>12</v>
      </c>
      <c r="J599" s="2" t="s">
        <v>16</v>
      </c>
      <c r="K599" s="2" t="s">
        <v>17</v>
      </c>
      <c r="L599" s="20" t="str">
        <f>IF(AND(I599&lt;5,'Billing Details'!I599&gt;10000),"High Priority","Regular Follow Up")</f>
        <v>Regular Follow Up</v>
      </c>
      <c r="M599" t="str">
        <f>IF(AND(L599="High Priority",'Patient Health Records'!U599="Critical",'Patient Health Records'!T599="Yes"),"Needs Attention",IF(AND('Patient Health Records'!U599&lt;&gt; "Critical",'Patient Health Records'!T599="Yes"),"Monitor Later",IF(AND('Patient Health Records'!U599="Critical",'Patient Health Records'!T599="No"),"Ask for Readmission","No Action")))</f>
        <v>Monitor Later</v>
      </c>
    </row>
    <row r="600" spans="1:13" ht="15.75" customHeight="1">
      <c r="A600" s="2" t="s">
        <v>771</v>
      </c>
      <c r="B600" s="2" t="s">
        <v>8</v>
      </c>
      <c r="C600" s="2" t="s">
        <v>9</v>
      </c>
      <c r="D600" s="17">
        <v>28855</v>
      </c>
      <c r="E600" s="36">
        <f t="shared" si="19"/>
        <v>1978</v>
      </c>
      <c r="F600" s="36">
        <f t="shared" ca="1" si="20"/>
        <v>48</v>
      </c>
      <c r="G600" s="36" t="str" cm="1">
        <f t="array" aca="1" ref="G600" ca="1">_xlfn.IFS(AND(F600&gt;=21,F600&lt;=35), "Young Adults", AND(F600&gt;=35, F600&lt;=45), "Senior Adullt", AND(F600&gt;=46,F600&lt;=65), "senior",AND(F600&gt;=66,F600&lt;=87),"Super Adults")</f>
        <v>senior</v>
      </c>
      <c r="H600" s="36"/>
      <c r="I600" s="3">
        <v>15</v>
      </c>
      <c r="J600" s="2" t="s">
        <v>43</v>
      </c>
      <c r="K600" s="2" t="s">
        <v>51</v>
      </c>
      <c r="L600" s="20" t="str">
        <f>IF(AND(I600&lt;5,'Billing Details'!I600&gt;10000),"High Priority","Regular Follow Up")</f>
        <v>Regular Follow Up</v>
      </c>
      <c r="M600" t="str">
        <f>IF(AND(L600="High Priority",'Patient Health Records'!U600="Critical",'Patient Health Records'!T600="Yes"),"Needs Attention",IF(AND('Patient Health Records'!U600&lt;&gt; "Critical",'Patient Health Records'!T600="Yes"),"Monitor Later",IF(AND('Patient Health Records'!U600="Critical",'Patient Health Records'!T600="No"),"Ask for Readmission","No Action")))</f>
        <v>No Action</v>
      </c>
    </row>
    <row r="601" spans="1:13" ht="15.75" customHeight="1">
      <c r="A601" s="2" t="s">
        <v>772</v>
      </c>
      <c r="B601" s="2" t="s">
        <v>738</v>
      </c>
      <c r="C601" s="2" t="s">
        <v>19</v>
      </c>
      <c r="D601" s="17">
        <v>23377</v>
      </c>
      <c r="E601" s="36">
        <f t="shared" si="19"/>
        <v>1964</v>
      </c>
      <c r="F601" s="36">
        <f t="shared" ca="1" si="20"/>
        <v>62</v>
      </c>
      <c r="G601" s="36" t="str" cm="1">
        <f t="array" aca="1" ref="G601" ca="1">_xlfn.IFS(AND(F601&gt;=21,F601&lt;=35), "Young Adults", AND(F601&gt;=35, F601&lt;=45), "Senior Adullt", AND(F601&gt;=46,F601&lt;=65), "senior",AND(F601&gt;=66,F601&lt;=87),"Super Adults")</f>
        <v>senior</v>
      </c>
      <c r="H601" s="36"/>
      <c r="I601" s="3">
        <v>15</v>
      </c>
      <c r="J601" s="2" t="s">
        <v>14</v>
      </c>
      <c r="K601" s="2" t="s">
        <v>51</v>
      </c>
      <c r="L601" s="20" t="str">
        <f>IF(AND(I601&lt;5,'Billing Details'!I601&gt;10000),"High Priority","Regular Follow Up")</f>
        <v>Regular Follow Up</v>
      </c>
      <c r="M601" t="str">
        <f>IF(AND(L601="High Priority",'Patient Health Records'!U601="Critical",'Patient Health Records'!T601="Yes"),"Needs Attention",IF(AND('Patient Health Records'!U601&lt;&gt; "Critical",'Patient Health Records'!T601="Yes"),"Monitor Later",IF(AND('Patient Health Records'!U601="Critical",'Patient Health Records'!T601="No"),"Ask for Readmission","No Action")))</f>
        <v>No Action</v>
      </c>
    </row>
    <row r="602" spans="1:13" ht="15.75" customHeight="1">
      <c r="A602" s="2" t="s">
        <v>773</v>
      </c>
      <c r="B602" s="2" t="s">
        <v>452</v>
      </c>
      <c r="C602" s="2" t="s">
        <v>9</v>
      </c>
      <c r="D602" s="17">
        <v>34334</v>
      </c>
      <c r="E602" s="36">
        <f t="shared" si="19"/>
        <v>1993</v>
      </c>
      <c r="F602" s="36">
        <f t="shared" ca="1" si="20"/>
        <v>33</v>
      </c>
      <c r="G602" s="36" t="str" cm="1">
        <f t="array" aca="1" ref="G602" ca="1">_xlfn.IFS(AND(F602&gt;=21,F602&lt;=35), "Young Adults", AND(F602&gt;=35, F602&lt;=45), "Senior Adullt", AND(F602&gt;=46,F602&lt;=65), "senior",AND(F602&gt;=66,F602&lt;=87),"Super Adults")</f>
        <v>Young Adults</v>
      </c>
      <c r="H602" s="36"/>
      <c r="I602" s="3">
        <v>120</v>
      </c>
      <c r="J602" s="2" t="s">
        <v>16</v>
      </c>
      <c r="K602" s="2" t="s">
        <v>17</v>
      </c>
      <c r="L602" s="20" t="str">
        <f>IF(AND(I602&lt;5,'Billing Details'!I602&gt;10000),"High Priority","Regular Follow Up")</f>
        <v>Regular Follow Up</v>
      </c>
      <c r="M602" t="str">
        <f>IF(AND(L602="High Priority",'Patient Health Records'!U602="Critical",'Patient Health Records'!T602="Yes"),"Needs Attention",IF(AND('Patient Health Records'!U602&lt;&gt; "Critical",'Patient Health Records'!T602="Yes"),"Monitor Later",IF(AND('Patient Health Records'!U602="Critical",'Patient Health Records'!T602="No"),"Ask for Readmission","No Action")))</f>
        <v>No Action</v>
      </c>
    </row>
    <row r="603" spans="1:13" ht="15.75" customHeight="1">
      <c r="A603" s="2" t="s">
        <v>774</v>
      </c>
      <c r="B603" s="2" t="s">
        <v>775</v>
      </c>
      <c r="C603" s="2" t="s">
        <v>19</v>
      </c>
      <c r="D603" s="17">
        <v>27029</v>
      </c>
      <c r="E603" s="36">
        <f t="shared" si="19"/>
        <v>1973</v>
      </c>
      <c r="F603" s="36">
        <f t="shared" ca="1" si="20"/>
        <v>53</v>
      </c>
      <c r="G603" s="36" t="str" cm="1">
        <f t="array" aca="1" ref="G603" ca="1">_xlfn.IFS(AND(F603&gt;=21,F603&lt;=35), "Young Adults", AND(F603&gt;=35, F603&lt;=45), "Senior Adullt", AND(F603&gt;=46,F603&lt;=65), "senior",AND(F603&gt;=66,F603&lt;=87),"Super Adults")</f>
        <v>senior</v>
      </c>
      <c r="H603" s="36"/>
      <c r="I603" s="3">
        <v>300</v>
      </c>
      <c r="J603" s="2" t="s">
        <v>16</v>
      </c>
      <c r="K603" s="2" t="s">
        <v>17</v>
      </c>
      <c r="L603" s="20" t="str">
        <f>IF(AND(I603&lt;5,'Billing Details'!I603&gt;10000),"High Priority","Regular Follow Up")</f>
        <v>Regular Follow Up</v>
      </c>
      <c r="M603" t="str">
        <f>IF(AND(L603="High Priority",'Patient Health Records'!U603="Critical",'Patient Health Records'!T603="Yes"),"Needs Attention",IF(AND('Patient Health Records'!U603&lt;&gt; "Critical",'Patient Health Records'!T603="Yes"),"Monitor Later",IF(AND('Patient Health Records'!U603="Critical",'Patient Health Records'!T603="No"),"Ask for Readmission","No Action")))</f>
        <v>No Action</v>
      </c>
    </row>
    <row r="604" spans="1:13" ht="15.75" customHeight="1">
      <c r="A604" s="2" t="s">
        <v>776</v>
      </c>
      <c r="B604" s="2" t="s">
        <v>1734</v>
      </c>
      <c r="C604" s="2" t="s">
        <v>19</v>
      </c>
      <c r="D604" s="17">
        <v>33969</v>
      </c>
      <c r="E604" s="36">
        <f t="shared" si="19"/>
        <v>1992</v>
      </c>
      <c r="F604" s="36">
        <f t="shared" ca="1" si="20"/>
        <v>34</v>
      </c>
      <c r="G604" s="36" t="str" cm="1">
        <f t="array" aca="1" ref="G604" ca="1">_xlfn.IFS(AND(F604&gt;=21,F604&lt;=35), "Young Adults", AND(F604&gt;=35, F604&lt;=45), "Senior Adullt", AND(F604&gt;=46,F604&lt;=65), "senior",AND(F604&gt;=66,F604&lt;=87),"Super Adults")</f>
        <v>Young Adults</v>
      </c>
      <c r="H604" s="36"/>
      <c r="I604" s="3">
        <v>25</v>
      </c>
      <c r="J604" s="2" t="s">
        <v>20</v>
      </c>
      <c r="K604" s="2" t="s">
        <v>11</v>
      </c>
      <c r="L604" s="20" t="str">
        <f>IF(AND(I604&lt;5,'Billing Details'!I604&gt;10000),"High Priority","Regular Follow Up")</f>
        <v>Regular Follow Up</v>
      </c>
      <c r="M604" t="str">
        <f>IF(AND(L604="High Priority",'Patient Health Records'!U604="Critical",'Patient Health Records'!T604="Yes"),"Needs Attention",IF(AND('Patient Health Records'!U604&lt;&gt; "Critical",'Patient Health Records'!T604="Yes"),"Monitor Later",IF(AND('Patient Health Records'!U604="Critical",'Patient Health Records'!T604="No"),"Ask for Readmission","No Action")))</f>
        <v>No Action</v>
      </c>
    </row>
    <row r="605" spans="1:13" ht="15.75" customHeight="1">
      <c r="A605" s="2" t="s">
        <v>777</v>
      </c>
      <c r="B605" s="2" t="s">
        <v>778</v>
      </c>
      <c r="C605" s="2" t="s">
        <v>19</v>
      </c>
      <c r="D605" s="17">
        <v>28855</v>
      </c>
      <c r="E605" s="36">
        <f t="shared" si="19"/>
        <v>1978</v>
      </c>
      <c r="F605" s="36">
        <f t="shared" ca="1" si="20"/>
        <v>48</v>
      </c>
      <c r="G605" s="36" t="str" cm="1">
        <f t="array" aca="1" ref="G605" ca="1">_xlfn.IFS(AND(F605&gt;=21,F605&lt;=35), "Young Adults", AND(F605&gt;=35, F605&lt;=45), "Senior Adullt", AND(F605&gt;=46,F605&lt;=65), "senior",AND(F605&gt;=66,F605&lt;=87),"Super Adults")</f>
        <v>senior</v>
      </c>
      <c r="H605" s="36"/>
      <c r="I605" s="3">
        <v>40</v>
      </c>
      <c r="J605" s="2" t="s">
        <v>20</v>
      </c>
      <c r="K605" s="2" t="s">
        <v>11</v>
      </c>
      <c r="L605" s="20" t="str">
        <f>IF(AND(I605&lt;5,'Billing Details'!I605&gt;10000),"High Priority","Regular Follow Up")</f>
        <v>Regular Follow Up</v>
      </c>
      <c r="M605" t="str">
        <f>IF(AND(L605="High Priority",'Patient Health Records'!U605="Critical",'Patient Health Records'!T605="Yes"),"Needs Attention",IF(AND('Patient Health Records'!U605&lt;&gt; "Critical",'Patient Health Records'!T605="Yes"),"Monitor Later",IF(AND('Patient Health Records'!U605="Critical",'Patient Health Records'!T605="No"),"Ask for Readmission","No Action")))</f>
        <v>No Action</v>
      </c>
    </row>
    <row r="606" spans="1:13" ht="15.75" customHeight="1">
      <c r="A606" s="2" t="s">
        <v>779</v>
      </c>
      <c r="B606" s="2" t="s">
        <v>423</v>
      </c>
      <c r="C606" s="2" t="s">
        <v>9</v>
      </c>
      <c r="D606" s="17">
        <v>25203</v>
      </c>
      <c r="E606" s="36">
        <f t="shared" si="19"/>
        <v>1968</v>
      </c>
      <c r="F606" s="36">
        <f t="shared" ca="1" si="20"/>
        <v>58</v>
      </c>
      <c r="G606" s="36" t="str" cm="1">
        <f t="array" aca="1" ref="G606" ca="1">_xlfn.IFS(AND(F606&gt;=21,F606&lt;=35), "Young Adults", AND(F606&gt;=35, F606&lt;=45), "Senior Adullt", AND(F606&gt;=46,F606&lt;=65), "senior",AND(F606&gt;=66,F606&lt;=87),"Super Adults")</f>
        <v>senior</v>
      </c>
      <c r="H606" s="36"/>
      <c r="I606" s="3">
        <v>5</v>
      </c>
      <c r="J606" s="2" t="s">
        <v>16</v>
      </c>
      <c r="K606" s="2" t="s">
        <v>17</v>
      </c>
      <c r="L606" s="20" t="str">
        <f>IF(AND(I606&lt;5,'Billing Details'!I606&gt;10000),"High Priority","Regular Follow Up")</f>
        <v>Regular Follow Up</v>
      </c>
      <c r="M606" t="str">
        <f>IF(AND(L606="High Priority",'Patient Health Records'!U606="Critical",'Patient Health Records'!T606="Yes"),"Needs Attention",IF(AND('Patient Health Records'!U606&lt;&gt; "Critical",'Patient Health Records'!T606="Yes"),"Monitor Later",IF(AND('Patient Health Records'!U606="Critical",'Patient Health Records'!T606="No"),"Ask for Readmission","No Action")))</f>
        <v>Monitor Later</v>
      </c>
    </row>
    <row r="607" spans="1:13" ht="15.75" customHeight="1">
      <c r="A607" s="2" t="s">
        <v>780</v>
      </c>
      <c r="B607" s="2" t="s">
        <v>70</v>
      </c>
      <c r="C607" s="2" t="s">
        <v>9</v>
      </c>
      <c r="D607" s="17">
        <v>28855</v>
      </c>
      <c r="E607" s="36">
        <f t="shared" si="19"/>
        <v>1978</v>
      </c>
      <c r="F607" s="36">
        <f t="shared" ca="1" si="20"/>
        <v>48</v>
      </c>
      <c r="G607" s="36" t="str" cm="1">
        <f t="array" aca="1" ref="G607" ca="1">_xlfn.IFS(AND(F607&gt;=21,F607&lt;=35), "Young Adults", AND(F607&gt;=35, F607&lt;=45), "Senior Adullt", AND(F607&gt;=46,F607&lt;=65), "senior",AND(F607&gt;=66,F607&lt;=87),"Super Adults")</f>
        <v>senior</v>
      </c>
      <c r="H607" s="36"/>
      <c r="I607" s="3">
        <v>20</v>
      </c>
      <c r="J607" s="2" t="s">
        <v>14</v>
      </c>
      <c r="K607" s="2" t="s">
        <v>51</v>
      </c>
      <c r="L607" s="20" t="str">
        <f>IF(AND(I607&lt;5,'Billing Details'!I607&gt;10000),"High Priority","Regular Follow Up")</f>
        <v>Regular Follow Up</v>
      </c>
      <c r="M607" t="str">
        <f>IF(AND(L607="High Priority",'Patient Health Records'!U607="Critical",'Patient Health Records'!T607="Yes"),"Needs Attention",IF(AND('Patient Health Records'!U607&lt;&gt; "Critical",'Patient Health Records'!T607="Yes"),"Monitor Later",IF(AND('Patient Health Records'!U607="Critical",'Patient Health Records'!T607="No"),"Ask for Readmission","No Action")))</f>
        <v>No Action</v>
      </c>
    </row>
    <row r="608" spans="1:13" ht="15.75" customHeight="1">
      <c r="A608" s="2" t="s">
        <v>781</v>
      </c>
      <c r="B608" s="2" t="s">
        <v>464</v>
      </c>
      <c r="C608" s="2" t="s">
        <v>9</v>
      </c>
      <c r="D608" s="17">
        <v>28855</v>
      </c>
      <c r="E608" s="36">
        <f t="shared" si="19"/>
        <v>1978</v>
      </c>
      <c r="F608" s="36">
        <f t="shared" ca="1" si="20"/>
        <v>48</v>
      </c>
      <c r="G608" s="36" t="str" cm="1">
        <f t="array" aca="1" ref="G608" ca="1">_xlfn.IFS(AND(F608&gt;=21,F608&lt;=35), "Young Adults", AND(F608&gt;=35, F608&lt;=45), "Senior Adullt", AND(F608&gt;=46,F608&lt;=65), "senior",AND(F608&gt;=66,F608&lt;=87),"Super Adults")</f>
        <v>senior</v>
      </c>
      <c r="H608" s="36"/>
      <c r="I608" s="3">
        <v>7</v>
      </c>
      <c r="J608" s="2" t="s">
        <v>10</v>
      </c>
      <c r="K608" s="2" t="s">
        <v>11</v>
      </c>
      <c r="L608" s="20" t="str">
        <f>IF(AND(I608&lt;5,'Billing Details'!I608&gt;10000),"High Priority","Regular Follow Up")</f>
        <v>Regular Follow Up</v>
      </c>
      <c r="M608" t="str">
        <f>IF(AND(L608="High Priority",'Patient Health Records'!U608="Critical",'Patient Health Records'!T608="Yes"),"Needs Attention",IF(AND('Patient Health Records'!U608&lt;&gt; "Critical",'Patient Health Records'!T608="Yes"),"Monitor Later",IF(AND('Patient Health Records'!U608="Critical",'Patient Health Records'!T608="No"),"Ask for Readmission","No Action")))</f>
        <v>No Action</v>
      </c>
    </row>
    <row r="609" spans="1:13" ht="15.75" customHeight="1">
      <c r="A609" s="2" t="s">
        <v>782</v>
      </c>
      <c r="B609" s="2" t="s">
        <v>215</v>
      </c>
      <c r="C609" s="2" t="s">
        <v>9</v>
      </c>
      <c r="D609" s="17">
        <v>19724</v>
      </c>
      <c r="E609" s="36">
        <f t="shared" si="19"/>
        <v>1953</v>
      </c>
      <c r="F609" s="36">
        <f t="shared" ca="1" si="20"/>
        <v>73</v>
      </c>
      <c r="G609" s="36" t="str" cm="1">
        <f t="array" aca="1" ref="G609" ca="1">_xlfn.IFS(AND(F609&gt;=21,F609&lt;=35), "Young Adults", AND(F609&gt;=35, F609&lt;=45), "Senior Adullt", AND(F609&gt;=46,F609&lt;=65), "senior",AND(F609&gt;=66,F609&lt;=87),"Super Adults")</f>
        <v>Super Adults</v>
      </c>
      <c r="H609" s="36"/>
      <c r="I609" s="3">
        <v>90</v>
      </c>
      <c r="J609" s="2" t="s">
        <v>28</v>
      </c>
      <c r="K609" s="2" t="s">
        <v>11</v>
      </c>
      <c r="L609" s="20" t="str">
        <f>IF(AND(I609&lt;5,'Billing Details'!I609&gt;10000),"High Priority","Regular Follow Up")</f>
        <v>Regular Follow Up</v>
      </c>
      <c r="M609" t="str">
        <f>IF(AND(L609="High Priority",'Patient Health Records'!U609="Critical",'Patient Health Records'!T609="Yes"),"Needs Attention",IF(AND('Patient Health Records'!U609&lt;&gt; "Critical",'Patient Health Records'!T609="Yes"),"Monitor Later",IF(AND('Patient Health Records'!U609="Critical",'Patient Health Records'!T609="No"),"Ask for Readmission","No Action")))</f>
        <v>Ask for Readmission</v>
      </c>
    </row>
    <row r="610" spans="1:13" ht="15.75" customHeight="1">
      <c r="A610" s="2" t="s">
        <v>783</v>
      </c>
      <c r="B610" s="2" t="s">
        <v>99</v>
      </c>
      <c r="C610" s="2" t="s">
        <v>19</v>
      </c>
      <c r="D610" s="17">
        <v>32508</v>
      </c>
      <c r="E610" s="36">
        <f t="shared" si="19"/>
        <v>1988</v>
      </c>
      <c r="F610" s="36">
        <f t="shared" ca="1" si="20"/>
        <v>38</v>
      </c>
      <c r="G610" s="36" t="str" cm="1">
        <f t="array" aca="1" ref="G610" ca="1">_xlfn.IFS(AND(F610&gt;=21,F610&lt;=35), "Young Adults", AND(F610&gt;=35, F610&lt;=45), "Senior Adullt", AND(F610&gt;=46,F610&lt;=65), "senior",AND(F610&gt;=66,F610&lt;=87),"Super Adults")</f>
        <v>Senior Adullt</v>
      </c>
      <c r="H610" s="36"/>
      <c r="I610" s="3">
        <v>7</v>
      </c>
      <c r="J610" s="2" t="s">
        <v>14</v>
      </c>
      <c r="K610" s="2" t="s">
        <v>51</v>
      </c>
      <c r="L610" s="20" t="str">
        <f>IF(AND(I610&lt;5,'Billing Details'!I610&gt;10000),"High Priority","Regular Follow Up")</f>
        <v>Regular Follow Up</v>
      </c>
      <c r="M610" t="str">
        <f>IF(AND(L610="High Priority",'Patient Health Records'!U610="Critical",'Patient Health Records'!T610="Yes"),"Needs Attention",IF(AND('Patient Health Records'!U610&lt;&gt; "Critical",'Patient Health Records'!T610="Yes"),"Monitor Later",IF(AND('Patient Health Records'!U610="Critical",'Patient Health Records'!T610="No"),"Ask for Readmission","No Action")))</f>
        <v>No Action</v>
      </c>
    </row>
    <row r="611" spans="1:13" ht="15.75" customHeight="1">
      <c r="A611" s="2" t="s">
        <v>784</v>
      </c>
      <c r="B611" s="2" t="s">
        <v>151</v>
      </c>
      <c r="C611" s="2" t="s">
        <v>19</v>
      </c>
      <c r="D611" s="17">
        <v>32508</v>
      </c>
      <c r="E611" s="36">
        <f t="shared" si="19"/>
        <v>1988</v>
      </c>
      <c r="F611" s="36">
        <f t="shared" ca="1" si="20"/>
        <v>38</v>
      </c>
      <c r="G611" s="36" t="str" cm="1">
        <f t="array" aca="1" ref="G611" ca="1">_xlfn.IFS(AND(F611&gt;=21,F611&lt;=35), "Young Adults", AND(F611&gt;=35, F611&lt;=45), "Senior Adullt", AND(F611&gt;=46,F611&lt;=65), "senior",AND(F611&gt;=66,F611&lt;=87),"Super Adults")</f>
        <v>Senior Adullt</v>
      </c>
      <c r="H611" s="36"/>
      <c r="I611" s="3">
        <v>20</v>
      </c>
      <c r="J611" s="2" t="s">
        <v>10</v>
      </c>
      <c r="K611" s="2" t="s">
        <v>11</v>
      </c>
      <c r="L611" s="20" t="str">
        <f>IF(AND(I611&lt;5,'Billing Details'!I611&gt;10000),"High Priority","Regular Follow Up")</f>
        <v>Regular Follow Up</v>
      </c>
      <c r="M611" t="str">
        <f>IF(AND(L611="High Priority",'Patient Health Records'!U611="Critical",'Patient Health Records'!T611="Yes"),"Needs Attention",IF(AND('Patient Health Records'!U611&lt;&gt; "Critical",'Patient Health Records'!T611="Yes"),"Monitor Later",IF(AND('Patient Health Records'!U611="Critical",'Patient Health Records'!T611="No"),"Ask for Readmission","No Action")))</f>
        <v>No Action</v>
      </c>
    </row>
    <row r="612" spans="1:13" ht="15.75" customHeight="1">
      <c r="A612" s="2" t="s">
        <v>785</v>
      </c>
      <c r="B612" s="2" t="s">
        <v>870</v>
      </c>
      <c r="C612" s="2" t="s">
        <v>9</v>
      </c>
      <c r="D612" s="17">
        <v>32508</v>
      </c>
      <c r="E612" s="36">
        <f t="shared" si="19"/>
        <v>1988</v>
      </c>
      <c r="F612" s="36">
        <f t="shared" ca="1" si="20"/>
        <v>38</v>
      </c>
      <c r="G612" s="36" t="str" cm="1">
        <f t="array" aca="1" ref="G612" ca="1">_xlfn.IFS(AND(F612&gt;=21,F612&lt;=35), "Young Adults", AND(F612&gt;=35, F612&lt;=45), "Senior Adullt", AND(F612&gt;=46,F612&lt;=65), "senior",AND(F612&gt;=66,F612&lt;=87),"Super Adults")</f>
        <v>Senior Adullt</v>
      </c>
      <c r="H612" s="36"/>
      <c r="I612" s="3">
        <v>30</v>
      </c>
      <c r="J612" s="2" t="s">
        <v>43</v>
      </c>
      <c r="K612" s="2" t="s">
        <v>51</v>
      </c>
      <c r="L612" s="20" t="str">
        <f>IF(AND(I612&lt;5,'Billing Details'!I612&gt;10000),"High Priority","Regular Follow Up")</f>
        <v>Regular Follow Up</v>
      </c>
      <c r="M612" t="str">
        <f>IF(AND(L612="High Priority",'Patient Health Records'!U612="Critical",'Patient Health Records'!T612="Yes"),"Needs Attention",IF(AND('Patient Health Records'!U612&lt;&gt; "Critical",'Patient Health Records'!T612="Yes"),"Monitor Later",IF(AND('Patient Health Records'!U612="Critical",'Patient Health Records'!T612="No"),"Ask for Readmission","No Action")))</f>
        <v>No Action</v>
      </c>
    </row>
    <row r="613" spans="1:13" ht="15.75" customHeight="1">
      <c r="A613" s="2" t="s">
        <v>786</v>
      </c>
      <c r="B613" s="2" t="s">
        <v>787</v>
      </c>
      <c r="C613" s="2" t="s">
        <v>19</v>
      </c>
      <c r="D613" s="17">
        <v>32508</v>
      </c>
      <c r="E613" s="36">
        <f t="shared" si="19"/>
        <v>1988</v>
      </c>
      <c r="F613" s="36">
        <f t="shared" ca="1" si="20"/>
        <v>38</v>
      </c>
      <c r="G613" s="36" t="str" cm="1">
        <f t="array" aca="1" ref="G613" ca="1">_xlfn.IFS(AND(F613&gt;=21,F613&lt;=35), "Young Adults", AND(F613&gt;=35, F613&lt;=45), "Senior Adullt", AND(F613&gt;=46,F613&lt;=65), "senior",AND(F613&gt;=66,F613&lt;=87),"Super Adults")</f>
        <v>Senior Adullt</v>
      </c>
      <c r="H613" s="36"/>
      <c r="I613" s="3">
        <v>25</v>
      </c>
      <c r="J613" s="2" t="s">
        <v>20</v>
      </c>
      <c r="K613" s="2" t="s">
        <v>11</v>
      </c>
      <c r="L613" s="20" t="str">
        <f>IF(AND(I613&lt;5,'Billing Details'!I613&gt;10000),"High Priority","Regular Follow Up")</f>
        <v>Regular Follow Up</v>
      </c>
      <c r="M613" t="str">
        <f>IF(AND(L613="High Priority",'Patient Health Records'!U613="Critical",'Patient Health Records'!T613="Yes"),"Needs Attention",IF(AND('Patient Health Records'!U613&lt;&gt; "Critical",'Patient Health Records'!T613="Yes"),"Monitor Later",IF(AND('Patient Health Records'!U613="Critical",'Patient Health Records'!T613="No"),"Ask for Readmission","No Action")))</f>
        <v>No Action</v>
      </c>
    </row>
    <row r="614" spans="1:13" ht="15.75" customHeight="1">
      <c r="A614" s="2" t="s">
        <v>788</v>
      </c>
      <c r="B614" s="2" t="s">
        <v>789</v>
      </c>
      <c r="C614" s="2" t="s">
        <v>19</v>
      </c>
      <c r="D614" s="17">
        <v>27029</v>
      </c>
      <c r="E614" s="36">
        <f t="shared" si="19"/>
        <v>1973</v>
      </c>
      <c r="F614" s="36">
        <f t="shared" ca="1" si="20"/>
        <v>53</v>
      </c>
      <c r="G614" s="36" t="str" cm="1">
        <f t="array" aca="1" ref="G614" ca="1">_xlfn.IFS(AND(F614&gt;=21,F614&lt;=35), "Young Adults", AND(F614&gt;=35, F614&lt;=45), "Senior Adullt", AND(F614&gt;=46,F614&lt;=65), "senior",AND(F614&gt;=66,F614&lt;=87),"Super Adults")</f>
        <v>senior</v>
      </c>
      <c r="H614" s="36"/>
      <c r="I614" s="3">
        <v>12</v>
      </c>
      <c r="J614" s="2" t="s">
        <v>16</v>
      </c>
      <c r="K614" s="2" t="s">
        <v>17</v>
      </c>
      <c r="L614" s="20" t="str">
        <f>IF(AND(I614&lt;5,'Billing Details'!I614&gt;10000),"High Priority","Regular Follow Up")</f>
        <v>Regular Follow Up</v>
      </c>
      <c r="M614" t="str">
        <f>IF(AND(L614="High Priority",'Patient Health Records'!U614="Critical",'Patient Health Records'!T614="Yes"),"Needs Attention",IF(AND('Patient Health Records'!U614&lt;&gt; "Critical",'Patient Health Records'!T614="Yes"),"Monitor Later",IF(AND('Patient Health Records'!U614="Critical",'Patient Health Records'!T614="No"),"Ask for Readmission","No Action")))</f>
        <v>Monitor Later</v>
      </c>
    </row>
    <row r="615" spans="1:13" ht="15.75" customHeight="1">
      <c r="A615" s="2" t="s">
        <v>790</v>
      </c>
      <c r="B615" s="2" t="s">
        <v>775</v>
      </c>
      <c r="C615" s="2" t="s">
        <v>19</v>
      </c>
      <c r="D615" s="17">
        <v>26299</v>
      </c>
      <c r="E615" s="36">
        <f t="shared" si="19"/>
        <v>1972</v>
      </c>
      <c r="F615" s="36">
        <f t="shared" ca="1" si="20"/>
        <v>54</v>
      </c>
      <c r="G615" s="36" t="str" cm="1">
        <f t="array" aca="1" ref="G615" ca="1">_xlfn.IFS(AND(F615&gt;=21,F615&lt;=35), "Young Adults", AND(F615&gt;=35, F615&lt;=45), "Senior Adullt", AND(F615&gt;=46,F615&lt;=65), "senior",AND(F615&gt;=66,F615&lt;=87),"Super Adults")</f>
        <v>senior</v>
      </c>
      <c r="H615" s="36"/>
      <c r="I615" s="3">
        <v>2</v>
      </c>
      <c r="J615" s="2" t="s">
        <v>20</v>
      </c>
      <c r="K615" s="2" t="s">
        <v>11</v>
      </c>
      <c r="L615" s="20" t="str">
        <f>IF(AND(I615&lt;5,'Billing Details'!I615&gt;10000),"High Priority","Regular Follow Up")</f>
        <v>High Priority</v>
      </c>
      <c r="M615" t="str">
        <f>IF(AND(L615="High Priority",'Patient Health Records'!U615="Critical",'Patient Health Records'!T615="Yes"),"Needs Attention",IF(AND('Patient Health Records'!U615&lt;&gt; "Critical",'Patient Health Records'!T615="Yes"),"Monitor Later",IF(AND('Patient Health Records'!U615="Critical",'Patient Health Records'!T615="No"),"Ask for Readmission","No Action")))</f>
        <v>Monitor Later</v>
      </c>
    </row>
    <row r="616" spans="1:13" ht="15.75" customHeight="1">
      <c r="A616" s="2" t="s">
        <v>791</v>
      </c>
      <c r="B616" s="2" t="s">
        <v>125</v>
      </c>
      <c r="C616" s="2" t="s">
        <v>19</v>
      </c>
      <c r="D616" s="17">
        <v>28855</v>
      </c>
      <c r="E616" s="36">
        <f t="shared" si="19"/>
        <v>1978</v>
      </c>
      <c r="F616" s="36">
        <f t="shared" ca="1" si="20"/>
        <v>48</v>
      </c>
      <c r="G616" s="36" t="str" cm="1">
        <f t="array" aca="1" ref="G616" ca="1">_xlfn.IFS(AND(F616&gt;=21,F616&lt;=35), "Young Adults", AND(F616&gt;=35, F616&lt;=45), "Senior Adullt", AND(F616&gt;=46,F616&lt;=65), "senior",AND(F616&gt;=66,F616&lt;=87),"Super Adults")</f>
        <v>senior</v>
      </c>
      <c r="H616" s="36"/>
      <c r="I616" s="3">
        <v>1</v>
      </c>
      <c r="J616" s="2" t="s">
        <v>22</v>
      </c>
      <c r="K616" s="2" t="s">
        <v>17</v>
      </c>
      <c r="L616" s="20" t="str">
        <f>IF(AND(I616&lt;5,'Billing Details'!I616&gt;10000),"High Priority","Regular Follow Up")</f>
        <v>High Priority</v>
      </c>
      <c r="M616" t="str">
        <f>IF(AND(L616="High Priority",'Patient Health Records'!U616="Critical",'Patient Health Records'!T616="Yes"),"Needs Attention",IF(AND('Patient Health Records'!U616&lt;&gt; "Critical",'Patient Health Records'!T616="Yes"),"Monitor Later",IF(AND('Patient Health Records'!U616="Critical",'Patient Health Records'!T616="No"),"Ask for Readmission","No Action")))</f>
        <v>No Action</v>
      </c>
    </row>
    <row r="617" spans="1:13" ht="15.75" customHeight="1">
      <c r="A617" s="2" t="s">
        <v>792</v>
      </c>
      <c r="B617" s="2" t="s">
        <v>211</v>
      </c>
      <c r="C617" s="2" t="s">
        <v>19</v>
      </c>
      <c r="D617" s="17">
        <v>34334</v>
      </c>
      <c r="E617" s="36">
        <f t="shared" si="19"/>
        <v>1993</v>
      </c>
      <c r="F617" s="36">
        <f t="shared" ca="1" si="20"/>
        <v>33</v>
      </c>
      <c r="G617" s="36" t="str" cm="1">
        <f t="array" aca="1" ref="G617" ca="1">_xlfn.IFS(AND(F617&gt;=21,F617&lt;=35), "Young Adults", AND(F617&gt;=35, F617&lt;=45), "Senior Adullt", AND(F617&gt;=46,F617&lt;=65), "senior",AND(F617&gt;=66,F617&lt;=87),"Super Adults")</f>
        <v>Young Adults</v>
      </c>
      <c r="H617" s="36"/>
      <c r="I617" s="3">
        <v>15</v>
      </c>
      <c r="J617" s="2" t="s">
        <v>43</v>
      </c>
      <c r="K617" s="2" t="s">
        <v>51</v>
      </c>
      <c r="L617" s="20" t="str">
        <f>IF(AND(I617&lt;5,'Billing Details'!I617&gt;10000),"High Priority","Regular Follow Up")</f>
        <v>Regular Follow Up</v>
      </c>
      <c r="M617" t="str">
        <f>IF(AND(L617="High Priority",'Patient Health Records'!U617="Critical",'Patient Health Records'!T617="Yes"),"Needs Attention",IF(AND('Patient Health Records'!U617&lt;&gt; "Critical",'Patient Health Records'!T617="Yes"),"Monitor Later",IF(AND('Patient Health Records'!U617="Critical",'Patient Health Records'!T617="No"),"Ask for Readmission","No Action")))</f>
        <v>No Action</v>
      </c>
    </row>
    <row r="618" spans="1:13" ht="15.75" customHeight="1">
      <c r="A618" s="2" t="s">
        <v>793</v>
      </c>
      <c r="B618" s="2" t="s">
        <v>110</v>
      </c>
      <c r="C618" s="2" t="s">
        <v>19</v>
      </c>
      <c r="D618" s="17">
        <v>30682</v>
      </c>
      <c r="E618" s="36">
        <f t="shared" si="19"/>
        <v>1984</v>
      </c>
      <c r="F618" s="36">
        <f t="shared" ca="1" si="20"/>
        <v>42</v>
      </c>
      <c r="G618" s="36" t="str" cm="1">
        <f t="array" aca="1" ref="G618" ca="1">_xlfn.IFS(AND(F618&gt;=21,F618&lt;=35), "Young Adults", AND(F618&gt;=35, F618&lt;=45), "Senior Adullt", AND(F618&gt;=46,F618&lt;=65), "senior",AND(F618&gt;=66,F618&lt;=87),"Super Adults")</f>
        <v>Senior Adullt</v>
      </c>
      <c r="H618" s="36"/>
      <c r="I618" s="3">
        <v>20</v>
      </c>
      <c r="J618" s="2" t="s">
        <v>20</v>
      </c>
      <c r="K618" s="2" t="s">
        <v>11</v>
      </c>
      <c r="L618" s="20" t="str">
        <f>IF(AND(I618&lt;5,'Billing Details'!I618&gt;10000),"High Priority","Regular Follow Up")</f>
        <v>Regular Follow Up</v>
      </c>
      <c r="M618" t="str">
        <f>IF(AND(L618="High Priority",'Patient Health Records'!U618="Critical",'Patient Health Records'!T618="Yes"),"Needs Attention",IF(AND('Patient Health Records'!U618&lt;&gt; "Critical",'Patient Health Records'!T618="Yes"),"Monitor Later",IF(AND('Patient Health Records'!U618="Critical",'Patient Health Records'!T618="No"),"Ask for Readmission","No Action")))</f>
        <v>Monitor Later</v>
      </c>
    </row>
    <row r="619" spans="1:13" ht="15.75" customHeight="1">
      <c r="A619" s="2" t="s">
        <v>794</v>
      </c>
      <c r="B619" s="2" t="s">
        <v>171</v>
      </c>
      <c r="C619" s="2" t="s">
        <v>19</v>
      </c>
      <c r="D619" s="17">
        <v>29951</v>
      </c>
      <c r="E619" s="36">
        <f t="shared" si="19"/>
        <v>1981</v>
      </c>
      <c r="F619" s="36">
        <f t="shared" ca="1" si="20"/>
        <v>45</v>
      </c>
      <c r="G619" s="36" t="str" cm="1">
        <f t="array" aca="1" ref="G619" ca="1">_xlfn.IFS(AND(F619&gt;=21,F619&lt;=35), "Young Adults", AND(F619&gt;=35, F619&lt;=45), "Senior Adullt", AND(F619&gt;=46,F619&lt;=65), "senior",AND(F619&gt;=66,F619&lt;=87),"Super Adults")</f>
        <v>Senior Adullt</v>
      </c>
      <c r="H619" s="36"/>
      <c r="I619" s="3">
        <v>9</v>
      </c>
      <c r="J619" s="2" t="s">
        <v>20</v>
      </c>
      <c r="K619" s="2" t="s">
        <v>11</v>
      </c>
      <c r="L619" s="20" t="str">
        <f>IF(AND(I619&lt;5,'Billing Details'!I619&gt;10000),"High Priority","Regular Follow Up")</f>
        <v>Regular Follow Up</v>
      </c>
      <c r="M619" t="str">
        <f>IF(AND(L619="High Priority",'Patient Health Records'!U619="Critical",'Patient Health Records'!T619="Yes"),"Needs Attention",IF(AND('Patient Health Records'!U619&lt;&gt; "Critical",'Patient Health Records'!T619="Yes"),"Monitor Later",IF(AND('Patient Health Records'!U619="Critical",'Patient Health Records'!T619="No"),"Ask for Readmission","No Action")))</f>
        <v>Monitor Later</v>
      </c>
    </row>
    <row r="620" spans="1:13" ht="15.75" customHeight="1">
      <c r="A620" s="2" t="s">
        <v>795</v>
      </c>
      <c r="B620" s="2" t="s">
        <v>90</v>
      </c>
      <c r="C620" s="2" t="s">
        <v>9</v>
      </c>
      <c r="D620" s="17">
        <v>34334</v>
      </c>
      <c r="E620" s="36">
        <f t="shared" si="19"/>
        <v>1993</v>
      </c>
      <c r="F620" s="36">
        <f t="shared" ca="1" si="20"/>
        <v>33</v>
      </c>
      <c r="G620" s="36" t="str" cm="1">
        <f t="array" aca="1" ref="G620" ca="1">_xlfn.IFS(AND(F620&gt;=21,F620&lt;=35), "Young Adults", AND(F620&gt;=35, F620&lt;=45), "Senior Adullt", AND(F620&gt;=46,F620&lt;=65), "senior",AND(F620&gt;=66,F620&lt;=87),"Super Adults")</f>
        <v>Young Adults</v>
      </c>
      <c r="H620" s="36"/>
      <c r="I620" s="3">
        <v>40</v>
      </c>
      <c r="J620" s="2" t="s">
        <v>14</v>
      </c>
      <c r="K620" s="2" t="s">
        <v>51</v>
      </c>
      <c r="L620" s="20" t="str">
        <f>IF(AND(I620&lt;5,'Billing Details'!I620&gt;10000),"High Priority","Regular Follow Up")</f>
        <v>Regular Follow Up</v>
      </c>
      <c r="M620" t="str">
        <f>IF(AND(L620="High Priority",'Patient Health Records'!U620="Critical",'Patient Health Records'!T620="Yes"),"Needs Attention",IF(AND('Patient Health Records'!U620&lt;&gt; "Critical",'Patient Health Records'!T620="Yes"),"Monitor Later",IF(AND('Patient Health Records'!U620="Critical",'Patient Health Records'!T620="No"),"Ask for Readmission","No Action")))</f>
        <v>Monitor Later</v>
      </c>
    </row>
    <row r="621" spans="1:13" ht="15.75" customHeight="1">
      <c r="A621" s="2" t="s">
        <v>796</v>
      </c>
      <c r="B621" s="2" t="s">
        <v>1715</v>
      </c>
      <c r="C621" s="2" t="s">
        <v>9</v>
      </c>
      <c r="D621" s="17">
        <v>34334</v>
      </c>
      <c r="E621" s="36">
        <f t="shared" si="19"/>
        <v>1993</v>
      </c>
      <c r="F621" s="36">
        <f t="shared" ca="1" si="20"/>
        <v>33</v>
      </c>
      <c r="G621" s="36" t="str" cm="1">
        <f t="array" aca="1" ref="G621" ca="1">_xlfn.IFS(AND(F621&gt;=21,F621&lt;=35), "Young Adults", AND(F621&gt;=35, F621&lt;=45), "Senior Adullt", AND(F621&gt;=46,F621&lt;=65), "senior",AND(F621&gt;=66,F621&lt;=87),"Super Adults")</f>
        <v>Young Adults</v>
      </c>
      <c r="H621" s="36"/>
      <c r="I621" s="3">
        <v>5</v>
      </c>
      <c r="J621" s="2" t="s">
        <v>16</v>
      </c>
      <c r="K621" s="2" t="s">
        <v>17</v>
      </c>
      <c r="L621" s="20" t="str">
        <f>IF(AND(I621&lt;5,'Billing Details'!I621&gt;10000),"High Priority","Regular Follow Up")</f>
        <v>Regular Follow Up</v>
      </c>
      <c r="M621" t="str">
        <f>IF(AND(L621="High Priority",'Patient Health Records'!U621="Critical",'Patient Health Records'!T621="Yes"),"Needs Attention",IF(AND('Patient Health Records'!U621&lt;&gt; "Critical",'Patient Health Records'!T621="Yes"),"Monitor Later",IF(AND('Patient Health Records'!U621="Critical",'Patient Health Records'!T621="No"),"Ask for Readmission","No Action")))</f>
        <v>No Action</v>
      </c>
    </row>
    <row r="622" spans="1:13" ht="15.75" customHeight="1">
      <c r="A622" s="2" t="s">
        <v>797</v>
      </c>
      <c r="B622" s="2" t="s">
        <v>85</v>
      </c>
      <c r="C622" s="2" t="s">
        <v>9</v>
      </c>
      <c r="D622" s="17">
        <v>30682</v>
      </c>
      <c r="E622" s="36">
        <f t="shared" si="19"/>
        <v>1984</v>
      </c>
      <c r="F622" s="36">
        <f t="shared" ca="1" si="20"/>
        <v>42</v>
      </c>
      <c r="G622" s="36" t="str" cm="1">
        <f t="array" aca="1" ref="G622" ca="1">_xlfn.IFS(AND(F622&gt;=21,F622&lt;=35), "Young Adults", AND(F622&gt;=35, F622&lt;=45), "Senior Adullt", AND(F622&gt;=46,F622&lt;=65), "senior",AND(F622&gt;=66,F622&lt;=87),"Super Adults")</f>
        <v>Senior Adullt</v>
      </c>
      <c r="H622" s="36"/>
      <c r="I622" s="3">
        <v>9</v>
      </c>
      <c r="J622" s="2" t="s">
        <v>33</v>
      </c>
      <c r="K622" s="2" t="s">
        <v>29</v>
      </c>
      <c r="L622" s="20" t="str">
        <f>IF(AND(I622&lt;5,'Billing Details'!I622&gt;10000),"High Priority","Regular Follow Up")</f>
        <v>Regular Follow Up</v>
      </c>
      <c r="M622" t="str">
        <f>IF(AND(L622="High Priority",'Patient Health Records'!U622="Critical",'Patient Health Records'!T622="Yes"),"Needs Attention",IF(AND('Patient Health Records'!U622&lt;&gt; "Critical",'Patient Health Records'!T622="Yes"),"Monitor Later",IF(AND('Patient Health Records'!U622="Critical",'Patient Health Records'!T622="No"),"Ask for Readmission","No Action")))</f>
        <v>No Action</v>
      </c>
    </row>
    <row r="623" spans="1:13" ht="15.75" customHeight="1">
      <c r="A623" s="2" t="s">
        <v>798</v>
      </c>
      <c r="B623" s="2" t="s">
        <v>113</v>
      </c>
      <c r="C623" s="2" t="s">
        <v>19</v>
      </c>
      <c r="D623" s="17">
        <v>31412</v>
      </c>
      <c r="E623" s="36">
        <f t="shared" si="19"/>
        <v>1985</v>
      </c>
      <c r="F623" s="36">
        <f t="shared" ca="1" si="20"/>
        <v>41</v>
      </c>
      <c r="G623" s="36" t="str" cm="1">
        <f t="array" aca="1" ref="G623" ca="1">_xlfn.IFS(AND(F623&gt;=21,F623&lt;=35), "Young Adults", AND(F623&gt;=35, F623&lt;=45), "Senior Adullt", AND(F623&gt;=46,F623&lt;=65), "senior",AND(F623&gt;=66,F623&lt;=87),"Super Adults")</f>
        <v>Senior Adullt</v>
      </c>
      <c r="H623" s="36"/>
      <c r="I623" s="3">
        <v>150</v>
      </c>
      <c r="J623" s="2" t="s">
        <v>33</v>
      </c>
      <c r="K623" s="2" t="s">
        <v>29</v>
      </c>
      <c r="L623" s="20" t="str">
        <f>IF(AND(I623&lt;5,'Billing Details'!I623&gt;10000),"High Priority","Regular Follow Up")</f>
        <v>Regular Follow Up</v>
      </c>
      <c r="M623" t="str">
        <f>IF(AND(L623="High Priority",'Patient Health Records'!U623="Critical",'Patient Health Records'!T623="Yes"),"Needs Attention",IF(AND('Patient Health Records'!U623&lt;&gt; "Critical",'Patient Health Records'!T623="Yes"),"Monitor Later",IF(AND('Patient Health Records'!U623="Critical",'Patient Health Records'!T623="No"),"Ask for Readmission","No Action")))</f>
        <v>Ask for Readmission</v>
      </c>
    </row>
    <row r="624" spans="1:13" ht="15.75" customHeight="1">
      <c r="A624" s="2" t="s">
        <v>799</v>
      </c>
      <c r="B624" s="2" t="s">
        <v>631</v>
      </c>
      <c r="C624" s="2" t="s">
        <v>9</v>
      </c>
      <c r="D624" s="17">
        <v>34699</v>
      </c>
      <c r="E624" s="36">
        <f t="shared" si="19"/>
        <v>1994</v>
      </c>
      <c r="F624" s="36">
        <f t="shared" ca="1" si="20"/>
        <v>32</v>
      </c>
      <c r="G624" s="36" t="str" cm="1">
        <f t="array" aca="1" ref="G624" ca="1">_xlfn.IFS(AND(F624&gt;=21,F624&lt;=35), "Young Adults", AND(F624&gt;=35, F624&lt;=45), "Senior Adullt", AND(F624&gt;=46,F624&lt;=65), "senior",AND(F624&gt;=66,F624&lt;=87),"Super Adults")</f>
        <v>Young Adults</v>
      </c>
      <c r="H624" s="36"/>
      <c r="I624" s="3">
        <v>5</v>
      </c>
      <c r="J624" s="2" t="s">
        <v>20</v>
      </c>
      <c r="K624" s="2" t="s">
        <v>11</v>
      </c>
      <c r="L624" s="20" t="str">
        <f>IF(AND(I624&lt;5,'Billing Details'!I624&gt;10000),"High Priority","Regular Follow Up")</f>
        <v>Regular Follow Up</v>
      </c>
      <c r="M624" t="str">
        <f>IF(AND(L624="High Priority",'Patient Health Records'!U624="Critical",'Patient Health Records'!T624="Yes"),"Needs Attention",IF(AND('Patient Health Records'!U624&lt;&gt; "Critical",'Patient Health Records'!T624="Yes"),"Monitor Later",IF(AND('Patient Health Records'!U624="Critical",'Patient Health Records'!T624="No"),"Ask for Readmission","No Action")))</f>
        <v>Monitor Later</v>
      </c>
    </row>
    <row r="625" spans="1:13" ht="15.75" customHeight="1">
      <c r="A625" s="2" t="s">
        <v>800</v>
      </c>
      <c r="B625" s="2" t="s">
        <v>801</v>
      </c>
      <c r="C625" s="2" t="s">
        <v>19</v>
      </c>
      <c r="D625" s="17">
        <v>26299</v>
      </c>
      <c r="E625" s="36">
        <f t="shared" si="19"/>
        <v>1972</v>
      </c>
      <c r="F625" s="36">
        <f t="shared" ca="1" si="20"/>
        <v>54</v>
      </c>
      <c r="G625" s="36" t="str" cm="1">
        <f t="array" aca="1" ref="G625" ca="1">_xlfn.IFS(AND(F625&gt;=21,F625&lt;=35), "Young Adults", AND(F625&gt;=35, F625&lt;=45), "Senior Adullt", AND(F625&gt;=46,F625&lt;=65), "senior",AND(F625&gt;=66,F625&lt;=87),"Super Adults")</f>
        <v>senior</v>
      </c>
      <c r="H625" s="36"/>
      <c r="I625" s="3">
        <v>9</v>
      </c>
      <c r="J625" s="2" t="s">
        <v>28</v>
      </c>
      <c r="K625" s="2" t="s">
        <v>11</v>
      </c>
      <c r="L625" s="20" t="str">
        <f>IF(AND(I625&lt;5,'Billing Details'!I625&gt;10000),"High Priority","Regular Follow Up")</f>
        <v>Regular Follow Up</v>
      </c>
      <c r="M625" t="str">
        <f>IF(AND(L625="High Priority",'Patient Health Records'!U625="Critical",'Patient Health Records'!T625="Yes"),"Needs Attention",IF(AND('Patient Health Records'!U625&lt;&gt; "Critical",'Patient Health Records'!T625="Yes"),"Monitor Later",IF(AND('Patient Health Records'!U625="Critical",'Patient Health Records'!T625="No"),"Ask for Readmission","No Action")))</f>
        <v>No Action</v>
      </c>
    </row>
    <row r="626" spans="1:13" ht="15.75" customHeight="1">
      <c r="A626" s="2" t="s">
        <v>802</v>
      </c>
      <c r="B626" s="2" t="s">
        <v>105</v>
      </c>
      <c r="C626" s="2" t="s">
        <v>9</v>
      </c>
      <c r="D626" s="17">
        <v>35065</v>
      </c>
      <c r="E626" s="36">
        <f t="shared" si="19"/>
        <v>1996</v>
      </c>
      <c r="F626" s="36">
        <f t="shared" ca="1" si="20"/>
        <v>30</v>
      </c>
      <c r="G626" s="36" t="str" cm="1">
        <f t="array" aca="1" ref="G626" ca="1">_xlfn.IFS(AND(F626&gt;=21,F626&lt;=35), "Young Adults", AND(F626&gt;=35, F626&lt;=45), "Senior Adullt", AND(F626&gt;=46,F626&lt;=65), "senior",AND(F626&gt;=66,F626&lt;=87),"Super Adults")</f>
        <v>Young Adults</v>
      </c>
      <c r="H626" s="36"/>
      <c r="I626" s="3">
        <v>20</v>
      </c>
      <c r="J626" s="2" t="s">
        <v>28</v>
      </c>
      <c r="K626" s="2" t="s">
        <v>11</v>
      </c>
      <c r="L626" s="20" t="str">
        <f>IF(AND(I626&lt;5,'Billing Details'!I626&gt;10000),"High Priority","Regular Follow Up")</f>
        <v>Regular Follow Up</v>
      </c>
      <c r="M626" t="str">
        <f>IF(AND(L626="High Priority",'Patient Health Records'!U626="Critical",'Patient Health Records'!T626="Yes"),"Needs Attention",IF(AND('Patient Health Records'!U626&lt;&gt; "Critical",'Patient Health Records'!T626="Yes"),"Monitor Later",IF(AND('Patient Health Records'!U626="Critical",'Patient Health Records'!T626="No"),"Ask for Readmission","No Action")))</f>
        <v>Monitor Later</v>
      </c>
    </row>
    <row r="627" spans="1:13" ht="15.75" customHeight="1">
      <c r="A627" s="2" t="s">
        <v>803</v>
      </c>
      <c r="B627" s="2" t="s">
        <v>57</v>
      </c>
      <c r="C627" s="2" t="s">
        <v>19</v>
      </c>
      <c r="D627" s="17">
        <v>24838</v>
      </c>
      <c r="E627" s="36">
        <f t="shared" si="19"/>
        <v>1968</v>
      </c>
      <c r="F627" s="36">
        <f t="shared" ca="1" si="20"/>
        <v>58</v>
      </c>
      <c r="G627" s="36" t="str" cm="1">
        <f t="array" aca="1" ref="G627" ca="1">_xlfn.IFS(AND(F627&gt;=21,F627&lt;=35), "Young Adults", AND(F627&gt;=35, F627&lt;=45), "Senior Adullt", AND(F627&gt;=46,F627&lt;=65), "senior",AND(F627&gt;=66,F627&lt;=87),"Super Adults")</f>
        <v>senior</v>
      </c>
      <c r="H627" s="36"/>
      <c r="I627" s="3">
        <v>12</v>
      </c>
      <c r="J627" s="2" t="s">
        <v>33</v>
      </c>
      <c r="K627" s="2" t="s">
        <v>29</v>
      </c>
      <c r="L627" s="20" t="str">
        <f>IF(AND(I627&lt;5,'Billing Details'!I627&gt;10000),"High Priority","Regular Follow Up")</f>
        <v>Regular Follow Up</v>
      </c>
      <c r="M627" t="str">
        <f>IF(AND(L627="High Priority",'Patient Health Records'!U627="Critical",'Patient Health Records'!T627="Yes"),"Needs Attention",IF(AND('Patient Health Records'!U627&lt;&gt; "Critical",'Patient Health Records'!T627="Yes"),"Monitor Later",IF(AND('Patient Health Records'!U627="Critical",'Patient Health Records'!T627="No"),"Ask for Readmission","No Action")))</f>
        <v>No Action</v>
      </c>
    </row>
    <row r="628" spans="1:13" ht="15.75" customHeight="1">
      <c r="A628" s="2" t="s">
        <v>804</v>
      </c>
      <c r="B628" s="2" t="s">
        <v>805</v>
      </c>
      <c r="C628" s="2" t="s">
        <v>19</v>
      </c>
      <c r="D628" s="17">
        <v>32508</v>
      </c>
      <c r="E628" s="36">
        <f t="shared" si="19"/>
        <v>1988</v>
      </c>
      <c r="F628" s="36">
        <f t="shared" ca="1" si="20"/>
        <v>38</v>
      </c>
      <c r="G628" s="36" t="str" cm="1">
        <f t="array" aca="1" ref="G628" ca="1">_xlfn.IFS(AND(F628&gt;=21,F628&lt;=35), "Young Adults", AND(F628&gt;=35, F628&lt;=45), "Senior Adullt", AND(F628&gt;=46,F628&lt;=65), "senior",AND(F628&gt;=66,F628&lt;=87),"Super Adults")</f>
        <v>Senior Adullt</v>
      </c>
      <c r="H628" s="36"/>
      <c r="I628" s="3">
        <v>20</v>
      </c>
      <c r="J628" s="2" t="s">
        <v>14</v>
      </c>
      <c r="K628" s="2" t="s">
        <v>51</v>
      </c>
      <c r="L628" s="20" t="str">
        <f>IF(AND(I628&lt;5,'Billing Details'!I628&gt;10000),"High Priority","Regular Follow Up")</f>
        <v>Regular Follow Up</v>
      </c>
      <c r="M628" t="str">
        <f>IF(AND(L628="High Priority",'Patient Health Records'!U628="Critical",'Patient Health Records'!T628="Yes"),"Needs Attention",IF(AND('Patient Health Records'!U628&lt;&gt; "Critical",'Patient Health Records'!T628="Yes"),"Monitor Later",IF(AND('Patient Health Records'!U628="Critical",'Patient Health Records'!T628="No"),"Ask for Readmission","No Action")))</f>
        <v>No Action</v>
      </c>
    </row>
    <row r="629" spans="1:13" ht="15.75" customHeight="1">
      <c r="A629" s="2" t="s">
        <v>806</v>
      </c>
      <c r="B629" s="2" t="s">
        <v>48</v>
      </c>
      <c r="C629" s="2" t="s">
        <v>9</v>
      </c>
      <c r="D629" s="17">
        <v>21550</v>
      </c>
      <c r="E629" s="36">
        <f t="shared" si="19"/>
        <v>1958</v>
      </c>
      <c r="F629" s="36">
        <f t="shared" ca="1" si="20"/>
        <v>68</v>
      </c>
      <c r="G629" s="36" t="str" cm="1">
        <f t="array" aca="1" ref="G629" ca="1">_xlfn.IFS(AND(F629&gt;=21,F629&lt;=35), "Young Adults", AND(F629&gt;=35, F629&lt;=45), "Senior Adullt", AND(F629&gt;=46,F629&lt;=65), "senior",AND(F629&gt;=66,F629&lt;=87),"Super Adults")</f>
        <v>Super Adults</v>
      </c>
      <c r="H629" s="36"/>
      <c r="I629" s="3">
        <v>150</v>
      </c>
      <c r="J629" s="2" t="s">
        <v>16</v>
      </c>
      <c r="K629" s="2" t="s">
        <v>17</v>
      </c>
      <c r="L629" s="20" t="str">
        <f>IF(AND(I629&lt;5,'Billing Details'!I629&gt;10000),"High Priority","Regular Follow Up")</f>
        <v>Regular Follow Up</v>
      </c>
      <c r="M629" t="str">
        <f>IF(AND(L629="High Priority",'Patient Health Records'!U629="Critical",'Patient Health Records'!T629="Yes"),"Needs Attention",IF(AND('Patient Health Records'!U629&lt;&gt; "Critical",'Patient Health Records'!T629="Yes"),"Monitor Later",IF(AND('Patient Health Records'!U629="Critical",'Patient Health Records'!T629="No"),"Ask for Readmission","No Action")))</f>
        <v>Ask for Readmission</v>
      </c>
    </row>
    <row r="630" spans="1:13" ht="15.75" customHeight="1">
      <c r="A630" s="2" t="s">
        <v>807</v>
      </c>
      <c r="B630" s="2" t="s">
        <v>808</v>
      </c>
      <c r="C630" s="2" t="s">
        <v>19</v>
      </c>
      <c r="D630" s="17">
        <v>27029</v>
      </c>
      <c r="E630" s="36">
        <f t="shared" si="19"/>
        <v>1973</v>
      </c>
      <c r="F630" s="36">
        <f t="shared" ca="1" si="20"/>
        <v>53</v>
      </c>
      <c r="G630" s="36" t="str" cm="1">
        <f t="array" aca="1" ref="G630" ca="1">_xlfn.IFS(AND(F630&gt;=21,F630&lt;=35), "Young Adults", AND(F630&gt;=35, F630&lt;=45), "Senior Adullt", AND(F630&gt;=46,F630&lt;=65), "senior",AND(F630&gt;=66,F630&lt;=87),"Super Adults")</f>
        <v>senior</v>
      </c>
      <c r="H630" s="36"/>
      <c r="I630" s="3">
        <v>12</v>
      </c>
      <c r="J630" s="2" t="s">
        <v>20</v>
      </c>
      <c r="K630" s="2" t="s">
        <v>11</v>
      </c>
      <c r="L630" s="20" t="str">
        <f>IF(AND(I630&lt;5,'Billing Details'!I630&gt;10000),"High Priority","Regular Follow Up")</f>
        <v>Regular Follow Up</v>
      </c>
      <c r="M630" t="str">
        <f>IF(AND(L630="High Priority",'Patient Health Records'!U630="Critical",'Patient Health Records'!T630="Yes"),"Needs Attention",IF(AND('Patient Health Records'!U630&lt;&gt; "Critical",'Patient Health Records'!T630="Yes"),"Monitor Later",IF(AND('Patient Health Records'!U630="Critical",'Patient Health Records'!T630="No"),"Ask for Readmission","No Action")))</f>
        <v>No Action</v>
      </c>
    </row>
    <row r="631" spans="1:13" ht="15.75" customHeight="1">
      <c r="A631" s="2" t="s">
        <v>809</v>
      </c>
      <c r="B631" s="2" t="s">
        <v>264</v>
      </c>
      <c r="C631" s="2" t="s">
        <v>19</v>
      </c>
      <c r="D631" s="17">
        <v>28855</v>
      </c>
      <c r="E631" s="36">
        <f t="shared" si="19"/>
        <v>1978</v>
      </c>
      <c r="F631" s="36">
        <f t="shared" ca="1" si="20"/>
        <v>48</v>
      </c>
      <c r="G631" s="36" t="str" cm="1">
        <f t="array" aca="1" ref="G631" ca="1">_xlfn.IFS(AND(F631&gt;=21,F631&lt;=35), "Young Adults", AND(F631&gt;=35, F631&lt;=45), "Senior Adullt", AND(F631&gt;=46,F631&lt;=65), "senior",AND(F631&gt;=66,F631&lt;=87),"Super Adults")</f>
        <v>senior</v>
      </c>
      <c r="H631" s="36"/>
      <c r="I631" s="3" t="s">
        <v>1681</v>
      </c>
      <c r="J631" s="2" t="s">
        <v>33</v>
      </c>
      <c r="K631" s="2" t="s">
        <v>29</v>
      </c>
      <c r="L631" s="20" t="str">
        <f>IF(AND(I631&lt;5,'Billing Details'!I631&gt;10000),"High Priority","Regular Follow Up")</f>
        <v>Regular Follow Up</v>
      </c>
      <c r="M631" t="str">
        <f>IF(AND(L631="High Priority",'Patient Health Records'!U631="Critical",'Patient Health Records'!T631="Yes"),"Needs Attention",IF(AND('Patient Health Records'!U631&lt;&gt; "Critical",'Patient Health Records'!T631="Yes"),"Monitor Later",IF(AND('Patient Health Records'!U631="Critical",'Patient Health Records'!T631="No"),"Ask for Readmission","No Action")))</f>
        <v>Ask for Readmission</v>
      </c>
    </row>
    <row r="632" spans="1:13" ht="15.75" customHeight="1">
      <c r="A632" s="2" t="s">
        <v>810</v>
      </c>
      <c r="B632" s="2" t="s">
        <v>238</v>
      </c>
      <c r="C632" s="2" t="s">
        <v>19</v>
      </c>
      <c r="D632" s="17">
        <v>30682</v>
      </c>
      <c r="E632" s="36">
        <f t="shared" si="19"/>
        <v>1984</v>
      </c>
      <c r="F632" s="36">
        <f t="shared" ca="1" si="20"/>
        <v>42</v>
      </c>
      <c r="G632" s="36" t="str" cm="1">
        <f t="array" aca="1" ref="G632" ca="1">_xlfn.IFS(AND(F632&gt;=21,F632&lt;=35), "Young Adults", AND(F632&gt;=35, F632&lt;=45), "Senior Adullt", AND(F632&gt;=46,F632&lt;=65), "senior",AND(F632&gt;=66,F632&lt;=87),"Super Adults")</f>
        <v>Senior Adullt</v>
      </c>
      <c r="H632" s="36"/>
      <c r="I632" s="3">
        <v>2</v>
      </c>
      <c r="J632" s="2" t="s">
        <v>22</v>
      </c>
      <c r="K632" s="2" t="s">
        <v>17</v>
      </c>
      <c r="L632" s="20" t="str">
        <f>IF(AND(I632&lt;5,'Billing Details'!I632&gt;10000),"High Priority","Regular Follow Up")</f>
        <v>High Priority</v>
      </c>
      <c r="M632" t="str">
        <f>IF(AND(L632="High Priority",'Patient Health Records'!U632="Critical",'Patient Health Records'!T632="Yes"),"Needs Attention",IF(AND('Patient Health Records'!U632&lt;&gt; "Critical",'Patient Health Records'!T632="Yes"),"Monitor Later",IF(AND('Patient Health Records'!U632="Critical",'Patient Health Records'!T632="No"),"Ask for Readmission","No Action")))</f>
        <v>Monitor Later</v>
      </c>
    </row>
    <row r="633" spans="1:13" ht="15.75" customHeight="1">
      <c r="A633" s="2" t="s">
        <v>811</v>
      </c>
      <c r="B633" s="2" t="s">
        <v>360</v>
      </c>
      <c r="C633" s="2" t="s">
        <v>9</v>
      </c>
      <c r="D633" s="17">
        <v>30682</v>
      </c>
      <c r="E633" s="36">
        <f t="shared" si="19"/>
        <v>1984</v>
      </c>
      <c r="F633" s="36">
        <f t="shared" ca="1" si="20"/>
        <v>42</v>
      </c>
      <c r="G633" s="36" t="str" cm="1">
        <f t="array" aca="1" ref="G633" ca="1">_xlfn.IFS(AND(F633&gt;=21,F633&lt;=35), "Young Adults", AND(F633&gt;=35, F633&lt;=45), "Senior Adullt", AND(F633&gt;=46,F633&lt;=65), "senior",AND(F633&gt;=66,F633&lt;=87),"Super Adults")</f>
        <v>Senior Adullt</v>
      </c>
      <c r="H633" s="36"/>
      <c r="I633" s="3">
        <v>5</v>
      </c>
      <c r="J633" s="2" t="s">
        <v>43</v>
      </c>
      <c r="K633" s="2" t="s">
        <v>51</v>
      </c>
      <c r="L633" s="20" t="str">
        <f>IF(AND(I633&lt;5,'Billing Details'!I633&gt;10000),"High Priority","Regular Follow Up")</f>
        <v>Regular Follow Up</v>
      </c>
      <c r="M633" t="str">
        <f>IF(AND(L633="High Priority",'Patient Health Records'!U633="Critical",'Patient Health Records'!T633="Yes"),"Needs Attention",IF(AND('Patient Health Records'!U633&lt;&gt; "Critical",'Patient Health Records'!T633="Yes"),"Monitor Later",IF(AND('Patient Health Records'!U633="Critical",'Patient Health Records'!T633="No"),"Ask for Readmission","No Action")))</f>
        <v>Monitor Later</v>
      </c>
    </row>
    <row r="634" spans="1:13" ht="15.75" customHeight="1">
      <c r="A634" s="2" t="s">
        <v>812</v>
      </c>
      <c r="B634" s="2" t="s">
        <v>65</v>
      </c>
      <c r="C634" s="2" t="s">
        <v>19</v>
      </c>
      <c r="D634" s="17">
        <v>34334</v>
      </c>
      <c r="E634" s="36">
        <f t="shared" si="19"/>
        <v>1993</v>
      </c>
      <c r="F634" s="36">
        <f t="shared" ca="1" si="20"/>
        <v>33</v>
      </c>
      <c r="G634" s="36" t="str" cm="1">
        <f t="array" aca="1" ref="G634" ca="1">_xlfn.IFS(AND(F634&gt;=21,F634&lt;=35), "Young Adults", AND(F634&gt;=35, F634&lt;=45), "Senior Adullt", AND(F634&gt;=46,F634&lt;=65), "senior",AND(F634&gt;=66,F634&lt;=87),"Super Adults")</f>
        <v>Young Adults</v>
      </c>
      <c r="H634" s="36"/>
      <c r="I634" s="3">
        <v>25</v>
      </c>
      <c r="J634" s="2" t="s">
        <v>20</v>
      </c>
      <c r="K634" s="2" t="s">
        <v>11</v>
      </c>
      <c r="L634" s="20" t="str">
        <f>IF(AND(I634&lt;5,'Billing Details'!I634&gt;10000),"High Priority","Regular Follow Up")</f>
        <v>Regular Follow Up</v>
      </c>
      <c r="M634" t="str">
        <f>IF(AND(L634="High Priority",'Patient Health Records'!U634="Critical",'Patient Health Records'!T634="Yes"),"Needs Attention",IF(AND('Patient Health Records'!U634&lt;&gt; "Critical",'Patient Health Records'!T634="Yes"),"Monitor Later",IF(AND('Patient Health Records'!U634="Critical",'Patient Health Records'!T634="No"),"Ask for Readmission","No Action")))</f>
        <v>No Action</v>
      </c>
    </row>
    <row r="635" spans="1:13" ht="15.75" customHeight="1">
      <c r="A635" s="2" t="s">
        <v>813</v>
      </c>
      <c r="B635" s="2" t="s">
        <v>215</v>
      </c>
      <c r="C635" s="2" t="s">
        <v>9</v>
      </c>
      <c r="D635" s="17">
        <v>23377</v>
      </c>
      <c r="E635" s="36">
        <f t="shared" si="19"/>
        <v>1964</v>
      </c>
      <c r="F635" s="36">
        <f t="shared" ca="1" si="20"/>
        <v>62</v>
      </c>
      <c r="G635" s="36" t="str" cm="1">
        <f t="array" aca="1" ref="G635" ca="1">_xlfn.IFS(AND(F635&gt;=21,F635&lt;=35), "Young Adults", AND(F635&gt;=35, F635&lt;=45), "Senior Adullt", AND(F635&gt;=46,F635&lt;=65), "senior",AND(F635&gt;=66,F635&lt;=87),"Super Adults")</f>
        <v>senior</v>
      </c>
      <c r="H635" s="36"/>
      <c r="I635" s="3">
        <v>250</v>
      </c>
      <c r="J635" s="2" t="s">
        <v>28</v>
      </c>
      <c r="K635" s="2" t="s">
        <v>11</v>
      </c>
      <c r="L635" s="20" t="str">
        <f>IF(AND(I635&lt;5,'Billing Details'!I635&gt;10000),"High Priority","Regular Follow Up")</f>
        <v>Regular Follow Up</v>
      </c>
      <c r="M635" t="str">
        <f>IF(AND(L635="High Priority",'Patient Health Records'!U635="Critical",'Patient Health Records'!T635="Yes"),"Needs Attention",IF(AND('Patient Health Records'!U635&lt;&gt; "Critical",'Patient Health Records'!T635="Yes"),"Monitor Later",IF(AND('Patient Health Records'!U635="Critical",'Patient Health Records'!T635="No"),"Ask for Readmission","No Action")))</f>
        <v>Monitor Later</v>
      </c>
    </row>
    <row r="636" spans="1:13" ht="15.75" customHeight="1">
      <c r="A636" s="2" t="s">
        <v>814</v>
      </c>
      <c r="B636" s="2" t="s">
        <v>370</v>
      </c>
      <c r="C636" s="2" t="s">
        <v>9</v>
      </c>
      <c r="D636" s="17">
        <v>28855</v>
      </c>
      <c r="E636" s="36">
        <f t="shared" si="19"/>
        <v>1978</v>
      </c>
      <c r="F636" s="36">
        <f t="shared" ca="1" si="20"/>
        <v>48</v>
      </c>
      <c r="G636" s="36" t="str" cm="1">
        <f t="array" aca="1" ref="G636" ca="1">_xlfn.IFS(AND(F636&gt;=21,F636&lt;=35), "Young Adults", AND(F636&gt;=35, F636&lt;=45), "Senior Adullt", AND(F636&gt;=46,F636&lt;=65), "senior",AND(F636&gt;=66,F636&lt;=87),"Super Adults")</f>
        <v>senior</v>
      </c>
      <c r="H636" s="36"/>
      <c r="I636" s="3">
        <v>9</v>
      </c>
      <c r="J636" s="2" t="s">
        <v>33</v>
      </c>
      <c r="K636" s="2" t="s">
        <v>29</v>
      </c>
      <c r="L636" s="20" t="str">
        <f>IF(AND(I636&lt;5,'Billing Details'!I636&gt;10000),"High Priority","Regular Follow Up")</f>
        <v>Regular Follow Up</v>
      </c>
      <c r="M636" t="str">
        <f>IF(AND(L636="High Priority",'Patient Health Records'!U636="Critical",'Patient Health Records'!T636="Yes"),"Needs Attention",IF(AND('Patient Health Records'!U636&lt;&gt; "Critical",'Patient Health Records'!T636="Yes"),"Monitor Later",IF(AND('Patient Health Records'!U636="Critical",'Patient Health Records'!T636="No"),"Ask for Readmission","No Action")))</f>
        <v>No Action</v>
      </c>
    </row>
    <row r="637" spans="1:13" ht="15.75" customHeight="1">
      <c r="A637" s="2" t="s">
        <v>815</v>
      </c>
      <c r="B637" s="2" t="s">
        <v>238</v>
      </c>
      <c r="C637" s="2" t="s">
        <v>19</v>
      </c>
      <c r="D637" s="17">
        <v>27029</v>
      </c>
      <c r="E637" s="36">
        <f t="shared" si="19"/>
        <v>1973</v>
      </c>
      <c r="F637" s="36">
        <f t="shared" ca="1" si="20"/>
        <v>53</v>
      </c>
      <c r="G637" s="36" t="str" cm="1">
        <f t="array" aca="1" ref="G637" ca="1">_xlfn.IFS(AND(F637&gt;=21,F637&lt;=35), "Young Adults", AND(F637&gt;=35, F637&lt;=45), "Senior Adullt", AND(F637&gt;=46,F637&lt;=65), "senior",AND(F637&gt;=66,F637&lt;=87),"Super Adults")</f>
        <v>senior</v>
      </c>
      <c r="H637" s="36"/>
      <c r="I637" s="3">
        <v>12</v>
      </c>
      <c r="J637" s="2" t="s">
        <v>28</v>
      </c>
      <c r="K637" s="2" t="s">
        <v>11</v>
      </c>
      <c r="L637" s="20" t="str">
        <f>IF(AND(I637&lt;5,'Billing Details'!I637&gt;10000),"High Priority","Regular Follow Up")</f>
        <v>Regular Follow Up</v>
      </c>
      <c r="M637" t="str">
        <f>IF(AND(L637="High Priority",'Patient Health Records'!U637="Critical",'Patient Health Records'!T637="Yes"),"Needs Attention",IF(AND('Patient Health Records'!U637&lt;&gt; "Critical",'Patient Health Records'!T637="Yes"),"Monitor Later",IF(AND('Patient Health Records'!U637="Critical",'Patient Health Records'!T637="No"),"Ask for Readmission","No Action")))</f>
        <v>Monitor Later</v>
      </c>
    </row>
    <row r="638" spans="1:13" ht="15.75" customHeight="1">
      <c r="A638" s="2" t="s">
        <v>816</v>
      </c>
      <c r="B638" s="2" t="s">
        <v>264</v>
      </c>
      <c r="C638" s="2" t="s">
        <v>19</v>
      </c>
      <c r="D638" s="17">
        <v>21550</v>
      </c>
      <c r="E638" s="36">
        <f t="shared" si="19"/>
        <v>1958</v>
      </c>
      <c r="F638" s="36">
        <f t="shared" ca="1" si="20"/>
        <v>68</v>
      </c>
      <c r="G638" s="36" t="str" cm="1">
        <f t="array" aca="1" ref="G638" ca="1">_xlfn.IFS(AND(F638&gt;=21,F638&lt;=35), "Young Adults", AND(F638&gt;=35, F638&lt;=45), "Senior Adullt", AND(F638&gt;=46,F638&lt;=65), "senior",AND(F638&gt;=66,F638&lt;=87),"Super Adults")</f>
        <v>Super Adults</v>
      </c>
      <c r="H638" s="36"/>
      <c r="I638" s="3">
        <v>4</v>
      </c>
      <c r="J638" s="2" t="s">
        <v>10</v>
      </c>
      <c r="K638" s="2" t="s">
        <v>11</v>
      </c>
      <c r="L638" s="20" t="str">
        <f>IF(AND(I638&lt;5,'Billing Details'!I638&gt;10000),"High Priority","Regular Follow Up")</f>
        <v>High Priority</v>
      </c>
      <c r="M638" t="str">
        <f>IF(AND(L638="High Priority",'Patient Health Records'!U638="Critical",'Patient Health Records'!T638="Yes"),"Needs Attention",IF(AND('Patient Health Records'!U638&lt;&gt; "Critical",'Patient Health Records'!T638="Yes"),"Monitor Later",IF(AND('Patient Health Records'!U638="Critical",'Patient Health Records'!T638="No"),"Ask for Readmission","No Action")))</f>
        <v>Monitor Later</v>
      </c>
    </row>
    <row r="639" spans="1:13" ht="15.75" customHeight="1">
      <c r="A639" s="2" t="s">
        <v>817</v>
      </c>
      <c r="B639" s="2" t="s">
        <v>443</v>
      </c>
      <c r="C639" s="2" t="s">
        <v>19</v>
      </c>
      <c r="D639" s="17">
        <v>32508</v>
      </c>
      <c r="E639" s="36">
        <f t="shared" si="19"/>
        <v>1988</v>
      </c>
      <c r="F639" s="36">
        <f t="shared" ca="1" si="20"/>
        <v>38</v>
      </c>
      <c r="G639" s="36" t="str" cm="1">
        <f t="array" aca="1" ref="G639" ca="1">_xlfn.IFS(AND(F639&gt;=21,F639&lt;=35), "Young Adults", AND(F639&gt;=35, F639&lt;=45), "Senior Adullt", AND(F639&gt;=46,F639&lt;=65), "senior",AND(F639&gt;=66,F639&lt;=87),"Super Adults")</f>
        <v>Senior Adullt</v>
      </c>
      <c r="H639" s="36"/>
      <c r="I639" s="3">
        <v>2</v>
      </c>
      <c r="J639" s="2" t="s">
        <v>16</v>
      </c>
      <c r="K639" s="2" t="s">
        <v>17</v>
      </c>
      <c r="L639" s="20" t="str">
        <f>IF(AND(I639&lt;5,'Billing Details'!I639&gt;10000),"High Priority","Regular Follow Up")</f>
        <v>High Priority</v>
      </c>
      <c r="M639" t="str">
        <f>IF(AND(L639="High Priority",'Patient Health Records'!U639="Critical",'Patient Health Records'!T639="Yes"),"Needs Attention",IF(AND('Patient Health Records'!U639&lt;&gt; "Critical",'Patient Health Records'!T639="Yes"),"Monitor Later",IF(AND('Patient Health Records'!U639="Critical",'Patient Health Records'!T639="No"),"Ask for Readmission","No Action")))</f>
        <v>Needs Attention</v>
      </c>
    </row>
    <row r="640" spans="1:13" ht="15.75" customHeight="1">
      <c r="A640" s="2" t="s">
        <v>818</v>
      </c>
      <c r="B640" s="2" t="s">
        <v>819</v>
      </c>
      <c r="C640" s="2" t="s">
        <v>9</v>
      </c>
      <c r="D640" s="17">
        <v>28855</v>
      </c>
      <c r="E640" s="36">
        <f t="shared" si="19"/>
        <v>1978</v>
      </c>
      <c r="F640" s="36">
        <f t="shared" ca="1" si="20"/>
        <v>48</v>
      </c>
      <c r="G640" s="36" t="str" cm="1">
        <f t="array" aca="1" ref="G640" ca="1">_xlfn.IFS(AND(F640&gt;=21,F640&lt;=35), "Young Adults", AND(F640&gt;=35, F640&lt;=45), "Senior Adullt", AND(F640&gt;=46,F640&lt;=65), "senior",AND(F640&gt;=66,F640&lt;=87),"Super Adults")</f>
        <v>senior</v>
      </c>
      <c r="H640" s="36"/>
      <c r="I640" s="3">
        <v>15</v>
      </c>
      <c r="J640" s="2" t="s">
        <v>16</v>
      </c>
      <c r="K640" s="2" t="s">
        <v>17</v>
      </c>
      <c r="L640" s="20" t="str">
        <f>IF(AND(I640&lt;5,'Billing Details'!I640&gt;10000),"High Priority","Regular Follow Up")</f>
        <v>Regular Follow Up</v>
      </c>
      <c r="M640" t="str">
        <f>IF(AND(L640="High Priority",'Patient Health Records'!U640="Critical",'Patient Health Records'!T640="Yes"),"Needs Attention",IF(AND('Patient Health Records'!U640&lt;&gt; "Critical",'Patient Health Records'!T640="Yes"),"Monitor Later",IF(AND('Patient Health Records'!U640="Critical",'Patient Health Records'!T640="No"),"Ask for Readmission","No Action")))</f>
        <v>Ask for Readmission</v>
      </c>
    </row>
    <row r="641" spans="1:13" ht="15.75" customHeight="1">
      <c r="A641" s="2" t="s">
        <v>820</v>
      </c>
      <c r="B641" s="2" t="s">
        <v>101</v>
      </c>
      <c r="C641" s="2" t="s">
        <v>19</v>
      </c>
      <c r="D641" s="17">
        <v>26299</v>
      </c>
      <c r="E641" s="36">
        <f t="shared" si="19"/>
        <v>1972</v>
      </c>
      <c r="F641" s="36">
        <f t="shared" ca="1" si="20"/>
        <v>54</v>
      </c>
      <c r="G641" s="36" t="str" cm="1">
        <f t="array" aca="1" ref="G641" ca="1">_xlfn.IFS(AND(F641&gt;=21,F641&lt;=35), "Young Adults", AND(F641&gt;=35, F641&lt;=45), "Senior Adullt", AND(F641&gt;=46,F641&lt;=65), "senior",AND(F641&gt;=66,F641&lt;=87),"Super Adults")</f>
        <v>senior</v>
      </c>
      <c r="H641" s="36"/>
      <c r="I641" s="3">
        <v>1</v>
      </c>
      <c r="J641" s="2" t="s">
        <v>22</v>
      </c>
      <c r="K641" s="2" t="s">
        <v>17</v>
      </c>
      <c r="L641" s="20" t="str">
        <f>IF(AND(I641&lt;5,'Billing Details'!I641&gt;10000),"High Priority","Regular Follow Up")</f>
        <v>High Priority</v>
      </c>
      <c r="M641" t="str">
        <f>IF(AND(L641="High Priority",'Patient Health Records'!U641="Critical",'Patient Health Records'!T641="Yes"),"Needs Attention",IF(AND('Patient Health Records'!U641&lt;&gt; "Critical",'Patient Health Records'!T641="Yes"),"Monitor Later",IF(AND('Patient Health Records'!U641="Critical",'Patient Health Records'!T641="No"),"Ask for Readmission","No Action")))</f>
        <v>Ask for Readmission</v>
      </c>
    </row>
    <row r="642" spans="1:13" ht="15.75" customHeight="1">
      <c r="A642" s="2" t="s">
        <v>821</v>
      </c>
      <c r="B642" s="2" t="s">
        <v>127</v>
      </c>
      <c r="C642" s="2" t="s">
        <v>9</v>
      </c>
      <c r="D642" s="17">
        <v>31412</v>
      </c>
      <c r="E642" s="36">
        <f t="shared" si="19"/>
        <v>1985</v>
      </c>
      <c r="F642" s="36">
        <f t="shared" ca="1" si="20"/>
        <v>41</v>
      </c>
      <c r="G642" s="36" t="str" cm="1">
        <f t="array" aca="1" ref="G642" ca="1">_xlfn.IFS(AND(F642&gt;=21,F642&lt;=35), "Young Adults", AND(F642&gt;=35, F642&lt;=45), "Senior Adullt", AND(F642&gt;=46,F642&lt;=65), "senior",AND(F642&gt;=66,F642&lt;=87),"Super Adults")</f>
        <v>Senior Adullt</v>
      </c>
      <c r="H642" s="36"/>
      <c r="I642" s="3">
        <v>12</v>
      </c>
      <c r="J642" s="2" t="s">
        <v>14</v>
      </c>
      <c r="K642" s="2" t="s">
        <v>51</v>
      </c>
      <c r="L642" s="20" t="str">
        <f>IF(AND(I642&lt;5,'Billing Details'!I642&gt;10000),"High Priority","Regular Follow Up")</f>
        <v>Regular Follow Up</v>
      </c>
      <c r="M642" t="str">
        <f>IF(AND(L642="High Priority",'Patient Health Records'!U642="Critical",'Patient Health Records'!T642="Yes"),"Needs Attention",IF(AND('Patient Health Records'!U642&lt;&gt; "Critical",'Patient Health Records'!T642="Yes"),"Monitor Later",IF(AND('Patient Health Records'!U642="Critical",'Patient Health Records'!T642="No"),"Ask for Readmission","No Action")))</f>
        <v>No Action</v>
      </c>
    </row>
    <row r="643" spans="1:13" ht="15.75" customHeight="1">
      <c r="A643" s="2" t="s">
        <v>822</v>
      </c>
      <c r="B643" s="2" t="s">
        <v>211</v>
      </c>
      <c r="C643" s="2" t="s">
        <v>19</v>
      </c>
      <c r="D643" s="17">
        <v>25203</v>
      </c>
      <c r="E643" s="36">
        <f t="shared" ref="E643:E706" si="21">YEAR(D643)</f>
        <v>1968</v>
      </c>
      <c r="F643" s="36">
        <f t="shared" ref="F643:F706" ca="1" si="22">DATEDIF(DATE(E643,1,1), TODAY(), "Y")</f>
        <v>58</v>
      </c>
      <c r="G643" s="36" t="str" cm="1">
        <f t="array" aca="1" ref="G643" ca="1">_xlfn.IFS(AND(F643&gt;=21,F643&lt;=35), "Young Adults", AND(F643&gt;=35, F643&lt;=45), "Senior Adullt", AND(F643&gt;=46,F643&lt;=65), "senior",AND(F643&gt;=66,F643&lt;=87),"Super Adults")</f>
        <v>senior</v>
      </c>
      <c r="H643" s="36"/>
      <c r="I643" s="3">
        <v>5</v>
      </c>
      <c r="J643" s="2" t="s">
        <v>20</v>
      </c>
      <c r="K643" s="2" t="s">
        <v>11</v>
      </c>
      <c r="L643" s="20" t="str">
        <f>IF(AND(I643&lt;5,'Billing Details'!I643&gt;10000),"High Priority","Regular Follow Up")</f>
        <v>Regular Follow Up</v>
      </c>
      <c r="M643" t="str">
        <f>IF(AND(L643="High Priority",'Patient Health Records'!U643="Critical",'Patient Health Records'!T643="Yes"),"Needs Attention",IF(AND('Patient Health Records'!U643&lt;&gt; "Critical",'Patient Health Records'!T643="Yes"),"Monitor Later",IF(AND('Patient Health Records'!U643="Critical",'Patient Health Records'!T643="No"),"Ask for Readmission","No Action")))</f>
        <v>No Action</v>
      </c>
    </row>
    <row r="644" spans="1:13" ht="15.75" customHeight="1">
      <c r="A644" s="2" t="s">
        <v>823</v>
      </c>
      <c r="B644" s="2" t="s">
        <v>385</v>
      </c>
      <c r="C644" s="2" t="s">
        <v>9</v>
      </c>
      <c r="D644" s="17">
        <v>28855</v>
      </c>
      <c r="E644" s="36">
        <f t="shared" si="21"/>
        <v>1978</v>
      </c>
      <c r="F644" s="36">
        <f t="shared" ca="1" si="22"/>
        <v>48</v>
      </c>
      <c r="G644" s="36" t="str" cm="1">
        <f t="array" aca="1" ref="G644" ca="1">_xlfn.IFS(AND(F644&gt;=21,F644&lt;=35), "Young Adults", AND(F644&gt;=35, F644&lt;=45), "Senior Adullt", AND(F644&gt;=46,F644&lt;=65), "senior",AND(F644&gt;=66,F644&lt;=87),"Super Adults")</f>
        <v>senior</v>
      </c>
      <c r="H644" s="36"/>
      <c r="I644" s="3">
        <v>30</v>
      </c>
      <c r="J644" s="2" t="s">
        <v>16</v>
      </c>
      <c r="K644" s="2" t="s">
        <v>17</v>
      </c>
      <c r="L644" s="20" t="str">
        <f>IF(AND(I644&lt;5,'Billing Details'!I644&gt;10000),"High Priority","Regular Follow Up")</f>
        <v>Regular Follow Up</v>
      </c>
      <c r="M644" t="str">
        <f>IF(AND(L644="High Priority",'Patient Health Records'!U644="Critical",'Patient Health Records'!T644="Yes"),"Needs Attention",IF(AND('Patient Health Records'!U644&lt;&gt; "Critical",'Patient Health Records'!T644="Yes"),"Monitor Later",IF(AND('Patient Health Records'!U644="Critical",'Patient Health Records'!T644="No"),"Ask for Readmission","No Action")))</f>
        <v>Monitor Later</v>
      </c>
    </row>
    <row r="645" spans="1:13" ht="15.75" customHeight="1">
      <c r="A645" s="2" t="s">
        <v>824</v>
      </c>
      <c r="B645" s="2" t="s">
        <v>50</v>
      </c>
      <c r="C645" s="2" t="s">
        <v>19</v>
      </c>
      <c r="D645" s="17">
        <v>27029</v>
      </c>
      <c r="E645" s="36">
        <f t="shared" si="21"/>
        <v>1973</v>
      </c>
      <c r="F645" s="36">
        <f t="shared" ca="1" si="22"/>
        <v>53</v>
      </c>
      <c r="G645" s="36" t="str" cm="1">
        <f t="array" aca="1" ref="G645" ca="1">_xlfn.IFS(AND(F645&gt;=21,F645&lt;=35), "Young Adults", AND(F645&gt;=35, F645&lt;=45), "Senior Adullt", AND(F645&gt;=46,F645&lt;=65), "senior",AND(F645&gt;=66,F645&lt;=87),"Super Adults")</f>
        <v>senior</v>
      </c>
      <c r="H645" s="36"/>
      <c r="I645" s="3">
        <v>0.5</v>
      </c>
      <c r="J645" s="2" t="s">
        <v>22</v>
      </c>
      <c r="K645" s="2" t="s">
        <v>17</v>
      </c>
      <c r="L645" s="20" t="str">
        <f>IF(AND(I645&lt;5,'Billing Details'!I645&gt;10000),"High Priority","Regular Follow Up")</f>
        <v>High Priority</v>
      </c>
      <c r="M645" t="str">
        <f>IF(AND(L645="High Priority",'Patient Health Records'!U645="Critical",'Patient Health Records'!T645="Yes"),"Needs Attention",IF(AND('Patient Health Records'!U645&lt;&gt; "Critical",'Patient Health Records'!T645="Yes"),"Monitor Later",IF(AND('Patient Health Records'!U645="Critical",'Patient Health Records'!T645="No"),"Ask for Readmission","No Action")))</f>
        <v>Needs Attention</v>
      </c>
    </row>
    <row r="646" spans="1:13" ht="15.75" customHeight="1">
      <c r="A646" s="2" t="s">
        <v>825</v>
      </c>
      <c r="B646" s="2" t="s">
        <v>175</v>
      </c>
      <c r="C646" s="2" t="s">
        <v>19</v>
      </c>
      <c r="D646" s="17">
        <v>30682</v>
      </c>
      <c r="E646" s="36">
        <f t="shared" si="21"/>
        <v>1984</v>
      </c>
      <c r="F646" s="36">
        <f t="shared" ca="1" si="22"/>
        <v>42</v>
      </c>
      <c r="G646" s="36" t="str" cm="1">
        <f t="array" aca="1" ref="G646" ca="1">_xlfn.IFS(AND(F646&gt;=21,F646&lt;=35), "Young Adults", AND(F646&gt;=35, F646&lt;=45), "Senior Adullt", AND(F646&gt;=46,F646&lt;=65), "senior",AND(F646&gt;=66,F646&lt;=87),"Super Adults")</f>
        <v>Senior Adullt</v>
      </c>
      <c r="H646" s="36"/>
      <c r="I646" s="3">
        <v>400</v>
      </c>
      <c r="J646" s="2" t="s">
        <v>10</v>
      </c>
      <c r="K646" s="2" t="s">
        <v>11</v>
      </c>
      <c r="L646" s="20" t="str">
        <f>IF(AND(I646&lt;5,'Billing Details'!I646&gt;10000),"High Priority","Regular Follow Up")</f>
        <v>Regular Follow Up</v>
      </c>
      <c r="M646" t="str">
        <f>IF(AND(L646="High Priority",'Patient Health Records'!U646="Critical",'Patient Health Records'!T646="Yes"),"Needs Attention",IF(AND('Patient Health Records'!U646&lt;&gt; "Critical",'Patient Health Records'!T646="Yes"),"Monitor Later",IF(AND('Patient Health Records'!U646="Critical",'Patient Health Records'!T646="No"),"Ask for Readmission","No Action")))</f>
        <v>No Action</v>
      </c>
    </row>
    <row r="647" spans="1:13" ht="15.75" customHeight="1">
      <c r="A647" s="2" t="s">
        <v>826</v>
      </c>
      <c r="B647" s="2" t="s">
        <v>70</v>
      </c>
      <c r="C647" s="2" t="s">
        <v>9</v>
      </c>
      <c r="D647" s="17">
        <v>27029</v>
      </c>
      <c r="E647" s="36">
        <f t="shared" si="21"/>
        <v>1973</v>
      </c>
      <c r="F647" s="36">
        <f t="shared" ca="1" si="22"/>
        <v>53</v>
      </c>
      <c r="G647" s="36" t="str" cm="1">
        <f t="array" aca="1" ref="G647" ca="1">_xlfn.IFS(AND(F647&gt;=21,F647&lt;=35), "Young Adults", AND(F647&gt;=35, F647&lt;=45), "Senior Adullt", AND(F647&gt;=46,F647&lt;=65), "senior",AND(F647&gt;=66,F647&lt;=87),"Super Adults")</f>
        <v>senior</v>
      </c>
      <c r="H647" s="36"/>
      <c r="I647" s="3">
        <v>9</v>
      </c>
      <c r="J647" s="2" t="s">
        <v>43</v>
      </c>
      <c r="K647" s="2" t="s">
        <v>51</v>
      </c>
      <c r="L647" s="20" t="str">
        <f>IF(AND(I647&lt;5,'Billing Details'!I647&gt;10000),"High Priority","Regular Follow Up")</f>
        <v>Regular Follow Up</v>
      </c>
      <c r="M647" t="str">
        <f>IF(AND(L647="High Priority",'Patient Health Records'!U647="Critical",'Patient Health Records'!T647="Yes"),"Needs Attention",IF(AND('Patient Health Records'!U647&lt;&gt; "Critical",'Patient Health Records'!T647="Yes"),"Monitor Later",IF(AND('Patient Health Records'!U647="Critical",'Patient Health Records'!T647="No"),"Ask for Readmission","No Action")))</f>
        <v>No Action</v>
      </c>
    </row>
    <row r="648" spans="1:13" ht="15.75" customHeight="1">
      <c r="A648" s="2" t="s">
        <v>827</v>
      </c>
      <c r="B648" s="2" t="s">
        <v>542</v>
      </c>
      <c r="C648" s="2" t="s">
        <v>9</v>
      </c>
      <c r="D648" s="17">
        <v>27029</v>
      </c>
      <c r="E648" s="36">
        <f t="shared" si="21"/>
        <v>1973</v>
      </c>
      <c r="F648" s="36">
        <f t="shared" ca="1" si="22"/>
        <v>53</v>
      </c>
      <c r="G648" s="36" t="str" cm="1">
        <f t="array" aca="1" ref="G648" ca="1">_xlfn.IFS(AND(F648&gt;=21,F648&lt;=35), "Young Adults", AND(F648&gt;=35, F648&lt;=45), "Senior Adullt", AND(F648&gt;=46,F648&lt;=65), "senior",AND(F648&gt;=66,F648&lt;=87),"Super Adults")</f>
        <v>senior</v>
      </c>
      <c r="H648" s="36"/>
      <c r="I648" s="3">
        <v>2</v>
      </c>
      <c r="J648" s="2" t="s">
        <v>22</v>
      </c>
      <c r="K648" s="2" t="s">
        <v>17</v>
      </c>
      <c r="L648" s="20" t="str">
        <f>IF(AND(I648&lt;5,'Billing Details'!I648&gt;10000),"High Priority","Regular Follow Up")</f>
        <v>Regular Follow Up</v>
      </c>
      <c r="M648" t="str">
        <f>IF(AND(L648="High Priority",'Patient Health Records'!U648="Critical",'Patient Health Records'!T648="Yes"),"Needs Attention",IF(AND('Patient Health Records'!U648&lt;&gt; "Critical",'Patient Health Records'!T648="Yes"),"Monitor Later",IF(AND('Patient Health Records'!U648="Critical",'Patient Health Records'!T648="No"),"Ask for Readmission","No Action")))</f>
        <v>Monitor Later</v>
      </c>
    </row>
    <row r="649" spans="1:13" ht="15.75" customHeight="1">
      <c r="A649" s="2" t="s">
        <v>828</v>
      </c>
      <c r="B649" s="2" t="s">
        <v>72</v>
      </c>
      <c r="C649" s="2" t="s">
        <v>19</v>
      </c>
      <c r="D649" s="17">
        <v>32508</v>
      </c>
      <c r="E649" s="36">
        <f t="shared" si="21"/>
        <v>1988</v>
      </c>
      <c r="F649" s="36">
        <f t="shared" ca="1" si="22"/>
        <v>38</v>
      </c>
      <c r="G649" s="36" t="str" cm="1">
        <f t="array" aca="1" ref="G649" ca="1">_xlfn.IFS(AND(F649&gt;=21,F649&lt;=35), "Young Adults", AND(F649&gt;=35, F649&lt;=45), "Senior Adullt", AND(F649&gt;=46,F649&lt;=65), "senior",AND(F649&gt;=66,F649&lt;=87),"Super Adults")</f>
        <v>Senior Adullt</v>
      </c>
      <c r="H649" s="36"/>
      <c r="I649" s="3">
        <v>150</v>
      </c>
      <c r="J649" s="2" t="s">
        <v>10</v>
      </c>
      <c r="K649" s="2" t="s">
        <v>11</v>
      </c>
      <c r="L649" s="20" t="str">
        <f>IF(AND(I649&lt;5,'Billing Details'!I649&gt;10000),"High Priority","Regular Follow Up")</f>
        <v>Regular Follow Up</v>
      </c>
      <c r="M649" t="str">
        <f>IF(AND(L649="High Priority",'Patient Health Records'!U649="Critical",'Patient Health Records'!T649="Yes"),"Needs Attention",IF(AND('Patient Health Records'!U649&lt;&gt; "Critical",'Patient Health Records'!T649="Yes"),"Monitor Later",IF(AND('Patient Health Records'!U649="Critical",'Patient Health Records'!T649="No"),"Ask for Readmission","No Action")))</f>
        <v>No Action</v>
      </c>
    </row>
    <row r="650" spans="1:13" ht="15.75" customHeight="1">
      <c r="A650" s="2" t="s">
        <v>829</v>
      </c>
      <c r="B650" s="2" t="s">
        <v>48</v>
      </c>
      <c r="C650" s="2" t="s">
        <v>9</v>
      </c>
      <c r="D650" s="17">
        <v>16072</v>
      </c>
      <c r="E650" s="36">
        <f t="shared" si="21"/>
        <v>1944</v>
      </c>
      <c r="F650" s="36">
        <f t="shared" ca="1" si="22"/>
        <v>82</v>
      </c>
      <c r="G650" s="36" t="str" cm="1">
        <f t="array" aca="1" ref="G650" ca="1">_xlfn.IFS(AND(F650&gt;=21,F650&lt;=35), "Young Adults", AND(F650&gt;=35, F650&lt;=45), "Senior Adullt", AND(F650&gt;=46,F650&lt;=65), "senior",AND(F650&gt;=66,F650&lt;=87),"Super Adults")</f>
        <v>Super Adults</v>
      </c>
      <c r="H650" s="36"/>
      <c r="I650" s="3">
        <v>5</v>
      </c>
      <c r="J650" s="2" t="s">
        <v>43</v>
      </c>
      <c r="K650" s="2" t="s">
        <v>51</v>
      </c>
      <c r="L650" s="20" t="str">
        <f>IF(AND(I650&lt;5,'Billing Details'!I650&gt;10000),"High Priority","Regular Follow Up")</f>
        <v>Regular Follow Up</v>
      </c>
      <c r="M650" t="str">
        <f>IF(AND(L650="High Priority",'Patient Health Records'!U650="Critical",'Patient Health Records'!T650="Yes"),"Needs Attention",IF(AND('Patient Health Records'!U650&lt;&gt; "Critical",'Patient Health Records'!T650="Yes"),"Monitor Later",IF(AND('Patient Health Records'!U650="Critical",'Patient Health Records'!T650="No"),"Ask for Readmission","No Action")))</f>
        <v>No Action</v>
      </c>
    </row>
    <row r="651" spans="1:13" ht="15.75" customHeight="1">
      <c r="A651" s="2" t="s">
        <v>830</v>
      </c>
      <c r="B651" s="2" t="s">
        <v>151</v>
      </c>
      <c r="C651" s="2" t="s">
        <v>19</v>
      </c>
      <c r="D651" s="17">
        <v>23377</v>
      </c>
      <c r="E651" s="36">
        <f t="shared" si="21"/>
        <v>1964</v>
      </c>
      <c r="F651" s="36">
        <f t="shared" ca="1" si="22"/>
        <v>62</v>
      </c>
      <c r="G651" s="36" t="str" cm="1">
        <f t="array" aca="1" ref="G651" ca="1">_xlfn.IFS(AND(F651&gt;=21,F651&lt;=35), "Young Adults", AND(F651&gt;=35, F651&lt;=45), "Senior Adullt", AND(F651&gt;=46,F651&lt;=65), "senior",AND(F651&gt;=66,F651&lt;=87),"Super Adults")</f>
        <v>senior</v>
      </c>
      <c r="H651" s="36"/>
      <c r="I651" s="3">
        <v>9</v>
      </c>
      <c r="J651" s="2" t="s">
        <v>43</v>
      </c>
      <c r="K651" s="2" t="s">
        <v>51</v>
      </c>
      <c r="L651" s="20" t="str">
        <f>IF(AND(I651&lt;5,'Billing Details'!I651&gt;10000),"High Priority","Regular Follow Up")</f>
        <v>Regular Follow Up</v>
      </c>
      <c r="M651" t="str">
        <f>IF(AND(L651="High Priority",'Patient Health Records'!U651="Critical",'Patient Health Records'!T651="Yes"),"Needs Attention",IF(AND('Patient Health Records'!U651&lt;&gt; "Critical",'Patient Health Records'!T651="Yes"),"Monitor Later",IF(AND('Patient Health Records'!U651="Critical",'Patient Health Records'!T651="No"),"Ask for Readmission","No Action")))</f>
        <v>Monitor Later</v>
      </c>
    </row>
    <row r="652" spans="1:13" ht="15.75" customHeight="1">
      <c r="A652" s="2" t="s">
        <v>831</v>
      </c>
      <c r="B652" s="2" t="s">
        <v>70</v>
      </c>
      <c r="C652" s="2" t="s">
        <v>9</v>
      </c>
      <c r="D652" s="17">
        <v>29951</v>
      </c>
      <c r="E652" s="36">
        <f t="shared" si="21"/>
        <v>1981</v>
      </c>
      <c r="F652" s="36">
        <f t="shared" ca="1" si="22"/>
        <v>45</v>
      </c>
      <c r="G652" s="36" t="str" cm="1">
        <f t="array" aca="1" ref="G652" ca="1">_xlfn.IFS(AND(F652&gt;=21,F652&lt;=35), "Young Adults", AND(F652&gt;=35, F652&lt;=45), "Senior Adullt", AND(F652&gt;=46,F652&lt;=65), "senior",AND(F652&gt;=66,F652&lt;=87),"Super Adults")</f>
        <v>Senior Adullt</v>
      </c>
      <c r="H652" s="36"/>
      <c r="I652" s="3">
        <v>5</v>
      </c>
      <c r="J652" s="2" t="s">
        <v>43</v>
      </c>
      <c r="K652" s="2" t="s">
        <v>51</v>
      </c>
      <c r="L652" s="20" t="str">
        <f>IF(AND(I652&lt;5,'Billing Details'!I652&gt;10000),"High Priority","Regular Follow Up")</f>
        <v>Regular Follow Up</v>
      </c>
      <c r="M652" t="str">
        <f>IF(AND(L652="High Priority",'Patient Health Records'!U652="Critical",'Patient Health Records'!T652="Yes"),"Needs Attention",IF(AND('Patient Health Records'!U652&lt;&gt; "Critical",'Patient Health Records'!T652="Yes"),"Monitor Later",IF(AND('Patient Health Records'!U652="Critical",'Patient Health Records'!T652="No"),"Ask for Readmission","No Action")))</f>
        <v>Monitor Later</v>
      </c>
    </row>
    <row r="653" spans="1:13" ht="15.75" customHeight="1">
      <c r="A653" s="2" t="s">
        <v>832</v>
      </c>
      <c r="B653" s="2" t="s">
        <v>833</v>
      </c>
      <c r="C653" s="2" t="s">
        <v>19</v>
      </c>
      <c r="D653" s="17">
        <v>32508</v>
      </c>
      <c r="E653" s="36">
        <f t="shared" si="21"/>
        <v>1988</v>
      </c>
      <c r="F653" s="36">
        <f t="shared" ca="1" si="22"/>
        <v>38</v>
      </c>
      <c r="G653" s="36" t="str" cm="1">
        <f t="array" aca="1" ref="G653" ca="1">_xlfn.IFS(AND(F653&gt;=21,F653&lt;=35), "Young Adults", AND(F653&gt;=35, F653&lt;=45), "Senior Adullt", AND(F653&gt;=46,F653&lt;=65), "senior",AND(F653&gt;=66,F653&lt;=87),"Super Adults")</f>
        <v>Senior Adullt</v>
      </c>
      <c r="H653" s="36"/>
      <c r="I653" s="3">
        <v>15</v>
      </c>
      <c r="J653" s="2" t="s">
        <v>43</v>
      </c>
      <c r="K653" s="2" t="s">
        <v>51</v>
      </c>
      <c r="L653" s="20" t="str">
        <f>IF(AND(I653&lt;5,'Billing Details'!I653&gt;10000),"High Priority","Regular Follow Up")</f>
        <v>Regular Follow Up</v>
      </c>
      <c r="M653" t="str">
        <f>IF(AND(L653="High Priority",'Patient Health Records'!U653="Critical",'Patient Health Records'!T653="Yes"),"Needs Attention",IF(AND('Patient Health Records'!U653&lt;&gt; "Critical",'Patient Health Records'!T653="Yes"),"Monitor Later",IF(AND('Patient Health Records'!U653="Critical",'Patient Health Records'!T653="No"),"Ask for Readmission","No Action")))</f>
        <v>Monitor Later</v>
      </c>
    </row>
    <row r="654" spans="1:13" ht="15.75" customHeight="1">
      <c r="A654" s="2" t="s">
        <v>834</v>
      </c>
      <c r="B654" s="2" t="s">
        <v>8</v>
      </c>
      <c r="C654" s="2" t="s">
        <v>9</v>
      </c>
      <c r="D654" s="17">
        <v>32508</v>
      </c>
      <c r="E654" s="36">
        <f t="shared" si="21"/>
        <v>1988</v>
      </c>
      <c r="F654" s="36">
        <f t="shared" ca="1" si="22"/>
        <v>38</v>
      </c>
      <c r="G654" s="36" t="str" cm="1">
        <f t="array" aca="1" ref="G654" ca="1">_xlfn.IFS(AND(F654&gt;=21,F654&lt;=35), "Young Adults", AND(F654&gt;=35, F654&lt;=45), "Senior Adullt", AND(F654&gt;=46,F654&lt;=65), "senior",AND(F654&gt;=66,F654&lt;=87),"Super Adults")</f>
        <v>Senior Adullt</v>
      </c>
      <c r="H654" s="36"/>
      <c r="I654" s="3">
        <v>25</v>
      </c>
      <c r="J654" s="2" t="s">
        <v>43</v>
      </c>
      <c r="K654" s="2" t="s">
        <v>51</v>
      </c>
      <c r="L654" s="20" t="str">
        <f>IF(AND(I654&lt;5,'Billing Details'!I654&gt;10000),"High Priority","Regular Follow Up")</f>
        <v>Regular Follow Up</v>
      </c>
      <c r="M654" t="str">
        <f>IF(AND(L654="High Priority",'Patient Health Records'!U654="Critical",'Patient Health Records'!T654="Yes"),"Needs Attention",IF(AND('Patient Health Records'!U654&lt;&gt; "Critical",'Patient Health Records'!T654="Yes"),"Monitor Later",IF(AND('Patient Health Records'!U654="Critical",'Patient Health Records'!T654="No"),"Ask for Readmission","No Action")))</f>
        <v>No Action</v>
      </c>
    </row>
    <row r="655" spans="1:13" ht="15.75" customHeight="1">
      <c r="A655" s="2" t="s">
        <v>835</v>
      </c>
      <c r="B655" s="2" t="s">
        <v>118</v>
      </c>
      <c r="C655" s="2" t="s">
        <v>9</v>
      </c>
      <c r="D655" s="17">
        <v>21550</v>
      </c>
      <c r="E655" s="36">
        <f t="shared" si="21"/>
        <v>1958</v>
      </c>
      <c r="F655" s="36">
        <f t="shared" ca="1" si="22"/>
        <v>68</v>
      </c>
      <c r="G655" s="36" t="str" cm="1">
        <f t="array" aca="1" ref="G655" ca="1">_xlfn.IFS(AND(F655&gt;=21,F655&lt;=35), "Young Adults", AND(F655&gt;=35, F655&lt;=45), "Senior Adullt", AND(F655&gt;=46,F655&lt;=65), "senior",AND(F655&gt;=66,F655&lt;=87),"Super Adults")</f>
        <v>Super Adults</v>
      </c>
      <c r="H655" s="36"/>
      <c r="I655" s="3">
        <v>12</v>
      </c>
      <c r="J655" s="2" t="s">
        <v>16</v>
      </c>
      <c r="K655" s="2" t="s">
        <v>17</v>
      </c>
      <c r="L655" s="20" t="str">
        <f>IF(AND(I655&lt;5,'Billing Details'!I655&gt;10000),"High Priority","Regular Follow Up")</f>
        <v>Regular Follow Up</v>
      </c>
      <c r="M655" t="str">
        <f>IF(AND(L655="High Priority",'Patient Health Records'!U655="Critical",'Patient Health Records'!T655="Yes"),"Needs Attention",IF(AND('Patient Health Records'!U655&lt;&gt; "Critical",'Patient Health Records'!T655="Yes"),"Monitor Later",IF(AND('Patient Health Records'!U655="Critical",'Patient Health Records'!T655="No"),"Ask for Readmission","No Action")))</f>
        <v>No Action</v>
      </c>
    </row>
    <row r="656" spans="1:13" ht="15.75" customHeight="1">
      <c r="A656" s="2" t="s">
        <v>836</v>
      </c>
      <c r="B656" s="2" t="s">
        <v>129</v>
      </c>
      <c r="C656" s="2" t="s">
        <v>9</v>
      </c>
      <c r="D656" s="17">
        <v>32508</v>
      </c>
      <c r="E656" s="36">
        <f t="shared" si="21"/>
        <v>1988</v>
      </c>
      <c r="F656" s="36">
        <f t="shared" ca="1" si="22"/>
        <v>38</v>
      </c>
      <c r="G656" s="36" t="str" cm="1">
        <f t="array" aca="1" ref="G656" ca="1">_xlfn.IFS(AND(F656&gt;=21,F656&lt;=35), "Young Adults", AND(F656&gt;=35, F656&lt;=45), "Senior Adullt", AND(F656&gt;=46,F656&lt;=65), "senior",AND(F656&gt;=66,F656&lt;=87),"Super Adults")</f>
        <v>Senior Adullt</v>
      </c>
      <c r="H656" s="36"/>
      <c r="I656" s="3">
        <v>20</v>
      </c>
      <c r="J656" s="2" t="s">
        <v>22</v>
      </c>
      <c r="K656" s="2" t="s">
        <v>17</v>
      </c>
      <c r="L656" s="20" t="str">
        <f>IF(AND(I656&lt;5,'Billing Details'!I656&gt;10000),"High Priority","Regular Follow Up")</f>
        <v>Regular Follow Up</v>
      </c>
      <c r="M656" t="str">
        <f>IF(AND(L656="High Priority",'Patient Health Records'!U656="Critical",'Patient Health Records'!T656="Yes"),"Needs Attention",IF(AND('Patient Health Records'!U656&lt;&gt; "Critical",'Patient Health Records'!T656="Yes"),"Monitor Later",IF(AND('Patient Health Records'!U656="Critical",'Patient Health Records'!T656="No"),"Ask for Readmission","No Action")))</f>
        <v>Ask for Readmission</v>
      </c>
    </row>
    <row r="657" spans="1:13" ht="15.75" customHeight="1">
      <c r="A657" s="2" t="s">
        <v>837</v>
      </c>
      <c r="B657" s="2" t="s">
        <v>136</v>
      </c>
      <c r="C657" s="2" t="s">
        <v>19</v>
      </c>
      <c r="D657" s="17">
        <v>34334</v>
      </c>
      <c r="E657" s="36">
        <f t="shared" si="21"/>
        <v>1993</v>
      </c>
      <c r="F657" s="36">
        <f t="shared" ca="1" si="22"/>
        <v>33</v>
      </c>
      <c r="G657" s="36" t="str" cm="1">
        <f t="array" aca="1" ref="G657" ca="1">_xlfn.IFS(AND(F657&gt;=21,F657&lt;=35), "Young Adults", AND(F657&gt;=35, F657&lt;=45), "Senior Adullt", AND(F657&gt;=46,F657&lt;=65), "senior",AND(F657&gt;=66,F657&lt;=87),"Super Adults")</f>
        <v>Young Adults</v>
      </c>
      <c r="H657" s="36"/>
      <c r="I657" s="3" t="s">
        <v>1681</v>
      </c>
      <c r="J657" s="2" t="s">
        <v>28</v>
      </c>
      <c r="K657" s="2" t="s">
        <v>11</v>
      </c>
      <c r="L657" s="20" t="str">
        <f>IF(AND(I657&lt;5,'Billing Details'!I657&gt;10000),"High Priority","Regular Follow Up")</f>
        <v>Regular Follow Up</v>
      </c>
      <c r="M657" t="str">
        <f>IF(AND(L657="High Priority",'Patient Health Records'!U657="Critical",'Patient Health Records'!T657="Yes"),"Needs Attention",IF(AND('Patient Health Records'!U657&lt;&gt; "Critical",'Patient Health Records'!T657="Yes"),"Monitor Later",IF(AND('Patient Health Records'!U657="Critical",'Patient Health Records'!T657="No"),"Ask for Readmission","No Action")))</f>
        <v>No Action</v>
      </c>
    </row>
    <row r="658" spans="1:13" ht="15.75" customHeight="1">
      <c r="A658" s="2" t="s">
        <v>838</v>
      </c>
      <c r="B658" s="2" t="s">
        <v>1061</v>
      </c>
      <c r="C658" s="2" t="s">
        <v>19</v>
      </c>
      <c r="D658" s="17">
        <v>36160</v>
      </c>
      <c r="E658" s="36">
        <f t="shared" si="21"/>
        <v>1998</v>
      </c>
      <c r="F658" s="36">
        <f t="shared" ca="1" si="22"/>
        <v>28</v>
      </c>
      <c r="G658" s="36" t="str" cm="1">
        <f t="array" aca="1" ref="G658" ca="1">_xlfn.IFS(AND(F658&gt;=21,F658&lt;=35), "Young Adults", AND(F658&gt;=35, F658&lt;=45), "Senior Adullt", AND(F658&gt;=46,F658&lt;=65), "senior",AND(F658&gt;=66,F658&lt;=87),"Super Adults")</f>
        <v>Young Adults</v>
      </c>
      <c r="H658" s="36"/>
      <c r="I658" s="3">
        <v>7</v>
      </c>
      <c r="J658" s="2" t="s">
        <v>28</v>
      </c>
      <c r="K658" s="2" t="s">
        <v>11</v>
      </c>
      <c r="L658" s="20" t="str">
        <f>IF(AND(I658&lt;5,'Billing Details'!I658&gt;10000),"High Priority","Regular Follow Up")</f>
        <v>Regular Follow Up</v>
      </c>
      <c r="M658" t="str">
        <f>IF(AND(L658="High Priority",'Patient Health Records'!U658="Critical",'Patient Health Records'!T658="Yes"),"Needs Attention",IF(AND('Patient Health Records'!U658&lt;&gt; "Critical",'Patient Health Records'!T658="Yes"),"Monitor Later",IF(AND('Patient Health Records'!U658="Critical",'Patient Health Records'!T658="No"),"Ask for Readmission","No Action")))</f>
        <v>Monitor Later</v>
      </c>
    </row>
    <row r="659" spans="1:13" ht="15.75" customHeight="1">
      <c r="A659" s="2" t="s">
        <v>839</v>
      </c>
      <c r="B659" s="2" t="s">
        <v>840</v>
      </c>
      <c r="C659" s="2" t="s">
        <v>19</v>
      </c>
      <c r="D659" s="17">
        <v>30682</v>
      </c>
      <c r="E659" s="36">
        <f t="shared" si="21"/>
        <v>1984</v>
      </c>
      <c r="F659" s="36">
        <f t="shared" ca="1" si="22"/>
        <v>42</v>
      </c>
      <c r="G659" s="36" t="str" cm="1">
        <f t="array" aca="1" ref="G659" ca="1">_xlfn.IFS(AND(F659&gt;=21,F659&lt;=35), "Young Adults", AND(F659&gt;=35, F659&lt;=45), "Senior Adullt", AND(F659&gt;=46,F659&lt;=65), "senior",AND(F659&gt;=66,F659&lt;=87),"Super Adults")</f>
        <v>Senior Adullt</v>
      </c>
      <c r="H659" s="36"/>
      <c r="I659" s="3">
        <v>7</v>
      </c>
      <c r="J659" s="2" t="s">
        <v>28</v>
      </c>
      <c r="K659" s="2" t="s">
        <v>11</v>
      </c>
      <c r="L659" s="20" t="str">
        <f>IF(AND(I659&lt;5,'Billing Details'!I659&gt;10000),"High Priority","Regular Follow Up")</f>
        <v>Regular Follow Up</v>
      </c>
      <c r="M659" t="str">
        <f>IF(AND(L659="High Priority",'Patient Health Records'!U659="Critical",'Patient Health Records'!T659="Yes"),"Needs Attention",IF(AND('Patient Health Records'!U659&lt;&gt; "Critical",'Patient Health Records'!T659="Yes"),"Monitor Later",IF(AND('Patient Health Records'!U659="Critical",'Patient Health Records'!T659="No"),"Ask for Readmission","No Action")))</f>
        <v>No Action</v>
      </c>
    </row>
    <row r="660" spans="1:13" ht="15.75" customHeight="1">
      <c r="A660" s="2" t="s">
        <v>841</v>
      </c>
      <c r="B660" s="2" t="s">
        <v>101</v>
      </c>
      <c r="C660" s="2" t="s">
        <v>19</v>
      </c>
      <c r="D660" s="17">
        <v>25203</v>
      </c>
      <c r="E660" s="36">
        <f t="shared" si="21"/>
        <v>1968</v>
      </c>
      <c r="F660" s="36">
        <f t="shared" ca="1" si="22"/>
        <v>58</v>
      </c>
      <c r="G660" s="36" t="str" cm="1">
        <f t="array" aca="1" ref="G660" ca="1">_xlfn.IFS(AND(F660&gt;=21,F660&lt;=35), "Young Adults", AND(F660&gt;=35, F660&lt;=45), "Senior Adullt", AND(F660&gt;=46,F660&lt;=65), "senior",AND(F660&gt;=66,F660&lt;=87),"Super Adults")</f>
        <v>senior</v>
      </c>
      <c r="H660" s="36"/>
      <c r="I660" s="3">
        <v>3</v>
      </c>
      <c r="J660" s="2" t="s">
        <v>10</v>
      </c>
      <c r="K660" s="2" t="s">
        <v>11</v>
      </c>
      <c r="L660" s="20" t="str">
        <f>IF(AND(I660&lt;5,'Billing Details'!I660&gt;10000),"High Priority","Regular Follow Up")</f>
        <v>High Priority</v>
      </c>
      <c r="M660" t="str">
        <f>IF(AND(L660="High Priority",'Patient Health Records'!U660="Critical",'Patient Health Records'!T660="Yes"),"Needs Attention",IF(AND('Patient Health Records'!U660&lt;&gt; "Critical",'Patient Health Records'!T660="Yes"),"Monitor Later",IF(AND('Patient Health Records'!U660="Critical",'Patient Health Records'!T660="No"),"Ask for Readmission","No Action")))</f>
        <v>Ask for Readmission</v>
      </c>
    </row>
    <row r="661" spans="1:13" ht="15.75" customHeight="1">
      <c r="A661" s="2" t="s">
        <v>842</v>
      </c>
      <c r="B661" s="2" t="s">
        <v>370</v>
      </c>
      <c r="C661" s="2" t="s">
        <v>9</v>
      </c>
      <c r="D661" s="17">
        <v>34334</v>
      </c>
      <c r="E661" s="36">
        <f t="shared" si="21"/>
        <v>1993</v>
      </c>
      <c r="F661" s="36">
        <f t="shared" ca="1" si="22"/>
        <v>33</v>
      </c>
      <c r="G661" s="36" t="str" cm="1">
        <f t="array" aca="1" ref="G661" ca="1">_xlfn.IFS(AND(F661&gt;=21,F661&lt;=35), "Young Adults", AND(F661&gt;=35, F661&lt;=45), "Senior Adullt", AND(F661&gt;=46,F661&lt;=65), "senior",AND(F661&gt;=66,F661&lt;=87),"Super Adults")</f>
        <v>Young Adults</v>
      </c>
      <c r="H661" s="36"/>
      <c r="I661" s="3">
        <v>20</v>
      </c>
      <c r="J661" s="2" t="s">
        <v>14</v>
      </c>
      <c r="K661" s="2" t="s">
        <v>51</v>
      </c>
      <c r="L661" s="20" t="str">
        <f>IF(AND(I661&lt;5,'Billing Details'!I661&gt;10000),"High Priority","Regular Follow Up")</f>
        <v>Regular Follow Up</v>
      </c>
      <c r="M661" t="str">
        <f>IF(AND(L661="High Priority",'Patient Health Records'!U661="Critical",'Patient Health Records'!T661="Yes"),"Needs Attention",IF(AND('Patient Health Records'!U661&lt;&gt; "Critical",'Patient Health Records'!T661="Yes"),"Monitor Later",IF(AND('Patient Health Records'!U661="Critical",'Patient Health Records'!T661="No"),"Ask for Readmission","No Action")))</f>
        <v>No Action</v>
      </c>
    </row>
    <row r="662" spans="1:13" ht="15.75" customHeight="1">
      <c r="A662" s="2" t="s">
        <v>843</v>
      </c>
      <c r="B662" s="2" t="s">
        <v>324</v>
      </c>
      <c r="C662" s="2" t="s">
        <v>9</v>
      </c>
      <c r="D662" s="17">
        <v>25203</v>
      </c>
      <c r="E662" s="36">
        <f t="shared" si="21"/>
        <v>1968</v>
      </c>
      <c r="F662" s="36">
        <f t="shared" ca="1" si="22"/>
        <v>58</v>
      </c>
      <c r="G662" s="36" t="str" cm="1">
        <f t="array" aca="1" ref="G662" ca="1">_xlfn.IFS(AND(F662&gt;=21,F662&lt;=35), "Young Adults", AND(F662&gt;=35, F662&lt;=45), "Senior Adullt", AND(F662&gt;=46,F662&lt;=65), "senior",AND(F662&gt;=66,F662&lt;=87),"Super Adults")</f>
        <v>senior</v>
      </c>
      <c r="H662" s="36"/>
      <c r="I662" s="3">
        <v>15</v>
      </c>
      <c r="J662" s="2" t="s">
        <v>43</v>
      </c>
      <c r="K662" s="2" t="s">
        <v>51</v>
      </c>
      <c r="L662" s="20" t="str">
        <f>IF(AND(I662&lt;5,'Billing Details'!I662&gt;10000),"High Priority","Regular Follow Up")</f>
        <v>Regular Follow Up</v>
      </c>
      <c r="M662" t="str">
        <f>IF(AND(L662="High Priority",'Patient Health Records'!U662="Critical",'Patient Health Records'!T662="Yes"),"Needs Attention",IF(AND('Patient Health Records'!U662&lt;&gt; "Critical",'Patient Health Records'!T662="Yes"),"Monitor Later",IF(AND('Patient Health Records'!U662="Critical",'Patient Health Records'!T662="No"),"Ask for Readmission","No Action")))</f>
        <v>Ask for Readmission</v>
      </c>
    </row>
    <row r="663" spans="1:13" ht="15.75" customHeight="1">
      <c r="A663" s="2" t="s">
        <v>844</v>
      </c>
      <c r="B663" s="2" t="s">
        <v>405</v>
      </c>
      <c r="C663" s="2" t="s">
        <v>9</v>
      </c>
      <c r="D663" s="17">
        <v>28855</v>
      </c>
      <c r="E663" s="36">
        <f t="shared" si="21"/>
        <v>1978</v>
      </c>
      <c r="F663" s="36">
        <f t="shared" ca="1" si="22"/>
        <v>48</v>
      </c>
      <c r="G663" s="36" t="str" cm="1">
        <f t="array" aca="1" ref="G663" ca="1">_xlfn.IFS(AND(F663&gt;=21,F663&lt;=35), "Young Adults", AND(F663&gt;=35, F663&lt;=45), "Senior Adullt", AND(F663&gt;=46,F663&lt;=65), "senior",AND(F663&gt;=66,F663&lt;=87),"Super Adults")</f>
        <v>senior</v>
      </c>
      <c r="H663" s="36"/>
      <c r="I663" s="3">
        <v>12</v>
      </c>
      <c r="J663" s="2" t="s">
        <v>16</v>
      </c>
      <c r="K663" s="2" t="s">
        <v>17</v>
      </c>
      <c r="L663" s="20" t="str">
        <f>IF(AND(I663&lt;5,'Billing Details'!I663&gt;10000),"High Priority","Regular Follow Up")</f>
        <v>Regular Follow Up</v>
      </c>
      <c r="M663" t="str">
        <f>IF(AND(L663="High Priority",'Patient Health Records'!U663="Critical",'Patient Health Records'!T663="Yes"),"Needs Attention",IF(AND('Patient Health Records'!U663&lt;&gt; "Critical",'Patient Health Records'!T663="Yes"),"Monitor Later",IF(AND('Patient Health Records'!U663="Critical",'Patient Health Records'!T663="No"),"Ask for Readmission","No Action")))</f>
        <v>No Action</v>
      </c>
    </row>
    <row r="664" spans="1:13" ht="15.75" customHeight="1">
      <c r="A664" s="2" t="s">
        <v>845</v>
      </c>
      <c r="B664" s="2" t="s">
        <v>1043</v>
      </c>
      <c r="C664" s="2" t="s">
        <v>9</v>
      </c>
      <c r="D664" s="17">
        <v>21550</v>
      </c>
      <c r="E664" s="36">
        <f t="shared" si="21"/>
        <v>1958</v>
      </c>
      <c r="F664" s="36">
        <f t="shared" ca="1" si="22"/>
        <v>68</v>
      </c>
      <c r="G664" s="36" t="str" cm="1">
        <f t="array" aca="1" ref="G664" ca="1">_xlfn.IFS(AND(F664&gt;=21,F664&lt;=35), "Young Adults", AND(F664&gt;=35, F664&lt;=45), "Senior Adullt", AND(F664&gt;=46,F664&lt;=65), "senior",AND(F664&gt;=66,F664&lt;=87),"Super Adults")</f>
        <v>Super Adults</v>
      </c>
      <c r="H664" s="36"/>
      <c r="I664" s="3">
        <v>15</v>
      </c>
      <c r="J664" s="2" t="s">
        <v>16</v>
      </c>
      <c r="K664" s="2" t="s">
        <v>17</v>
      </c>
      <c r="L664" s="20" t="str">
        <f>IF(AND(I664&lt;5,'Billing Details'!I664&gt;10000),"High Priority","Regular Follow Up")</f>
        <v>Regular Follow Up</v>
      </c>
      <c r="M664" t="str">
        <f>IF(AND(L664="High Priority",'Patient Health Records'!U664="Critical",'Patient Health Records'!T664="Yes"),"Needs Attention",IF(AND('Patient Health Records'!U664&lt;&gt; "Critical",'Patient Health Records'!T664="Yes"),"Monitor Later",IF(AND('Patient Health Records'!U664="Critical",'Patient Health Records'!T664="No"),"Ask for Readmission","No Action")))</f>
        <v>No Action</v>
      </c>
    </row>
    <row r="665" spans="1:13" ht="15.75" customHeight="1">
      <c r="A665" s="2" t="s">
        <v>846</v>
      </c>
      <c r="B665" s="2" t="s">
        <v>90</v>
      </c>
      <c r="C665" s="2" t="s">
        <v>9</v>
      </c>
      <c r="D665" s="17">
        <v>19724</v>
      </c>
      <c r="E665" s="36">
        <f t="shared" si="21"/>
        <v>1953</v>
      </c>
      <c r="F665" s="36">
        <f t="shared" ca="1" si="22"/>
        <v>73</v>
      </c>
      <c r="G665" s="36" t="str" cm="1">
        <f t="array" aca="1" ref="G665" ca="1">_xlfn.IFS(AND(F665&gt;=21,F665&lt;=35), "Young Adults", AND(F665&gt;=35, F665&lt;=45), "Senior Adullt", AND(F665&gt;=46,F665&lt;=65), "senior",AND(F665&gt;=66,F665&lt;=87),"Super Adults")</f>
        <v>Super Adults</v>
      </c>
      <c r="H665" s="36"/>
      <c r="I665" s="3">
        <v>30</v>
      </c>
      <c r="J665" s="2" t="s">
        <v>16</v>
      </c>
      <c r="K665" s="2" t="s">
        <v>17</v>
      </c>
      <c r="L665" s="20" t="str">
        <f>IF(AND(I665&lt;5,'Billing Details'!I665&gt;10000),"High Priority","Regular Follow Up")</f>
        <v>Regular Follow Up</v>
      </c>
      <c r="M665" t="str">
        <f>IF(AND(L665="High Priority",'Patient Health Records'!U665="Critical",'Patient Health Records'!T665="Yes"),"Needs Attention",IF(AND('Patient Health Records'!U665&lt;&gt; "Critical",'Patient Health Records'!T665="Yes"),"Monitor Later",IF(AND('Patient Health Records'!U665="Critical",'Patient Health Records'!T665="No"),"Ask for Readmission","No Action")))</f>
        <v>No Action</v>
      </c>
    </row>
    <row r="666" spans="1:13" ht="15.75" customHeight="1">
      <c r="A666" s="2" t="s">
        <v>847</v>
      </c>
      <c r="B666" s="2" t="s">
        <v>99</v>
      </c>
      <c r="C666" s="2" t="s">
        <v>19</v>
      </c>
      <c r="D666" s="17">
        <v>28855</v>
      </c>
      <c r="E666" s="36">
        <f t="shared" si="21"/>
        <v>1978</v>
      </c>
      <c r="F666" s="36">
        <f t="shared" ca="1" si="22"/>
        <v>48</v>
      </c>
      <c r="G666" s="36" t="str" cm="1">
        <f t="array" aca="1" ref="G666" ca="1">_xlfn.IFS(AND(F666&gt;=21,F666&lt;=35), "Young Adults", AND(F666&gt;=35, F666&lt;=45), "Senior Adullt", AND(F666&gt;=46,F666&lt;=65), "senior",AND(F666&gt;=66,F666&lt;=87),"Super Adults")</f>
        <v>senior</v>
      </c>
      <c r="H666" s="36"/>
      <c r="I666" s="3">
        <v>15</v>
      </c>
      <c r="J666" s="2" t="s">
        <v>10</v>
      </c>
      <c r="K666" s="2" t="s">
        <v>11</v>
      </c>
      <c r="L666" s="20" t="str">
        <f>IF(AND(I666&lt;5,'Billing Details'!I666&gt;10000),"High Priority","Regular Follow Up")</f>
        <v>Regular Follow Up</v>
      </c>
      <c r="M666" t="str">
        <f>IF(AND(L666="High Priority",'Patient Health Records'!U666="Critical",'Patient Health Records'!T666="Yes"),"Needs Attention",IF(AND('Patient Health Records'!U666&lt;&gt; "Critical",'Patient Health Records'!T666="Yes"),"Monitor Later",IF(AND('Patient Health Records'!U666="Critical",'Patient Health Records'!T666="No"),"Ask for Readmission","No Action")))</f>
        <v>Monitor Later</v>
      </c>
    </row>
    <row r="667" spans="1:13" ht="15.75" customHeight="1">
      <c r="A667" s="2" t="s">
        <v>848</v>
      </c>
      <c r="B667" s="2" t="s">
        <v>415</v>
      </c>
      <c r="C667" s="2" t="s">
        <v>19</v>
      </c>
      <c r="D667" s="17">
        <v>24838</v>
      </c>
      <c r="E667" s="36">
        <f t="shared" si="21"/>
        <v>1968</v>
      </c>
      <c r="F667" s="36">
        <f t="shared" ca="1" si="22"/>
        <v>58</v>
      </c>
      <c r="G667" s="36" t="str" cm="1">
        <f t="array" aca="1" ref="G667" ca="1">_xlfn.IFS(AND(F667&gt;=21,F667&lt;=35), "Young Adults", AND(F667&gt;=35, F667&lt;=45), "Senior Adullt", AND(F667&gt;=46,F667&lt;=65), "senior",AND(F667&gt;=66,F667&lt;=87),"Super Adults")</f>
        <v>senior</v>
      </c>
      <c r="H667" s="36"/>
      <c r="I667" s="3">
        <v>7</v>
      </c>
      <c r="J667" s="2" t="s">
        <v>33</v>
      </c>
      <c r="K667" s="2" t="s">
        <v>29</v>
      </c>
      <c r="L667" s="20" t="str">
        <f>IF(AND(I667&lt;5,'Billing Details'!I667&gt;10000),"High Priority","Regular Follow Up")</f>
        <v>Regular Follow Up</v>
      </c>
      <c r="M667" t="str">
        <f>IF(AND(L667="High Priority",'Patient Health Records'!U667="Critical",'Patient Health Records'!T667="Yes"),"Needs Attention",IF(AND('Patient Health Records'!U667&lt;&gt; "Critical",'Patient Health Records'!T667="Yes"),"Monitor Later",IF(AND('Patient Health Records'!U667="Critical",'Patient Health Records'!T667="No"),"Ask for Readmission","No Action")))</f>
        <v>Monitor Later</v>
      </c>
    </row>
    <row r="668" spans="1:13" ht="15.75" customHeight="1">
      <c r="A668" s="2" t="s">
        <v>849</v>
      </c>
      <c r="B668" s="2" t="s">
        <v>850</v>
      </c>
      <c r="C668" s="2" t="s">
        <v>9</v>
      </c>
      <c r="D668" s="17">
        <v>28855</v>
      </c>
      <c r="E668" s="36">
        <f t="shared" si="21"/>
        <v>1978</v>
      </c>
      <c r="F668" s="36">
        <f t="shared" ca="1" si="22"/>
        <v>48</v>
      </c>
      <c r="G668" s="36" t="str" cm="1">
        <f t="array" aca="1" ref="G668" ca="1">_xlfn.IFS(AND(F668&gt;=21,F668&lt;=35), "Young Adults", AND(F668&gt;=35, F668&lt;=45), "Senior Adullt", AND(F668&gt;=46,F668&lt;=65), "senior",AND(F668&gt;=66,F668&lt;=87),"Super Adults")</f>
        <v>senior</v>
      </c>
      <c r="H668" s="36"/>
      <c r="I668" s="3">
        <v>5</v>
      </c>
      <c r="J668" s="2" t="s">
        <v>43</v>
      </c>
      <c r="K668" s="2" t="s">
        <v>51</v>
      </c>
      <c r="L668" s="20" t="str">
        <f>IF(AND(I668&lt;5,'Billing Details'!I668&gt;10000),"High Priority","Regular Follow Up")</f>
        <v>Regular Follow Up</v>
      </c>
      <c r="M668" t="str">
        <f>IF(AND(L668="High Priority",'Patient Health Records'!U668="Critical",'Patient Health Records'!T668="Yes"),"Needs Attention",IF(AND('Patient Health Records'!U668&lt;&gt; "Critical",'Patient Health Records'!T668="Yes"),"Monitor Later",IF(AND('Patient Health Records'!U668="Critical",'Patient Health Records'!T668="No"),"Ask for Readmission","No Action")))</f>
        <v>Ask for Readmission</v>
      </c>
    </row>
    <row r="669" spans="1:13" ht="15.75" customHeight="1">
      <c r="A669" s="2" t="s">
        <v>851</v>
      </c>
      <c r="B669" s="2" t="s">
        <v>31</v>
      </c>
      <c r="C669" s="2" t="s">
        <v>9</v>
      </c>
      <c r="D669" s="17">
        <v>27029</v>
      </c>
      <c r="E669" s="36">
        <f t="shared" si="21"/>
        <v>1973</v>
      </c>
      <c r="F669" s="36">
        <f t="shared" ca="1" si="22"/>
        <v>53</v>
      </c>
      <c r="G669" s="36" t="str" cm="1">
        <f t="array" aca="1" ref="G669" ca="1">_xlfn.IFS(AND(F669&gt;=21,F669&lt;=35), "Young Adults", AND(F669&gt;=35, F669&lt;=45), "Senior Adullt", AND(F669&gt;=46,F669&lt;=65), "senior",AND(F669&gt;=66,F669&lt;=87),"Super Adults")</f>
        <v>senior</v>
      </c>
      <c r="H669" s="36"/>
      <c r="I669" s="3">
        <v>20</v>
      </c>
      <c r="J669" s="2" t="s">
        <v>43</v>
      </c>
      <c r="K669" s="2" t="s">
        <v>51</v>
      </c>
      <c r="L669" s="20" t="str">
        <f>IF(AND(I669&lt;5,'Billing Details'!I669&gt;10000),"High Priority","Regular Follow Up")</f>
        <v>Regular Follow Up</v>
      </c>
      <c r="M669" t="str">
        <f>IF(AND(L669="High Priority",'Patient Health Records'!U669="Critical",'Patient Health Records'!T669="Yes"),"Needs Attention",IF(AND('Patient Health Records'!U669&lt;&gt; "Critical",'Patient Health Records'!T669="Yes"),"Monitor Later",IF(AND('Patient Health Records'!U669="Critical",'Patient Health Records'!T669="No"),"Ask for Readmission","No Action")))</f>
        <v>Monitor Later</v>
      </c>
    </row>
    <row r="670" spans="1:13" ht="15.75" customHeight="1">
      <c r="A670" s="2" t="s">
        <v>852</v>
      </c>
      <c r="B670" s="2" t="s">
        <v>1735</v>
      </c>
      <c r="C670" s="2" t="s">
        <v>19</v>
      </c>
      <c r="D670" s="17">
        <v>25203</v>
      </c>
      <c r="E670" s="36">
        <f t="shared" si="21"/>
        <v>1968</v>
      </c>
      <c r="F670" s="36">
        <f t="shared" ca="1" si="22"/>
        <v>58</v>
      </c>
      <c r="G670" s="36" t="str" cm="1">
        <f t="array" aca="1" ref="G670" ca="1">_xlfn.IFS(AND(F670&gt;=21,F670&lt;=35), "Young Adults", AND(F670&gt;=35, F670&lt;=45), "Senior Adullt", AND(F670&gt;=46,F670&lt;=65), "senior",AND(F670&gt;=66,F670&lt;=87),"Super Adults")</f>
        <v>senior</v>
      </c>
      <c r="H670" s="36"/>
      <c r="I670" s="3" t="s">
        <v>1681</v>
      </c>
      <c r="J670" s="2" t="s">
        <v>22</v>
      </c>
      <c r="K670" s="2" t="s">
        <v>17</v>
      </c>
      <c r="L670" s="20" t="str">
        <f>IF(AND(I670&lt;5,'Billing Details'!I670&gt;10000),"High Priority","Regular Follow Up")</f>
        <v>Regular Follow Up</v>
      </c>
      <c r="M670" t="str">
        <f>IF(AND(L670="High Priority",'Patient Health Records'!U670="Critical",'Patient Health Records'!T670="Yes"),"Needs Attention",IF(AND('Patient Health Records'!U670&lt;&gt; "Critical",'Patient Health Records'!T670="Yes"),"Monitor Later",IF(AND('Patient Health Records'!U670="Critical",'Patient Health Records'!T670="No"),"Ask for Readmission","No Action")))</f>
        <v>Monitor Later</v>
      </c>
    </row>
    <row r="671" spans="1:13" ht="15.75" customHeight="1">
      <c r="A671" s="2" t="s">
        <v>853</v>
      </c>
      <c r="B671" s="2" t="s">
        <v>370</v>
      </c>
      <c r="C671" s="2" t="s">
        <v>9</v>
      </c>
      <c r="D671" s="17">
        <v>34334</v>
      </c>
      <c r="E671" s="36">
        <f t="shared" si="21"/>
        <v>1993</v>
      </c>
      <c r="F671" s="36">
        <f t="shared" ca="1" si="22"/>
        <v>33</v>
      </c>
      <c r="G671" s="36" t="str" cm="1">
        <f t="array" aca="1" ref="G671" ca="1">_xlfn.IFS(AND(F671&gt;=21,F671&lt;=35), "Young Adults", AND(F671&gt;=35, F671&lt;=45), "Senior Adullt", AND(F671&gt;=46,F671&lt;=65), "senior",AND(F671&gt;=66,F671&lt;=87),"Super Adults")</f>
        <v>Young Adults</v>
      </c>
      <c r="H671" s="36"/>
      <c r="I671" s="3">
        <v>200</v>
      </c>
      <c r="J671" s="2" t="s">
        <v>10</v>
      </c>
      <c r="K671" s="2" t="s">
        <v>11</v>
      </c>
      <c r="L671" s="20" t="str">
        <f>IF(AND(I671&lt;5,'Billing Details'!I671&gt;10000),"High Priority","Regular Follow Up")</f>
        <v>Regular Follow Up</v>
      </c>
      <c r="M671" t="str">
        <f>IF(AND(L671="High Priority",'Patient Health Records'!U671="Critical",'Patient Health Records'!T671="Yes"),"Needs Attention",IF(AND('Patient Health Records'!U671&lt;&gt; "Critical",'Patient Health Records'!T671="Yes"),"Monitor Later",IF(AND('Patient Health Records'!U671="Critical",'Patient Health Records'!T671="No"),"Ask for Readmission","No Action")))</f>
        <v>No Action</v>
      </c>
    </row>
    <row r="672" spans="1:13" ht="15.75" customHeight="1">
      <c r="A672" s="2" t="s">
        <v>854</v>
      </c>
      <c r="B672" s="2" t="s">
        <v>105</v>
      </c>
      <c r="C672" s="2" t="s">
        <v>9</v>
      </c>
      <c r="D672" s="17">
        <v>36160</v>
      </c>
      <c r="E672" s="36">
        <f t="shared" si="21"/>
        <v>1998</v>
      </c>
      <c r="F672" s="36">
        <f t="shared" ca="1" si="22"/>
        <v>28</v>
      </c>
      <c r="G672" s="36" t="str" cm="1">
        <f t="array" aca="1" ref="G672" ca="1">_xlfn.IFS(AND(F672&gt;=21,F672&lt;=35), "Young Adults", AND(F672&gt;=35, F672&lt;=45), "Senior Adullt", AND(F672&gt;=46,F672&lt;=65), "senior",AND(F672&gt;=66,F672&lt;=87),"Super Adults")</f>
        <v>Young Adults</v>
      </c>
      <c r="H672" s="36"/>
      <c r="I672" s="3">
        <v>20</v>
      </c>
      <c r="J672" s="2" t="s">
        <v>28</v>
      </c>
      <c r="K672" s="2" t="s">
        <v>11</v>
      </c>
      <c r="L672" s="20" t="str">
        <f>IF(AND(I672&lt;5,'Billing Details'!I672&gt;10000),"High Priority","Regular Follow Up")</f>
        <v>Regular Follow Up</v>
      </c>
      <c r="M672" t="str">
        <f>IF(AND(L672="High Priority",'Patient Health Records'!U672="Critical",'Patient Health Records'!T672="Yes"),"Needs Attention",IF(AND('Patient Health Records'!U672&lt;&gt; "Critical",'Patient Health Records'!T672="Yes"),"Monitor Later",IF(AND('Patient Health Records'!U672="Critical",'Patient Health Records'!T672="No"),"Ask for Readmission","No Action")))</f>
        <v>No Action</v>
      </c>
    </row>
    <row r="673" spans="1:13" ht="15.75" customHeight="1">
      <c r="A673" s="2" t="s">
        <v>855</v>
      </c>
      <c r="B673" s="2" t="s">
        <v>591</v>
      </c>
      <c r="C673" s="2" t="s">
        <v>19</v>
      </c>
      <c r="D673" s="17">
        <v>30682</v>
      </c>
      <c r="E673" s="36">
        <f t="shared" si="21"/>
        <v>1984</v>
      </c>
      <c r="F673" s="36">
        <f t="shared" ca="1" si="22"/>
        <v>42</v>
      </c>
      <c r="G673" s="36" t="str" cm="1">
        <f t="array" aca="1" ref="G673" ca="1">_xlfn.IFS(AND(F673&gt;=21,F673&lt;=35), "Young Adults", AND(F673&gt;=35, F673&lt;=45), "Senior Adullt", AND(F673&gt;=46,F673&lt;=65), "senior",AND(F673&gt;=66,F673&lt;=87),"Super Adults")</f>
        <v>Senior Adullt</v>
      </c>
      <c r="H673" s="36"/>
      <c r="I673" s="3">
        <v>20</v>
      </c>
      <c r="J673" s="2" t="s">
        <v>22</v>
      </c>
      <c r="K673" s="2" t="s">
        <v>17</v>
      </c>
      <c r="L673" s="20" t="str">
        <f>IF(AND(I673&lt;5,'Billing Details'!I673&gt;10000),"High Priority","Regular Follow Up")</f>
        <v>Regular Follow Up</v>
      </c>
      <c r="M673" t="str">
        <f>IF(AND(L673="High Priority",'Patient Health Records'!U673="Critical",'Patient Health Records'!T673="Yes"),"Needs Attention",IF(AND('Patient Health Records'!U673&lt;&gt; "Critical",'Patient Health Records'!T673="Yes"),"Monitor Later",IF(AND('Patient Health Records'!U673="Critical",'Patient Health Records'!T673="No"),"Ask for Readmission","No Action")))</f>
        <v>No Action</v>
      </c>
    </row>
    <row r="674" spans="1:13" ht="15.75" customHeight="1">
      <c r="A674" s="2" t="s">
        <v>856</v>
      </c>
      <c r="B674" s="2" t="s">
        <v>177</v>
      </c>
      <c r="C674" s="2" t="s">
        <v>9</v>
      </c>
      <c r="D674" s="17">
        <v>27029</v>
      </c>
      <c r="E674" s="36">
        <f t="shared" si="21"/>
        <v>1973</v>
      </c>
      <c r="F674" s="36">
        <f t="shared" ca="1" si="22"/>
        <v>53</v>
      </c>
      <c r="G674" s="36" t="str" cm="1">
        <f t="array" aca="1" ref="G674" ca="1">_xlfn.IFS(AND(F674&gt;=21,F674&lt;=35), "Young Adults", AND(F674&gt;=35, F674&lt;=45), "Senior Adullt", AND(F674&gt;=46,F674&lt;=65), "senior",AND(F674&gt;=66,F674&lt;=87),"Super Adults")</f>
        <v>senior</v>
      </c>
      <c r="H674" s="36"/>
      <c r="I674" s="3">
        <v>15</v>
      </c>
      <c r="J674" s="2" t="s">
        <v>43</v>
      </c>
      <c r="K674" s="2" t="s">
        <v>51</v>
      </c>
      <c r="L674" s="20" t="str">
        <f>IF(AND(I674&lt;5,'Billing Details'!I674&gt;10000),"High Priority","Regular Follow Up")</f>
        <v>Regular Follow Up</v>
      </c>
      <c r="M674" t="str">
        <f>IF(AND(L674="High Priority",'Patient Health Records'!U674="Critical",'Patient Health Records'!T674="Yes"),"Needs Attention",IF(AND('Patient Health Records'!U674&lt;&gt; "Critical",'Patient Health Records'!T674="Yes"),"Monitor Later",IF(AND('Patient Health Records'!U674="Critical",'Patient Health Records'!T674="No"),"Ask for Readmission","No Action")))</f>
        <v>Ask for Readmission</v>
      </c>
    </row>
    <row r="675" spans="1:13" ht="15.75" customHeight="1">
      <c r="A675" s="2" t="s">
        <v>857</v>
      </c>
      <c r="B675" s="2" t="s">
        <v>113</v>
      </c>
      <c r="C675" s="2" t="s">
        <v>19</v>
      </c>
      <c r="D675" s="17">
        <v>32508</v>
      </c>
      <c r="E675" s="36">
        <f t="shared" si="21"/>
        <v>1988</v>
      </c>
      <c r="F675" s="36">
        <f t="shared" ca="1" si="22"/>
        <v>38</v>
      </c>
      <c r="G675" s="36" t="str" cm="1">
        <f t="array" aca="1" ref="G675" ca="1">_xlfn.IFS(AND(F675&gt;=21,F675&lt;=35), "Young Adults", AND(F675&gt;=35, F675&lt;=45), "Senior Adullt", AND(F675&gt;=46,F675&lt;=65), "senior",AND(F675&gt;=66,F675&lt;=87),"Super Adults")</f>
        <v>Senior Adullt</v>
      </c>
      <c r="H675" s="36"/>
      <c r="I675" s="3">
        <v>2</v>
      </c>
      <c r="J675" s="2" t="s">
        <v>16</v>
      </c>
      <c r="K675" s="2" t="s">
        <v>17</v>
      </c>
      <c r="L675" s="20" t="str">
        <f>IF(AND(I675&lt;5,'Billing Details'!I675&gt;10000),"High Priority","Regular Follow Up")</f>
        <v>High Priority</v>
      </c>
      <c r="M675" t="str">
        <f>IF(AND(L675="High Priority",'Patient Health Records'!U675="Critical",'Patient Health Records'!T675="Yes"),"Needs Attention",IF(AND('Patient Health Records'!U675&lt;&gt; "Critical",'Patient Health Records'!T675="Yes"),"Monitor Later",IF(AND('Patient Health Records'!U675="Critical",'Patient Health Records'!T675="No"),"Ask for Readmission","No Action")))</f>
        <v>No Action</v>
      </c>
    </row>
    <row r="676" spans="1:13" ht="15.75" customHeight="1">
      <c r="A676" s="2" t="s">
        <v>858</v>
      </c>
      <c r="B676" s="2" t="s">
        <v>125</v>
      </c>
      <c r="C676" s="2" t="s">
        <v>19</v>
      </c>
      <c r="D676" s="17">
        <v>31412</v>
      </c>
      <c r="E676" s="36">
        <f t="shared" si="21"/>
        <v>1985</v>
      </c>
      <c r="F676" s="36">
        <f t="shared" ca="1" si="22"/>
        <v>41</v>
      </c>
      <c r="G676" s="36" t="str" cm="1">
        <f t="array" aca="1" ref="G676" ca="1">_xlfn.IFS(AND(F676&gt;=21,F676&lt;=35), "Young Adults", AND(F676&gt;=35, F676&lt;=45), "Senior Adullt", AND(F676&gt;=46,F676&lt;=65), "senior",AND(F676&gt;=66,F676&lt;=87),"Super Adults")</f>
        <v>Senior Adullt</v>
      </c>
      <c r="H676" s="36"/>
      <c r="I676" s="3">
        <v>15</v>
      </c>
      <c r="J676" s="2" t="s">
        <v>28</v>
      </c>
      <c r="K676" s="2" t="s">
        <v>11</v>
      </c>
      <c r="L676" s="20" t="str">
        <f>IF(AND(I676&lt;5,'Billing Details'!I676&gt;10000),"High Priority","Regular Follow Up")</f>
        <v>Regular Follow Up</v>
      </c>
      <c r="M676" t="str">
        <f>IF(AND(L676="High Priority",'Patient Health Records'!U676="Critical",'Patient Health Records'!T676="Yes"),"Needs Attention",IF(AND('Patient Health Records'!U676&lt;&gt; "Critical",'Patient Health Records'!T676="Yes"),"Monitor Later",IF(AND('Patient Health Records'!U676="Critical",'Patient Health Records'!T676="No"),"Ask for Readmission","No Action")))</f>
        <v>No Action</v>
      </c>
    </row>
    <row r="677" spans="1:13" ht="15.75" customHeight="1">
      <c r="A677" s="2" t="s">
        <v>859</v>
      </c>
      <c r="B677" s="2" t="s">
        <v>101</v>
      </c>
      <c r="C677" s="2" t="s">
        <v>19</v>
      </c>
      <c r="D677" s="17">
        <v>31412</v>
      </c>
      <c r="E677" s="36">
        <f t="shared" si="21"/>
        <v>1985</v>
      </c>
      <c r="F677" s="36">
        <f t="shared" ca="1" si="22"/>
        <v>41</v>
      </c>
      <c r="G677" s="36" t="str" cm="1">
        <f t="array" aca="1" ref="G677" ca="1">_xlfn.IFS(AND(F677&gt;=21,F677&lt;=35), "Young Adults", AND(F677&gt;=35, F677&lt;=45), "Senior Adullt", AND(F677&gt;=46,F677&lt;=65), "senior",AND(F677&gt;=66,F677&lt;=87),"Super Adults")</f>
        <v>Senior Adullt</v>
      </c>
      <c r="H677" s="36"/>
      <c r="I677" s="3">
        <v>9</v>
      </c>
      <c r="J677" s="2" t="s">
        <v>16</v>
      </c>
      <c r="K677" s="2" t="s">
        <v>17</v>
      </c>
      <c r="L677" s="20" t="str">
        <f>IF(AND(I677&lt;5,'Billing Details'!I677&gt;10000),"High Priority","Regular Follow Up")</f>
        <v>Regular Follow Up</v>
      </c>
      <c r="M677" t="str">
        <f>IF(AND(L677="High Priority",'Patient Health Records'!U677="Critical",'Patient Health Records'!T677="Yes"),"Needs Attention",IF(AND('Patient Health Records'!U677&lt;&gt; "Critical",'Patient Health Records'!T677="Yes"),"Monitor Later",IF(AND('Patient Health Records'!U677="Critical",'Patient Health Records'!T677="No"),"Ask for Readmission","No Action")))</f>
        <v>No Action</v>
      </c>
    </row>
    <row r="678" spans="1:13" ht="15.75" customHeight="1">
      <c r="A678" s="2" t="s">
        <v>860</v>
      </c>
      <c r="B678" s="2" t="s">
        <v>1736</v>
      </c>
      <c r="C678" s="2" t="s">
        <v>19</v>
      </c>
      <c r="D678" s="17">
        <v>32508</v>
      </c>
      <c r="E678" s="36">
        <f t="shared" si="21"/>
        <v>1988</v>
      </c>
      <c r="F678" s="36">
        <f t="shared" ca="1" si="22"/>
        <v>38</v>
      </c>
      <c r="G678" s="36" t="str" cm="1">
        <f t="array" aca="1" ref="G678" ca="1">_xlfn.IFS(AND(F678&gt;=21,F678&lt;=35), "Young Adults", AND(F678&gt;=35, F678&lt;=45), "Senior Adullt", AND(F678&gt;=46,F678&lt;=65), "senior",AND(F678&gt;=66,F678&lt;=87),"Super Adults")</f>
        <v>Senior Adullt</v>
      </c>
      <c r="H678" s="36"/>
      <c r="I678" s="3" t="s">
        <v>1681</v>
      </c>
      <c r="J678" s="2" t="s">
        <v>16</v>
      </c>
      <c r="K678" s="2" t="s">
        <v>17</v>
      </c>
      <c r="L678" s="20" t="str">
        <f>IF(AND(I678&lt;5,'Billing Details'!I678&gt;10000),"High Priority","Regular Follow Up")</f>
        <v>Regular Follow Up</v>
      </c>
      <c r="M678" t="str">
        <f>IF(AND(L678="High Priority",'Patient Health Records'!U678="Critical",'Patient Health Records'!T678="Yes"),"Needs Attention",IF(AND('Patient Health Records'!U678&lt;&gt; "Critical",'Patient Health Records'!T678="Yes"),"Monitor Later",IF(AND('Patient Health Records'!U678="Critical",'Patient Health Records'!T678="No"),"Ask for Readmission","No Action")))</f>
        <v>No Action</v>
      </c>
    </row>
    <row r="679" spans="1:13" ht="15.75" customHeight="1">
      <c r="A679" s="2" t="s">
        <v>861</v>
      </c>
      <c r="B679" s="2" t="s">
        <v>105</v>
      </c>
      <c r="C679" s="2" t="s">
        <v>9</v>
      </c>
      <c r="D679" s="17">
        <v>28855</v>
      </c>
      <c r="E679" s="36">
        <f t="shared" si="21"/>
        <v>1978</v>
      </c>
      <c r="F679" s="36">
        <f t="shared" ca="1" si="22"/>
        <v>48</v>
      </c>
      <c r="G679" s="36" t="str" cm="1">
        <f t="array" aca="1" ref="G679" ca="1">_xlfn.IFS(AND(F679&gt;=21,F679&lt;=35), "Young Adults", AND(F679&gt;=35, F679&lt;=45), "Senior Adullt", AND(F679&gt;=46,F679&lt;=65), "senior",AND(F679&gt;=66,F679&lt;=87),"Super Adults")</f>
        <v>senior</v>
      </c>
      <c r="H679" s="36"/>
      <c r="I679" s="3">
        <v>12</v>
      </c>
      <c r="J679" s="2" t="s">
        <v>28</v>
      </c>
      <c r="K679" s="2" t="s">
        <v>11</v>
      </c>
      <c r="L679" s="20" t="str">
        <f>IF(AND(I679&lt;5,'Billing Details'!I679&gt;10000),"High Priority","Regular Follow Up")</f>
        <v>Regular Follow Up</v>
      </c>
      <c r="M679" t="str">
        <f>IF(AND(L679="High Priority",'Patient Health Records'!U679="Critical",'Patient Health Records'!T679="Yes"),"Needs Attention",IF(AND('Patient Health Records'!U679&lt;&gt; "Critical",'Patient Health Records'!T679="Yes"),"Monitor Later",IF(AND('Patient Health Records'!U679="Critical",'Patient Health Records'!T679="No"),"Ask for Readmission","No Action")))</f>
        <v>No Action</v>
      </c>
    </row>
    <row r="680" spans="1:13" ht="15.75" customHeight="1">
      <c r="A680" s="2" t="s">
        <v>862</v>
      </c>
      <c r="B680" s="2" t="s">
        <v>75</v>
      </c>
      <c r="C680" s="2" t="s">
        <v>9</v>
      </c>
      <c r="D680" s="17">
        <v>25203</v>
      </c>
      <c r="E680" s="36">
        <f t="shared" si="21"/>
        <v>1968</v>
      </c>
      <c r="F680" s="36">
        <f t="shared" ca="1" si="22"/>
        <v>58</v>
      </c>
      <c r="G680" s="36" t="str" cm="1">
        <f t="array" aca="1" ref="G680" ca="1">_xlfn.IFS(AND(F680&gt;=21,F680&lt;=35), "Young Adults", AND(F680&gt;=35, F680&lt;=45), "Senior Adullt", AND(F680&gt;=46,F680&lt;=65), "senior",AND(F680&gt;=66,F680&lt;=87),"Super Adults")</f>
        <v>senior</v>
      </c>
      <c r="H680" s="36"/>
      <c r="I680" s="3">
        <v>12</v>
      </c>
      <c r="J680" s="2" t="s">
        <v>20</v>
      </c>
      <c r="K680" s="2" t="s">
        <v>11</v>
      </c>
      <c r="L680" s="20" t="str">
        <f>IF(AND(I680&lt;5,'Billing Details'!I680&gt;10000),"High Priority","Regular Follow Up")</f>
        <v>Regular Follow Up</v>
      </c>
      <c r="M680" t="str">
        <f>IF(AND(L680="High Priority",'Patient Health Records'!U680="Critical",'Patient Health Records'!T680="Yes"),"Needs Attention",IF(AND('Patient Health Records'!U680&lt;&gt; "Critical",'Patient Health Records'!T680="Yes"),"Monitor Later",IF(AND('Patient Health Records'!U680="Critical",'Patient Health Records'!T680="No"),"Ask for Readmission","No Action")))</f>
        <v>Monitor Later</v>
      </c>
    </row>
    <row r="681" spans="1:13" ht="15.75" customHeight="1">
      <c r="A681" s="2" t="s">
        <v>863</v>
      </c>
      <c r="B681" s="2" t="s">
        <v>171</v>
      </c>
      <c r="C681" s="2" t="s">
        <v>19</v>
      </c>
      <c r="D681" s="17">
        <v>30682</v>
      </c>
      <c r="E681" s="36">
        <f t="shared" si="21"/>
        <v>1984</v>
      </c>
      <c r="F681" s="36">
        <f t="shared" ca="1" si="22"/>
        <v>42</v>
      </c>
      <c r="G681" s="36" t="str" cm="1">
        <f t="array" aca="1" ref="G681" ca="1">_xlfn.IFS(AND(F681&gt;=21,F681&lt;=35), "Young Adults", AND(F681&gt;=35, F681&lt;=45), "Senior Adullt", AND(F681&gt;=46,F681&lt;=65), "senior",AND(F681&gt;=66,F681&lt;=87),"Super Adults")</f>
        <v>Senior Adullt</v>
      </c>
      <c r="H681" s="36"/>
      <c r="I681" s="3">
        <v>20</v>
      </c>
      <c r="J681" s="2" t="s">
        <v>43</v>
      </c>
      <c r="K681" s="2" t="s">
        <v>51</v>
      </c>
      <c r="L681" s="20" t="str">
        <f>IF(AND(I681&lt;5,'Billing Details'!I681&gt;10000),"High Priority","Regular Follow Up")</f>
        <v>Regular Follow Up</v>
      </c>
      <c r="M681" t="str">
        <f>IF(AND(L681="High Priority",'Patient Health Records'!U681="Critical",'Patient Health Records'!T681="Yes"),"Needs Attention",IF(AND('Patient Health Records'!U681&lt;&gt; "Critical",'Patient Health Records'!T681="Yes"),"Monitor Later",IF(AND('Patient Health Records'!U681="Critical",'Patient Health Records'!T681="No"),"Ask for Readmission","No Action")))</f>
        <v>No Action</v>
      </c>
    </row>
    <row r="682" spans="1:13" ht="15.75" customHeight="1">
      <c r="A682" s="2" t="s">
        <v>864</v>
      </c>
      <c r="B682" s="2" t="s">
        <v>865</v>
      </c>
      <c r="C682" s="2" t="s">
        <v>19</v>
      </c>
      <c r="D682" s="17">
        <v>28855</v>
      </c>
      <c r="E682" s="36">
        <f t="shared" si="21"/>
        <v>1978</v>
      </c>
      <c r="F682" s="36">
        <f t="shared" ca="1" si="22"/>
        <v>48</v>
      </c>
      <c r="G682" s="36" t="str" cm="1">
        <f t="array" aca="1" ref="G682" ca="1">_xlfn.IFS(AND(F682&gt;=21,F682&lt;=35), "Young Adults", AND(F682&gt;=35, F682&lt;=45), "Senior Adullt", AND(F682&gt;=46,F682&lt;=65), "senior",AND(F682&gt;=66,F682&lt;=87),"Super Adults")</f>
        <v>senior</v>
      </c>
      <c r="H682" s="36"/>
      <c r="I682" s="3">
        <v>7</v>
      </c>
      <c r="J682" s="2" t="s">
        <v>33</v>
      </c>
      <c r="K682" s="2" t="s">
        <v>29</v>
      </c>
      <c r="L682" s="20" t="str">
        <f>IF(AND(I682&lt;5,'Billing Details'!I682&gt;10000),"High Priority","Regular Follow Up")</f>
        <v>Regular Follow Up</v>
      </c>
      <c r="M682" t="str">
        <f>IF(AND(L682="High Priority",'Patient Health Records'!U682="Critical",'Patient Health Records'!T682="Yes"),"Needs Attention",IF(AND('Patient Health Records'!U682&lt;&gt; "Critical",'Patient Health Records'!T682="Yes"),"Monitor Later",IF(AND('Patient Health Records'!U682="Critical",'Patient Health Records'!T682="No"),"Ask for Readmission","No Action")))</f>
        <v>Monitor Later</v>
      </c>
    </row>
    <row r="683" spans="1:13" ht="15.75" customHeight="1">
      <c r="A683" s="2" t="s">
        <v>866</v>
      </c>
      <c r="B683" s="2" t="s">
        <v>867</v>
      </c>
      <c r="C683" s="2" t="s">
        <v>9</v>
      </c>
      <c r="D683" s="17">
        <v>21550</v>
      </c>
      <c r="E683" s="36">
        <f t="shared" si="21"/>
        <v>1958</v>
      </c>
      <c r="F683" s="36">
        <f t="shared" ca="1" si="22"/>
        <v>68</v>
      </c>
      <c r="G683" s="36" t="str" cm="1">
        <f t="array" aca="1" ref="G683" ca="1">_xlfn.IFS(AND(F683&gt;=21,F683&lt;=35), "Young Adults", AND(F683&gt;=35, F683&lt;=45), "Senior Adullt", AND(F683&gt;=46,F683&lt;=65), "senior",AND(F683&gt;=66,F683&lt;=87),"Super Adults")</f>
        <v>Super Adults</v>
      </c>
      <c r="H683" s="36"/>
      <c r="I683" s="3">
        <v>40</v>
      </c>
      <c r="J683" s="2" t="s">
        <v>20</v>
      </c>
      <c r="K683" s="2" t="s">
        <v>11</v>
      </c>
      <c r="L683" s="20" t="str">
        <f>IF(AND(I683&lt;5,'Billing Details'!I683&gt;10000),"High Priority","Regular Follow Up")</f>
        <v>Regular Follow Up</v>
      </c>
      <c r="M683" t="str">
        <f>IF(AND(L683="High Priority",'Patient Health Records'!U683="Critical",'Patient Health Records'!T683="Yes"),"Needs Attention",IF(AND('Patient Health Records'!U683&lt;&gt; "Critical",'Patient Health Records'!T683="Yes"),"Monitor Later",IF(AND('Patient Health Records'!U683="Critical",'Patient Health Records'!T683="No"),"Ask for Readmission","No Action")))</f>
        <v>Monitor Later</v>
      </c>
    </row>
    <row r="684" spans="1:13" ht="15.75" customHeight="1">
      <c r="A684" s="2" t="s">
        <v>868</v>
      </c>
      <c r="B684" s="2" t="s">
        <v>65</v>
      </c>
      <c r="C684" s="2" t="s">
        <v>19</v>
      </c>
      <c r="D684" s="17">
        <v>29951</v>
      </c>
      <c r="E684" s="36">
        <f t="shared" si="21"/>
        <v>1981</v>
      </c>
      <c r="F684" s="36">
        <f t="shared" ca="1" si="22"/>
        <v>45</v>
      </c>
      <c r="G684" s="36" t="str" cm="1">
        <f t="array" aca="1" ref="G684" ca="1">_xlfn.IFS(AND(F684&gt;=21,F684&lt;=35), "Young Adults", AND(F684&gt;=35, F684&lt;=45), "Senior Adullt", AND(F684&gt;=46,F684&lt;=65), "senior",AND(F684&gt;=66,F684&lt;=87),"Super Adults")</f>
        <v>Senior Adullt</v>
      </c>
      <c r="H684" s="36"/>
      <c r="I684" s="3">
        <v>30</v>
      </c>
      <c r="J684" s="2" t="s">
        <v>28</v>
      </c>
      <c r="K684" s="2" t="s">
        <v>11</v>
      </c>
      <c r="L684" s="20" t="str">
        <f>IF(AND(I684&lt;5,'Billing Details'!I684&gt;10000),"High Priority","Regular Follow Up")</f>
        <v>Regular Follow Up</v>
      </c>
      <c r="M684" t="str">
        <f>IF(AND(L684="High Priority",'Patient Health Records'!U684="Critical",'Patient Health Records'!T684="Yes"),"Needs Attention",IF(AND('Patient Health Records'!U684&lt;&gt; "Critical",'Patient Health Records'!T684="Yes"),"Monitor Later",IF(AND('Patient Health Records'!U684="Critical",'Patient Health Records'!T684="No"),"Ask for Readmission","No Action")))</f>
        <v>No Action</v>
      </c>
    </row>
    <row r="685" spans="1:13" ht="15.75" customHeight="1">
      <c r="A685" s="2" t="s">
        <v>869</v>
      </c>
      <c r="B685" s="2" t="s">
        <v>870</v>
      </c>
      <c r="C685" s="2" t="s">
        <v>9</v>
      </c>
      <c r="D685" s="17">
        <v>21550</v>
      </c>
      <c r="E685" s="36">
        <f t="shared" si="21"/>
        <v>1958</v>
      </c>
      <c r="F685" s="36">
        <f t="shared" ca="1" si="22"/>
        <v>68</v>
      </c>
      <c r="G685" s="36" t="str" cm="1">
        <f t="array" aca="1" ref="G685" ca="1">_xlfn.IFS(AND(F685&gt;=21,F685&lt;=35), "Young Adults", AND(F685&gt;=35, F685&lt;=45), "Senior Adullt", AND(F685&gt;=46,F685&lt;=65), "senior",AND(F685&gt;=66,F685&lt;=87),"Super Adults")</f>
        <v>Super Adults</v>
      </c>
      <c r="H685" s="36"/>
      <c r="I685" s="3">
        <v>9</v>
      </c>
      <c r="J685" s="2" t="s">
        <v>28</v>
      </c>
      <c r="K685" s="2" t="s">
        <v>11</v>
      </c>
      <c r="L685" s="20" t="str">
        <f>IF(AND(I685&lt;5,'Billing Details'!I685&gt;10000),"High Priority","Regular Follow Up")</f>
        <v>Regular Follow Up</v>
      </c>
      <c r="M685" t="str">
        <f>IF(AND(L685="High Priority",'Patient Health Records'!U685="Critical",'Patient Health Records'!T685="Yes"),"Needs Attention",IF(AND('Patient Health Records'!U685&lt;&gt; "Critical",'Patient Health Records'!T685="Yes"),"Monitor Later",IF(AND('Patient Health Records'!U685="Critical",'Patient Health Records'!T685="No"),"Ask for Readmission","No Action")))</f>
        <v>Monitor Later</v>
      </c>
    </row>
    <row r="686" spans="1:13" ht="15.75" customHeight="1">
      <c r="A686" s="2" t="s">
        <v>871</v>
      </c>
      <c r="B686" s="2" t="s">
        <v>215</v>
      </c>
      <c r="C686" s="2" t="s">
        <v>9</v>
      </c>
      <c r="D686" s="17">
        <v>27760</v>
      </c>
      <c r="E686" s="36">
        <f t="shared" si="21"/>
        <v>1976</v>
      </c>
      <c r="F686" s="36">
        <f t="shared" ca="1" si="22"/>
        <v>50</v>
      </c>
      <c r="G686" s="36" t="str" cm="1">
        <f t="array" aca="1" ref="G686" ca="1">_xlfn.IFS(AND(F686&gt;=21,F686&lt;=35), "Young Adults", AND(F686&gt;=35, F686&lt;=45), "Senior Adullt", AND(F686&gt;=46,F686&lt;=65), "senior",AND(F686&gt;=66,F686&lt;=87),"Super Adults")</f>
        <v>senior</v>
      </c>
      <c r="H686" s="36"/>
      <c r="I686" s="3">
        <v>25</v>
      </c>
      <c r="J686" s="2" t="s">
        <v>10</v>
      </c>
      <c r="K686" s="2" t="s">
        <v>11</v>
      </c>
      <c r="L686" s="20" t="str">
        <f>IF(AND(I686&lt;5,'Billing Details'!I686&gt;10000),"High Priority","Regular Follow Up")</f>
        <v>Regular Follow Up</v>
      </c>
      <c r="M686" t="str">
        <f>IF(AND(L686="High Priority",'Patient Health Records'!U686="Critical",'Patient Health Records'!T686="Yes"),"Needs Attention",IF(AND('Patient Health Records'!U686&lt;&gt; "Critical",'Patient Health Records'!T686="Yes"),"Monitor Later",IF(AND('Patient Health Records'!U686="Critical",'Patient Health Records'!T686="No"),"Ask for Readmission","No Action")))</f>
        <v>No Action</v>
      </c>
    </row>
    <row r="687" spans="1:13" ht="15.75" customHeight="1">
      <c r="A687" s="2" t="s">
        <v>872</v>
      </c>
      <c r="B687" s="2" t="s">
        <v>24</v>
      </c>
      <c r="C687" s="2" t="s">
        <v>19</v>
      </c>
      <c r="D687" s="17">
        <v>28855</v>
      </c>
      <c r="E687" s="36">
        <f t="shared" si="21"/>
        <v>1978</v>
      </c>
      <c r="F687" s="36">
        <f t="shared" ca="1" si="22"/>
        <v>48</v>
      </c>
      <c r="G687" s="36" t="str" cm="1">
        <f t="array" aca="1" ref="G687" ca="1">_xlfn.IFS(AND(F687&gt;=21,F687&lt;=35), "Young Adults", AND(F687&gt;=35, F687&lt;=45), "Senior Adullt", AND(F687&gt;=46,F687&lt;=65), "senior",AND(F687&gt;=66,F687&lt;=87),"Super Adults")</f>
        <v>senior</v>
      </c>
      <c r="H687" s="36"/>
      <c r="I687" s="3">
        <v>3</v>
      </c>
      <c r="J687" s="2" t="s">
        <v>33</v>
      </c>
      <c r="K687" s="2" t="s">
        <v>29</v>
      </c>
      <c r="L687" s="20" t="str">
        <f>IF(AND(I687&lt;5,'Billing Details'!I687&gt;10000),"High Priority","Regular Follow Up")</f>
        <v>High Priority</v>
      </c>
      <c r="M687" t="str">
        <f>IF(AND(L687="High Priority",'Patient Health Records'!U687="Critical",'Patient Health Records'!T687="Yes"),"Needs Attention",IF(AND('Patient Health Records'!U687&lt;&gt; "Critical",'Patient Health Records'!T687="Yes"),"Monitor Later",IF(AND('Patient Health Records'!U687="Critical",'Patient Health Records'!T687="No"),"Ask for Readmission","No Action")))</f>
        <v>Monitor Later</v>
      </c>
    </row>
    <row r="688" spans="1:13" ht="15.75" customHeight="1">
      <c r="A688" s="2" t="s">
        <v>873</v>
      </c>
      <c r="B688" s="2" t="s">
        <v>8</v>
      </c>
      <c r="C688" s="2" t="s">
        <v>9</v>
      </c>
      <c r="D688" s="17">
        <v>25203</v>
      </c>
      <c r="E688" s="36">
        <f t="shared" si="21"/>
        <v>1968</v>
      </c>
      <c r="F688" s="36">
        <f t="shared" ca="1" si="22"/>
        <v>58</v>
      </c>
      <c r="G688" s="36" t="str" cm="1">
        <f t="array" aca="1" ref="G688" ca="1">_xlfn.IFS(AND(F688&gt;=21,F688&lt;=35), "Young Adults", AND(F688&gt;=35, F688&lt;=45), "Senior Adullt", AND(F688&gt;=46,F688&lt;=65), "senior",AND(F688&gt;=66,F688&lt;=87),"Super Adults")</f>
        <v>senior</v>
      </c>
      <c r="H688" s="36"/>
      <c r="I688" s="3">
        <v>40</v>
      </c>
      <c r="J688" s="2" t="s">
        <v>20</v>
      </c>
      <c r="K688" s="2" t="s">
        <v>11</v>
      </c>
      <c r="L688" s="20" t="str">
        <f>IF(AND(I688&lt;5,'Billing Details'!I688&gt;10000),"High Priority","Regular Follow Up")</f>
        <v>Regular Follow Up</v>
      </c>
      <c r="M688" t="str">
        <f>IF(AND(L688="High Priority",'Patient Health Records'!U688="Critical",'Patient Health Records'!T688="Yes"),"Needs Attention",IF(AND('Patient Health Records'!U688&lt;&gt; "Critical",'Patient Health Records'!T688="Yes"),"Monitor Later",IF(AND('Patient Health Records'!U688="Critical",'Patient Health Records'!T688="No"),"Ask for Readmission","No Action")))</f>
        <v>Monitor Later</v>
      </c>
    </row>
    <row r="689" spans="1:13" ht="15.75" customHeight="1">
      <c r="A689" s="2" t="s">
        <v>874</v>
      </c>
      <c r="B689" s="2" t="s">
        <v>70</v>
      </c>
      <c r="C689" s="2" t="s">
        <v>9</v>
      </c>
      <c r="D689" s="17">
        <v>30682</v>
      </c>
      <c r="E689" s="36">
        <f t="shared" si="21"/>
        <v>1984</v>
      </c>
      <c r="F689" s="36">
        <f t="shared" ca="1" si="22"/>
        <v>42</v>
      </c>
      <c r="G689" s="36" t="str" cm="1">
        <f t="array" aca="1" ref="G689" ca="1">_xlfn.IFS(AND(F689&gt;=21,F689&lt;=35), "Young Adults", AND(F689&gt;=35, F689&lt;=45), "Senior Adullt", AND(F689&gt;=46,F689&lt;=65), "senior",AND(F689&gt;=66,F689&lt;=87),"Super Adults")</f>
        <v>Senior Adullt</v>
      </c>
      <c r="H689" s="36"/>
      <c r="I689" s="3">
        <v>2</v>
      </c>
      <c r="J689" s="2" t="s">
        <v>20</v>
      </c>
      <c r="K689" s="2" t="s">
        <v>11</v>
      </c>
      <c r="L689" s="20" t="str">
        <f>IF(AND(I689&lt;5,'Billing Details'!I689&gt;10000),"High Priority","Regular Follow Up")</f>
        <v>High Priority</v>
      </c>
      <c r="M689" t="str">
        <f>IF(AND(L689="High Priority",'Patient Health Records'!U689="Critical",'Patient Health Records'!T689="Yes"),"Needs Attention",IF(AND('Patient Health Records'!U689&lt;&gt; "Critical",'Patient Health Records'!T689="Yes"),"Monitor Later",IF(AND('Patient Health Records'!U689="Critical",'Patient Health Records'!T689="No"),"Ask for Readmission","No Action")))</f>
        <v>Needs Attention</v>
      </c>
    </row>
    <row r="690" spans="1:13" ht="15.75" customHeight="1">
      <c r="A690" s="2" t="s">
        <v>875</v>
      </c>
      <c r="B690" s="2" t="s">
        <v>136</v>
      </c>
      <c r="C690" s="2" t="s">
        <v>19</v>
      </c>
      <c r="D690" s="17">
        <v>31412</v>
      </c>
      <c r="E690" s="36">
        <f t="shared" si="21"/>
        <v>1985</v>
      </c>
      <c r="F690" s="36">
        <f t="shared" ca="1" si="22"/>
        <v>41</v>
      </c>
      <c r="G690" s="36" t="str" cm="1">
        <f t="array" aca="1" ref="G690" ca="1">_xlfn.IFS(AND(F690&gt;=21,F690&lt;=35), "Young Adults", AND(F690&gt;=35, F690&lt;=45), "Senior Adullt", AND(F690&gt;=46,F690&lt;=65), "senior",AND(F690&gt;=66,F690&lt;=87),"Super Adults")</f>
        <v>Senior Adullt</v>
      </c>
      <c r="H690" s="36"/>
      <c r="I690" s="3">
        <v>5</v>
      </c>
      <c r="J690" s="2" t="s">
        <v>28</v>
      </c>
      <c r="K690" s="2" t="s">
        <v>11</v>
      </c>
      <c r="L690" s="20" t="str">
        <f>IF(AND(I690&lt;5,'Billing Details'!I690&gt;10000),"High Priority","Regular Follow Up")</f>
        <v>Regular Follow Up</v>
      </c>
      <c r="M690" t="str">
        <f>IF(AND(L690="High Priority",'Patient Health Records'!U690="Critical",'Patient Health Records'!T690="Yes"),"Needs Attention",IF(AND('Patient Health Records'!U690&lt;&gt; "Critical",'Patient Health Records'!T690="Yes"),"Monitor Later",IF(AND('Patient Health Records'!U690="Critical",'Patient Health Records'!T690="No"),"Ask for Readmission","No Action")))</f>
        <v>No Action</v>
      </c>
    </row>
    <row r="691" spans="1:13" ht="15.75" customHeight="1">
      <c r="A691" s="2" t="s">
        <v>876</v>
      </c>
      <c r="B691" s="2" t="s">
        <v>61</v>
      </c>
      <c r="C691" s="2" t="s">
        <v>9</v>
      </c>
      <c r="D691" s="17">
        <v>28855</v>
      </c>
      <c r="E691" s="36">
        <f t="shared" si="21"/>
        <v>1978</v>
      </c>
      <c r="F691" s="36">
        <f t="shared" ca="1" si="22"/>
        <v>48</v>
      </c>
      <c r="G691" s="36" t="str" cm="1">
        <f t="array" aca="1" ref="G691" ca="1">_xlfn.IFS(AND(F691&gt;=21,F691&lt;=35), "Young Adults", AND(F691&gt;=35, F691&lt;=45), "Senior Adullt", AND(F691&gt;=46,F691&lt;=65), "senior",AND(F691&gt;=66,F691&lt;=87),"Super Adults")</f>
        <v>senior</v>
      </c>
      <c r="H691" s="36"/>
      <c r="I691" s="3">
        <v>7</v>
      </c>
      <c r="J691" s="2" t="s">
        <v>16</v>
      </c>
      <c r="K691" s="2" t="s">
        <v>17</v>
      </c>
      <c r="L691" s="20" t="str">
        <f>IF(AND(I691&lt;5,'Billing Details'!I691&gt;10000),"High Priority","Regular Follow Up")</f>
        <v>Regular Follow Up</v>
      </c>
      <c r="M691" t="str">
        <f>IF(AND(L691="High Priority",'Patient Health Records'!U691="Critical",'Patient Health Records'!T691="Yes"),"Needs Attention",IF(AND('Patient Health Records'!U691&lt;&gt; "Critical",'Patient Health Records'!T691="Yes"),"Monitor Later",IF(AND('Patient Health Records'!U691="Critical",'Patient Health Records'!T691="No"),"Ask for Readmission","No Action")))</f>
        <v>No Action</v>
      </c>
    </row>
    <row r="692" spans="1:13" ht="15.75" customHeight="1">
      <c r="A692" s="2" t="s">
        <v>877</v>
      </c>
      <c r="B692" s="2" t="s">
        <v>878</v>
      </c>
      <c r="C692" s="2" t="s">
        <v>9</v>
      </c>
      <c r="D692" s="17">
        <v>27760</v>
      </c>
      <c r="E692" s="36">
        <f t="shared" si="21"/>
        <v>1976</v>
      </c>
      <c r="F692" s="36">
        <f t="shared" ca="1" si="22"/>
        <v>50</v>
      </c>
      <c r="G692" s="36" t="str" cm="1">
        <f t="array" aca="1" ref="G692" ca="1">_xlfn.IFS(AND(F692&gt;=21,F692&lt;=35), "Young Adults", AND(F692&gt;=35, F692&lt;=45), "Senior Adullt", AND(F692&gt;=46,F692&lt;=65), "senior",AND(F692&gt;=66,F692&lt;=87),"Super Adults")</f>
        <v>senior</v>
      </c>
      <c r="H692" s="36"/>
      <c r="I692" s="3">
        <v>4</v>
      </c>
      <c r="J692" s="2" t="s">
        <v>20</v>
      </c>
      <c r="K692" s="2" t="s">
        <v>11</v>
      </c>
      <c r="L692" s="20" t="str">
        <f>IF(AND(I692&lt;5,'Billing Details'!I692&gt;10000),"High Priority","Regular Follow Up")</f>
        <v>High Priority</v>
      </c>
      <c r="M692" t="str">
        <f>IF(AND(L692="High Priority",'Patient Health Records'!U692="Critical",'Patient Health Records'!T692="Yes"),"Needs Attention",IF(AND('Patient Health Records'!U692&lt;&gt; "Critical",'Patient Health Records'!T692="Yes"),"Monitor Later",IF(AND('Patient Health Records'!U692="Critical",'Patient Health Records'!T692="No"),"Ask for Readmission","No Action")))</f>
        <v>Monitor Later</v>
      </c>
    </row>
    <row r="693" spans="1:13" ht="15.75" customHeight="1">
      <c r="A693" s="2" t="s">
        <v>879</v>
      </c>
      <c r="B693" s="2" t="s">
        <v>311</v>
      </c>
      <c r="C693" s="2" t="s">
        <v>19</v>
      </c>
      <c r="D693" s="17">
        <v>31412</v>
      </c>
      <c r="E693" s="36">
        <f t="shared" si="21"/>
        <v>1985</v>
      </c>
      <c r="F693" s="36">
        <f t="shared" ca="1" si="22"/>
        <v>41</v>
      </c>
      <c r="G693" s="36" t="str" cm="1">
        <f t="array" aca="1" ref="G693" ca="1">_xlfn.IFS(AND(F693&gt;=21,F693&lt;=35), "Young Adults", AND(F693&gt;=35, F693&lt;=45), "Senior Adullt", AND(F693&gt;=46,F693&lt;=65), "senior",AND(F693&gt;=66,F693&lt;=87),"Super Adults")</f>
        <v>Senior Adullt</v>
      </c>
      <c r="H693" s="36"/>
      <c r="I693" s="3">
        <v>0.5</v>
      </c>
      <c r="J693" s="2" t="s">
        <v>22</v>
      </c>
      <c r="K693" s="2" t="s">
        <v>17</v>
      </c>
      <c r="L693" s="20" t="str">
        <f>IF(AND(I693&lt;5,'Billing Details'!I693&gt;10000),"High Priority","Regular Follow Up")</f>
        <v>High Priority</v>
      </c>
      <c r="M693" t="str">
        <f>IF(AND(L693="High Priority",'Patient Health Records'!U693="Critical",'Patient Health Records'!T693="Yes"),"Needs Attention",IF(AND('Patient Health Records'!U693&lt;&gt; "Critical",'Patient Health Records'!T693="Yes"),"Monitor Later",IF(AND('Patient Health Records'!U693="Critical",'Patient Health Records'!T693="No"),"Ask for Readmission","No Action")))</f>
        <v>Ask for Readmission</v>
      </c>
    </row>
    <row r="694" spans="1:13" ht="15.75" customHeight="1">
      <c r="A694" s="2" t="s">
        <v>880</v>
      </c>
      <c r="B694" s="2" t="s">
        <v>75</v>
      </c>
      <c r="C694" s="2" t="s">
        <v>9</v>
      </c>
      <c r="D694" s="17">
        <v>19724</v>
      </c>
      <c r="E694" s="36">
        <f t="shared" si="21"/>
        <v>1953</v>
      </c>
      <c r="F694" s="36">
        <f t="shared" ca="1" si="22"/>
        <v>73</v>
      </c>
      <c r="G694" s="36" t="str" cm="1">
        <f t="array" aca="1" ref="G694" ca="1">_xlfn.IFS(AND(F694&gt;=21,F694&lt;=35), "Young Adults", AND(F694&gt;=35, F694&lt;=45), "Senior Adullt", AND(F694&gt;=46,F694&lt;=65), "senior",AND(F694&gt;=66,F694&lt;=87),"Super Adults")</f>
        <v>Super Adults</v>
      </c>
      <c r="H694" s="36"/>
      <c r="I694" s="3">
        <v>5</v>
      </c>
      <c r="J694" s="2" t="s">
        <v>33</v>
      </c>
      <c r="K694" s="2" t="s">
        <v>29</v>
      </c>
      <c r="L694" s="20" t="str">
        <f>IF(AND(I694&lt;5,'Billing Details'!I694&gt;10000),"High Priority","Regular Follow Up")</f>
        <v>Regular Follow Up</v>
      </c>
      <c r="M694" t="str">
        <f>IF(AND(L694="High Priority",'Patient Health Records'!U694="Critical",'Patient Health Records'!T694="Yes"),"Needs Attention",IF(AND('Patient Health Records'!U694&lt;&gt; "Critical",'Patient Health Records'!T694="Yes"),"Monitor Later",IF(AND('Patient Health Records'!U694="Critical",'Patient Health Records'!T694="No"),"Ask for Readmission","No Action")))</f>
        <v>No Action</v>
      </c>
    </row>
    <row r="695" spans="1:13" ht="15.75" customHeight="1">
      <c r="A695" s="2" t="s">
        <v>881</v>
      </c>
      <c r="B695" s="2" t="s">
        <v>736</v>
      </c>
      <c r="C695" s="2" t="s">
        <v>19</v>
      </c>
      <c r="D695" s="17">
        <v>30682</v>
      </c>
      <c r="E695" s="36">
        <f t="shared" si="21"/>
        <v>1984</v>
      </c>
      <c r="F695" s="36">
        <f t="shared" ca="1" si="22"/>
        <v>42</v>
      </c>
      <c r="G695" s="36" t="str" cm="1">
        <f t="array" aca="1" ref="G695" ca="1">_xlfn.IFS(AND(F695&gt;=21,F695&lt;=35), "Young Adults", AND(F695&gt;=35, F695&lt;=45), "Senior Adullt", AND(F695&gt;=46,F695&lt;=65), "senior",AND(F695&gt;=66,F695&lt;=87),"Super Adults")</f>
        <v>Senior Adullt</v>
      </c>
      <c r="H695" s="36"/>
      <c r="I695" s="3">
        <v>90</v>
      </c>
      <c r="J695" s="2" t="s">
        <v>16</v>
      </c>
      <c r="K695" s="2" t="s">
        <v>17</v>
      </c>
      <c r="L695" s="20" t="str">
        <f>IF(AND(I695&lt;5,'Billing Details'!I695&gt;10000),"High Priority","Regular Follow Up")</f>
        <v>Regular Follow Up</v>
      </c>
      <c r="M695" t="str">
        <f>IF(AND(L695="High Priority",'Patient Health Records'!U695="Critical",'Patient Health Records'!T695="Yes"),"Needs Attention",IF(AND('Patient Health Records'!U695&lt;&gt; "Critical",'Patient Health Records'!T695="Yes"),"Monitor Later",IF(AND('Patient Health Records'!U695="Critical",'Patient Health Records'!T695="No"),"Ask for Readmission","No Action")))</f>
        <v>No Action</v>
      </c>
    </row>
    <row r="696" spans="1:13" ht="15.75" customHeight="1">
      <c r="A696" s="2" t="s">
        <v>882</v>
      </c>
      <c r="B696" s="2" t="s">
        <v>168</v>
      </c>
      <c r="C696" s="2" t="s">
        <v>9</v>
      </c>
      <c r="D696" s="17">
        <v>34334</v>
      </c>
      <c r="E696" s="36">
        <f t="shared" si="21"/>
        <v>1993</v>
      </c>
      <c r="F696" s="36">
        <f t="shared" ca="1" si="22"/>
        <v>33</v>
      </c>
      <c r="G696" s="36" t="str" cm="1">
        <f t="array" aca="1" ref="G696" ca="1">_xlfn.IFS(AND(F696&gt;=21,F696&lt;=35), "Young Adults", AND(F696&gt;=35, F696&lt;=45), "Senior Adullt", AND(F696&gt;=46,F696&lt;=65), "senior",AND(F696&gt;=66,F696&lt;=87),"Super Adults")</f>
        <v>Young Adults</v>
      </c>
      <c r="H696" s="36"/>
      <c r="I696" s="3">
        <v>9</v>
      </c>
      <c r="J696" s="2" t="s">
        <v>16</v>
      </c>
      <c r="K696" s="2" t="s">
        <v>17</v>
      </c>
      <c r="L696" s="20" t="str">
        <f>IF(AND(I696&lt;5,'Billing Details'!I696&gt;10000),"High Priority","Regular Follow Up")</f>
        <v>Regular Follow Up</v>
      </c>
      <c r="M696" t="str">
        <f>IF(AND(L696="High Priority",'Patient Health Records'!U696="Critical",'Patient Health Records'!T696="Yes"),"Needs Attention",IF(AND('Patient Health Records'!U696&lt;&gt; "Critical",'Patient Health Records'!T696="Yes"),"Monitor Later",IF(AND('Patient Health Records'!U696="Critical",'Patient Health Records'!T696="No"),"Ask for Readmission","No Action")))</f>
        <v>Monitor Later</v>
      </c>
    </row>
    <row r="697" spans="1:13" ht="15.75" customHeight="1">
      <c r="A697" s="2" t="s">
        <v>883</v>
      </c>
      <c r="B697" s="2" t="s">
        <v>101</v>
      </c>
      <c r="C697" s="2" t="s">
        <v>19</v>
      </c>
      <c r="D697" s="17">
        <v>30682</v>
      </c>
      <c r="E697" s="36">
        <f t="shared" si="21"/>
        <v>1984</v>
      </c>
      <c r="F697" s="36">
        <f t="shared" ca="1" si="22"/>
        <v>42</v>
      </c>
      <c r="G697" s="36" t="str" cm="1">
        <f t="array" aca="1" ref="G697" ca="1">_xlfn.IFS(AND(F697&gt;=21,F697&lt;=35), "Young Adults", AND(F697&gt;=35, F697&lt;=45), "Senior Adullt", AND(F697&gt;=46,F697&lt;=65), "senior",AND(F697&gt;=66,F697&lt;=87),"Super Adults")</f>
        <v>Senior Adullt</v>
      </c>
      <c r="H697" s="36"/>
      <c r="I697" s="3">
        <v>7</v>
      </c>
      <c r="J697" s="2" t="s">
        <v>28</v>
      </c>
      <c r="K697" s="2" t="s">
        <v>11</v>
      </c>
      <c r="L697" s="20" t="str">
        <f>IF(AND(I697&lt;5,'Billing Details'!I697&gt;10000),"High Priority","Regular Follow Up")</f>
        <v>Regular Follow Up</v>
      </c>
      <c r="M697" t="str">
        <f>IF(AND(L697="High Priority",'Patient Health Records'!U697="Critical",'Patient Health Records'!T697="Yes"),"Needs Attention",IF(AND('Patient Health Records'!U697&lt;&gt; "Critical",'Patient Health Records'!T697="Yes"),"Monitor Later",IF(AND('Patient Health Records'!U697="Critical",'Patient Health Records'!T697="No"),"Ask for Readmission","No Action")))</f>
        <v>Monitor Later</v>
      </c>
    </row>
    <row r="698" spans="1:13" ht="15.75" customHeight="1">
      <c r="A698" s="2" t="s">
        <v>884</v>
      </c>
      <c r="B698" s="2" t="s">
        <v>324</v>
      </c>
      <c r="C698" s="2" t="s">
        <v>9</v>
      </c>
      <c r="D698" s="17">
        <v>32508</v>
      </c>
      <c r="E698" s="36">
        <f t="shared" si="21"/>
        <v>1988</v>
      </c>
      <c r="F698" s="36">
        <f t="shared" ca="1" si="22"/>
        <v>38</v>
      </c>
      <c r="G698" s="36" t="str" cm="1">
        <f t="array" aca="1" ref="G698" ca="1">_xlfn.IFS(AND(F698&gt;=21,F698&lt;=35), "Young Adults", AND(F698&gt;=35, F698&lt;=45), "Senior Adullt", AND(F698&gt;=46,F698&lt;=65), "senior",AND(F698&gt;=66,F698&lt;=87),"Super Adults")</f>
        <v>Senior Adullt</v>
      </c>
      <c r="H698" s="36"/>
      <c r="I698" s="3">
        <v>2</v>
      </c>
      <c r="J698" s="2" t="s">
        <v>22</v>
      </c>
      <c r="K698" s="2" t="s">
        <v>17</v>
      </c>
      <c r="L698" s="20" t="str">
        <f>IF(AND(I698&lt;5,'Billing Details'!I698&gt;10000),"High Priority","Regular Follow Up")</f>
        <v>High Priority</v>
      </c>
      <c r="M698" t="str">
        <f>IF(AND(L698="High Priority",'Patient Health Records'!U698="Critical",'Patient Health Records'!T698="Yes"),"Needs Attention",IF(AND('Patient Health Records'!U698&lt;&gt; "Critical",'Patient Health Records'!T698="Yes"),"Monitor Later",IF(AND('Patient Health Records'!U698="Critical",'Patient Health Records'!T698="No"),"Ask for Readmission","No Action")))</f>
        <v>Ask for Readmission</v>
      </c>
    </row>
    <row r="699" spans="1:13" ht="15.75" customHeight="1">
      <c r="A699" s="2" t="s">
        <v>885</v>
      </c>
      <c r="B699" s="2" t="s">
        <v>72</v>
      </c>
      <c r="C699" s="2" t="s">
        <v>19</v>
      </c>
      <c r="D699" s="17">
        <v>30682</v>
      </c>
      <c r="E699" s="36">
        <f t="shared" si="21"/>
        <v>1984</v>
      </c>
      <c r="F699" s="36">
        <f t="shared" ca="1" si="22"/>
        <v>42</v>
      </c>
      <c r="G699" s="36" t="str" cm="1">
        <f t="array" aca="1" ref="G699" ca="1">_xlfn.IFS(AND(F699&gt;=21,F699&lt;=35), "Young Adults", AND(F699&gt;=35, F699&lt;=45), "Senior Adullt", AND(F699&gt;=46,F699&lt;=65), "senior",AND(F699&gt;=66,F699&lt;=87),"Super Adults")</f>
        <v>Senior Adullt</v>
      </c>
      <c r="H699" s="36"/>
      <c r="I699" s="3">
        <v>5</v>
      </c>
      <c r="J699" s="2" t="s">
        <v>16</v>
      </c>
      <c r="K699" s="2" t="s">
        <v>17</v>
      </c>
      <c r="L699" s="20" t="str">
        <f>IF(AND(I699&lt;5,'Billing Details'!I699&gt;10000),"High Priority","Regular Follow Up")</f>
        <v>Regular Follow Up</v>
      </c>
      <c r="M699" t="str">
        <f>IF(AND(L699="High Priority",'Patient Health Records'!U699="Critical",'Patient Health Records'!T699="Yes"),"Needs Attention",IF(AND('Patient Health Records'!U699&lt;&gt; "Critical",'Patient Health Records'!T699="Yes"),"Monitor Later",IF(AND('Patient Health Records'!U699="Critical",'Patient Health Records'!T699="No"),"Ask for Readmission","No Action")))</f>
        <v>Monitor Later</v>
      </c>
    </row>
    <row r="700" spans="1:13" ht="15.75" customHeight="1">
      <c r="A700" s="2" t="s">
        <v>886</v>
      </c>
      <c r="B700" s="2" t="s">
        <v>175</v>
      </c>
      <c r="C700" s="2" t="s">
        <v>19</v>
      </c>
      <c r="D700" s="17">
        <v>32508</v>
      </c>
      <c r="E700" s="36">
        <f t="shared" si="21"/>
        <v>1988</v>
      </c>
      <c r="F700" s="36">
        <f t="shared" ca="1" si="22"/>
        <v>38</v>
      </c>
      <c r="G700" s="36" t="str" cm="1">
        <f t="array" aca="1" ref="G700" ca="1">_xlfn.IFS(AND(F700&gt;=21,F700&lt;=35), "Young Adults", AND(F700&gt;=35, F700&lt;=45), "Senior Adullt", AND(F700&gt;=46,F700&lt;=65), "senior",AND(F700&gt;=66,F700&lt;=87),"Super Adults")</f>
        <v>Senior Adullt</v>
      </c>
      <c r="H700" s="36"/>
      <c r="I700" s="3">
        <v>15</v>
      </c>
      <c r="J700" s="2" t="s">
        <v>28</v>
      </c>
      <c r="K700" s="2" t="s">
        <v>11</v>
      </c>
      <c r="L700" s="20" t="str">
        <f>IF(AND(I700&lt;5,'Billing Details'!I700&gt;10000),"High Priority","Regular Follow Up")</f>
        <v>Regular Follow Up</v>
      </c>
      <c r="M700" t="str">
        <f>IF(AND(L700="High Priority",'Patient Health Records'!U700="Critical",'Patient Health Records'!T700="Yes"),"Needs Attention",IF(AND('Patient Health Records'!U700&lt;&gt; "Critical",'Patient Health Records'!T700="Yes"),"Monitor Later",IF(AND('Patient Health Records'!U700="Critical",'Patient Health Records'!T700="No"),"Ask for Readmission","No Action")))</f>
        <v>No Action</v>
      </c>
    </row>
    <row r="701" spans="1:13" ht="15.75" customHeight="1">
      <c r="A701" s="2" t="s">
        <v>887</v>
      </c>
      <c r="B701" s="2" t="s">
        <v>576</v>
      </c>
      <c r="C701" s="2" t="s">
        <v>19</v>
      </c>
      <c r="D701" s="17">
        <v>34334</v>
      </c>
      <c r="E701" s="36">
        <f t="shared" si="21"/>
        <v>1993</v>
      </c>
      <c r="F701" s="36">
        <f t="shared" ca="1" si="22"/>
        <v>33</v>
      </c>
      <c r="G701" s="36" t="str" cm="1">
        <f t="array" aca="1" ref="G701" ca="1">_xlfn.IFS(AND(F701&gt;=21,F701&lt;=35), "Young Adults", AND(F701&gt;=35, F701&lt;=45), "Senior Adullt", AND(F701&gt;=46,F701&lt;=65), "senior",AND(F701&gt;=66,F701&lt;=87),"Super Adults")</f>
        <v>Young Adults</v>
      </c>
      <c r="H701" s="36"/>
      <c r="I701" s="3">
        <v>12</v>
      </c>
      <c r="J701" s="2" t="s">
        <v>28</v>
      </c>
      <c r="K701" s="2" t="s">
        <v>11</v>
      </c>
      <c r="L701" s="20" t="str">
        <f>IF(AND(I701&lt;5,'Billing Details'!I701&gt;10000),"High Priority","Regular Follow Up")</f>
        <v>Regular Follow Up</v>
      </c>
      <c r="M701" t="str">
        <f>IF(AND(L701="High Priority",'Patient Health Records'!U701="Critical",'Patient Health Records'!T701="Yes"),"Needs Attention",IF(AND('Patient Health Records'!U701&lt;&gt; "Critical",'Patient Health Records'!T701="Yes"),"Monitor Later",IF(AND('Patient Health Records'!U701="Critical",'Patient Health Records'!T701="No"),"Ask for Readmission","No Action")))</f>
        <v>Monitor Later</v>
      </c>
    </row>
    <row r="702" spans="1:13" ht="15.75" customHeight="1">
      <c r="A702" s="2" t="s">
        <v>888</v>
      </c>
      <c r="B702" s="2" t="s">
        <v>889</v>
      </c>
      <c r="C702" s="2" t="s">
        <v>9</v>
      </c>
      <c r="D702" s="17">
        <v>25203</v>
      </c>
      <c r="E702" s="36">
        <f t="shared" si="21"/>
        <v>1968</v>
      </c>
      <c r="F702" s="36">
        <f t="shared" ca="1" si="22"/>
        <v>58</v>
      </c>
      <c r="G702" s="36" t="str" cm="1">
        <f t="array" aca="1" ref="G702" ca="1">_xlfn.IFS(AND(F702&gt;=21,F702&lt;=35), "Young Adults", AND(F702&gt;=35, F702&lt;=45), "Senior Adullt", AND(F702&gt;=46,F702&lt;=65), "senior",AND(F702&gt;=66,F702&lt;=87),"Super Adults")</f>
        <v>senior</v>
      </c>
      <c r="H702" s="36"/>
      <c r="I702" s="3">
        <v>40</v>
      </c>
      <c r="J702" s="2" t="s">
        <v>10</v>
      </c>
      <c r="K702" s="2" t="s">
        <v>11</v>
      </c>
      <c r="L702" s="20" t="str">
        <f>IF(AND(I702&lt;5,'Billing Details'!I702&gt;10000),"High Priority","Regular Follow Up")</f>
        <v>Regular Follow Up</v>
      </c>
      <c r="M702" t="str">
        <f>IF(AND(L702="High Priority",'Patient Health Records'!U702="Critical",'Patient Health Records'!T702="Yes"),"Needs Attention",IF(AND('Patient Health Records'!U702&lt;&gt; "Critical",'Patient Health Records'!T702="Yes"),"Monitor Later",IF(AND('Patient Health Records'!U702="Critical",'Patient Health Records'!T702="No"),"Ask for Readmission","No Action")))</f>
        <v>No Action</v>
      </c>
    </row>
    <row r="703" spans="1:13" ht="15.75" customHeight="1">
      <c r="A703" s="2" t="s">
        <v>890</v>
      </c>
      <c r="B703" s="2" t="s">
        <v>127</v>
      </c>
      <c r="C703" s="2" t="s">
        <v>9</v>
      </c>
      <c r="D703" s="17">
        <v>32508</v>
      </c>
      <c r="E703" s="36">
        <f t="shared" si="21"/>
        <v>1988</v>
      </c>
      <c r="F703" s="36">
        <f t="shared" ca="1" si="22"/>
        <v>38</v>
      </c>
      <c r="G703" s="36" t="str" cm="1">
        <f t="array" aca="1" ref="G703" ca="1">_xlfn.IFS(AND(F703&gt;=21,F703&lt;=35), "Young Adults", AND(F703&gt;=35, F703&lt;=45), "Senior Adullt", AND(F703&gt;=46,F703&lt;=65), "senior",AND(F703&gt;=66,F703&lt;=87),"Super Adults")</f>
        <v>Senior Adullt</v>
      </c>
      <c r="H703" s="36"/>
      <c r="I703" s="3">
        <v>5</v>
      </c>
      <c r="J703" s="2" t="s">
        <v>20</v>
      </c>
      <c r="K703" s="2" t="s">
        <v>11</v>
      </c>
      <c r="L703" s="20" t="str">
        <f>IF(AND(I703&lt;5,'Billing Details'!I703&gt;10000),"High Priority","Regular Follow Up")</f>
        <v>Regular Follow Up</v>
      </c>
      <c r="M703" t="str">
        <f>IF(AND(L703="High Priority",'Patient Health Records'!U703="Critical",'Patient Health Records'!T703="Yes"),"Needs Attention",IF(AND('Patient Health Records'!U703&lt;&gt; "Critical",'Patient Health Records'!T703="Yes"),"Monitor Later",IF(AND('Patient Health Records'!U703="Critical",'Patient Health Records'!T703="No"),"Ask for Readmission","No Action")))</f>
        <v>No Action</v>
      </c>
    </row>
    <row r="704" spans="1:13" ht="15.75" customHeight="1">
      <c r="A704" s="2" t="s">
        <v>891</v>
      </c>
      <c r="B704" s="2" t="s">
        <v>542</v>
      </c>
      <c r="C704" s="2" t="s">
        <v>9</v>
      </c>
      <c r="D704" s="17">
        <v>19724</v>
      </c>
      <c r="E704" s="36">
        <f t="shared" si="21"/>
        <v>1953</v>
      </c>
      <c r="F704" s="36">
        <f t="shared" ca="1" si="22"/>
        <v>73</v>
      </c>
      <c r="G704" s="36" t="str" cm="1">
        <f t="array" aca="1" ref="G704" ca="1">_xlfn.IFS(AND(F704&gt;=21,F704&lt;=35), "Young Adults", AND(F704&gt;=35, F704&lt;=45), "Senior Adullt", AND(F704&gt;=46,F704&lt;=65), "senior",AND(F704&gt;=66,F704&lt;=87),"Super Adults")</f>
        <v>Super Adults</v>
      </c>
      <c r="H704" s="36"/>
      <c r="I704" s="3">
        <v>200</v>
      </c>
      <c r="J704" s="2" t="s">
        <v>33</v>
      </c>
      <c r="K704" s="2" t="s">
        <v>29</v>
      </c>
      <c r="L704" s="20" t="str">
        <f>IF(AND(I704&lt;5,'Billing Details'!I704&gt;10000),"High Priority","Regular Follow Up")</f>
        <v>Regular Follow Up</v>
      </c>
      <c r="M704" t="str">
        <f>IF(AND(L704="High Priority",'Patient Health Records'!U704="Critical",'Patient Health Records'!T704="Yes"),"Needs Attention",IF(AND('Patient Health Records'!U704&lt;&gt; "Critical",'Patient Health Records'!T704="Yes"),"Monitor Later",IF(AND('Patient Health Records'!U704="Critical",'Patient Health Records'!T704="No"),"Ask for Readmission","No Action")))</f>
        <v>No Action</v>
      </c>
    </row>
    <row r="705" spans="1:13" ht="15.75" customHeight="1">
      <c r="A705" s="2" t="s">
        <v>892</v>
      </c>
      <c r="B705" s="2" t="s">
        <v>127</v>
      </c>
      <c r="C705" s="2" t="s">
        <v>9</v>
      </c>
      <c r="D705" s="17">
        <v>23377</v>
      </c>
      <c r="E705" s="36">
        <f t="shared" si="21"/>
        <v>1964</v>
      </c>
      <c r="F705" s="36">
        <f t="shared" ca="1" si="22"/>
        <v>62</v>
      </c>
      <c r="G705" s="36" t="str" cm="1">
        <f t="array" aca="1" ref="G705" ca="1">_xlfn.IFS(AND(F705&gt;=21,F705&lt;=35), "Young Adults", AND(F705&gt;=35, F705&lt;=45), "Senior Adullt", AND(F705&gt;=46,F705&lt;=65), "senior",AND(F705&gt;=66,F705&lt;=87),"Super Adults")</f>
        <v>senior</v>
      </c>
      <c r="H705" s="36"/>
      <c r="I705" s="3">
        <v>5</v>
      </c>
      <c r="J705" s="2" t="s">
        <v>16</v>
      </c>
      <c r="K705" s="2" t="s">
        <v>17</v>
      </c>
      <c r="L705" s="20" t="str">
        <f>IF(AND(I705&lt;5,'Billing Details'!I705&gt;10000),"High Priority","Regular Follow Up")</f>
        <v>Regular Follow Up</v>
      </c>
      <c r="M705" t="str">
        <f>IF(AND(L705="High Priority",'Patient Health Records'!U705="Critical",'Patient Health Records'!T705="Yes"),"Needs Attention",IF(AND('Patient Health Records'!U705&lt;&gt; "Critical",'Patient Health Records'!T705="Yes"),"Monitor Later",IF(AND('Patient Health Records'!U705="Critical",'Patient Health Records'!T705="No"),"Ask for Readmission","No Action")))</f>
        <v>No Action</v>
      </c>
    </row>
    <row r="706" spans="1:13" ht="15.75" customHeight="1">
      <c r="A706" s="2" t="s">
        <v>893</v>
      </c>
      <c r="B706" s="2" t="s">
        <v>736</v>
      </c>
      <c r="C706" s="2" t="s">
        <v>19</v>
      </c>
      <c r="D706" s="17">
        <v>21550</v>
      </c>
      <c r="E706" s="36">
        <f t="shared" si="21"/>
        <v>1958</v>
      </c>
      <c r="F706" s="36">
        <f t="shared" ca="1" si="22"/>
        <v>68</v>
      </c>
      <c r="G706" s="36" t="str" cm="1">
        <f t="array" aca="1" ref="G706" ca="1">_xlfn.IFS(AND(F706&gt;=21,F706&lt;=35), "Young Adults", AND(F706&gt;=35, F706&lt;=45), "Senior Adullt", AND(F706&gt;=46,F706&lt;=65), "senior",AND(F706&gt;=66,F706&lt;=87),"Super Adults")</f>
        <v>Super Adults</v>
      </c>
      <c r="H706" s="36"/>
      <c r="I706" s="3">
        <v>1</v>
      </c>
      <c r="J706" s="2" t="s">
        <v>22</v>
      </c>
      <c r="K706" s="2" t="s">
        <v>17</v>
      </c>
      <c r="L706" s="20" t="str">
        <f>IF(AND(I706&lt;5,'Billing Details'!I706&gt;10000),"High Priority","Regular Follow Up")</f>
        <v>High Priority</v>
      </c>
      <c r="M706" t="str">
        <f>IF(AND(L706="High Priority",'Patient Health Records'!U706="Critical",'Patient Health Records'!T706="Yes"),"Needs Attention",IF(AND('Patient Health Records'!U706&lt;&gt; "Critical",'Patient Health Records'!T706="Yes"),"Monitor Later",IF(AND('Patient Health Records'!U706="Critical",'Patient Health Records'!T706="No"),"Ask for Readmission","No Action")))</f>
        <v>Monitor Later</v>
      </c>
    </row>
    <row r="707" spans="1:13" ht="15.75" customHeight="1">
      <c r="A707" s="2" t="s">
        <v>894</v>
      </c>
      <c r="B707" s="2" t="s">
        <v>175</v>
      </c>
      <c r="C707" s="2" t="s">
        <v>19</v>
      </c>
      <c r="D707" s="17">
        <v>27029</v>
      </c>
      <c r="E707" s="36">
        <f t="shared" ref="E707:E770" si="23">YEAR(D707)</f>
        <v>1973</v>
      </c>
      <c r="F707" s="36">
        <f t="shared" ref="F707:F770" ca="1" si="24">DATEDIF(DATE(E707,1,1), TODAY(), "Y")</f>
        <v>53</v>
      </c>
      <c r="G707" s="36" t="str" cm="1">
        <f t="array" aca="1" ref="G707" ca="1">_xlfn.IFS(AND(F707&gt;=21,F707&lt;=35), "Young Adults", AND(F707&gt;=35, F707&lt;=45), "Senior Adullt", AND(F707&gt;=46,F707&lt;=65), "senior",AND(F707&gt;=66,F707&lt;=87),"Super Adults")</f>
        <v>senior</v>
      </c>
      <c r="H707" s="36"/>
      <c r="I707" s="3">
        <v>250</v>
      </c>
      <c r="J707" s="2" t="s">
        <v>14</v>
      </c>
      <c r="K707" s="2" t="s">
        <v>51</v>
      </c>
      <c r="L707" s="20" t="str">
        <f>IF(AND(I707&lt;5,'Billing Details'!I707&gt;10000),"High Priority","Regular Follow Up")</f>
        <v>Regular Follow Up</v>
      </c>
      <c r="M707" t="str">
        <f>IF(AND(L707="High Priority",'Patient Health Records'!U707="Critical",'Patient Health Records'!T707="Yes"),"Needs Attention",IF(AND('Patient Health Records'!U707&lt;&gt; "Critical",'Patient Health Records'!T707="Yes"),"Monitor Later",IF(AND('Patient Health Records'!U707="Critical",'Patient Health Records'!T707="No"),"Ask for Readmission","No Action")))</f>
        <v>No Action</v>
      </c>
    </row>
    <row r="708" spans="1:13" ht="15.75" customHeight="1">
      <c r="A708" s="2" t="s">
        <v>895</v>
      </c>
      <c r="B708" s="2" t="s">
        <v>50</v>
      </c>
      <c r="C708" s="2" t="s">
        <v>19</v>
      </c>
      <c r="D708" s="17">
        <v>30682</v>
      </c>
      <c r="E708" s="36">
        <f t="shared" si="23"/>
        <v>1984</v>
      </c>
      <c r="F708" s="36">
        <f t="shared" ca="1" si="24"/>
        <v>42</v>
      </c>
      <c r="G708" s="36" t="str" cm="1">
        <f t="array" aca="1" ref="G708" ca="1">_xlfn.IFS(AND(F708&gt;=21,F708&lt;=35), "Young Adults", AND(F708&gt;=35, F708&lt;=45), "Senior Adullt", AND(F708&gt;=46,F708&lt;=65), "senior",AND(F708&gt;=66,F708&lt;=87),"Super Adults")</f>
        <v>Senior Adullt</v>
      </c>
      <c r="H708" s="36"/>
      <c r="I708" s="3">
        <v>40</v>
      </c>
      <c r="J708" s="2" t="s">
        <v>16</v>
      </c>
      <c r="K708" s="2" t="s">
        <v>17</v>
      </c>
      <c r="L708" s="20" t="str">
        <f>IF(AND(I708&lt;5,'Billing Details'!I708&gt;10000),"High Priority","Regular Follow Up")</f>
        <v>Regular Follow Up</v>
      </c>
      <c r="M708" t="str">
        <f>IF(AND(L708="High Priority",'Patient Health Records'!U708="Critical",'Patient Health Records'!T708="Yes"),"Needs Attention",IF(AND('Patient Health Records'!U708&lt;&gt; "Critical",'Patient Health Records'!T708="Yes"),"Monitor Later",IF(AND('Patient Health Records'!U708="Critical",'Patient Health Records'!T708="No"),"Ask for Readmission","No Action")))</f>
        <v>No Action</v>
      </c>
    </row>
    <row r="709" spans="1:13" ht="15.75" customHeight="1">
      <c r="A709" s="2" t="s">
        <v>896</v>
      </c>
      <c r="B709" s="2" t="s">
        <v>789</v>
      </c>
      <c r="C709" s="2" t="s">
        <v>19</v>
      </c>
      <c r="D709" s="17">
        <v>27029</v>
      </c>
      <c r="E709" s="36">
        <f t="shared" si="23"/>
        <v>1973</v>
      </c>
      <c r="F709" s="36">
        <f t="shared" ca="1" si="24"/>
        <v>53</v>
      </c>
      <c r="G709" s="36" t="str" cm="1">
        <f t="array" aca="1" ref="G709" ca="1">_xlfn.IFS(AND(F709&gt;=21,F709&lt;=35), "Young Adults", AND(F709&gt;=35, F709&lt;=45), "Senior Adullt", AND(F709&gt;=46,F709&lt;=65), "senior",AND(F709&gt;=66,F709&lt;=87),"Super Adults")</f>
        <v>senior</v>
      </c>
      <c r="H709" s="36"/>
      <c r="I709" s="3">
        <v>2</v>
      </c>
      <c r="J709" s="2" t="s">
        <v>20</v>
      </c>
      <c r="K709" s="2" t="s">
        <v>11</v>
      </c>
      <c r="L709" s="20" t="str">
        <f>IF(AND(I709&lt;5,'Billing Details'!I709&gt;10000),"High Priority","Regular Follow Up")</f>
        <v>High Priority</v>
      </c>
      <c r="M709" t="str">
        <f>IF(AND(L709="High Priority",'Patient Health Records'!U709="Critical",'Patient Health Records'!T709="Yes"),"Needs Attention",IF(AND('Patient Health Records'!U709&lt;&gt; "Critical",'Patient Health Records'!T709="Yes"),"Monitor Later",IF(AND('Patient Health Records'!U709="Critical",'Patient Health Records'!T709="No"),"Ask for Readmission","No Action")))</f>
        <v>Monitor Later</v>
      </c>
    </row>
    <row r="710" spans="1:13" ht="15.75" customHeight="1">
      <c r="A710" s="2" t="s">
        <v>897</v>
      </c>
      <c r="B710" s="2" t="s">
        <v>423</v>
      </c>
      <c r="C710" s="2" t="s">
        <v>9</v>
      </c>
      <c r="D710" s="17">
        <v>32508</v>
      </c>
      <c r="E710" s="36">
        <f t="shared" si="23"/>
        <v>1988</v>
      </c>
      <c r="F710" s="36">
        <f t="shared" ca="1" si="24"/>
        <v>38</v>
      </c>
      <c r="G710" s="36" t="str" cm="1">
        <f t="array" aca="1" ref="G710" ca="1">_xlfn.IFS(AND(F710&gt;=21,F710&lt;=35), "Young Adults", AND(F710&gt;=35, F710&lt;=45), "Senior Adullt", AND(F710&gt;=46,F710&lt;=65), "senior",AND(F710&gt;=66,F710&lt;=87),"Super Adults")</f>
        <v>Senior Adullt</v>
      </c>
      <c r="H710" s="36"/>
      <c r="I710" s="3">
        <v>5</v>
      </c>
      <c r="J710" s="2" t="s">
        <v>43</v>
      </c>
      <c r="K710" s="2" t="s">
        <v>51</v>
      </c>
      <c r="L710" s="20" t="str">
        <f>IF(AND(I710&lt;5,'Billing Details'!I710&gt;10000),"High Priority","Regular Follow Up")</f>
        <v>Regular Follow Up</v>
      </c>
      <c r="M710" t="str">
        <f>IF(AND(L710="High Priority",'Patient Health Records'!U710="Critical",'Patient Health Records'!T710="Yes"),"Needs Attention",IF(AND('Patient Health Records'!U710&lt;&gt; "Critical",'Patient Health Records'!T710="Yes"),"Monitor Later",IF(AND('Patient Health Records'!U710="Critical",'Patient Health Records'!T710="No"),"Ask for Readmission","No Action")))</f>
        <v>Monitor Later</v>
      </c>
    </row>
    <row r="711" spans="1:13" ht="15.75" customHeight="1">
      <c r="A711" s="2" t="s">
        <v>898</v>
      </c>
      <c r="B711" s="2" t="s">
        <v>1737</v>
      </c>
      <c r="C711" s="2" t="s">
        <v>19</v>
      </c>
      <c r="D711" s="17">
        <v>30682</v>
      </c>
      <c r="E711" s="36">
        <f t="shared" si="23"/>
        <v>1984</v>
      </c>
      <c r="F711" s="36">
        <f t="shared" ca="1" si="24"/>
        <v>42</v>
      </c>
      <c r="G711" s="36" t="str" cm="1">
        <f t="array" aca="1" ref="G711" ca="1">_xlfn.IFS(AND(F711&gt;=21,F711&lt;=35), "Young Adults", AND(F711&gt;=35, F711&lt;=45), "Senior Adullt", AND(F711&gt;=46,F711&lt;=65), "senior",AND(F711&gt;=66,F711&lt;=87),"Super Adults")</f>
        <v>Senior Adullt</v>
      </c>
      <c r="H711" s="36"/>
      <c r="I711" s="3">
        <v>15</v>
      </c>
      <c r="J711" s="2" t="s">
        <v>43</v>
      </c>
      <c r="K711" s="2" t="s">
        <v>51</v>
      </c>
      <c r="L711" s="20" t="str">
        <f>IF(AND(I711&lt;5,'Billing Details'!I711&gt;10000),"High Priority","Regular Follow Up")</f>
        <v>Regular Follow Up</v>
      </c>
      <c r="M711" t="str">
        <f>IF(AND(L711="High Priority",'Patient Health Records'!U711="Critical",'Patient Health Records'!T711="Yes"),"Needs Attention",IF(AND('Patient Health Records'!U711&lt;&gt; "Critical",'Patient Health Records'!T711="Yes"),"Monitor Later",IF(AND('Patient Health Records'!U711="Critical",'Patient Health Records'!T711="No"),"Ask for Readmission","No Action")))</f>
        <v>Monitor Later</v>
      </c>
    </row>
    <row r="712" spans="1:13" ht="15.75" customHeight="1">
      <c r="A712" s="2" t="s">
        <v>899</v>
      </c>
      <c r="B712" s="2" t="s">
        <v>72</v>
      </c>
      <c r="C712" s="2" t="s">
        <v>19</v>
      </c>
      <c r="D712" s="17">
        <v>27029</v>
      </c>
      <c r="E712" s="36">
        <f t="shared" si="23"/>
        <v>1973</v>
      </c>
      <c r="F712" s="36">
        <f t="shared" ca="1" si="24"/>
        <v>53</v>
      </c>
      <c r="G712" s="36" t="str" cm="1">
        <f t="array" aca="1" ref="G712" ca="1">_xlfn.IFS(AND(F712&gt;=21,F712&lt;=35), "Young Adults", AND(F712&gt;=35, F712&lt;=45), "Senior Adullt", AND(F712&gt;=46,F712&lt;=65), "senior",AND(F712&gt;=66,F712&lt;=87),"Super Adults")</f>
        <v>senior</v>
      </c>
      <c r="H712" s="36"/>
      <c r="I712" s="3">
        <v>1</v>
      </c>
      <c r="J712" s="2" t="s">
        <v>22</v>
      </c>
      <c r="K712" s="2" t="s">
        <v>17</v>
      </c>
      <c r="L712" s="20" t="str">
        <f>IF(AND(I712&lt;5,'Billing Details'!I712&gt;10000),"High Priority","Regular Follow Up")</f>
        <v>High Priority</v>
      </c>
      <c r="M712" t="str">
        <f>IF(AND(L712="High Priority",'Patient Health Records'!U712="Critical",'Patient Health Records'!T712="Yes"),"Needs Attention",IF(AND('Patient Health Records'!U712&lt;&gt; "Critical",'Patient Health Records'!T712="Yes"),"Monitor Later",IF(AND('Patient Health Records'!U712="Critical",'Patient Health Records'!T712="No"),"Ask for Readmission","No Action")))</f>
        <v>Needs Attention</v>
      </c>
    </row>
    <row r="713" spans="1:13" ht="15.75" customHeight="1">
      <c r="A713" s="2" t="s">
        <v>900</v>
      </c>
      <c r="B713" s="2" t="s">
        <v>215</v>
      </c>
      <c r="C713" s="2" t="s">
        <v>9</v>
      </c>
      <c r="D713" s="17">
        <v>25203</v>
      </c>
      <c r="E713" s="36">
        <f t="shared" si="23"/>
        <v>1968</v>
      </c>
      <c r="F713" s="36">
        <f t="shared" ca="1" si="24"/>
        <v>58</v>
      </c>
      <c r="G713" s="36" t="str" cm="1">
        <f t="array" aca="1" ref="G713" ca="1">_xlfn.IFS(AND(F713&gt;=21,F713&lt;=35), "Young Adults", AND(F713&gt;=35, F713&lt;=45), "Senior Adullt", AND(F713&gt;=46,F713&lt;=65), "senior",AND(F713&gt;=66,F713&lt;=87),"Super Adults")</f>
        <v>senior</v>
      </c>
      <c r="H713" s="36"/>
      <c r="I713" s="3">
        <v>40</v>
      </c>
      <c r="J713" s="2" t="s">
        <v>43</v>
      </c>
      <c r="K713" s="2" t="s">
        <v>51</v>
      </c>
      <c r="L713" s="20" t="str">
        <f>IF(AND(I713&lt;5,'Billing Details'!I713&gt;10000),"High Priority","Regular Follow Up")</f>
        <v>Regular Follow Up</v>
      </c>
      <c r="M713" t="str">
        <f>IF(AND(L713="High Priority",'Patient Health Records'!U713="Critical",'Patient Health Records'!T713="Yes"),"Needs Attention",IF(AND('Patient Health Records'!U713&lt;&gt; "Critical",'Patient Health Records'!T713="Yes"),"Monitor Later",IF(AND('Patient Health Records'!U713="Critical",'Patient Health Records'!T713="No"),"Ask for Readmission","No Action")))</f>
        <v>No Action</v>
      </c>
    </row>
    <row r="714" spans="1:13" ht="15.75" customHeight="1">
      <c r="A714" s="2" t="s">
        <v>901</v>
      </c>
      <c r="B714" s="2" t="s">
        <v>105</v>
      </c>
      <c r="C714" s="2" t="s">
        <v>9</v>
      </c>
      <c r="D714" s="17">
        <v>34699</v>
      </c>
      <c r="E714" s="36">
        <f t="shared" si="23"/>
        <v>1994</v>
      </c>
      <c r="F714" s="36">
        <f t="shared" ca="1" si="24"/>
        <v>32</v>
      </c>
      <c r="G714" s="36" t="str" cm="1">
        <f t="array" aca="1" ref="G714" ca="1">_xlfn.IFS(AND(F714&gt;=21,F714&lt;=35), "Young Adults", AND(F714&gt;=35, F714&lt;=45), "Senior Adullt", AND(F714&gt;=46,F714&lt;=65), "senior",AND(F714&gt;=66,F714&lt;=87),"Super Adults")</f>
        <v>Young Adults</v>
      </c>
      <c r="H714" s="36"/>
      <c r="I714" s="3">
        <v>20</v>
      </c>
      <c r="J714" s="2" t="s">
        <v>33</v>
      </c>
      <c r="K714" s="2" t="s">
        <v>29</v>
      </c>
      <c r="L714" s="20" t="str">
        <f>IF(AND(I714&lt;5,'Billing Details'!I714&gt;10000),"High Priority","Regular Follow Up")</f>
        <v>Regular Follow Up</v>
      </c>
      <c r="M714" t="str">
        <f>IF(AND(L714="High Priority",'Patient Health Records'!U714="Critical",'Patient Health Records'!T714="Yes"),"Needs Attention",IF(AND('Patient Health Records'!U714&lt;&gt; "Critical",'Patient Health Records'!T714="Yes"),"Monitor Later",IF(AND('Patient Health Records'!U714="Critical",'Patient Health Records'!T714="No"),"Ask for Readmission","No Action")))</f>
        <v>Monitor Later</v>
      </c>
    </row>
    <row r="715" spans="1:13" ht="15.75" customHeight="1">
      <c r="A715" s="2" t="s">
        <v>902</v>
      </c>
      <c r="B715" s="2" t="s">
        <v>136</v>
      </c>
      <c r="C715" s="2" t="s">
        <v>19</v>
      </c>
      <c r="D715" s="17">
        <v>28855</v>
      </c>
      <c r="E715" s="36">
        <f t="shared" si="23"/>
        <v>1978</v>
      </c>
      <c r="F715" s="36">
        <f t="shared" ca="1" si="24"/>
        <v>48</v>
      </c>
      <c r="G715" s="36" t="str" cm="1">
        <f t="array" aca="1" ref="G715" ca="1">_xlfn.IFS(AND(F715&gt;=21,F715&lt;=35), "Young Adults", AND(F715&gt;=35, F715&lt;=45), "Senior Adullt", AND(F715&gt;=46,F715&lt;=65), "senior",AND(F715&gt;=66,F715&lt;=87),"Super Adults")</f>
        <v>senior</v>
      </c>
      <c r="H715" s="36"/>
      <c r="I715" s="3">
        <v>5</v>
      </c>
      <c r="J715" s="2" t="s">
        <v>28</v>
      </c>
      <c r="K715" s="2" t="s">
        <v>11</v>
      </c>
      <c r="L715" s="20" t="str">
        <f>IF(AND(I715&lt;5,'Billing Details'!I715&gt;10000),"High Priority","Regular Follow Up")</f>
        <v>Regular Follow Up</v>
      </c>
      <c r="M715" t="str">
        <f>IF(AND(L715="High Priority",'Patient Health Records'!U715="Critical",'Patient Health Records'!T715="Yes"),"Needs Attention",IF(AND('Patient Health Records'!U715&lt;&gt; "Critical",'Patient Health Records'!T715="Yes"),"Monitor Later",IF(AND('Patient Health Records'!U715="Critical",'Patient Health Records'!T715="No"),"Ask for Readmission","No Action")))</f>
        <v>No Action</v>
      </c>
    </row>
    <row r="716" spans="1:13" ht="15.75" customHeight="1">
      <c r="A716" s="2" t="s">
        <v>903</v>
      </c>
      <c r="B716" s="2" t="s">
        <v>131</v>
      </c>
      <c r="C716" s="2" t="s">
        <v>19</v>
      </c>
      <c r="D716" s="17">
        <v>27029</v>
      </c>
      <c r="E716" s="36">
        <f t="shared" si="23"/>
        <v>1973</v>
      </c>
      <c r="F716" s="36">
        <f t="shared" ca="1" si="24"/>
        <v>53</v>
      </c>
      <c r="G716" s="36" t="str" cm="1">
        <f t="array" aca="1" ref="G716" ca="1">_xlfn.IFS(AND(F716&gt;=21,F716&lt;=35), "Young Adults", AND(F716&gt;=35, F716&lt;=45), "Senior Adullt", AND(F716&gt;=46,F716&lt;=65), "senior",AND(F716&gt;=66,F716&lt;=87),"Super Adults")</f>
        <v>senior</v>
      </c>
      <c r="H716" s="36"/>
      <c r="I716" s="3">
        <v>20</v>
      </c>
      <c r="J716" s="2" t="s">
        <v>33</v>
      </c>
      <c r="K716" s="2" t="s">
        <v>29</v>
      </c>
      <c r="L716" s="20" t="str">
        <f>IF(AND(I716&lt;5,'Billing Details'!I716&gt;10000),"High Priority","Regular Follow Up")</f>
        <v>Regular Follow Up</v>
      </c>
      <c r="M716" t="str">
        <f>IF(AND(L716="High Priority",'Patient Health Records'!U716="Critical",'Patient Health Records'!T716="Yes"),"Needs Attention",IF(AND('Patient Health Records'!U716&lt;&gt; "Critical",'Patient Health Records'!T716="Yes"),"Monitor Later",IF(AND('Patient Health Records'!U716="Critical",'Patient Health Records'!T716="No"),"Ask for Readmission","No Action")))</f>
        <v>No Action</v>
      </c>
    </row>
    <row r="717" spans="1:13" ht="15.75" customHeight="1">
      <c r="A717" s="2" t="s">
        <v>904</v>
      </c>
      <c r="B717" s="2" t="s">
        <v>181</v>
      </c>
      <c r="C717" s="2" t="s">
        <v>9</v>
      </c>
      <c r="D717" s="17">
        <v>25203</v>
      </c>
      <c r="E717" s="36">
        <f t="shared" si="23"/>
        <v>1968</v>
      </c>
      <c r="F717" s="36">
        <f t="shared" ca="1" si="24"/>
        <v>58</v>
      </c>
      <c r="G717" s="36" t="str" cm="1">
        <f t="array" aca="1" ref="G717" ca="1">_xlfn.IFS(AND(F717&gt;=21,F717&lt;=35), "Young Adults", AND(F717&gt;=35, F717&lt;=45), "Senior Adullt", AND(F717&gt;=46,F717&lt;=65), "senior",AND(F717&gt;=66,F717&lt;=87),"Super Adults")</f>
        <v>senior</v>
      </c>
      <c r="H717" s="36"/>
      <c r="I717" s="3">
        <v>12</v>
      </c>
      <c r="J717" s="2" t="s">
        <v>20</v>
      </c>
      <c r="K717" s="2" t="s">
        <v>11</v>
      </c>
      <c r="L717" s="20" t="str">
        <f>IF(AND(I717&lt;5,'Billing Details'!I717&gt;10000),"High Priority","Regular Follow Up")</f>
        <v>Regular Follow Up</v>
      </c>
      <c r="M717" t="str">
        <f>IF(AND(L717="High Priority",'Patient Health Records'!U717="Critical",'Patient Health Records'!T717="Yes"),"Needs Attention",IF(AND('Patient Health Records'!U717&lt;&gt; "Critical",'Patient Health Records'!T717="Yes"),"Monitor Later",IF(AND('Patient Health Records'!U717="Critical",'Patient Health Records'!T717="No"),"Ask for Readmission","No Action")))</f>
        <v>No Action</v>
      </c>
    </row>
    <row r="718" spans="1:13" ht="15.75" customHeight="1">
      <c r="A718" s="2" t="s">
        <v>905</v>
      </c>
      <c r="B718" s="2" t="s">
        <v>801</v>
      </c>
      <c r="C718" s="2" t="s">
        <v>19</v>
      </c>
      <c r="D718" s="17">
        <v>27029</v>
      </c>
      <c r="E718" s="36">
        <f t="shared" si="23"/>
        <v>1973</v>
      </c>
      <c r="F718" s="36">
        <f t="shared" ca="1" si="24"/>
        <v>53</v>
      </c>
      <c r="G718" s="36" t="str" cm="1">
        <f t="array" aca="1" ref="G718" ca="1">_xlfn.IFS(AND(F718&gt;=21,F718&lt;=35), "Young Adults", AND(F718&gt;=35, F718&lt;=45), "Senior Adullt", AND(F718&gt;=46,F718&lt;=65), "senior",AND(F718&gt;=66,F718&lt;=87),"Super Adults")</f>
        <v>senior</v>
      </c>
      <c r="H718" s="36"/>
      <c r="I718" s="3">
        <v>3</v>
      </c>
      <c r="J718" s="2" t="s">
        <v>22</v>
      </c>
      <c r="K718" s="2" t="s">
        <v>17</v>
      </c>
      <c r="L718" s="20" t="str">
        <f>IF(AND(I718&lt;5,'Billing Details'!I718&gt;10000),"High Priority","Regular Follow Up")</f>
        <v>High Priority</v>
      </c>
      <c r="M718" t="str">
        <f>IF(AND(L718="High Priority",'Patient Health Records'!U718="Critical",'Patient Health Records'!T718="Yes"),"Needs Attention",IF(AND('Patient Health Records'!U718&lt;&gt; "Critical",'Patient Health Records'!T718="Yes"),"Monitor Later",IF(AND('Patient Health Records'!U718="Critical",'Patient Health Records'!T718="No"),"Ask for Readmission","No Action")))</f>
        <v>No Action</v>
      </c>
    </row>
    <row r="719" spans="1:13" ht="15.75" customHeight="1">
      <c r="A719" s="2" t="s">
        <v>906</v>
      </c>
      <c r="B719" s="2" t="s">
        <v>113</v>
      </c>
      <c r="C719" s="2" t="s">
        <v>19</v>
      </c>
      <c r="D719" s="17">
        <v>19724</v>
      </c>
      <c r="E719" s="36">
        <f t="shared" si="23"/>
        <v>1953</v>
      </c>
      <c r="F719" s="36">
        <f t="shared" ca="1" si="24"/>
        <v>73</v>
      </c>
      <c r="G719" s="36" t="str" cm="1">
        <f t="array" aca="1" ref="G719" ca="1">_xlfn.IFS(AND(F719&gt;=21,F719&lt;=35), "Young Adults", AND(F719&gt;=35, F719&lt;=45), "Senior Adullt", AND(F719&gt;=46,F719&lt;=65), "senior",AND(F719&gt;=66,F719&lt;=87),"Super Adults")</f>
        <v>Super Adults</v>
      </c>
      <c r="H719" s="36"/>
      <c r="I719" s="3">
        <v>12</v>
      </c>
      <c r="J719" s="2" t="s">
        <v>16</v>
      </c>
      <c r="K719" s="2" t="s">
        <v>17</v>
      </c>
      <c r="L719" s="20" t="str">
        <f>IF(AND(I719&lt;5,'Billing Details'!I719&gt;10000),"High Priority","Regular Follow Up")</f>
        <v>Regular Follow Up</v>
      </c>
      <c r="M719" t="str">
        <f>IF(AND(L719="High Priority",'Patient Health Records'!U719="Critical",'Patient Health Records'!T719="Yes"),"Needs Attention",IF(AND('Patient Health Records'!U719&lt;&gt; "Critical",'Patient Health Records'!T719="Yes"),"Monitor Later",IF(AND('Patient Health Records'!U719="Critical",'Patient Health Records'!T719="No"),"Ask for Readmission","No Action")))</f>
        <v>Monitor Later</v>
      </c>
    </row>
    <row r="720" spans="1:13" ht="15.75" customHeight="1">
      <c r="A720" s="2" t="s">
        <v>907</v>
      </c>
      <c r="B720" s="2" t="s">
        <v>101</v>
      </c>
      <c r="C720" s="2" t="s">
        <v>19</v>
      </c>
      <c r="D720" s="17">
        <v>29951</v>
      </c>
      <c r="E720" s="36">
        <f t="shared" si="23"/>
        <v>1981</v>
      </c>
      <c r="F720" s="36">
        <f t="shared" ca="1" si="24"/>
        <v>45</v>
      </c>
      <c r="G720" s="36" t="str" cm="1">
        <f t="array" aca="1" ref="G720" ca="1">_xlfn.IFS(AND(F720&gt;=21,F720&lt;=35), "Young Adults", AND(F720&gt;=35, F720&lt;=45), "Senior Adullt", AND(F720&gt;=46,F720&lt;=65), "senior",AND(F720&gt;=66,F720&lt;=87),"Super Adults")</f>
        <v>Senior Adullt</v>
      </c>
      <c r="H720" s="36"/>
      <c r="I720" s="3">
        <v>20</v>
      </c>
      <c r="J720" s="2" t="s">
        <v>33</v>
      </c>
      <c r="K720" s="2" t="s">
        <v>29</v>
      </c>
      <c r="L720" s="20" t="str">
        <f>IF(AND(I720&lt;5,'Billing Details'!I720&gt;10000),"High Priority","Regular Follow Up")</f>
        <v>Regular Follow Up</v>
      </c>
      <c r="M720" t="str">
        <f>IF(AND(L720="High Priority",'Patient Health Records'!U720="Critical",'Patient Health Records'!T720="Yes"),"Needs Attention",IF(AND('Patient Health Records'!U720&lt;&gt; "Critical",'Patient Health Records'!T720="Yes"),"Monitor Later",IF(AND('Patient Health Records'!U720="Critical",'Patient Health Records'!T720="No"),"Ask for Readmission","No Action")))</f>
        <v>No Action</v>
      </c>
    </row>
    <row r="721" spans="1:13" ht="15.75" customHeight="1">
      <c r="A721" s="2" t="s">
        <v>908</v>
      </c>
      <c r="B721" s="2" t="s">
        <v>1738</v>
      </c>
      <c r="C721" s="2" t="s">
        <v>9</v>
      </c>
      <c r="D721" s="17">
        <v>32508</v>
      </c>
      <c r="E721" s="36">
        <f t="shared" si="23"/>
        <v>1988</v>
      </c>
      <c r="F721" s="36">
        <f t="shared" ca="1" si="24"/>
        <v>38</v>
      </c>
      <c r="G721" s="36" t="str" cm="1">
        <f t="array" aca="1" ref="G721" ca="1">_xlfn.IFS(AND(F721&gt;=21,F721&lt;=35), "Young Adults", AND(F721&gt;=35, F721&lt;=45), "Senior Adullt", AND(F721&gt;=46,F721&lt;=65), "senior",AND(F721&gt;=66,F721&lt;=87),"Super Adults")</f>
        <v>Senior Adullt</v>
      </c>
      <c r="H721" s="36"/>
      <c r="I721" s="3">
        <v>40</v>
      </c>
      <c r="J721" s="2" t="s">
        <v>28</v>
      </c>
      <c r="K721" s="2" t="s">
        <v>11</v>
      </c>
      <c r="L721" s="20" t="str">
        <f>IF(AND(I721&lt;5,'Billing Details'!I721&gt;10000),"High Priority","Regular Follow Up")</f>
        <v>Regular Follow Up</v>
      </c>
      <c r="M721" t="str">
        <f>IF(AND(L721="High Priority",'Patient Health Records'!U721="Critical",'Patient Health Records'!T721="Yes"),"Needs Attention",IF(AND('Patient Health Records'!U721&lt;&gt; "Critical",'Patient Health Records'!T721="Yes"),"Monitor Later",IF(AND('Patient Health Records'!U721="Critical",'Patient Health Records'!T721="No"),"Ask for Readmission","No Action")))</f>
        <v>No Action</v>
      </c>
    </row>
    <row r="722" spans="1:13" ht="15.75" customHeight="1">
      <c r="A722" s="2" t="s">
        <v>909</v>
      </c>
      <c r="B722" s="2" t="s">
        <v>1739</v>
      </c>
      <c r="C722" s="2" t="s">
        <v>9</v>
      </c>
      <c r="D722" s="17">
        <v>23377</v>
      </c>
      <c r="E722" s="36">
        <f t="shared" si="23"/>
        <v>1964</v>
      </c>
      <c r="F722" s="36">
        <f t="shared" ca="1" si="24"/>
        <v>62</v>
      </c>
      <c r="G722" s="36" t="str" cm="1">
        <f t="array" aca="1" ref="G722" ca="1">_xlfn.IFS(AND(F722&gt;=21,F722&lt;=35), "Young Adults", AND(F722&gt;=35, F722&lt;=45), "Senior Adullt", AND(F722&gt;=46,F722&lt;=65), "senior",AND(F722&gt;=66,F722&lt;=87),"Super Adults")</f>
        <v>senior</v>
      </c>
      <c r="H722" s="36"/>
      <c r="I722" s="3">
        <v>15</v>
      </c>
      <c r="J722" s="2" t="s">
        <v>43</v>
      </c>
      <c r="K722" s="2" t="s">
        <v>51</v>
      </c>
      <c r="L722" s="20" t="str">
        <f>IF(AND(I722&lt;5,'Billing Details'!I722&gt;10000),"High Priority","Regular Follow Up")</f>
        <v>Regular Follow Up</v>
      </c>
      <c r="M722" t="str">
        <f>IF(AND(L722="High Priority",'Patient Health Records'!U722="Critical",'Patient Health Records'!T722="Yes"),"Needs Attention",IF(AND('Patient Health Records'!U722&lt;&gt; "Critical",'Patient Health Records'!T722="Yes"),"Monitor Later",IF(AND('Patient Health Records'!U722="Critical",'Patient Health Records'!T722="No"),"Ask for Readmission","No Action")))</f>
        <v>No Action</v>
      </c>
    </row>
    <row r="723" spans="1:13" ht="15.75" customHeight="1">
      <c r="A723" s="2" t="s">
        <v>910</v>
      </c>
      <c r="B723" s="2" t="s">
        <v>911</v>
      </c>
      <c r="C723" s="2" t="s">
        <v>9</v>
      </c>
      <c r="D723" s="17">
        <v>31047</v>
      </c>
      <c r="E723" s="36">
        <f t="shared" si="23"/>
        <v>1984</v>
      </c>
      <c r="F723" s="36">
        <f t="shared" ca="1" si="24"/>
        <v>42</v>
      </c>
      <c r="G723" s="36" t="str" cm="1">
        <f t="array" aca="1" ref="G723" ca="1">_xlfn.IFS(AND(F723&gt;=21,F723&lt;=35), "Young Adults", AND(F723&gt;=35, F723&lt;=45), "Senior Adullt", AND(F723&gt;=46,F723&lt;=65), "senior",AND(F723&gt;=66,F723&lt;=87),"Super Adults")</f>
        <v>Senior Adullt</v>
      </c>
      <c r="H723" s="36"/>
      <c r="I723" s="3">
        <v>25</v>
      </c>
      <c r="J723" s="2" t="s">
        <v>20</v>
      </c>
      <c r="K723" s="2" t="s">
        <v>11</v>
      </c>
      <c r="L723" s="20" t="str">
        <f>IF(AND(I723&lt;5,'Billing Details'!I723&gt;10000),"High Priority","Regular Follow Up")</f>
        <v>Regular Follow Up</v>
      </c>
      <c r="M723" t="str">
        <f>IF(AND(L723="High Priority",'Patient Health Records'!U723="Critical",'Patient Health Records'!T723="Yes"),"Needs Attention",IF(AND('Patient Health Records'!U723&lt;&gt; "Critical",'Patient Health Records'!T723="Yes"),"Monitor Later",IF(AND('Patient Health Records'!U723="Critical",'Patient Health Records'!T723="No"),"Ask for Readmission","No Action")))</f>
        <v>No Action</v>
      </c>
    </row>
    <row r="724" spans="1:13" ht="15.75" customHeight="1">
      <c r="A724" s="2" t="s">
        <v>912</v>
      </c>
      <c r="B724" s="2" t="s">
        <v>8</v>
      </c>
      <c r="C724" s="2" t="s">
        <v>9</v>
      </c>
      <c r="D724" s="17">
        <v>34334</v>
      </c>
      <c r="E724" s="36">
        <f t="shared" si="23"/>
        <v>1993</v>
      </c>
      <c r="F724" s="36">
        <f t="shared" ca="1" si="24"/>
        <v>33</v>
      </c>
      <c r="G724" s="36" t="str" cm="1">
        <f t="array" aca="1" ref="G724" ca="1">_xlfn.IFS(AND(F724&gt;=21,F724&lt;=35), "Young Adults", AND(F724&gt;=35, F724&lt;=45), "Senior Adullt", AND(F724&gt;=46,F724&lt;=65), "senior",AND(F724&gt;=66,F724&lt;=87),"Super Adults")</f>
        <v>Young Adults</v>
      </c>
      <c r="H724" s="36"/>
      <c r="I724" s="3">
        <v>12</v>
      </c>
      <c r="J724" s="2" t="s">
        <v>33</v>
      </c>
      <c r="K724" s="2" t="s">
        <v>29</v>
      </c>
      <c r="L724" s="20" t="str">
        <f>IF(AND(I724&lt;5,'Billing Details'!I724&gt;10000),"High Priority","Regular Follow Up")</f>
        <v>Regular Follow Up</v>
      </c>
      <c r="M724" t="str">
        <f>IF(AND(L724="High Priority",'Patient Health Records'!U724="Critical",'Patient Health Records'!T724="Yes"),"Needs Attention",IF(AND('Patient Health Records'!U724&lt;&gt; "Critical",'Patient Health Records'!T724="Yes"),"Monitor Later",IF(AND('Patient Health Records'!U724="Critical",'Patient Health Records'!T724="No"),"Ask for Readmission","No Action")))</f>
        <v>No Action</v>
      </c>
    </row>
    <row r="725" spans="1:13" ht="15.75" customHeight="1">
      <c r="A725" s="2" t="s">
        <v>913</v>
      </c>
      <c r="B725" s="2" t="s">
        <v>36</v>
      </c>
      <c r="C725" s="2" t="s">
        <v>19</v>
      </c>
      <c r="D725" s="17">
        <v>26299</v>
      </c>
      <c r="E725" s="36">
        <f t="shared" si="23"/>
        <v>1972</v>
      </c>
      <c r="F725" s="36">
        <f t="shared" ca="1" si="24"/>
        <v>54</v>
      </c>
      <c r="G725" s="36" t="str" cm="1">
        <f t="array" aca="1" ref="G725" ca="1">_xlfn.IFS(AND(F725&gt;=21,F725&lt;=35), "Young Adults", AND(F725&gt;=35, F725&lt;=45), "Senior Adullt", AND(F725&gt;=46,F725&lt;=65), "senior",AND(F725&gt;=66,F725&lt;=87),"Super Adults")</f>
        <v>senior</v>
      </c>
      <c r="H725" s="36"/>
      <c r="I725" s="3">
        <v>40</v>
      </c>
      <c r="J725" s="2" t="s">
        <v>10</v>
      </c>
      <c r="K725" s="2" t="s">
        <v>11</v>
      </c>
      <c r="L725" s="20" t="str">
        <f>IF(AND(I725&lt;5,'Billing Details'!I725&gt;10000),"High Priority","Regular Follow Up")</f>
        <v>Regular Follow Up</v>
      </c>
      <c r="M725" t="str">
        <f>IF(AND(L725="High Priority",'Patient Health Records'!U725="Critical",'Patient Health Records'!T725="Yes"),"Needs Attention",IF(AND('Patient Health Records'!U725&lt;&gt; "Critical",'Patient Health Records'!T725="Yes"),"Monitor Later",IF(AND('Patient Health Records'!U725="Critical",'Patient Health Records'!T725="No"),"Ask for Readmission","No Action")))</f>
        <v>Monitor Later</v>
      </c>
    </row>
    <row r="726" spans="1:13" ht="15.75" customHeight="1">
      <c r="A726" s="2" t="s">
        <v>914</v>
      </c>
      <c r="B726" s="2" t="s">
        <v>215</v>
      </c>
      <c r="C726" s="2" t="s">
        <v>9</v>
      </c>
      <c r="D726" s="17">
        <v>32508</v>
      </c>
      <c r="E726" s="36">
        <f t="shared" si="23"/>
        <v>1988</v>
      </c>
      <c r="F726" s="36">
        <f t="shared" ca="1" si="24"/>
        <v>38</v>
      </c>
      <c r="G726" s="36" t="str" cm="1">
        <f t="array" aca="1" ref="G726" ca="1">_xlfn.IFS(AND(F726&gt;=21,F726&lt;=35), "Young Adults", AND(F726&gt;=35, F726&lt;=45), "Senior Adullt", AND(F726&gt;=46,F726&lt;=65), "senior",AND(F726&gt;=66,F726&lt;=87),"Super Adults")</f>
        <v>Senior Adullt</v>
      </c>
      <c r="H726" s="36"/>
      <c r="I726" s="3">
        <v>25</v>
      </c>
      <c r="J726" s="2" t="s">
        <v>28</v>
      </c>
      <c r="K726" s="2" t="s">
        <v>11</v>
      </c>
      <c r="L726" s="20" t="str">
        <f>IF(AND(I726&lt;5,'Billing Details'!I726&gt;10000),"High Priority","Regular Follow Up")</f>
        <v>Regular Follow Up</v>
      </c>
      <c r="M726" t="str">
        <f>IF(AND(L726="High Priority",'Patient Health Records'!U726="Critical",'Patient Health Records'!T726="Yes"),"Needs Attention",IF(AND('Patient Health Records'!U726&lt;&gt; "Critical",'Patient Health Records'!T726="Yes"),"Monitor Later",IF(AND('Patient Health Records'!U726="Critical",'Patient Health Records'!T726="No"),"Ask for Readmission","No Action")))</f>
        <v>Ask for Readmission</v>
      </c>
    </row>
    <row r="727" spans="1:13" ht="15.75" customHeight="1">
      <c r="A727" s="2" t="s">
        <v>915</v>
      </c>
      <c r="B727" s="2" t="s">
        <v>916</v>
      </c>
      <c r="C727" s="2" t="s">
        <v>9</v>
      </c>
      <c r="D727" s="17">
        <v>23377</v>
      </c>
      <c r="E727" s="36">
        <f t="shared" si="23"/>
        <v>1964</v>
      </c>
      <c r="F727" s="36">
        <f t="shared" ca="1" si="24"/>
        <v>62</v>
      </c>
      <c r="G727" s="36" t="str" cm="1">
        <f t="array" aca="1" ref="G727" ca="1">_xlfn.IFS(AND(F727&gt;=21,F727&lt;=35), "Young Adults", AND(F727&gt;=35, F727&lt;=45), "Senior Adullt", AND(F727&gt;=46,F727&lt;=65), "senior",AND(F727&gt;=66,F727&lt;=87),"Super Adults")</f>
        <v>senior</v>
      </c>
      <c r="H727" s="36"/>
      <c r="I727" s="3">
        <v>7</v>
      </c>
      <c r="J727" s="2" t="s">
        <v>28</v>
      </c>
      <c r="K727" s="2" t="s">
        <v>11</v>
      </c>
      <c r="L727" s="20" t="str">
        <f>IF(AND(I727&lt;5,'Billing Details'!I727&gt;10000),"High Priority","Regular Follow Up")</f>
        <v>Regular Follow Up</v>
      </c>
      <c r="M727" t="str">
        <f>IF(AND(L727="High Priority",'Patient Health Records'!U727="Critical",'Patient Health Records'!T727="Yes"),"Needs Attention",IF(AND('Patient Health Records'!U727&lt;&gt; "Critical",'Patient Health Records'!T727="Yes"),"Monitor Later",IF(AND('Patient Health Records'!U727="Critical",'Patient Health Records'!T727="No"),"Ask for Readmission","No Action")))</f>
        <v>Monitor Later</v>
      </c>
    </row>
    <row r="728" spans="1:13" ht="15.75" customHeight="1">
      <c r="A728" s="2" t="s">
        <v>917</v>
      </c>
      <c r="B728" s="2" t="s">
        <v>185</v>
      </c>
      <c r="C728" s="2" t="s">
        <v>9</v>
      </c>
      <c r="D728" s="17">
        <v>28855</v>
      </c>
      <c r="E728" s="36">
        <f t="shared" si="23"/>
        <v>1978</v>
      </c>
      <c r="F728" s="36">
        <f t="shared" ca="1" si="24"/>
        <v>48</v>
      </c>
      <c r="G728" s="36" t="str" cm="1">
        <f t="array" aca="1" ref="G728" ca="1">_xlfn.IFS(AND(F728&gt;=21,F728&lt;=35), "Young Adults", AND(F728&gt;=35, F728&lt;=45), "Senior Adullt", AND(F728&gt;=46,F728&lt;=65), "senior",AND(F728&gt;=66,F728&lt;=87),"Super Adults")</f>
        <v>senior</v>
      </c>
      <c r="H728" s="36"/>
      <c r="I728" s="3">
        <v>3</v>
      </c>
      <c r="J728" s="2" t="s">
        <v>10</v>
      </c>
      <c r="K728" s="2" t="s">
        <v>11</v>
      </c>
      <c r="L728" s="20" t="str">
        <f>IF(AND(I728&lt;5,'Billing Details'!I728&gt;10000),"High Priority","Regular Follow Up")</f>
        <v>High Priority</v>
      </c>
      <c r="M728" t="str">
        <f>IF(AND(L728="High Priority",'Patient Health Records'!U728="Critical",'Patient Health Records'!T728="Yes"),"Needs Attention",IF(AND('Patient Health Records'!U728&lt;&gt; "Critical",'Patient Health Records'!T728="Yes"),"Monitor Later",IF(AND('Patient Health Records'!U728="Critical",'Patient Health Records'!T728="No"),"Ask for Readmission","No Action")))</f>
        <v>No Action</v>
      </c>
    </row>
    <row r="729" spans="1:13" ht="15.75" customHeight="1">
      <c r="A729" s="2" t="s">
        <v>918</v>
      </c>
      <c r="B729" s="2" t="s">
        <v>113</v>
      </c>
      <c r="C729" s="2" t="s">
        <v>19</v>
      </c>
      <c r="D729" s="17">
        <v>28855</v>
      </c>
      <c r="E729" s="36">
        <f t="shared" si="23"/>
        <v>1978</v>
      </c>
      <c r="F729" s="36">
        <f t="shared" ca="1" si="24"/>
        <v>48</v>
      </c>
      <c r="G729" s="36" t="str" cm="1">
        <f t="array" aca="1" ref="G729" ca="1">_xlfn.IFS(AND(F729&gt;=21,F729&lt;=35), "Young Adults", AND(F729&gt;=35, F729&lt;=45), "Senior Adullt", AND(F729&gt;=46,F729&lt;=65), "senior",AND(F729&gt;=66,F729&lt;=87),"Super Adults")</f>
        <v>senior</v>
      </c>
      <c r="H729" s="36"/>
      <c r="I729" s="3">
        <v>15</v>
      </c>
      <c r="J729" s="2" t="s">
        <v>16</v>
      </c>
      <c r="K729" s="2" t="s">
        <v>17</v>
      </c>
      <c r="L729" s="20" t="str">
        <f>IF(AND(I729&lt;5,'Billing Details'!I729&gt;10000),"High Priority","Regular Follow Up")</f>
        <v>Regular Follow Up</v>
      </c>
      <c r="M729" t="str">
        <f>IF(AND(L729="High Priority",'Patient Health Records'!U729="Critical",'Patient Health Records'!T729="Yes"),"Needs Attention",IF(AND('Patient Health Records'!U729&lt;&gt; "Critical",'Patient Health Records'!T729="Yes"),"Monitor Later",IF(AND('Patient Health Records'!U729="Critical",'Patient Health Records'!T729="No"),"Ask for Readmission","No Action")))</f>
        <v>Monitor Later</v>
      </c>
    </row>
    <row r="730" spans="1:13" ht="15.75" customHeight="1">
      <c r="A730" s="2" t="s">
        <v>919</v>
      </c>
      <c r="B730" s="2" t="s">
        <v>136</v>
      </c>
      <c r="C730" s="2" t="s">
        <v>19</v>
      </c>
      <c r="D730" s="17">
        <v>23377</v>
      </c>
      <c r="E730" s="36">
        <f t="shared" si="23"/>
        <v>1964</v>
      </c>
      <c r="F730" s="36">
        <f t="shared" ca="1" si="24"/>
        <v>62</v>
      </c>
      <c r="G730" s="36" t="str" cm="1">
        <f t="array" aca="1" ref="G730" ca="1">_xlfn.IFS(AND(F730&gt;=21,F730&lt;=35), "Young Adults", AND(F730&gt;=35, F730&lt;=45), "Senior Adullt", AND(F730&gt;=46,F730&lt;=65), "senior",AND(F730&gt;=66,F730&lt;=87),"Super Adults")</f>
        <v>senior</v>
      </c>
      <c r="H730" s="36"/>
      <c r="I730" s="3">
        <v>30</v>
      </c>
      <c r="J730" s="2" t="s">
        <v>43</v>
      </c>
      <c r="K730" s="2" t="s">
        <v>51</v>
      </c>
      <c r="L730" s="20" t="str">
        <f>IF(AND(I730&lt;5,'Billing Details'!I730&gt;10000),"High Priority","Regular Follow Up")</f>
        <v>Regular Follow Up</v>
      </c>
      <c r="M730" t="str">
        <f>IF(AND(L730="High Priority",'Patient Health Records'!U730="Critical",'Patient Health Records'!T730="Yes"),"Needs Attention",IF(AND('Patient Health Records'!U730&lt;&gt; "Critical",'Patient Health Records'!T730="Yes"),"Monitor Later",IF(AND('Patient Health Records'!U730="Critical",'Patient Health Records'!T730="No"),"Ask for Readmission","No Action")))</f>
        <v>No Action</v>
      </c>
    </row>
    <row r="731" spans="1:13" ht="15.75" customHeight="1">
      <c r="A731" s="2" t="s">
        <v>920</v>
      </c>
      <c r="B731" s="2" t="s">
        <v>50</v>
      </c>
      <c r="C731" s="2" t="s">
        <v>19</v>
      </c>
      <c r="D731" s="17">
        <v>27029</v>
      </c>
      <c r="E731" s="36">
        <f t="shared" si="23"/>
        <v>1973</v>
      </c>
      <c r="F731" s="36">
        <f t="shared" ca="1" si="24"/>
        <v>53</v>
      </c>
      <c r="G731" s="36" t="str" cm="1">
        <f t="array" aca="1" ref="G731" ca="1">_xlfn.IFS(AND(F731&gt;=21,F731&lt;=35), "Young Adults", AND(F731&gt;=35, F731&lt;=45), "Senior Adullt", AND(F731&gt;=46,F731&lt;=65), "senior",AND(F731&gt;=66,F731&lt;=87),"Super Adults")</f>
        <v>senior</v>
      </c>
      <c r="H731" s="36"/>
      <c r="I731" s="3">
        <v>40</v>
      </c>
      <c r="J731" s="2" t="s">
        <v>20</v>
      </c>
      <c r="K731" s="2" t="s">
        <v>11</v>
      </c>
      <c r="L731" s="20" t="str">
        <f>IF(AND(I731&lt;5,'Billing Details'!I731&gt;10000),"High Priority","Regular Follow Up")</f>
        <v>Regular Follow Up</v>
      </c>
      <c r="M731" t="str">
        <f>IF(AND(L731="High Priority",'Patient Health Records'!U731="Critical",'Patient Health Records'!T731="Yes"),"Needs Attention",IF(AND('Patient Health Records'!U731&lt;&gt; "Critical",'Patient Health Records'!T731="Yes"),"Monitor Later",IF(AND('Patient Health Records'!U731="Critical",'Patient Health Records'!T731="No"),"Ask for Readmission","No Action")))</f>
        <v>No Action</v>
      </c>
    </row>
    <row r="732" spans="1:13" ht="15.75" customHeight="1">
      <c r="A732" s="2" t="s">
        <v>921</v>
      </c>
      <c r="B732" s="2" t="s">
        <v>385</v>
      </c>
      <c r="C732" s="2" t="s">
        <v>9</v>
      </c>
      <c r="D732" s="17">
        <v>29586</v>
      </c>
      <c r="E732" s="36">
        <f t="shared" si="23"/>
        <v>1980</v>
      </c>
      <c r="F732" s="36">
        <f t="shared" ca="1" si="24"/>
        <v>46</v>
      </c>
      <c r="G732" s="36" t="str" cm="1">
        <f t="array" aca="1" ref="G732" ca="1">_xlfn.IFS(AND(F732&gt;=21,F732&lt;=35), "Young Adults", AND(F732&gt;=35, F732&lt;=45), "Senior Adullt", AND(F732&gt;=46,F732&lt;=65), "senior",AND(F732&gt;=66,F732&lt;=87),"Super Adults")</f>
        <v>senior</v>
      </c>
      <c r="H732" s="36"/>
      <c r="I732" s="3">
        <v>15</v>
      </c>
      <c r="J732" s="2" t="s">
        <v>43</v>
      </c>
      <c r="K732" s="2" t="s">
        <v>51</v>
      </c>
      <c r="L732" s="20" t="str">
        <f>IF(AND(I732&lt;5,'Billing Details'!I732&gt;10000),"High Priority","Regular Follow Up")</f>
        <v>Regular Follow Up</v>
      </c>
      <c r="M732" t="str">
        <f>IF(AND(L732="High Priority",'Patient Health Records'!U732="Critical",'Patient Health Records'!T732="Yes"),"Needs Attention",IF(AND('Patient Health Records'!U732&lt;&gt; "Critical",'Patient Health Records'!T732="Yes"),"Monitor Later",IF(AND('Patient Health Records'!U732="Critical",'Patient Health Records'!T732="No"),"Ask for Readmission","No Action")))</f>
        <v>Monitor Later</v>
      </c>
    </row>
    <row r="733" spans="1:13" ht="15.75" customHeight="1">
      <c r="A733" s="2" t="s">
        <v>922</v>
      </c>
      <c r="B733" s="2" t="s">
        <v>205</v>
      </c>
      <c r="C733" s="2" t="s">
        <v>9</v>
      </c>
      <c r="D733" s="17">
        <v>28855</v>
      </c>
      <c r="E733" s="36">
        <f t="shared" si="23"/>
        <v>1978</v>
      </c>
      <c r="F733" s="36">
        <f t="shared" ca="1" si="24"/>
        <v>48</v>
      </c>
      <c r="G733" s="36" t="str" cm="1">
        <f t="array" aca="1" ref="G733" ca="1">_xlfn.IFS(AND(F733&gt;=21,F733&lt;=35), "Young Adults", AND(F733&gt;=35, F733&lt;=45), "Senior Adullt", AND(F733&gt;=46,F733&lt;=65), "senior",AND(F733&gt;=66,F733&lt;=87),"Super Adults")</f>
        <v>senior</v>
      </c>
      <c r="H733" s="36"/>
      <c r="I733" s="3">
        <v>12</v>
      </c>
      <c r="J733" s="2" t="s">
        <v>43</v>
      </c>
      <c r="K733" s="2" t="s">
        <v>51</v>
      </c>
      <c r="L733" s="20" t="str">
        <f>IF(AND(I733&lt;5,'Billing Details'!I733&gt;10000),"High Priority","Regular Follow Up")</f>
        <v>Regular Follow Up</v>
      </c>
      <c r="M733" t="str">
        <f>IF(AND(L733="High Priority",'Patient Health Records'!U733="Critical",'Patient Health Records'!T733="Yes"),"Needs Attention",IF(AND('Patient Health Records'!U733&lt;&gt; "Critical",'Patient Health Records'!T733="Yes"),"Monitor Later",IF(AND('Patient Health Records'!U733="Critical",'Patient Health Records'!T733="No"),"Ask for Readmission","No Action")))</f>
        <v>Monitor Later</v>
      </c>
    </row>
    <row r="734" spans="1:13" ht="15.75" customHeight="1">
      <c r="A734" s="2" t="s">
        <v>923</v>
      </c>
      <c r="B734" s="2" t="s">
        <v>50</v>
      </c>
      <c r="C734" s="2" t="s">
        <v>19</v>
      </c>
      <c r="D734" s="17">
        <v>28855</v>
      </c>
      <c r="E734" s="36">
        <f t="shared" si="23"/>
        <v>1978</v>
      </c>
      <c r="F734" s="36">
        <f t="shared" ca="1" si="24"/>
        <v>48</v>
      </c>
      <c r="G734" s="36" t="str" cm="1">
        <f t="array" aca="1" ref="G734" ca="1">_xlfn.IFS(AND(F734&gt;=21,F734&lt;=35), "Young Adults", AND(F734&gt;=35, F734&lt;=45), "Senior Adullt", AND(F734&gt;=46,F734&lt;=65), "senior",AND(F734&gt;=66,F734&lt;=87),"Super Adults")</f>
        <v>senior</v>
      </c>
      <c r="H734" s="36"/>
      <c r="I734" s="3">
        <v>15</v>
      </c>
      <c r="J734" s="2" t="s">
        <v>43</v>
      </c>
      <c r="K734" s="2" t="s">
        <v>51</v>
      </c>
      <c r="L734" s="20" t="str">
        <f>IF(AND(I734&lt;5,'Billing Details'!I734&gt;10000),"High Priority","Regular Follow Up")</f>
        <v>Regular Follow Up</v>
      </c>
      <c r="M734" t="str">
        <f>IF(AND(L734="High Priority",'Patient Health Records'!U734="Critical",'Patient Health Records'!T734="Yes"),"Needs Attention",IF(AND('Patient Health Records'!U734&lt;&gt; "Critical",'Patient Health Records'!T734="Yes"),"Monitor Later",IF(AND('Patient Health Records'!U734="Critical",'Patient Health Records'!T734="No"),"Ask for Readmission","No Action")))</f>
        <v>Monitor Later</v>
      </c>
    </row>
    <row r="735" spans="1:13" ht="15.75" customHeight="1">
      <c r="A735" s="2" t="s">
        <v>924</v>
      </c>
      <c r="B735" s="2" t="s">
        <v>925</v>
      </c>
      <c r="C735" s="2" t="s">
        <v>9</v>
      </c>
      <c r="D735" s="17">
        <v>19724</v>
      </c>
      <c r="E735" s="36">
        <f t="shared" si="23"/>
        <v>1953</v>
      </c>
      <c r="F735" s="36">
        <f t="shared" ca="1" si="24"/>
        <v>73</v>
      </c>
      <c r="G735" s="36" t="str" cm="1">
        <f t="array" aca="1" ref="G735" ca="1">_xlfn.IFS(AND(F735&gt;=21,F735&lt;=35), "Young Adults", AND(F735&gt;=35, F735&lt;=45), "Senior Adullt", AND(F735&gt;=46,F735&lt;=65), "senior",AND(F735&gt;=66,F735&lt;=87),"Super Adults")</f>
        <v>Super Adults</v>
      </c>
      <c r="H735" s="36"/>
      <c r="I735" s="3">
        <v>9</v>
      </c>
      <c r="J735" s="2" t="s">
        <v>10</v>
      </c>
      <c r="K735" s="2" t="s">
        <v>11</v>
      </c>
      <c r="L735" s="20" t="str">
        <f>IF(AND(I735&lt;5,'Billing Details'!I735&gt;10000),"High Priority","Regular Follow Up")</f>
        <v>Regular Follow Up</v>
      </c>
      <c r="M735" t="str">
        <f>IF(AND(L735="High Priority",'Patient Health Records'!U735="Critical",'Patient Health Records'!T735="Yes"),"Needs Attention",IF(AND('Patient Health Records'!U735&lt;&gt; "Critical",'Patient Health Records'!T735="Yes"),"Monitor Later",IF(AND('Patient Health Records'!U735="Critical",'Patient Health Records'!T735="No"),"Ask for Readmission","No Action")))</f>
        <v>Monitor Later</v>
      </c>
    </row>
    <row r="736" spans="1:13" ht="15.75" customHeight="1">
      <c r="A736" s="2" t="s">
        <v>926</v>
      </c>
      <c r="B736" s="2" t="s">
        <v>113</v>
      </c>
      <c r="C736" s="2" t="s">
        <v>19</v>
      </c>
      <c r="D736" s="17">
        <v>27029</v>
      </c>
      <c r="E736" s="36">
        <f t="shared" si="23"/>
        <v>1973</v>
      </c>
      <c r="F736" s="36">
        <f t="shared" ca="1" si="24"/>
        <v>53</v>
      </c>
      <c r="G736" s="36" t="str" cm="1">
        <f t="array" aca="1" ref="G736" ca="1">_xlfn.IFS(AND(F736&gt;=21,F736&lt;=35), "Young Adults", AND(F736&gt;=35, F736&lt;=45), "Senior Adullt", AND(F736&gt;=46,F736&lt;=65), "senior",AND(F736&gt;=66,F736&lt;=87),"Super Adults")</f>
        <v>senior</v>
      </c>
      <c r="H736" s="36"/>
      <c r="I736" s="3">
        <v>20</v>
      </c>
      <c r="J736" s="2" t="s">
        <v>28</v>
      </c>
      <c r="K736" s="2" t="s">
        <v>11</v>
      </c>
      <c r="L736" s="20" t="str">
        <f>IF(AND(I736&lt;5,'Billing Details'!I736&gt;10000),"High Priority","Regular Follow Up")</f>
        <v>Regular Follow Up</v>
      </c>
      <c r="M736" t="str">
        <f>IF(AND(L736="High Priority",'Patient Health Records'!U736="Critical",'Patient Health Records'!T736="Yes"),"Needs Attention",IF(AND('Patient Health Records'!U736&lt;&gt; "Critical",'Patient Health Records'!T736="Yes"),"Monitor Later",IF(AND('Patient Health Records'!U736="Critical",'Patient Health Records'!T736="No"),"Ask for Readmission","No Action")))</f>
        <v>No Action</v>
      </c>
    </row>
    <row r="737" spans="1:13" ht="15.75" customHeight="1">
      <c r="A737" s="2" t="s">
        <v>927</v>
      </c>
      <c r="B737" s="2" t="s">
        <v>311</v>
      </c>
      <c r="C737" s="2" t="s">
        <v>19</v>
      </c>
      <c r="D737" s="17">
        <v>27029</v>
      </c>
      <c r="E737" s="36">
        <f t="shared" si="23"/>
        <v>1973</v>
      </c>
      <c r="F737" s="36">
        <f t="shared" ca="1" si="24"/>
        <v>53</v>
      </c>
      <c r="G737" s="36" t="str" cm="1">
        <f t="array" aca="1" ref="G737" ca="1">_xlfn.IFS(AND(F737&gt;=21,F737&lt;=35), "Young Adults", AND(F737&gt;=35, F737&lt;=45), "Senior Adullt", AND(F737&gt;=46,F737&lt;=65), "senior",AND(F737&gt;=66,F737&lt;=87),"Super Adults")</f>
        <v>senior</v>
      </c>
      <c r="H737" s="36"/>
      <c r="I737" s="3">
        <v>7</v>
      </c>
      <c r="J737" s="2" t="s">
        <v>33</v>
      </c>
      <c r="K737" s="2" t="s">
        <v>29</v>
      </c>
      <c r="L737" s="20" t="str">
        <f>IF(AND(I737&lt;5,'Billing Details'!I737&gt;10000),"High Priority","Regular Follow Up")</f>
        <v>Regular Follow Up</v>
      </c>
      <c r="M737" t="str">
        <f>IF(AND(L737="High Priority",'Patient Health Records'!U737="Critical",'Patient Health Records'!T737="Yes"),"Needs Attention",IF(AND('Patient Health Records'!U737&lt;&gt; "Critical",'Patient Health Records'!T737="Yes"),"Monitor Later",IF(AND('Patient Health Records'!U737="Critical",'Patient Health Records'!T737="No"),"Ask for Readmission","No Action")))</f>
        <v>No Action</v>
      </c>
    </row>
    <row r="738" spans="1:13" ht="15.75" customHeight="1">
      <c r="A738" s="2" t="s">
        <v>928</v>
      </c>
      <c r="B738" s="2" t="s">
        <v>1740</v>
      </c>
      <c r="C738" s="2" t="s">
        <v>9</v>
      </c>
      <c r="D738" s="17">
        <v>30682</v>
      </c>
      <c r="E738" s="36">
        <f t="shared" si="23"/>
        <v>1984</v>
      </c>
      <c r="F738" s="36">
        <f t="shared" ca="1" si="24"/>
        <v>42</v>
      </c>
      <c r="G738" s="36" t="str" cm="1">
        <f t="array" aca="1" ref="G738" ca="1">_xlfn.IFS(AND(F738&gt;=21,F738&lt;=35), "Young Adults", AND(F738&gt;=35, F738&lt;=45), "Senior Adullt", AND(F738&gt;=46,F738&lt;=65), "senior",AND(F738&gt;=66,F738&lt;=87),"Super Adults")</f>
        <v>Senior Adullt</v>
      </c>
      <c r="H738" s="36"/>
      <c r="I738" s="3">
        <v>20</v>
      </c>
      <c r="J738" s="2" t="s">
        <v>33</v>
      </c>
      <c r="K738" s="2" t="s">
        <v>29</v>
      </c>
      <c r="L738" s="20" t="str">
        <f>IF(AND(I738&lt;5,'Billing Details'!I738&gt;10000),"High Priority","Regular Follow Up")</f>
        <v>Regular Follow Up</v>
      </c>
      <c r="M738" t="str">
        <f>IF(AND(L738="High Priority",'Patient Health Records'!U738="Critical",'Patient Health Records'!T738="Yes"),"Needs Attention",IF(AND('Patient Health Records'!U738&lt;&gt; "Critical",'Patient Health Records'!T738="Yes"),"Monitor Later",IF(AND('Patient Health Records'!U738="Critical",'Patient Health Records'!T738="No"),"Ask for Readmission","No Action")))</f>
        <v>No Action</v>
      </c>
    </row>
    <row r="739" spans="1:13" ht="15.75" customHeight="1">
      <c r="A739" s="2" t="s">
        <v>929</v>
      </c>
      <c r="B739" s="2" t="s">
        <v>92</v>
      </c>
      <c r="C739" s="2" t="s">
        <v>19</v>
      </c>
      <c r="D739" s="17">
        <v>32508</v>
      </c>
      <c r="E739" s="36">
        <f t="shared" si="23"/>
        <v>1988</v>
      </c>
      <c r="F739" s="36">
        <f t="shared" ca="1" si="24"/>
        <v>38</v>
      </c>
      <c r="G739" s="36" t="str" cm="1">
        <f t="array" aca="1" ref="G739" ca="1">_xlfn.IFS(AND(F739&gt;=21,F739&lt;=35), "Young Adults", AND(F739&gt;=35, F739&lt;=45), "Senior Adullt", AND(F739&gt;=46,F739&lt;=65), "senior",AND(F739&gt;=66,F739&lt;=87),"Super Adults")</f>
        <v>Senior Adullt</v>
      </c>
      <c r="H739" s="36"/>
      <c r="I739" s="3">
        <v>3</v>
      </c>
      <c r="J739" s="2" t="s">
        <v>20</v>
      </c>
      <c r="K739" s="2" t="s">
        <v>11</v>
      </c>
      <c r="L739" s="20" t="str">
        <f>IF(AND(I739&lt;5,'Billing Details'!I739&gt;10000),"High Priority","Regular Follow Up")</f>
        <v>High Priority</v>
      </c>
      <c r="M739" t="str">
        <f>IF(AND(L739="High Priority",'Patient Health Records'!U739="Critical",'Patient Health Records'!T739="Yes"),"Needs Attention",IF(AND('Patient Health Records'!U739&lt;&gt; "Critical",'Patient Health Records'!T739="Yes"),"Monitor Later",IF(AND('Patient Health Records'!U739="Critical",'Patient Health Records'!T739="No"),"Ask for Readmission","No Action")))</f>
        <v>Monitor Later</v>
      </c>
    </row>
    <row r="740" spans="1:13" ht="15.75" customHeight="1">
      <c r="A740" s="2" t="s">
        <v>930</v>
      </c>
      <c r="B740" s="2" t="s">
        <v>360</v>
      </c>
      <c r="C740" s="2" t="s">
        <v>9</v>
      </c>
      <c r="D740" s="17">
        <v>28855</v>
      </c>
      <c r="E740" s="36">
        <f t="shared" si="23"/>
        <v>1978</v>
      </c>
      <c r="F740" s="36">
        <f t="shared" ca="1" si="24"/>
        <v>48</v>
      </c>
      <c r="G740" s="36" t="str" cm="1">
        <f t="array" aca="1" ref="G740" ca="1">_xlfn.IFS(AND(F740&gt;=21,F740&lt;=35), "Young Adults", AND(F740&gt;=35, F740&lt;=45), "Senior Adullt", AND(F740&gt;=46,F740&lt;=65), "senior",AND(F740&gt;=66,F740&lt;=87),"Super Adults")</f>
        <v>senior</v>
      </c>
      <c r="H740" s="36"/>
      <c r="I740" s="3">
        <v>25</v>
      </c>
      <c r="J740" s="2" t="s">
        <v>16</v>
      </c>
      <c r="K740" s="2" t="s">
        <v>17</v>
      </c>
      <c r="L740" s="20" t="str">
        <f>IF(AND(I740&lt;5,'Billing Details'!I740&gt;10000),"High Priority","Regular Follow Up")</f>
        <v>Regular Follow Up</v>
      </c>
      <c r="M740" t="str">
        <f>IF(AND(L740="High Priority",'Patient Health Records'!U740="Critical",'Patient Health Records'!T740="Yes"),"Needs Attention",IF(AND('Patient Health Records'!U740&lt;&gt; "Critical",'Patient Health Records'!T740="Yes"),"Monitor Later",IF(AND('Patient Health Records'!U740="Critical",'Patient Health Records'!T740="No"),"Ask for Readmission","No Action")))</f>
        <v>No Action</v>
      </c>
    </row>
    <row r="741" spans="1:13" ht="15.75" customHeight="1">
      <c r="A741" s="2" t="s">
        <v>931</v>
      </c>
      <c r="B741" s="2" t="s">
        <v>105</v>
      </c>
      <c r="C741" s="2" t="s">
        <v>9</v>
      </c>
      <c r="D741" s="17">
        <v>25203</v>
      </c>
      <c r="E741" s="36">
        <f t="shared" si="23"/>
        <v>1968</v>
      </c>
      <c r="F741" s="36">
        <f t="shared" ca="1" si="24"/>
        <v>58</v>
      </c>
      <c r="G741" s="36" t="str" cm="1">
        <f t="array" aca="1" ref="G741" ca="1">_xlfn.IFS(AND(F741&gt;=21,F741&lt;=35), "Young Adults", AND(F741&gt;=35, F741&lt;=45), "Senior Adullt", AND(F741&gt;=46,F741&lt;=65), "senior",AND(F741&gt;=66,F741&lt;=87),"Super Adults")</f>
        <v>senior</v>
      </c>
      <c r="H741" s="36"/>
      <c r="I741" s="3">
        <v>7</v>
      </c>
      <c r="J741" s="2" t="s">
        <v>43</v>
      </c>
      <c r="K741" s="2" t="s">
        <v>51</v>
      </c>
      <c r="L741" s="20" t="str">
        <f>IF(AND(I741&lt;5,'Billing Details'!I741&gt;10000),"High Priority","Regular Follow Up")</f>
        <v>Regular Follow Up</v>
      </c>
      <c r="M741" t="str">
        <f>IF(AND(L741="High Priority",'Patient Health Records'!U741="Critical",'Patient Health Records'!T741="Yes"),"Needs Attention",IF(AND('Patient Health Records'!U741&lt;&gt; "Critical",'Patient Health Records'!T741="Yes"),"Monitor Later",IF(AND('Patient Health Records'!U741="Critical",'Patient Health Records'!T741="No"),"Ask for Readmission","No Action")))</f>
        <v>Ask for Readmission</v>
      </c>
    </row>
    <row r="742" spans="1:13" ht="15.75" customHeight="1">
      <c r="A742" s="2" t="s">
        <v>932</v>
      </c>
      <c r="B742" s="2" t="s">
        <v>75</v>
      </c>
      <c r="C742" s="2" t="s">
        <v>9</v>
      </c>
      <c r="D742" s="17">
        <v>28855</v>
      </c>
      <c r="E742" s="36">
        <f t="shared" si="23"/>
        <v>1978</v>
      </c>
      <c r="F742" s="36">
        <f t="shared" ca="1" si="24"/>
        <v>48</v>
      </c>
      <c r="G742" s="36" t="str" cm="1">
        <f t="array" aca="1" ref="G742" ca="1">_xlfn.IFS(AND(F742&gt;=21,F742&lt;=35), "Young Adults", AND(F742&gt;=35, F742&lt;=45), "Senior Adullt", AND(F742&gt;=46,F742&lt;=65), "senior",AND(F742&gt;=66,F742&lt;=87),"Super Adults")</f>
        <v>senior</v>
      </c>
      <c r="H742" s="36"/>
      <c r="I742" s="3">
        <v>5</v>
      </c>
      <c r="J742" s="2" t="s">
        <v>20</v>
      </c>
      <c r="K742" s="2" t="s">
        <v>11</v>
      </c>
      <c r="L742" s="20" t="str">
        <f>IF(AND(I742&lt;5,'Billing Details'!I742&gt;10000),"High Priority","Regular Follow Up")</f>
        <v>Regular Follow Up</v>
      </c>
      <c r="M742" t="str">
        <f>IF(AND(L742="High Priority",'Patient Health Records'!U742="Critical",'Patient Health Records'!T742="Yes"),"Needs Attention",IF(AND('Patient Health Records'!U742&lt;&gt; "Critical",'Patient Health Records'!T742="Yes"),"Monitor Later",IF(AND('Patient Health Records'!U742="Critical",'Patient Health Records'!T742="No"),"Ask for Readmission","No Action")))</f>
        <v>No Action</v>
      </c>
    </row>
    <row r="743" spans="1:13" ht="15.75" customHeight="1">
      <c r="A743" s="2" t="s">
        <v>933</v>
      </c>
      <c r="B743" s="2" t="s">
        <v>738</v>
      </c>
      <c r="C743" s="2" t="s">
        <v>19</v>
      </c>
      <c r="D743" s="17">
        <v>25203</v>
      </c>
      <c r="E743" s="36">
        <f t="shared" si="23"/>
        <v>1968</v>
      </c>
      <c r="F743" s="36">
        <f t="shared" ca="1" si="24"/>
        <v>58</v>
      </c>
      <c r="G743" s="36" t="str" cm="1">
        <f t="array" aca="1" ref="G743" ca="1">_xlfn.IFS(AND(F743&gt;=21,F743&lt;=35), "Young Adults", AND(F743&gt;=35, F743&lt;=45), "Senior Adullt", AND(F743&gt;=46,F743&lt;=65), "senior",AND(F743&gt;=66,F743&lt;=87),"Super Adults")</f>
        <v>senior</v>
      </c>
      <c r="H743" s="36"/>
      <c r="I743" s="3">
        <v>3</v>
      </c>
      <c r="J743" s="2" t="s">
        <v>22</v>
      </c>
      <c r="K743" s="2" t="s">
        <v>17</v>
      </c>
      <c r="L743" s="20" t="str">
        <f>IF(AND(I743&lt;5,'Billing Details'!I743&gt;10000),"High Priority","Regular Follow Up")</f>
        <v>Regular Follow Up</v>
      </c>
      <c r="M743" t="str">
        <f>IF(AND(L743="High Priority",'Patient Health Records'!U743="Critical",'Patient Health Records'!T743="Yes"),"Needs Attention",IF(AND('Patient Health Records'!U743&lt;&gt; "Critical",'Patient Health Records'!T743="Yes"),"Monitor Later",IF(AND('Patient Health Records'!U743="Critical",'Patient Health Records'!T743="No"),"Ask for Readmission","No Action")))</f>
        <v>Monitor Later</v>
      </c>
    </row>
    <row r="744" spans="1:13" ht="15.75" customHeight="1">
      <c r="A744" s="2" t="s">
        <v>934</v>
      </c>
      <c r="B744" s="2" t="s">
        <v>215</v>
      </c>
      <c r="C744" s="2" t="s">
        <v>9</v>
      </c>
      <c r="D744" s="17">
        <v>30682</v>
      </c>
      <c r="E744" s="36">
        <f t="shared" si="23"/>
        <v>1984</v>
      </c>
      <c r="F744" s="36">
        <f t="shared" ca="1" si="24"/>
        <v>42</v>
      </c>
      <c r="G744" s="36" t="str" cm="1">
        <f t="array" aca="1" ref="G744" ca="1">_xlfn.IFS(AND(F744&gt;=21,F744&lt;=35), "Young Adults", AND(F744&gt;=35, F744&lt;=45), "Senior Adullt", AND(F744&gt;=46,F744&lt;=65), "senior",AND(F744&gt;=66,F744&lt;=87),"Super Adults")</f>
        <v>Senior Adullt</v>
      </c>
      <c r="H744" s="36"/>
      <c r="I744" s="3">
        <v>2</v>
      </c>
      <c r="J744" s="2" t="s">
        <v>22</v>
      </c>
      <c r="K744" s="2" t="s">
        <v>17</v>
      </c>
      <c r="L744" s="20" t="str">
        <f>IF(AND(I744&lt;5,'Billing Details'!I744&gt;10000),"High Priority","Regular Follow Up")</f>
        <v>High Priority</v>
      </c>
      <c r="M744" t="str">
        <f>IF(AND(L744="High Priority",'Patient Health Records'!U744="Critical",'Patient Health Records'!T744="Yes"),"Needs Attention",IF(AND('Patient Health Records'!U744&lt;&gt; "Critical",'Patient Health Records'!T744="Yes"),"Monitor Later",IF(AND('Patient Health Records'!U744="Critical",'Patient Health Records'!T744="No"),"Ask for Readmission","No Action")))</f>
        <v>Monitor Later</v>
      </c>
    </row>
    <row r="745" spans="1:13" ht="15.75" customHeight="1">
      <c r="A745" s="2" t="s">
        <v>935</v>
      </c>
      <c r="B745" s="2" t="s">
        <v>936</v>
      </c>
      <c r="C745" s="2" t="s">
        <v>19</v>
      </c>
      <c r="D745" s="17">
        <v>28855</v>
      </c>
      <c r="E745" s="36">
        <f t="shared" si="23"/>
        <v>1978</v>
      </c>
      <c r="F745" s="36">
        <f t="shared" ca="1" si="24"/>
        <v>48</v>
      </c>
      <c r="G745" s="36" t="str" cm="1">
        <f t="array" aca="1" ref="G745" ca="1">_xlfn.IFS(AND(F745&gt;=21,F745&lt;=35), "Young Adults", AND(F745&gt;=35, F745&lt;=45), "Senior Adullt", AND(F745&gt;=46,F745&lt;=65), "senior",AND(F745&gt;=66,F745&lt;=87),"Super Adults")</f>
        <v>senior</v>
      </c>
      <c r="H745" s="36"/>
      <c r="I745" s="3">
        <v>25</v>
      </c>
      <c r="J745" s="2" t="s">
        <v>14</v>
      </c>
      <c r="K745" s="2" t="s">
        <v>51</v>
      </c>
      <c r="L745" s="20" t="str">
        <f>IF(AND(I745&lt;5,'Billing Details'!I745&gt;10000),"High Priority","Regular Follow Up")</f>
        <v>Regular Follow Up</v>
      </c>
      <c r="M745" t="str">
        <f>IF(AND(L745="High Priority",'Patient Health Records'!U745="Critical",'Patient Health Records'!T745="Yes"),"Needs Attention",IF(AND('Patient Health Records'!U745&lt;&gt; "Critical",'Patient Health Records'!T745="Yes"),"Monitor Later",IF(AND('Patient Health Records'!U745="Critical",'Patient Health Records'!T745="No"),"Ask for Readmission","No Action")))</f>
        <v>Monitor Later</v>
      </c>
    </row>
    <row r="746" spans="1:13" ht="15.75" customHeight="1">
      <c r="A746" s="2" t="s">
        <v>937</v>
      </c>
      <c r="B746" s="2" t="s">
        <v>205</v>
      </c>
      <c r="C746" s="2" t="s">
        <v>9</v>
      </c>
      <c r="D746" s="17">
        <v>32508</v>
      </c>
      <c r="E746" s="36">
        <f t="shared" si="23"/>
        <v>1988</v>
      </c>
      <c r="F746" s="36">
        <f t="shared" ca="1" si="24"/>
        <v>38</v>
      </c>
      <c r="G746" s="36" t="str" cm="1">
        <f t="array" aca="1" ref="G746" ca="1">_xlfn.IFS(AND(F746&gt;=21,F746&lt;=35), "Young Adults", AND(F746&gt;=35, F746&lt;=45), "Senior Adullt", AND(F746&gt;=46,F746&lt;=65), "senior",AND(F746&gt;=66,F746&lt;=87),"Super Adults")</f>
        <v>Senior Adullt</v>
      </c>
      <c r="H746" s="36"/>
      <c r="I746" s="3">
        <v>0.5</v>
      </c>
      <c r="J746" s="2" t="s">
        <v>22</v>
      </c>
      <c r="K746" s="2" t="s">
        <v>17</v>
      </c>
      <c r="L746" s="20" t="str">
        <f>IF(AND(I746&lt;5,'Billing Details'!I746&gt;10000),"High Priority","Regular Follow Up")</f>
        <v>High Priority</v>
      </c>
      <c r="M746" t="str">
        <f>IF(AND(L746="High Priority",'Patient Health Records'!U746="Critical",'Patient Health Records'!T746="Yes"),"Needs Attention",IF(AND('Patient Health Records'!U746&lt;&gt; "Critical",'Patient Health Records'!T746="Yes"),"Monitor Later",IF(AND('Patient Health Records'!U746="Critical",'Patient Health Records'!T746="No"),"Ask for Readmission","No Action")))</f>
        <v>No Action</v>
      </c>
    </row>
    <row r="747" spans="1:13" ht="15.75" customHeight="1">
      <c r="A747" s="2" t="s">
        <v>938</v>
      </c>
      <c r="B747" s="2" t="s">
        <v>118</v>
      </c>
      <c r="C747" s="2" t="s">
        <v>9</v>
      </c>
      <c r="D747" s="17">
        <v>32508</v>
      </c>
      <c r="E747" s="36">
        <f t="shared" si="23"/>
        <v>1988</v>
      </c>
      <c r="F747" s="36">
        <f t="shared" ca="1" si="24"/>
        <v>38</v>
      </c>
      <c r="G747" s="36" t="str" cm="1">
        <f t="array" aca="1" ref="G747" ca="1">_xlfn.IFS(AND(F747&gt;=21,F747&lt;=35), "Young Adults", AND(F747&gt;=35, F747&lt;=45), "Senior Adullt", AND(F747&gt;=46,F747&lt;=65), "senior",AND(F747&gt;=66,F747&lt;=87),"Super Adults")</f>
        <v>Senior Adullt</v>
      </c>
      <c r="H747" s="36"/>
      <c r="I747" s="3">
        <v>20</v>
      </c>
      <c r="J747" s="2" t="s">
        <v>28</v>
      </c>
      <c r="K747" s="2" t="s">
        <v>11</v>
      </c>
      <c r="L747" s="20" t="str">
        <f>IF(AND(I747&lt;5,'Billing Details'!I747&gt;10000),"High Priority","Regular Follow Up")</f>
        <v>Regular Follow Up</v>
      </c>
      <c r="M747" t="str">
        <f>IF(AND(L747="High Priority",'Patient Health Records'!U747="Critical",'Patient Health Records'!T747="Yes"),"Needs Attention",IF(AND('Patient Health Records'!U747&lt;&gt; "Critical",'Patient Health Records'!T747="Yes"),"Monitor Later",IF(AND('Patient Health Records'!U747="Critical",'Patient Health Records'!T747="No"),"Ask for Readmission","No Action")))</f>
        <v>No Action</v>
      </c>
    </row>
    <row r="748" spans="1:13" ht="15.75" customHeight="1">
      <c r="A748" s="2" t="s">
        <v>939</v>
      </c>
      <c r="B748" s="2" t="s">
        <v>118</v>
      </c>
      <c r="C748" s="2" t="s">
        <v>9</v>
      </c>
      <c r="D748" s="17">
        <v>32508</v>
      </c>
      <c r="E748" s="36">
        <f t="shared" si="23"/>
        <v>1988</v>
      </c>
      <c r="F748" s="36">
        <f t="shared" ca="1" si="24"/>
        <v>38</v>
      </c>
      <c r="G748" s="36" t="str" cm="1">
        <f t="array" aca="1" ref="G748" ca="1">_xlfn.IFS(AND(F748&gt;=21,F748&lt;=35), "Young Adults", AND(F748&gt;=35, F748&lt;=45), "Senior Adullt", AND(F748&gt;=46,F748&lt;=65), "senior",AND(F748&gt;=66,F748&lt;=87),"Super Adults")</f>
        <v>Senior Adullt</v>
      </c>
      <c r="H748" s="36"/>
      <c r="I748" s="3">
        <v>40</v>
      </c>
      <c r="J748" s="2" t="s">
        <v>28</v>
      </c>
      <c r="K748" s="2" t="s">
        <v>11</v>
      </c>
      <c r="L748" s="20" t="str">
        <f>IF(AND(I748&lt;5,'Billing Details'!I748&gt;10000),"High Priority","Regular Follow Up")</f>
        <v>Regular Follow Up</v>
      </c>
      <c r="M748" t="str">
        <f>IF(AND(L748="High Priority",'Patient Health Records'!U748="Critical",'Patient Health Records'!T748="Yes"),"Needs Attention",IF(AND('Patient Health Records'!U748&lt;&gt; "Critical",'Patient Health Records'!T748="Yes"),"Monitor Later",IF(AND('Patient Health Records'!U748="Critical",'Patient Health Records'!T748="No"),"Ask for Readmission","No Action")))</f>
        <v>No Action</v>
      </c>
    </row>
    <row r="749" spans="1:13" ht="15.75" customHeight="1">
      <c r="A749" s="2" t="s">
        <v>940</v>
      </c>
      <c r="B749" s="2" t="s">
        <v>276</v>
      </c>
      <c r="C749" s="2" t="s">
        <v>9</v>
      </c>
      <c r="D749" s="17">
        <v>31047</v>
      </c>
      <c r="E749" s="36">
        <f t="shared" si="23"/>
        <v>1984</v>
      </c>
      <c r="F749" s="36">
        <f t="shared" ca="1" si="24"/>
        <v>42</v>
      </c>
      <c r="G749" s="36" t="str" cm="1">
        <f t="array" aca="1" ref="G749" ca="1">_xlfn.IFS(AND(F749&gt;=21,F749&lt;=35), "Young Adults", AND(F749&gt;=35, F749&lt;=45), "Senior Adullt", AND(F749&gt;=46,F749&lt;=65), "senior",AND(F749&gt;=66,F749&lt;=87),"Super Adults")</f>
        <v>Senior Adullt</v>
      </c>
      <c r="H749" s="36"/>
      <c r="I749" s="3">
        <v>20</v>
      </c>
      <c r="J749" s="2" t="s">
        <v>43</v>
      </c>
      <c r="K749" s="2" t="s">
        <v>51</v>
      </c>
      <c r="L749" s="20" t="str">
        <f>IF(AND(I749&lt;5,'Billing Details'!I749&gt;10000),"High Priority","Regular Follow Up")</f>
        <v>Regular Follow Up</v>
      </c>
      <c r="M749" t="str">
        <f>IF(AND(L749="High Priority",'Patient Health Records'!U749="Critical",'Patient Health Records'!T749="Yes"),"Needs Attention",IF(AND('Patient Health Records'!U749&lt;&gt; "Critical",'Patient Health Records'!T749="Yes"),"Monitor Later",IF(AND('Patient Health Records'!U749="Critical",'Patient Health Records'!T749="No"),"Ask for Readmission","No Action")))</f>
        <v>No Action</v>
      </c>
    </row>
    <row r="750" spans="1:13" ht="15.75" customHeight="1">
      <c r="A750" s="2" t="s">
        <v>941</v>
      </c>
      <c r="B750" s="2" t="s">
        <v>738</v>
      </c>
      <c r="C750" s="2" t="s">
        <v>19</v>
      </c>
      <c r="D750" s="17">
        <v>27029</v>
      </c>
      <c r="E750" s="36">
        <f t="shared" si="23"/>
        <v>1973</v>
      </c>
      <c r="F750" s="36">
        <f t="shared" ca="1" si="24"/>
        <v>53</v>
      </c>
      <c r="G750" s="36" t="str" cm="1">
        <f t="array" aca="1" ref="G750" ca="1">_xlfn.IFS(AND(F750&gt;=21,F750&lt;=35), "Young Adults", AND(F750&gt;=35, F750&lt;=45), "Senior Adullt", AND(F750&gt;=46,F750&lt;=65), "senior",AND(F750&gt;=66,F750&lt;=87),"Super Adults")</f>
        <v>senior</v>
      </c>
      <c r="H750" s="36"/>
      <c r="I750" s="3">
        <v>25</v>
      </c>
      <c r="J750" s="2" t="s">
        <v>28</v>
      </c>
      <c r="K750" s="2" t="s">
        <v>11</v>
      </c>
      <c r="L750" s="20" t="str">
        <f>IF(AND(I750&lt;5,'Billing Details'!I750&gt;10000),"High Priority","Regular Follow Up")</f>
        <v>Regular Follow Up</v>
      </c>
      <c r="M750" t="str">
        <f>IF(AND(L750="High Priority",'Patient Health Records'!U750="Critical",'Patient Health Records'!T750="Yes"),"Needs Attention",IF(AND('Patient Health Records'!U750&lt;&gt; "Critical",'Patient Health Records'!T750="Yes"),"Monitor Later",IF(AND('Patient Health Records'!U750="Critical",'Patient Health Records'!T750="No"),"Ask for Readmission","No Action")))</f>
        <v>Monitor Later</v>
      </c>
    </row>
    <row r="751" spans="1:13" ht="15.75" customHeight="1">
      <c r="A751" s="2" t="s">
        <v>942</v>
      </c>
      <c r="B751" s="2" t="s">
        <v>238</v>
      </c>
      <c r="C751" s="2" t="s">
        <v>19</v>
      </c>
      <c r="D751" s="17">
        <v>19724</v>
      </c>
      <c r="E751" s="36">
        <f t="shared" si="23"/>
        <v>1953</v>
      </c>
      <c r="F751" s="36">
        <f t="shared" ca="1" si="24"/>
        <v>73</v>
      </c>
      <c r="G751" s="36" t="str" cm="1">
        <f t="array" aca="1" ref="G751" ca="1">_xlfn.IFS(AND(F751&gt;=21,F751&lt;=35), "Young Adults", AND(F751&gt;=35, F751&lt;=45), "Senior Adullt", AND(F751&gt;=46,F751&lt;=65), "senior",AND(F751&gt;=66,F751&lt;=87),"Super Adults")</f>
        <v>Super Adults</v>
      </c>
      <c r="H751" s="36"/>
      <c r="I751" s="3">
        <v>15</v>
      </c>
      <c r="J751" s="2" t="s">
        <v>33</v>
      </c>
      <c r="K751" s="2" t="s">
        <v>29</v>
      </c>
      <c r="L751" s="20" t="str">
        <f>IF(AND(I751&lt;5,'Billing Details'!I751&gt;10000),"High Priority","Regular Follow Up")</f>
        <v>Regular Follow Up</v>
      </c>
      <c r="M751" t="str">
        <f>IF(AND(L751="High Priority",'Patient Health Records'!U751="Critical",'Patient Health Records'!T751="Yes"),"Needs Attention",IF(AND('Patient Health Records'!U751&lt;&gt; "Critical",'Patient Health Records'!T751="Yes"),"Monitor Later",IF(AND('Patient Health Records'!U751="Critical",'Patient Health Records'!T751="No"),"Ask for Readmission","No Action")))</f>
        <v>Monitor Later</v>
      </c>
    </row>
    <row r="752" spans="1:13" ht="15.75" customHeight="1">
      <c r="A752" s="2" t="s">
        <v>943</v>
      </c>
      <c r="B752" s="2" t="s">
        <v>450</v>
      </c>
      <c r="C752" s="2" t="s">
        <v>19</v>
      </c>
      <c r="D752" s="17">
        <v>23377</v>
      </c>
      <c r="E752" s="36">
        <f t="shared" si="23"/>
        <v>1964</v>
      </c>
      <c r="F752" s="36">
        <f t="shared" ca="1" si="24"/>
        <v>62</v>
      </c>
      <c r="G752" s="36" t="str" cm="1">
        <f t="array" aca="1" ref="G752" ca="1">_xlfn.IFS(AND(F752&gt;=21,F752&lt;=35), "Young Adults", AND(F752&gt;=35, F752&lt;=45), "Senior Adullt", AND(F752&gt;=46,F752&lt;=65), "senior",AND(F752&gt;=66,F752&lt;=87),"Super Adults")</f>
        <v>senior</v>
      </c>
      <c r="H752" s="36"/>
      <c r="I752" s="3">
        <v>120</v>
      </c>
      <c r="J752" s="2" t="s">
        <v>14</v>
      </c>
      <c r="K752" s="2" t="s">
        <v>51</v>
      </c>
      <c r="L752" s="20" t="str">
        <f>IF(AND(I752&lt;5,'Billing Details'!I752&gt;10000),"High Priority","Regular Follow Up")</f>
        <v>Regular Follow Up</v>
      </c>
      <c r="M752" t="str">
        <f>IF(AND(L752="High Priority",'Patient Health Records'!U752="Critical",'Patient Health Records'!T752="Yes"),"Needs Attention",IF(AND('Patient Health Records'!U752&lt;&gt; "Critical",'Patient Health Records'!T752="Yes"),"Monitor Later",IF(AND('Patient Health Records'!U752="Critical",'Patient Health Records'!T752="No"),"Ask for Readmission","No Action")))</f>
        <v>No Action</v>
      </c>
    </row>
    <row r="753" spans="1:13" ht="15.75" customHeight="1">
      <c r="A753" s="2" t="s">
        <v>944</v>
      </c>
      <c r="B753" s="2" t="s">
        <v>238</v>
      </c>
      <c r="C753" s="2" t="s">
        <v>19</v>
      </c>
      <c r="D753" s="17">
        <v>25203</v>
      </c>
      <c r="E753" s="36">
        <f t="shared" si="23"/>
        <v>1968</v>
      </c>
      <c r="F753" s="36">
        <f t="shared" ca="1" si="24"/>
        <v>58</v>
      </c>
      <c r="G753" s="36" t="str" cm="1">
        <f t="array" aca="1" ref="G753" ca="1">_xlfn.IFS(AND(F753&gt;=21,F753&lt;=35), "Young Adults", AND(F753&gt;=35, F753&lt;=45), "Senior Adullt", AND(F753&gt;=46,F753&lt;=65), "senior",AND(F753&gt;=66,F753&lt;=87),"Super Adults")</f>
        <v>senior</v>
      </c>
      <c r="H753" s="36"/>
      <c r="I753" s="3">
        <v>20</v>
      </c>
      <c r="J753" s="2" t="s">
        <v>20</v>
      </c>
      <c r="K753" s="2" t="s">
        <v>11</v>
      </c>
      <c r="L753" s="20" t="str">
        <f>IF(AND(I753&lt;5,'Billing Details'!I753&gt;10000),"High Priority","Regular Follow Up")</f>
        <v>Regular Follow Up</v>
      </c>
      <c r="M753" t="str">
        <f>IF(AND(L753="High Priority",'Patient Health Records'!U753="Critical",'Patient Health Records'!T753="Yes"),"Needs Attention",IF(AND('Patient Health Records'!U753&lt;&gt; "Critical",'Patient Health Records'!T753="Yes"),"Monitor Later",IF(AND('Patient Health Records'!U753="Critical",'Patient Health Records'!T753="No"),"Ask for Readmission","No Action")))</f>
        <v>Ask for Readmission</v>
      </c>
    </row>
    <row r="754" spans="1:13" ht="15.75" customHeight="1">
      <c r="A754" s="2" t="s">
        <v>945</v>
      </c>
      <c r="B754" s="2" t="s">
        <v>946</v>
      </c>
      <c r="C754" s="2" t="s">
        <v>19</v>
      </c>
      <c r="D754" s="17">
        <v>21550</v>
      </c>
      <c r="E754" s="36">
        <f t="shared" si="23"/>
        <v>1958</v>
      </c>
      <c r="F754" s="36">
        <f t="shared" ca="1" si="24"/>
        <v>68</v>
      </c>
      <c r="G754" s="36" t="str" cm="1">
        <f t="array" aca="1" ref="G754" ca="1">_xlfn.IFS(AND(F754&gt;=21,F754&lt;=35), "Young Adults", AND(F754&gt;=35, F754&lt;=45), "Senior Adullt", AND(F754&gt;=46,F754&lt;=65), "senior",AND(F754&gt;=66,F754&lt;=87),"Super Adults")</f>
        <v>Super Adults</v>
      </c>
      <c r="H754" s="36"/>
      <c r="I754" s="3">
        <v>9</v>
      </c>
      <c r="J754" s="2" t="s">
        <v>10</v>
      </c>
      <c r="K754" s="2" t="s">
        <v>11</v>
      </c>
      <c r="L754" s="20" t="str">
        <f>IF(AND(I754&lt;5,'Billing Details'!I754&gt;10000),"High Priority","Regular Follow Up")</f>
        <v>Regular Follow Up</v>
      </c>
      <c r="M754" t="str">
        <f>IF(AND(L754="High Priority",'Patient Health Records'!U754="Critical",'Patient Health Records'!T754="Yes"),"Needs Attention",IF(AND('Patient Health Records'!U754&lt;&gt; "Critical",'Patient Health Records'!T754="Yes"),"Monitor Later",IF(AND('Patient Health Records'!U754="Critical",'Patient Health Records'!T754="No"),"Ask for Readmission","No Action")))</f>
        <v>No Action</v>
      </c>
    </row>
    <row r="755" spans="1:13" ht="15.75" customHeight="1">
      <c r="A755" s="2" t="s">
        <v>947</v>
      </c>
      <c r="B755" s="2" t="s">
        <v>360</v>
      </c>
      <c r="C755" s="2" t="s">
        <v>9</v>
      </c>
      <c r="D755" s="17">
        <v>32508</v>
      </c>
      <c r="E755" s="36">
        <f t="shared" si="23"/>
        <v>1988</v>
      </c>
      <c r="F755" s="36">
        <f t="shared" ca="1" si="24"/>
        <v>38</v>
      </c>
      <c r="G755" s="36" t="str" cm="1">
        <f t="array" aca="1" ref="G755" ca="1">_xlfn.IFS(AND(F755&gt;=21,F755&lt;=35), "Young Adults", AND(F755&gt;=35, F755&lt;=45), "Senior Adullt", AND(F755&gt;=46,F755&lt;=65), "senior",AND(F755&gt;=66,F755&lt;=87),"Super Adults")</f>
        <v>Senior Adullt</v>
      </c>
      <c r="H755" s="36"/>
      <c r="I755" s="3">
        <v>40</v>
      </c>
      <c r="J755" s="2" t="s">
        <v>33</v>
      </c>
      <c r="K755" s="2" t="s">
        <v>29</v>
      </c>
      <c r="L755" s="20" t="str">
        <f>IF(AND(I755&lt;5,'Billing Details'!I755&gt;10000),"High Priority","Regular Follow Up")</f>
        <v>Regular Follow Up</v>
      </c>
      <c r="M755" t="str">
        <f>IF(AND(L755="High Priority",'Patient Health Records'!U755="Critical",'Patient Health Records'!T755="Yes"),"Needs Attention",IF(AND('Patient Health Records'!U755&lt;&gt; "Critical",'Patient Health Records'!T755="Yes"),"Monitor Later",IF(AND('Patient Health Records'!U755="Critical",'Patient Health Records'!T755="No"),"Ask for Readmission","No Action")))</f>
        <v>No Action</v>
      </c>
    </row>
    <row r="756" spans="1:13" ht="15.75" customHeight="1">
      <c r="A756" s="2" t="s">
        <v>948</v>
      </c>
      <c r="B756" s="2" t="s">
        <v>215</v>
      </c>
      <c r="C756" s="2" t="s">
        <v>9</v>
      </c>
      <c r="D756" s="17">
        <v>27029</v>
      </c>
      <c r="E756" s="36">
        <f t="shared" si="23"/>
        <v>1973</v>
      </c>
      <c r="F756" s="36">
        <f t="shared" ca="1" si="24"/>
        <v>53</v>
      </c>
      <c r="G756" s="36" t="str" cm="1">
        <f t="array" aca="1" ref="G756" ca="1">_xlfn.IFS(AND(F756&gt;=21,F756&lt;=35), "Young Adults", AND(F756&gt;=35, F756&lt;=45), "Senior Adullt", AND(F756&gt;=46,F756&lt;=65), "senior",AND(F756&gt;=66,F756&lt;=87),"Super Adults")</f>
        <v>senior</v>
      </c>
      <c r="H756" s="36"/>
      <c r="I756" s="3">
        <v>40</v>
      </c>
      <c r="J756" s="2" t="s">
        <v>22</v>
      </c>
      <c r="K756" s="2" t="s">
        <v>17</v>
      </c>
      <c r="L756" s="20" t="str">
        <f>IF(AND(I756&lt;5,'Billing Details'!I756&gt;10000),"High Priority","Regular Follow Up")</f>
        <v>Regular Follow Up</v>
      </c>
      <c r="M756" t="str">
        <f>IF(AND(L756="High Priority",'Patient Health Records'!U756="Critical",'Patient Health Records'!T756="Yes"),"Needs Attention",IF(AND('Patient Health Records'!U756&lt;&gt; "Critical",'Patient Health Records'!T756="Yes"),"Monitor Later",IF(AND('Patient Health Records'!U756="Critical",'Patient Health Records'!T756="No"),"Ask for Readmission","No Action")))</f>
        <v>No Action</v>
      </c>
    </row>
    <row r="757" spans="1:13" ht="15.75" customHeight="1">
      <c r="A757" s="2" t="s">
        <v>949</v>
      </c>
      <c r="B757" s="2" t="s">
        <v>324</v>
      </c>
      <c r="C757" s="2" t="s">
        <v>9</v>
      </c>
      <c r="D757" s="17">
        <v>25203</v>
      </c>
      <c r="E757" s="36">
        <f t="shared" si="23"/>
        <v>1968</v>
      </c>
      <c r="F757" s="36">
        <f t="shared" ca="1" si="24"/>
        <v>58</v>
      </c>
      <c r="G757" s="36" t="str" cm="1">
        <f t="array" aca="1" ref="G757" ca="1">_xlfn.IFS(AND(F757&gt;=21,F757&lt;=35), "Young Adults", AND(F757&gt;=35, F757&lt;=45), "Senior Adullt", AND(F757&gt;=46,F757&lt;=65), "senior",AND(F757&gt;=66,F757&lt;=87),"Super Adults")</f>
        <v>senior</v>
      </c>
      <c r="H757" s="36"/>
      <c r="I757" s="3">
        <v>30</v>
      </c>
      <c r="J757" s="2" t="s">
        <v>43</v>
      </c>
      <c r="K757" s="2" t="s">
        <v>51</v>
      </c>
      <c r="L757" s="20" t="str">
        <f>IF(AND(I757&lt;5,'Billing Details'!I757&gt;10000),"High Priority","Regular Follow Up")</f>
        <v>Regular Follow Up</v>
      </c>
      <c r="M757" t="str">
        <f>IF(AND(L757="High Priority",'Patient Health Records'!U757="Critical",'Patient Health Records'!T757="Yes"),"Needs Attention",IF(AND('Patient Health Records'!U757&lt;&gt; "Critical",'Patient Health Records'!T757="Yes"),"Monitor Later",IF(AND('Patient Health Records'!U757="Critical",'Patient Health Records'!T757="No"),"Ask for Readmission","No Action")))</f>
        <v>Ask for Readmission</v>
      </c>
    </row>
    <row r="758" spans="1:13" ht="15.75" customHeight="1">
      <c r="A758" s="2" t="s">
        <v>950</v>
      </c>
      <c r="B758" s="2" t="s">
        <v>127</v>
      </c>
      <c r="C758" s="2" t="s">
        <v>9</v>
      </c>
      <c r="D758" s="17">
        <v>29951</v>
      </c>
      <c r="E758" s="36">
        <f t="shared" si="23"/>
        <v>1981</v>
      </c>
      <c r="F758" s="36">
        <f t="shared" ca="1" si="24"/>
        <v>45</v>
      </c>
      <c r="G758" s="36" t="str" cm="1">
        <f t="array" aca="1" ref="G758" ca="1">_xlfn.IFS(AND(F758&gt;=21,F758&lt;=35), "Young Adults", AND(F758&gt;=35, F758&lt;=45), "Senior Adullt", AND(F758&gt;=46,F758&lt;=65), "senior",AND(F758&gt;=66,F758&lt;=87),"Super Adults")</f>
        <v>Senior Adullt</v>
      </c>
      <c r="H758" s="36"/>
      <c r="I758" s="3">
        <v>20</v>
      </c>
      <c r="J758" s="2" t="s">
        <v>10</v>
      </c>
      <c r="K758" s="2" t="s">
        <v>11</v>
      </c>
      <c r="L758" s="20" t="str">
        <f>IF(AND(I758&lt;5,'Billing Details'!I758&gt;10000),"High Priority","Regular Follow Up")</f>
        <v>Regular Follow Up</v>
      </c>
      <c r="M758" t="str">
        <f>IF(AND(L758="High Priority",'Patient Health Records'!U758="Critical",'Patient Health Records'!T758="Yes"),"Needs Attention",IF(AND('Patient Health Records'!U758&lt;&gt; "Critical",'Patient Health Records'!T758="Yes"),"Monitor Later",IF(AND('Patient Health Records'!U758="Critical",'Patient Health Records'!T758="No"),"Ask for Readmission","No Action")))</f>
        <v>No Action</v>
      </c>
    </row>
    <row r="759" spans="1:13" ht="15.75" customHeight="1">
      <c r="A759" s="2" t="s">
        <v>951</v>
      </c>
      <c r="B759" s="2" t="s">
        <v>738</v>
      </c>
      <c r="C759" s="2" t="s">
        <v>19</v>
      </c>
      <c r="D759" s="17">
        <v>32508</v>
      </c>
      <c r="E759" s="36">
        <f t="shared" si="23"/>
        <v>1988</v>
      </c>
      <c r="F759" s="36">
        <f t="shared" ca="1" si="24"/>
        <v>38</v>
      </c>
      <c r="G759" s="36" t="str" cm="1">
        <f t="array" aca="1" ref="G759" ca="1">_xlfn.IFS(AND(F759&gt;=21,F759&lt;=35), "Young Adults", AND(F759&gt;=35, F759&lt;=45), "Senior Adullt", AND(F759&gt;=46,F759&lt;=65), "senior",AND(F759&gt;=66,F759&lt;=87),"Super Adults")</f>
        <v>Senior Adullt</v>
      </c>
      <c r="H759" s="36"/>
      <c r="I759" s="3">
        <v>25</v>
      </c>
      <c r="J759" s="2" t="s">
        <v>43</v>
      </c>
      <c r="K759" s="2" t="s">
        <v>51</v>
      </c>
      <c r="L759" s="20" t="str">
        <f>IF(AND(I759&lt;5,'Billing Details'!I759&gt;10000),"High Priority","Regular Follow Up")</f>
        <v>Regular Follow Up</v>
      </c>
      <c r="M759" t="str">
        <f>IF(AND(L759="High Priority",'Patient Health Records'!U759="Critical",'Patient Health Records'!T759="Yes"),"Needs Attention",IF(AND('Patient Health Records'!U759&lt;&gt; "Critical",'Patient Health Records'!T759="Yes"),"Monitor Later",IF(AND('Patient Health Records'!U759="Critical",'Patient Health Records'!T759="No"),"Ask for Readmission","No Action")))</f>
        <v>Ask for Readmission</v>
      </c>
    </row>
    <row r="760" spans="1:13" ht="15.75" customHeight="1">
      <c r="A760" s="2" t="s">
        <v>952</v>
      </c>
      <c r="B760" s="2" t="s">
        <v>75</v>
      </c>
      <c r="C760" s="2" t="s">
        <v>9</v>
      </c>
      <c r="D760" s="17">
        <v>25203</v>
      </c>
      <c r="E760" s="36">
        <f t="shared" si="23"/>
        <v>1968</v>
      </c>
      <c r="F760" s="36">
        <f t="shared" ca="1" si="24"/>
        <v>58</v>
      </c>
      <c r="G760" s="36" t="str" cm="1">
        <f t="array" aca="1" ref="G760" ca="1">_xlfn.IFS(AND(F760&gt;=21,F760&lt;=35), "Young Adults", AND(F760&gt;=35, F760&lt;=45), "Senior Adullt", AND(F760&gt;=46,F760&lt;=65), "senior",AND(F760&gt;=66,F760&lt;=87),"Super Adults")</f>
        <v>senior</v>
      </c>
      <c r="H760" s="36"/>
      <c r="I760" s="3">
        <v>3</v>
      </c>
      <c r="J760" s="2" t="s">
        <v>16</v>
      </c>
      <c r="K760" s="2" t="s">
        <v>17</v>
      </c>
      <c r="L760" s="20" t="str">
        <f>IF(AND(I760&lt;5,'Billing Details'!I760&gt;10000),"High Priority","Regular Follow Up")</f>
        <v>High Priority</v>
      </c>
      <c r="M760" t="str">
        <f>IF(AND(L760="High Priority",'Patient Health Records'!U760="Critical",'Patient Health Records'!T760="Yes"),"Needs Attention",IF(AND('Patient Health Records'!U760&lt;&gt; "Critical",'Patient Health Records'!T760="Yes"),"Monitor Later",IF(AND('Patient Health Records'!U760="Critical",'Patient Health Records'!T760="No"),"Ask for Readmission","No Action")))</f>
        <v>Monitor Later</v>
      </c>
    </row>
    <row r="761" spans="1:13" ht="15.75" customHeight="1">
      <c r="A761" s="2" t="s">
        <v>953</v>
      </c>
      <c r="B761" s="2" t="s">
        <v>954</v>
      </c>
      <c r="C761" s="2" t="s">
        <v>9</v>
      </c>
      <c r="D761" s="17">
        <v>30682</v>
      </c>
      <c r="E761" s="36">
        <f t="shared" si="23"/>
        <v>1984</v>
      </c>
      <c r="F761" s="36">
        <f t="shared" ca="1" si="24"/>
        <v>42</v>
      </c>
      <c r="G761" s="36" t="str" cm="1">
        <f t="array" aca="1" ref="G761" ca="1">_xlfn.IFS(AND(F761&gt;=21,F761&lt;=35), "Young Adults", AND(F761&gt;=35, F761&lt;=45), "Senior Adullt", AND(F761&gt;=46,F761&lt;=65), "senior",AND(F761&gt;=66,F761&lt;=87),"Super Adults")</f>
        <v>Senior Adullt</v>
      </c>
      <c r="H761" s="36"/>
      <c r="I761" s="3">
        <v>2</v>
      </c>
      <c r="J761" s="2" t="s">
        <v>10</v>
      </c>
      <c r="K761" s="2" t="s">
        <v>11</v>
      </c>
      <c r="L761" s="20" t="str">
        <f>IF(AND(I761&lt;5,'Billing Details'!I761&gt;10000),"High Priority","Regular Follow Up")</f>
        <v>High Priority</v>
      </c>
      <c r="M761" t="str">
        <f>IF(AND(L761="High Priority",'Patient Health Records'!U761="Critical",'Patient Health Records'!T761="Yes"),"Needs Attention",IF(AND('Patient Health Records'!U761&lt;&gt; "Critical",'Patient Health Records'!T761="Yes"),"Monitor Later",IF(AND('Patient Health Records'!U761="Critical",'Patient Health Records'!T761="No"),"Ask for Readmission","No Action")))</f>
        <v>Monitor Later</v>
      </c>
    </row>
    <row r="762" spans="1:13" ht="15.75" customHeight="1">
      <c r="A762" s="2" t="s">
        <v>955</v>
      </c>
      <c r="B762" s="2" t="s">
        <v>423</v>
      </c>
      <c r="C762" s="2" t="s">
        <v>9</v>
      </c>
      <c r="D762" s="17">
        <v>28855</v>
      </c>
      <c r="E762" s="36">
        <f t="shared" si="23"/>
        <v>1978</v>
      </c>
      <c r="F762" s="36">
        <f t="shared" ca="1" si="24"/>
        <v>48</v>
      </c>
      <c r="G762" s="36" t="str" cm="1">
        <f t="array" aca="1" ref="G762" ca="1">_xlfn.IFS(AND(F762&gt;=21,F762&lt;=35), "Young Adults", AND(F762&gt;=35, F762&lt;=45), "Senior Adullt", AND(F762&gt;=46,F762&lt;=65), "senior",AND(F762&gt;=66,F762&lt;=87),"Super Adults")</f>
        <v>senior</v>
      </c>
      <c r="H762" s="36"/>
      <c r="I762" s="3">
        <v>5</v>
      </c>
      <c r="J762" s="2" t="s">
        <v>33</v>
      </c>
      <c r="K762" s="2" t="s">
        <v>29</v>
      </c>
      <c r="L762" s="20" t="str">
        <f>IF(AND(I762&lt;5,'Billing Details'!I762&gt;10000),"High Priority","Regular Follow Up")</f>
        <v>Regular Follow Up</v>
      </c>
      <c r="M762" t="str">
        <f>IF(AND(L762="High Priority",'Patient Health Records'!U762="Critical",'Patient Health Records'!T762="Yes"),"Needs Attention",IF(AND('Patient Health Records'!U762&lt;&gt; "Critical",'Patient Health Records'!T762="Yes"),"Monitor Later",IF(AND('Patient Health Records'!U762="Critical",'Patient Health Records'!T762="No"),"Ask for Readmission","No Action")))</f>
        <v>Monitor Later</v>
      </c>
    </row>
    <row r="763" spans="1:13" ht="15.75" customHeight="1">
      <c r="A763" s="2" t="s">
        <v>956</v>
      </c>
      <c r="B763" s="2" t="s">
        <v>238</v>
      </c>
      <c r="C763" s="2" t="s">
        <v>19</v>
      </c>
      <c r="D763" s="17">
        <v>21550</v>
      </c>
      <c r="E763" s="36">
        <f t="shared" si="23"/>
        <v>1958</v>
      </c>
      <c r="F763" s="36">
        <f t="shared" ca="1" si="24"/>
        <v>68</v>
      </c>
      <c r="G763" s="36" t="str" cm="1">
        <f t="array" aca="1" ref="G763" ca="1">_xlfn.IFS(AND(F763&gt;=21,F763&lt;=35), "Young Adults", AND(F763&gt;=35, F763&lt;=45), "Senior Adullt", AND(F763&gt;=46,F763&lt;=65), "senior",AND(F763&gt;=66,F763&lt;=87),"Super Adults")</f>
        <v>Super Adults</v>
      </c>
      <c r="H763" s="36"/>
      <c r="I763" s="3">
        <v>7</v>
      </c>
      <c r="J763" s="2" t="s">
        <v>43</v>
      </c>
      <c r="K763" s="2" t="s">
        <v>51</v>
      </c>
      <c r="L763" s="20" t="str">
        <f>IF(AND(I763&lt;5,'Billing Details'!I763&gt;10000),"High Priority","Regular Follow Up")</f>
        <v>Regular Follow Up</v>
      </c>
      <c r="M763" t="str">
        <f>IF(AND(L763="High Priority",'Patient Health Records'!U763="Critical",'Patient Health Records'!T763="Yes"),"Needs Attention",IF(AND('Patient Health Records'!U763&lt;&gt; "Critical",'Patient Health Records'!T763="Yes"),"Monitor Later",IF(AND('Patient Health Records'!U763="Critical",'Patient Health Records'!T763="No"),"Ask for Readmission","No Action")))</f>
        <v>Monitor Later</v>
      </c>
    </row>
    <row r="764" spans="1:13" ht="15.75" customHeight="1">
      <c r="A764" s="2" t="s">
        <v>957</v>
      </c>
      <c r="B764" s="2" t="s">
        <v>738</v>
      </c>
      <c r="C764" s="2" t="s">
        <v>19</v>
      </c>
      <c r="D764" s="17">
        <v>19724</v>
      </c>
      <c r="E764" s="36">
        <f t="shared" si="23"/>
        <v>1953</v>
      </c>
      <c r="F764" s="36">
        <f t="shared" ca="1" si="24"/>
        <v>73</v>
      </c>
      <c r="G764" s="36" t="str" cm="1">
        <f t="array" aca="1" ref="G764" ca="1">_xlfn.IFS(AND(F764&gt;=21,F764&lt;=35), "Young Adults", AND(F764&gt;=35, F764&lt;=45), "Senior Adullt", AND(F764&gt;=46,F764&lt;=65), "senior",AND(F764&gt;=66,F764&lt;=87),"Super Adults")</f>
        <v>Super Adults</v>
      </c>
      <c r="H764" s="36"/>
      <c r="I764" s="3">
        <v>30</v>
      </c>
      <c r="J764" s="2" t="s">
        <v>14</v>
      </c>
      <c r="K764" s="2" t="s">
        <v>51</v>
      </c>
      <c r="L764" s="20" t="str">
        <f>IF(AND(I764&lt;5,'Billing Details'!I764&gt;10000),"High Priority","Regular Follow Up")</f>
        <v>Regular Follow Up</v>
      </c>
      <c r="M764" t="str">
        <f>IF(AND(L764="High Priority",'Patient Health Records'!U764="Critical",'Patient Health Records'!T764="Yes"),"Needs Attention",IF(AND('Patient Health Records'!U764&lt;&gt; "Critical",'Patient Health Records'!T764="Yes"),"Monitor Later",IF(AND('Patient Health Records'!U764="Critical",'Patient Health Records'!T764="No"),"Ask for Readmission","No Action")))</f>
        <v>No Action</v>
      </c>
    </row>
    <row r="765" spans="1:13" ht="15.75" customHeight="1">
      <c r="A765" s="2" t="s">
        <v>958</v>
      </c>
      <c r="B765" s="2" t="s">
        <v>70</v>
      </c>
      <c r="C765" s="2" t="s">
        <v>9</v>
      </c>
      <c r="D765" s="17">
        <v>28855</v>
      </c>
      <c r="E765" s="36">
        <f t="shared" si="23"/>
        <v>1978</v>
      </c>
      <c r="F765" s="36">
        <f t="shared" ca="1" si="24"/>
        <v>48</v>
      </c>
      <c r="G765" s="36" t="str" cm="1">
        <f t="array" aca="1" ref="G765" ca="1">_xlfn.IFS(AND(F765&gt;=21,F765&lt;=35), "Young Adults", AND(F765&gt;=35, F765&lt;=45), "Senior Adullt", AND(F765&gt;=46,F765&lt;=65), "senior",AND(F765&gt;=66,F765&lt;=87),"Super Adults")</f>
        <v>senior</v>
      </c>
      <c r="H765" s="36"/>
      <c r="I765" s="3">
        <v>7</v>
      </c>
      <c r="J765" s="2" t="s">
        <v>43</v>
      </c>
      <c r="K765" s="2" t="s">
        <v>51</v>
      </c>
      <c r="L765" s="20" t="str">
        <f>IF(AND(I765&lt;5,'Billing Details'!I765&gt;10000),"High Priority","Regular Follow Up")</f>
        <v>Regular Follow Up</v>
      </c>
      <c r="M765" t="str">
        <f>IF(AND(L765="High Priority",'Patient Health Records'!U765="Critical",'Patient Health Records'!T765="Yes"),"Needs Attention",IF(AND('Patient Health Records'!U765&lt;&gt; "Critical",'Patient Health Records'!T765="Yes"),"Monitor Later",IF(AND('Patient Health Records'!U765="Critical",'Patient Health Records'!T765="No"),"Ask for Readmission","No Action")))</f>
        <v>Monitor Later</v>
      </c>
    </row>
    <row r="766" spans="1:13" ht="15.75" customHeight="1">
      <c r="A766" s="2" t="s">
        <v>959</v>
      </c>
      <c r="B766" s="2" t="s">
        <v>215</v>
      </c>
      <c r="C766" s="2" t="s">
        <v>9</v>
      </c>
      <c r="D766" s="17">
        <v>31412</v>
      </c>
      <c r="E766" s="36">
        <f t="shared" si="23"/>
        <v>1985</v>
      </c>
      <c r="F766" s="36">
        <f t="shared" ca="1" si="24"/>
        <v>41</v>
      </c>
      <c r="G766" s="36" t="str" cm="1">
        <f t="array" aca="1" ref="G766" ca="1">_xlfn.IFS(AND(F766&gt;=21,F766&lt;=35), "Young Adults", AND(F766&gt;=35, F766&lt;=45), "Senior Adullt", AND(F766&gt;=46,F766&lt;=65), "senior",AND(F766&gt;=66,F766&lt;=87),"Super Adults")</f>
        <v>Senior Adullt</v>
      </c>
      <c r="H766" s="36"/>
      <c r="I766" s="3">
        <v>3</v>
      </c>
      <c r="J766" s="2" t="s">
        <v>10</v>
      </c>
      <c r="K766" s="2" t="s">
        <v>11</v>
      </c>
      <c r="L766" s="20" t="str">
        <f>IF(AND(I766&lt;5,'Billing Details'!I766&gt;10000),"High Priority","Regular Follow Up")</f>
        <v>High Priority</v>
      </c>
      <c r="M766" t="str">
        <f>IF(AND(L766="High Priority",'Patient Health Records'!U766="Critical",'Patient Health Records'!T766="Yes"),"Needs Attention",IF(AND('Patient Health Records'!U766&lt;&gt; "Critical",'Patient Health Records'!T766="Yes"),"Monitor Later",IF(AND('Patient Health Records'!U766="Critical",'Patient Health Records'!T766="No"),"Ask for Readmission","No Action")))</f>
        <v>No Action</v>
      </c>
    </row>
    <row r="767" spans="1:13" ht="15.75" customHeight="1">
      <c r="A767" s="2" t="s">
        <v>960</v>
      </c>
      <c r="B767" s="2" t="s">
        <v>738</v>
      </c>
      <c r="C767" s="2" t="s">
        <v>19</v>
      </c>
      <c r="D767" s="17">
        <v>27029</v>
      </c>
      <c r="E767" s="36">
        <f t="shared" si="23"/>
        <v>1973</v>
      </c>
      <c r="F767" s="36">
        <f t="shared" ca="1" si="24"/>
        <v>53</v>
      </c>
      <c r="G767" s="36" t="str" cm="1">
        <f t="array" aca="1" ref="G767" ca="1">_xlfn.IFS(AND(F767&gt;=21,F767&lt;=35), "Young Adults", AND(F767&gt;=35, F767&lt;=45), "Senior Adullt", AND(F767&gt;=46,F767&lt;=65), "senior",AND(F767&gt;=66,F767&lt;=87),"Super Adults")</f>
        <v>senior</v>
      </c>
      <c r="H767" s="36"/>
      <c r="I767" s="3">
        <v>2</v>
      </c>
      <c r="J767" s="2" t="s">
        <v>22</v>
      </c>
      <c r="K767" s="2" t="s">
        <v>17</v>
      </c>
      <c r="L767" s="20" t="str">
        <f>IF(AND(I767&lt;5,'Billing Details'!I767&gt;10000),"High Priority","Regular Follow Up")</f>
        <v>Regular Follow Up</v>
      </c>
      <c r="M767" t="str">
        <f>IF(AND(L767="High Priority",'Patient Health Records'!U767="Critical",'Patient Health Records'!T767="Yes"),"Needs Attention",IF(AND('Patient Health Records'!U767&lt;&gt; "Critical",'Patient Health Records'!T767="Yes"),"Monitor Later",IF(AND('Patient Health Records'!U767="Critical",'Patient Health Records'!T767="No"),"Ask for Readmission","No Action")))</f>
        <v>Monitor Later</v>
      </c>
    </row>
    <row r="768" spans="1:13" ht="15.75" customHeight="1">
      <c r="A768" s="2" t="s">
        <v>961</v>
      </c>
      <c r="B768" s="2" t="s">
        <v>129</v>
      </c>
      <c r="C768" s="2" t="s">
        <v>9</v>
      </c>
      <c r="D768" s="17">
        <v>28855</v>
      </c>
      <c r="E768" s="36">
        <f t="shared" si="23"/>
        <v>1978</v>
      </c>
      <c r="F768" s="36">
        <f t="shared" ca="1" si="24"/>
        <v>48</v>
      </c>
      <c r="G768" s="36" t="str" cm="1">
        <f t="array" aca="1" ref="G768" ca="1">_xlfn.IFS(AND(F768&gt;=21,F768&lt;=35), "Young Adults", AND(F768&gt;=35, F768&lt;=45), "Senior Adullt", AND(F768&gt;=46,F768&lt;=65), "senior",AND(F768&gt;=66,F768&lt;=87),"Super Adults")</f>
        <v>senior</v>
      </c>
      <c r="H768" s="36"/>
      <c r="I768" s="3">
        <v>30</v>
      </c>
      <c r="J768" s="2" t="s">
        <v>20</v>
      </c>
      <c r="K768" s="2" t="s">
        <v>11</v>
      </c>
      <c r="L768" s="20" t="str">
        <f>IF(AND(I768&lt;5,'Billing Details'!I768&gt;10000),"High Priority","Regular Follow Up")</f>
        <v>Regular Follow Up</v>
      </c>
      <c r="M768" t="str">
        <f>IF(AND(L768="High Priority",'Patient Health Records'!U768="Critical",'Patient Health Records'!T768="Yes"),"Needs Attention",IF(AND('Patient Health Records'!U768&lt;&gt; "Critical",'Patient Health Records'!T768="Yes"),"Monitor Later",IF(AND('Patient Health Records'!U768="Critical",'Patient Health Records'!T768="No"),"Ask for Readmission","No Action")))</f>
        <v>Monitor Later</v>
      </c>
    </row>
    <row r="769" spans="1:13" ht="15.75" customHeight="1">
      <c r="A769" s="2" t="s">
        <v>962</v>
      </c>
      <c r="B769" s="2" t="s">
        <v>151</v>
      </c>
      <c r="C769" s="2" t="s">
        <v>19</v>
      </c>
      <c r="D769" s="17">
        <v>30682</v>
      </c>
      <c r="E769" s="36">
        <f t="shared" si="23"/>
        <v>1984</v>
      </c>
      <c r="F769" s="36">
        <f t="shared" ca="1" si="24"/>
        <v>42</v>
      </c>
      <c r="G769" s="36" t="str" cm="1">
        <f t="array" aca="1" ref="G769" ca="1">_xlfn.IFS(AND(F769&gt;=21,F769&lt;=35), "Young Adults", AND(F769&gt;=35, F769&lt;=45), "Senior Adullt", AND(F769&gt;=46,F769&lt;=65), "senior",AND(F769&gt;=66,F769&lt;=87),"Super Adults")</f>
        <v>Senior Adullt</v>
      </c>
      <c r="H769" s="36"/>
      <c r="I769" s="3">
        <v>20</v>
      </c>
      <c r="J769" s="2" t="s">
        <v>20</v>
      </c>
      <c r="K769" s="2" t="s">
        <v>11</v>
      </c>
      <c r="L769" s="20" t="str">
        <f>IF(AND(I769&lt;5,'Billing Details'!I769&gt;10000),"High Priority","Regular Follow Up")</f>
        <v>Regular Follow Up</v>
      </c>
      <c r="M769" t="str">
        <f>IF(AND(L769="High Priority",'Patient Health Records'!U769="Critical",'Patient Health Records'!T769="Yes"),"Needs Attention",IF(AND('Patient Health Records'!U769&lt;&gt; "Critical",'Patient Health Records'!T769="Yes"),"Monitor Later",IF(AND('Patient Health Records'!U769="Critical",'Patient Health Records'!T769="No"),"Ask for Readmission","No Action")))</f>
        <v>No Action</v>
      </c>
    </row>
    <row r="770" spans="1:13" ht="15.75" customHeight="1">
      <c r="A770" s="2" t="s">
        <v>963</v>
      </c>
      <c r="B770" s="2" t="s">
        <v>65</v>
      </c>
      <c r="C770" s="2" t="s">
        <v>19</v>
      </c>
      <c r="D770" s="17">
        <v>28855</v>
      </c>
      <c r="E770" s="36">
        <f t="shared" si="23"/>
        <v>1978</v>
      </c>
      <c r="F770" s="36">
        <f t="shared" ca="1" si="24"/>
        <v>48</v>
      </c>
      <c r="G770" s="36" t="str" cm="1">
        <f t="array" aca="1" ref="G770" ca="1">_xlfn.IFS(AND(F770&gt;=21,F770&lt;=35), "Young Adults", AND(F770&gt;=35, F770&lt;=45), "Senior Adullt", AND(F770&gt;=46,F770&lt;=65), "senior",AND(F770&gt;=66,F770&lt;=87),"Super Adults")</f>
        <v>senior</v>
      </c>
      <c r="H770" s="36"/>
      <c r="I770" s="3">
        <v>0.5</v>
      </c>
      <c r="J770" s="2" t="s">
        <v>22</v>
      </c>
      <c r="K770" s="2" t="s">
        <v>17</v>
      </c>
      <c r="L770" s="20" t="str">
        <f>IF(AND(I770&lt;5,'Billing Details'!I770&gt;10000),"High Priority","Regular Follow Up")</f>
        <v>High Priority</v>
      </c>
      <c r="M770" t="str">
        <f>IF(AND(L770="High Priority",'Patient Health Records'!U770="Critical",'Patient Health Records'!T770="Yes"),"Needs Attention",IF(AND('Patient Health Records'!U770&lt;&gt; "Critical",'Patient Health Records'!T770="Yes"),"Monitor Later",IF(AND('Patient Health Records'!U770="Critical",'Patient Health Records'!T770="No"),"Ask for Readmission","No Action")))</f>
        <v>Monitor Later</v>
      </c>
    </row>
    <row r="771" spans="1:13" ht="15.75" customHeight="1">
      <c r="A771" s="2" t="s">
        <v>964</v>
      </c>
      <c r="B771" s="2" t="s">
        <v>318</v>
      </c>
      <c r="C771" s="2" t="s">
        <v>19</v>
      </c>
      <c r="D771" s="17">
        <v>26299</v>
      </c>
      <c r="E771" s="36">
        <f t="shared" ref="E771:E834" si="25">YEAR(D771)</f>
        <v>1972</v>
      </c>
      <c r="F771" s="36">
        <f t="shared" ref="F771:F834" ca="1" si="26">DATEDIF(DATE(E771,1,1), TODAY(), "Y")</f>
        <v>54</v>
      </c>
      <c r="G771" s="36" t="str" cm="1">
        <f t="array" aca="1" ref="G771" ca="1">_xlfn.IFS(AND(F771&gt;=21,F771&lt;=35), "Young Adults", AND(F771&gt;=35, F771&lt;=45), "Senior Adullt", AND(F771&gt;=46,F771&lt;=65), "senior",AND(F771&gt;=66,F771&lt;=87),"Super Adults")</f>
        <v>senior</v>
      </c>
      <c r="H771" s="36"/>
      <c r="I771" s="3">
        <v>15</v>
      </c>
      <c r="J771" s="2" t="s">
        <v>10</v>
      </c>
      <c r="K771" s="2" t="s">
        <v>11</v>
      </c>
      <c r="L771" s="20" t="str">
        <f>IF(AND(I771&lt;5,'Billing Details'!I771&gt;10000),"High Priority","Regular Follow Up")</f>
        <v>Regular Follow Up</v>
      </c>
      <c r="M771" t="str">
        <f>IF(AND(L771="High Priority",'Patient Health Records'!U771="Critical",'Patient Health Records'!T771="Yes"),"Needs Attention",IF(AND('Patient Health Records'!U771&lt;&gt; "Critical",'Patient Health Records'!T771="Yes"),"Monitor Later",IF(AND('Patient Health Records'!U771="Critical",'Patient Health Records'!T771="No"),"Ask for Readmission","No Action")))</f>
        <v>No Action</v>
      </c>
    </row>
    <row r="772" spans="1:13" ht="15.75" customHeight="1">
      <c r="A772" s="2" t="s">
        <v>965</v>
      </c>
      <c r="B772" s="2" t="s">
        <v>382</v>
      </c>
      <c r="C772" s="2" t="s">
        <v>19</v>
      </c>
      <c r="D772" s="17">
        <v>32508</v>
      </c>
      <c r="E772" s="36">
        <f t="shared" si="25"/>
        <v>1988</v>
      </c>
      <c r="F772" s="36">
        <f t="shared" ca="1" si="26"/>
        <v>38</v>
      </c>
      <c r="G772" s="36" t="str" cm="1">
        <f t="array" aca="1" ref="G772" ca="1">_xlfn.IFS(AND(F772&gt;=21,F772&lt;=35), "Young Adults", AND(F772&gt;=35, F772&lt;=45), "Senior Adullt", AND(F772&gt;=46,F772&lt;=65), "senior",AND(F772&gt;=66,F772&lt;=87),"Super Adults")</f>
        <v>Senior Adullt</v>
      </c>
      <c r="H772" s="36"/>
      <c r="I772" s="3">
        <v>2</v>
      </c>
      <c r="J772" s="2" t="s">
        <v>22</v>
      </c>
      <c r="K772" s="2" t="s">
        <v>17</v>
      </c>
      <c r="L772" s="20" t="str">
        <f>IF(AND(I772&lt;5,'Billing Details'!I772&gt;10000),"High Priority","Regular Follow Up")</f>
        <v>Regular Follow Up</v>
      </c>
      <c r="M772" t="str">
        <f>IF(AND(L772="High Priority",'Patient Health Records'!U772="Critical",'Patient Health Records'!T772="Yes"),"Needs Attention",IF(AND('Patient Health Records'!U772&lt;&gt; "Critical",'Patient Health Records'!T772="Yes"),"Monitor Later",IF(AND('Patient Health Records'!U772="Critical",'Patient Health Records'!T772="No"),"Ask for Readmission","No Action")))</f>
        <v>Monitor Later</v>
      </c>
    </row>
    <row r="773" spans="1:13" ht="15.75" customHeight="1">
      <c r="A773" s="2" t="s">
        <v>966</v>
      </c>
      <c r="B773" s="2" t="s">
        <v>36</v>
      </c>
      <c r="C773" s="2" t="s">
        <v>19</v>
      </c>
      <c r="D773" s="17">
        <v>25203</v>
      </c>
      <c r="E773" s="36">
        <f t="shared" si="25"/>
        <v>1968</v>
      </c>
      <c r="F773" s="36">
        <f t="shared" ca="1" si="26"/>
        <v>58</v>
      </c>
      <c r="G773" s="36" t="str" cm="1">
        <f t="array" aca="1" ref="G773" ca="1">_xlfn.IFS(AND(F773&gt;=21,F773&lt;=35), "Young Adults", AND(F773&gt;=35, F773&lt;=45), "Senior Adullt", AND(F773&gt;=46,F773&lt;=65), "senior",AND(F773&gt;=66,F773&lt;=87),"Super Adults")</f>
        <v>senior</v>
      </c>
      <c r="H773" s="36"/>
      <c r="I773" s="3">
        <v>0.5</v>
      </c>
      <c r="J773" s="2" t="s">
        <v>22</v>
      </c>
      <c r="K773" s="2" t="s">
        <v>17</v>
      </c>
      <c r="L773" s="20" t="str">
        <f>IF(AND(I773&lt;5,'Billing Details'!I773&gt;10000),"High Priority","Regular Follow Up")</f>
        <v>High Priority</v>
      </c>
      <c r="M773" t="str">
        <f>IF(AND(L773="High Priority",'Patient Health Records'!U773="Critical",'Patient Health Records'!T773="Yes"),"Needs Attention",IF(AND('Patient Health Records'!U773&lt;&gt; "Critical",'Patient Health Records'!T773="Yes"),"Monitor Later",IF(AND('Patient Health Records'!U773="Critical",'Patient Health Records'!T773="No"),"Ask for Readmission","No Action")))</f>
        <v>No Action</v>
      </c>
    </row>
    <row r="774" spans="1:13" ht="15.75" customHeight="1">
      <c r="A774" s="2" t="s">
        <v>967</v>
      </c>
      <c r="B774" s="2" t="s">
        <v>48</v>
      </c>
      <c r="C774" s="2" t="s">
        <v>9</v>
      </c>
      <c r="D774" s="17">
        <v>19724</v>
      </c>
      <c r="E774" s="36">
        <f t="shared" si="25"/>
        <v>1953</v>
      </c>
      <c r="F774" s="36">
        <f t="shared" ca="1" si="26"/>
        <v>73</v>
      </c>
      <c r="G774" s="36" t="str" cm="1">
        <f t="array" aca="1" ref="G774" ca="1">_xlfn.IFS(AND(F774&gt;=21,F774&lt;=35), "Young Adults", AND(F774&gt;=35, F774&lt;=45), "Senior Adullt", AND(F774&gt;=46,F774&lt;=65), "senior",AND(F774&gt;=66,F774&lt;=87),"Super Adults")</f>
        <v>Super Adults</v>
      </c>
      <c r="H774" s="36"/>
      <c r="I774" s="3">
        <v>9</v>
      </c>
      <c r="J774" s="2" t="s">
        <v>14</v>
      </c>
      <c r="K774" s="2" t="s">
        <v>51</v>
      </c>
      <c r="L774" s="20" t="str">
        <f>IF(AND(I774&lt;5,'Billing Details'!I774&gt;10000),"High Priority","Regular Follow Up")</f>
        <v>Regular Follow Up</v>
      </c>
      <c r="M774" t="str">
        <f>IF(AND(L774="High Priority",'Patient Health Records'!U774="Critical",'Patient Health Records'!T774="Yes"),"Needs Attention",IF(AND('Patient Health Records'!U774&lt;&gt; "Critical",'Patient Health Records'!T774="Yes"),"Monitor Later",IF(AND('Patient Health Records'!U774="Critical",'Patient Health Records'!T774="No"),"Ask for Readmission","No Action")))</f>
        <v>No Action</v>
      </c>
    </row>
    <row r="775" spans="1:13" ht="15.75" customHeight="1">
      <c r="A775" s="2" t="s">
        <v>968</v>
      </c>
      <c r="B775" s="2" t="s">
        <v>1715</v>
      </c>
      <c r="C775" s="2" t="s">
        <v>9</v>
      </c>
      <c r="D775" s="17">
        <v>30682</v>
      </c>
      <c r="E775" s="36">
        <f t="shared" si="25"/>
        <v>1984</v>
      </c>
      <c r="F775" s="36">
        <f t="shared" ca="1" si="26"/>
        <v>42</v>
      </c>
      <c r="G775" s="36" t="str" cm="1">
        <f t="array" aca="1" ref="G775" ca="1">_xlfn.IFS(AND(F775&gt;=21,F775&lt;=35), "Young Adults", AND(F775&gt;=35, F775&lt;=45), "Senior Adullt", AND(F775&gt;=46,F775&lt;=65), "senior",AND(F775&gt;=66,F775&lt;=87),"Super Adults")</f>
        <v>Senior Adullt</v>
      </c>
      <c r="H775" s="36"/>
      <c r="I775" s="3">
        <v>9</v>
      </c>
      <c r="J775" s="2" t="s">
        <v>43</v>
      </c>
      <c r="K775" s="2" t="s">
        <v>51</v>
      </c>
      <c r="L775" s="20" t="str">
        <f>IF(AND(I775&lt;5,'Billing Details'!I775&gt;10000),"High Priority","Regular Follow Up")</f>
        <v>Regular Follow Up</v>
      </c>
      <c r="M775" t="str">
        <f>IF(AND(L775="High Priority",'Patient Health Records'!U775="Critical",'Patient Health Records'!T775="Yes"),"Needs Attention",IF(AND('Patient Health Records'!U775&lt;&gt; "Critical",'Patient Health Records'!T775="Yes"),"Monitor Later",IF(AND('Patient Health Records'!U775="Critical",'Patient Health Records'!T775="No"),"Ask for Readmission","No Action")))</f>
        <v>No Action</v>
      </c>
    </row>
    <row r="776" spans="1:13" ht="15.75" customHeight="1">
      <c r="A776" s="2" t="s">
        <v>969</v>
      </c>
      <c r="B776" s="2" t="s">
        <v>970</v>
      </c>
      <c r="C776" s="2" t="s">
        <v>9</v>
      </c>
      <c r="D776" s="17">
        <v>32508</v>
      </c>
      <c r="E776" s="36">
        <f t="shared" si="25"/>
        <v>1988</v>
      </c>
      <c r="F776" s="36">
        <f t="shared" ca="1" si="26"/>
        <v>38</v>
      </c>
      <c r="G776" s="36" t="str" cm="1">
        <f t="array" aca="1" ref="G776" ca="1">_xlfn.IFS(AND(F776&gt;=21,F776&lt;=35), "Young Adults", AND(F776&gt;=35, F776&lt;=45), "Senior Adullt", AND(F776&gt;=46,F776&lt;=65), "senior",AND(F776&gt;=66,F776&lt;=87),"Super Adults")</f>
        <v>Senior Adullt</v>
      </c>
      <c r="H776" s="36"/>
      <c r="I776" s="3">
        <v>7</v>
      </c>
      <c r="J776" s="2" t="s">
        <v>28</v>
      </c>
      <c r="K776" s="2" t="s">
        <v>11</v>
      </c>
      <c r="L776" s="20" t="str">
        <f>IF(AND(I776&lt;5,'Billing Details'!I776&gt;10000),"High Priority","Regular Follow Up")</f>
        <v>Regular Follow Up</v>
      </c>
      <c r="M776" t="str">
        <f>IF(AND(L776="High Priority",'Patient Health Records'!U776="Critical",'Patient Health Records'!T776="Yes"),"Needs Attention",IF(AND('Patient Health Records'!U776&lt;&gt; "Critical",'Patient Health Records'!T776="Yes"),"Monitor Later",IF(AND('Patient Health Records'!U776="Critical",'Patient Health Records'!T776="No"),"Ask for Readmission","No Action")))</f>
        <v>Monitor Later</v>
      </c>
    </row>
    <row r="777" spans="1:13" ht="15.75" customHeight="1">
      <c r="A777" s="2" t="s">
        <v>971</v>
      </c>
      <c r="B777" s="2" t="s">
        <v>48</v>
      </c>
      <c r="C777" s="2" t="s">
        <v>9</v>
      </c>
      <c r="D777" s="17">
        <v>28855</v>
      </c>
      <c r="E777" s="36">
        <f t="shared" si="25"/>
        <v>1978</v>
      </c>
      <c r="F777" s="36">
        <f t="shared" ca="1" si="26"/>
        <v>48</v>
      </c>
      <c r="G777" s="36" t="str" cm="1">
        <f t="array" aca="1" ref="G777" ca="1">_xlfn.IFS(AND(F777&gt;=21,F777&lt;=35), "Young Adults", AND(F777&gt;=35, F777&lt;=45), "Senior Adullt", AND(F777&gt;=46,F777&lt;=65), "senior",AND(F777&gt;=66,F777&lt;=87),"Super Adults")</f>
        <v>senior</v>
      </c>
      <c r="H777" s="36"/>
      <c r="I777" s="3">
        <v>40</v>
      </c>
      <c r="J777" s="2" t="s">
        <v>43</v>
      </c>
      <c r="K777" s="2" t="s">
        <v>51</v>
      </c>
      <c r="L777" s="20" t="str">
        <f>IF(AND(I777&lt;5,'Billing Details'!I777&gt;10000),"High Priority","Regular Follow Up")</f>
        <v>Regular Follow Up</v>
      </c>
      <c r="M777" t="str">
        <f>IF(AND(L777="High Priority",'Patient Health Records'!U777="Critical",'Patient Health Records'!T777="Yes"),"Needs Attention",IF(AND('Patient Health Records'!U777&lt;&gt; "Critical",'Patient Health Records'!T777="Yes"),"Monitor Later",IF(AND('Patient Health Records'!U777="Critical",'Patient Health Records'!T777="No"),"Ask for Readmission","No Action")))</f>
        <v>Monitor Later</v>
      </c>
    </row>
    <row r="778" spans="1:13" ht="15.75" customHeight="1">
      <c r="A778" s="2" t="s">
        <v>972</v>
      </c>
      <c r="B778" s="2" t="s">
        <v>324</v>
      </c>
      <c r="C778" s="2" t="s">
        <v>9</v>
      </c>
      <c r="D778" s="17">
        <v>28855</v>
      </c>
      <c r="E778" s="36">
        <f t="shared" si="25"/>
        <v>1978</v>
      </c>
      <c r="F778" s="36">
        <f t="shared" ca="1" si="26"/>
        <v>48</v>
      </c>
      <c r="G778" s="36" t="str" cm="1">
        <f t="array" aca="1" ref="G778" ca="1">_xlfn.IFS(AND(F778&gt;=21,F778&lt;=35), "Young Adults", AND(F778&gt;=35, F778&lt;=45), "Senior Adullt", AND(F778&gt;=46,F778&lt;=65), "senior",AND(F778&gt;=66,F778&lt;=87),"Super Adults")</f>
        <v>senior</v>
      </c>
      <c r="H778" s="36"/>
      <c r="I778" s="3">
        <v>30</v>
      </c>
      <c r="J778" s="2" t="s">
        <v>43</v>
      </c>
      <c r="K778" s="2" t="s">
        <v>51</v>
      </c>
      <c r="L778" s="20" t="str">
        <f>IF(AND(I778&lt;5,'Billing Details'!I778&gt;10000),"High Priority","Regular Follow Up")</f>
        <v>Regular Follow Up</v>
      </c>
      <c r="M778" t="str">
        <f>IF(AND(L778="High Priority",'Patient Health Records'!U778="Critical",'Patient Health Records'!T778="Yes"),"Needs Attention",IF(AND('Patient Health Records'!U778&lt;&gt; "Critical",'Patient Health Records'!T778="Yes"),"Monitor Later",IF(AND('Patient Health Records'!U778="Critical",'Patient Health Records'!T778="No"),"Ask for Readmission","No Action")))</f>
        <v>No Action</v>
      </c>
    </row>
    <row r="779" spans="1:13" ht="15.75" customHeight="1">
      <c r="A779" s="2" t="s">
        <v>973</v>
      </c>
      <c r="B779" s="2" t="s">
        <v>75</v>
      </c>
      <c r="C779" s="2" t="s">
        <v>9</v>
      </c>
      <c r="D779" s="17">
        <v>25203</v>
      </c>
      <c r="E779" s="36">
        <f t="shared" si="25"/>
        <v>1968</v>
      </c>
      <c r="F779" s="36">
        <f t="shared" ca="1" si="26"/>
        <v>58</v>
      </c>
      <c r="G779" s="36" t="str" cm="1">
        <f t="array" aca="1" ref="G779" ca="1">_xlfn.IFS(AND(F779&gt;=21,F779&lt;=35), "Young Adults", AND(F779&gt;=35, F779&lt;=45), "Senior Adullt", AND(F779&gt;=46,F779&lt;=65), "senior",AND(F779&gt;=66,F779&lt;=87),"Super Adults")</f>
        <v>senior</v>
      </c>
      <c r="H779" s="36"/>
      <c r="I779" s="3">
        <v>5</v>
      </c>
      <c r="J779" s="2" t="s">
        <v>43</v>
      </c>
      <c r="K779" s="2" t="s">
        <v>51</v>
      </c>
      <c r="L779" s="20" t="str">
        <f>IF(AND(I779&lt;5,'Billing Details'!I779&gt;10000),"High Priority","Regular Follow Up")</f>
        <v>Regular Follow Up</v>
      </c>
      <c r="M779" t="str">
        <f>IF(AND(L779="High Priority",'Patient Health Records'!U779="Critical",'Patient Health Records'!T779="Yes"),"Needs Attention",IF(AND('Patient Health Records'!U779&lt;&gt; "Critical",'Patient Health Records'!T779="Yes"),"Monitor Later",IF(AND('Patient Health Records'!U779="Critical",'Patient Health Records'!T779="No"),"Ask for Readmission","No Action")))</f>
        <v>Monitor Later</v>
      </c>
    </row>
    <row r="780" spans="1:13" ht="15.75" customHeight="1">
      <c r="A780" s="2" t="s">
        <v>974</v>
      </c>
      <c r="B780" s="2" t="s">
        <v>360</v>
      </c>
      <c r="C780" s="2" t="s">
        <v>9</v>
      </c>
      <c r="D780" s="17">
        <v>34334</v>
      </c>
      <c r="E780" s="36">
        <f t="shared" si="25"/>
        <v>1993</v>
      </c>
      <c r="F780" s="36">
        <f t="shared" ca="1" si="26"/>
        <v>33</v>
      </c>
      <c r="G780" s="36" t="str" cm="1">
        <f t="array" aca="1" ref="G780" ca="1">_xlfn.IFS(AND(F780&gt;=21,F780&lt;=35), "Young Adults", AND(F780&gt;=35, F780&lt;=45), "Senior Adullt", AND(F780&gt;=46,F780&lt;=65), "senior",AND(F780&gt;=66,F780&lt;=87),"Super Adults")</f>
        <v>Young Adults</v>
      </c>
      <c r="H780" s="36"/>
      <c r="I780" s="3">
        <v>30</v>
      </c>
      <c r="J780" s="2" t="s">
        <v>33</v>
      </c>
      <c r="K780" s="2" t="s">
        <v>29</v>
      </c>
      <c r="L780" s="20" t="str">
        <f>IF(AND(I780&lt;5,'Billing Details'!I780&gt;10000),"High Priority","Regular Follow Up")</f>
        <v>Regular Follow Up</v>
      </c>
      <c r="M780" t="str">
        <f>IF(AND(L780="High Priority",'Patient Health Records'!U780="Critical",'Patient Health Records'!T780="Yes"),"Needs Attention",IF(AND('Patient Health Records'!U780&lt;&gt; "Critical",'Patient Health Records'!T780="Yes"),"Monitor Later",IF(AND('Patient Health Records'!U780="Critical",'Patient Health Records'!T780="No"),"Ask for Readmission","No Action")))</f>
        <v>No Action</v>
      </c>
    </row>
    <row r="781" spans="1:13" ht="15.75" customHeight="1">
      <c r="A781" s="2" t="s">
        <v>975</v>
      </c>
      <c r="B781" s="2" t="s">
        <v>370</v>
      </c>
      <c r="C781" s="2" t="s">
        <v>9</v>
      </c>
      <c r="D781" s="17">
        <v>31412</v>
      </c>
      <c r="E781" s="36">
        <f t="shared" si="25"/>
        <v>1985</v>
      </c>
      <c r="F781" s="36">
        <f t="shared" ca="1" si="26"/>
        <v>41</v>
      </c>
      <c r="G781" s="36" t="str" cm="1">
        <f t="array" aca="1" ref="G781" ca="1">_xlfn.IFS(AND(F781&gt;=21,F781&lt;=35), "Young Adults", AND(F781&gt;=35, F781&lt;=45), "Senior Adullt", AND(F781&gt;=46,F781&lt;=65), "senior",AND(F781&gt;=66,F781&lt;=87),"Super Adults")</f>
        <v>Senior Adullt</v>
      </c>
      <c r="H781" s="36"/>
      <c r="I781" s="3">
        <v>120</v>
      </c>
      <c r="J781" s="2" t="s">
        <v>10</v>
      </c>
      <c r="K781" s="2" t="s">
        <v>11</v>
      </c>
      <c r="L781" s="20" t="str">
        <f>IF(AND(I781&lt;5,'Billing Details'!I781&gt;10000),"High Priority","Regular Follow Up")</f>
        <v>Regular Follow Up</v>
      </c>
      <c r="M781" t="str">
        <f>IF(AND(L781="High Priority",'Patient Health Records'!U781="Critical",'Patient Health Records'!T781="Yes"),"Needs Attention",IF(AND('Patient Health Records'!U781&lt;&gt; "Critical",'Patient Health Records'!T781="Yes"),"Monitor Later",IF(AND('Patient Health Records'!U781="Critical",'Patient Health Records'!T781="No"),"Ask for Readmission","No Action")))</f>
        <v>No Action</v>
      </c>
    </row>
    <row r="782" spans="1:13" ht="15.75" customHeight="1">
      <c r="A782" s="2" t="s">
        <v>976</v>
      </c>
      <c r="B782" s="2" t="s">
        <v>173</v>
      </c>
      <c r="C782" s="2" t="s">
        <v>19</v>
      </c>
      <c r="D782" s="17">
        <v>23377</v>
      </c>
      <c r="E782" s="36">
        <f t="shared" si="25"/>
        <v>1964</v>
      </c>
      <c r="F782" s="36">
        <f t="shared" ca="1" si="26"/>
        <v>62</v>
      </c>
      <c r="G782" s="36" t="str" cm="1">
        <f t="array" aca="1" ref="G782" ca="1">_xlfn.IFS(AND(F782&gt;=21,F782&lt;=35), "Young Adults", AND(F782&gt;=35, F782&lt;=45), "Senior Adullt", AND(F782&gt;=46,F782&lt;=65), "senior",AND(F782&gt;=66,F782&lt;=87),"Super Adults")</f>
        <v>senior</v>
      </c>
      <c r="H782" s="36"/>
      <c r="I782" s="3">
        <v>7</v>
      </c>
      <c r="J782" s="2" t="s">
        <v>20</v>
      </c>
      <c r="K782" s="2" t="s">
        <v>11</v>
      </c>
      <c r="L782" s="20" t="str">
        <f>IF(AND(I782&lt;5,'Billing Details'!I782&gt;10000),"High Priority","Regular Follow Up")</f>
        <v>Regular Follow Up</v>
      </c>
      <c r="M782" t="str">
        <f>IF(AND(L782="High Priority",'Patient Health Records'!U782="Critical",'Patient Health Records'!T782="Yes"),"Needs Attention",IF(AND('Patient Health Records'!U782&lt;&gt; "Critical",'Patient Health Records'!T782="Yes"),"Monitor Later",IF(AND('Patient Health Records'!U782="Critical",'Patient Health Records'!T782="No"),"Ask for Readmission","No Action")))</f>
        <v>Monitor Later</v>
      </c>
    </row>
    <row r="783" spans="1:13" ht="15.75" customHeight="1">
      <c r="A783" s="2" t="s">
        <v>977</v>
      </c>
      <c r="B783" s="2" t="s">
        <v>360</v>
      </c>
      <c r="C783" s="2" t="s">
        <v>9</v>
      </c>
      <c r="D783" s="17">
        <v>25203</v>
      </c>
      <c r="E783" s="36">
        <f t="shared" si="25"/>
        <v>1968</v>
      </c>
      <c r="F783" s="36">
        <f t="shared" ca="1" si="26"/>
        <v>58</v>
      </c>
      <c r="G783" s="36" t="str" cm="1">
        <f t="array" aca="1" ref="G783" ca="1">_xlfn.IFS(AND(F783&gt;=21,F783&lt;=35), "Young Adults", AND(F783&gt;=35, F783&lt;=45), "Senior Adullt", AND(F783&gt;=46,F783&lt;=65), "senior",AND(F783&gt;=66,F783&lt;=87),"Super Adults")</f>
        <v>senior</v>
      </c>
      <c r="H783" s="36"/>
      <c r="I783" s="3">
        <v>15</v>
      </c>
      <c r="J783" s="2" t="s">
        <v>10</v>
      </c>
      <c r="K783" s="2" t="s">
        <v>11</v>
      </c>
      <c r="L783" s="20" t="str">
        <f>IF(AND(I783&lt;5,'Billing Details'!I783&gt;10000),"High Priority","Regular Follow Up")</f>
        <v>Regular Follow Up</v>
      </c>
      <c r="M783" t="str">
        <f>IF(AND(L783="High Priority",'Patient Health Records'!U783="Critical",'Patient Health Records'!T783="Yes"),"Needs Attention",IF(AND('Patient Health Records'!U783&lt;&gt; "Critical",'Patient Health Records'!T783="Yes"),"Monitor Later",IF(AND('Patient Health Records'!U783="Critical",'Patient Health Records'!T783="No"),"Ask for Readmission","No Action")))</f>
        <v>No Action</v>
      </c>
    </row>
    <row r="784" spans="1:13" ht="15.75" customHeight="1">
      <c r="A784" s="2" t="s">
        <v>978</v>
      </c>
      <c r="B784" s="2" t="s">
        <v>205</v>
      </c>
      <c r="C784" s="2" t="s">
        <v>9</v>
      </c>
      <c r="D784" s="17">
        <v>16072</v>
      </c>
      <c r="E784" s="36">
        <f t="shared" si="25"/>
        <v>1944</v>
      </c>
      <c r="F784" s="36">
        <f t="shared" ca="1" si="26"/>
        <v>82</v>
      </c>
      <c r="G784" s="36" t="str" cm="1">
        <f t="array" aca="1" ref="G784" ca="1">_xlfn.IFS(AND(F784&gt;=21,F784&lt;=35), "Young Adults", AND(F784&gt;=35, F784&lt;=45), "Senior Adullt", AND(F784&gt;=46,F784&lt;=65), "senior",AND(F784&gt;=66,F784&lt;=87),"Super Adults")</f>
        <v>Super Adults</v>
      </c>
      <c r="H784" s="36"/>
      <c r="I784" s="3">
        <v>40</v>
      </c>
      <c r="J784" s="2" t="s">
        <v>20</v>
      </c>
      <c r="K784" s="2" t="s">
        <v>11</v>
      </c>
      <c r="L784" s="20" t="str">
        <f>IF(AND(I784&lt;5,'Billing Details'!I784&gt;10000),"High Priority","Regular Follow Up")</f>
        <v>Regular Follow Up</v>
      </c>
      <c r="M784" t="str">
        <f>IF(AND(L784="High Priority",'Patient Health Records'!U784="Critical",'Patient Health Records'!T784="Yes"),"Needs Attention",IF(AND('Patient Health Records'!U784&lt;&gt; "Critical",'Patient Health Records'!T784="Yes"),"Monitor Later",IF(AND('Patient Health Records'!U784="Critical",'Patient Health Records'!T784="No"),"Ask for Readmission","No Action")))</f>
        <v>Ask for Readmission</v>
      </c>
    </row>
    <row r="785" spans="1:13" ht="15.75" customHeight="1">
      <c r="A785" s="2" t="s">
        <v>979</v>
      </c>
      <c r="B785" s="2" t="s">
        <v>443</v>
      </c>
      <c r="C785" s="2" t="s">
        <v>19</v>
      </c>
      <c r="D785" s="17">
        <v>28855</v>
      </c>
      <c r="E785" s="36">
        <f t="shared" si="25"/>
        <v>1978</v>
      </c>
      <c r="F785" s="36">
        <f t="shared" ca="1" si="26"/>
        <v>48</v>
      </c>
      <c r="G785" s="36" t="str" cm="1">
        <f t="array" aca="1" ref="G785" ca="1">_xlfn.IFS(AND(F785&gt;=21,F785&lt;=35), "Young Adults", AND(F785&gt;=35, F785&lt;=45), "Senior Adullt", AND(F785&gt;=46,F785&lt;=65), "senior",AND(F785&gt;=66,F785&lt;=87),"Super Adults")</f>
        <v>senior</v>
      </c>
      <c r="H785" s="36"/>
      <c r="I785" s="3">
        <v>15</v>
      </c>
      <c r="J785" s="2" t="s">
        <v>16</v>
      </c>
      <c r="K785" s="2" t="s">
        <v>17</v>
      </c>
      <c r="L785" s="20" t="str">
        <f>IF(AND(I785&lt;5,'Billing Details'!I785&gt;10000),"High Priority","Regular Follow Up")</f>
        <v>Regular Follow Up</v>
      </c>
      <c r="M785" t="str">
        <f>IF(AND(L785="High Priority",'Patient Health Records'!U785="Critical",'Patient Health Records'!T785="Yes"),"Needs Attention",IF(AND('Patient Health Records'!U785&lt;&gt; "Critical",'Patient Health Records'!T785="Yes"),"Monitor Later",IF(AND('Patient Health Records'!U785="Critical",'Patient Health Records'!T785="No"),"Ask for Readmission","No Action")))</f>
        <v>No Action</v>
      </c>
    </row>
    <row r="786" spans="1:13" ht="15.75" customHeight="1">
      <c r="A786" s="2" t="s">
        <v>980</v>
      </c>
      <c r="B786" s="2" t="s">
        <v>423</v>
      </c>
      <c r="C786" s="2" t="s">
        <v>9</v>
      </c>
      <c r="D786" s="17">
        <v>19724</v>
      </c>
      <c r="E786" s="36">
        <f t="shared" si="25"/>
        <v>1953</v>
      </c>
      <c r="F786" s="36">
        <f t="shared" ca="1" si="26"/>
        <v>73</v>
      </c>
      <c r="G786" s="36" t="str" cm="1">
        <f t="array" aca="1" ref="G786" ca="1">_xlfn.IFS(AND(F786&gt;=21,F786&lt;=35), "Young Adults", AND(F786&gt;=35, F786&lt;=45), "Senior Adullt", AND(F786&gt;=46,F786&lt;=65), "senior",AND(F786&gt;=66,F786&lt;=87),"Super Adults")</f>
        <v>Super Adults</v>
      </c>
      <c r="H786" s="36"/>
      <c r="I786" s="3">
        <v>2</v>
      </c>
      <c r="J786" s="2" t="s">
        <v>22</v>
      </c>
      <c r="K786" s="2" t="s">
        <v>17</v>
      </c>
      <c r="L786" s="20" t="str">
        <f>IF(AND(I786&lt;5,'Billing Details'!I786&gt;10000),"High Priority","Regular Follow Up")</f>
        <v>Regular Follow Up</v>
      </c>
      <c r="M786" t="str">
        <f>IF(AND(L786="High Priority",'Patient Health Records'!U786="Critical",'Patient Health Records'!T786="Yes"),"Needs Attention",IF(AND('Patient Health Records'!U786&lt;&gt; "Critical",'Patient Health Records'!T786="Yes"),"Monitor Later",IF(AND('Patient Health Records'!U786="Critical",'Patient Health Records'!T786="No"),"Ask for Readmission","No Action")))</f>
        <v>No Action</v>
      </c>
    </row>
    <row r="787" spans="1:13" ht="15.75" customHeight="1">
      <c r="A787" s="2" t="s">
        <v>981</v>
      </c>
      <c r="B787" s="2" t="s">
        <v>982</v>
      </c>
      <c r="C787" s="2" t="s">
        <v>9</v>
      </c>
      <c r="D787" s="17">
        <v>34334</v>
      </c>
      <c r="E787" s="36">
        <f t="shared" si="25"/>
        <v>1993</v>
      </c>
      <c r="F787" s="36">
        <f t="shared" ca="1" si="26"/>
        <v>33</v>
      </c>
      <c r="G787" s="36" t="str" cm="1">
        <f t="array" aca="1" ref="G787" ca="1">_xlfn.IFS(AND(F787&gt;=21,F787&lt;=35), "Young Adults", AND(F787&gt;=35, F787&lt;=45), "Senior Adullt", AND(F787&gt;=46,F787&lt;=65), "senior",AND(F787&gt;=66,F787&lt;=87),"Super Adults")</f>
        <v>Young Adults</v>
      </c>
      <c r="H787" s="36"/>
      <c r="I787" s="3">
        <v>30</v>
      </c>
      <c r="J787" s="2" t="s">
        <v>20</v>
      </c>
      <c r="K787" s="2" t="s">
        <v>11</v>
      </c>
      <c r="L787" s="20" t="str">
        <f>IF(AND(I787&lt;5,'Billing Details'!I787&gt;10000),"High Priority","Regular Follow Up")</f>
        <v>Regular Follow Up</v>
      </c>
      <c r="M787" t="str">
        <f>IF(AND(L787="High Priority",'Patient Health Records'!U787="Critical",'Patient Health Records'!T787="Yes"),"Needs Attention",IF(AND('Patient Health Records'!U787&lt;&gt; "Critical",'Patient Health Records'!T787="Yes"),"Monitor Later",IF(AND('Patient Health Records'!U787="Critical",'Patient Health Records'!T787="No"),"Ask for Readmission","No Action")))</f>
        <v>No Action</v>
      </c>
    </row>
    <row r="788" spans="1:13" ht="15.75" customHeight="1">
      <c r="A788" s="2" t="s">
        <v>983</v>
      </c>
      <c r="B788" s="2" t="s">
        <v>65</v>
      </c>
      <c r="C788" s="2" t="s">
        <v>19</v>
      </c>
      <c r="D788" s="17">
        <v>19724</v>
      </c>
      <c r="E788" s="36">
        <f t="shared" si="25"/>
        <v>1953</v>
      </c>
      <c r="F788" s="36">
        <f t="shared" ca="1" si="26"/>
        <v>73</v>
      </c>
      <c r="G788" s="36" t="str" cm="1">
        <f t="array" aca="1" ref="G788" ca="1">_xlfn.IFS(AND(F788&gt;=21,F788&lt;=35), "Young Adults", AND(F788&gt;=35, F788&lt;=45), "Senior Adullt", AND(F788&gt;=46,F788&lt;=65), "senior",AND(F788&gt;=66,F788&lt;=87),"Super Adults")</f>
        <v>Super Adults</v>
      </c>
      <c r="H788" s="36"/>
      <c r="I788" s="3">
        <v>20</v>
      </c>
      <c r="J788" s="2" t="s">
        <v>20</v>
      </c>
      <c r="K788" s="2" t="s">
        <v>11</v>
      </c>
      <c r="L788" s="20" t="str">
        <f>IF(AND(I788&lt;5,'Billing Details'!I788&gt;10000),"High Priority","Regular Follow Up")</f>
        <v>Regular Follow Up</v>
      </c>
      <c r="M788" t="str">
        <f>IF(AND(L788="High Priority",'Patient Health Records'!U788="Critical",'Patient Health Records'!T788="Yes"),"Needs Attention",IF(AND('Patient Health Records'!U788&lt;&gt; "Critical",'Patient Health Records'!T788="Yes"),"Monitor Later",IF(AND('Patient Health Records'!U788="Critical",'Patient Health Records'!T788="No"),"Ask for Readmission","No Action")))</f>
        <v>No Action</v>
      </c>
    </row>
    <row r="789" spans="1:13" ht="15.75" customHeight="1">
      <c r="A789" s="2" t="s">
        <v>984</v>
      </c>
      <c r="B789" s="2" t="s">
        <v>50</v>
      </c>
      <c r="C789" s="2" t="s">
        <v>19</v>
      </c>
      <c r="D789" s="17">
        <v>35065</v>
      </c>
      <c r="E789" s="36">
        <f t="shared" si="25"/>
        <v>1996</v>
      </c>
      <c r="F789" s="36">
        <f t="shared" ca="1" si="26"/>
        <v>30</v>
      </c>
      <c r="G789" s="36" t="str" cm="1">
        <f t="array" aca="1" ref="G789" ca="1">_xlfn.IFS(AND(F789&gt;=21,F789&lt;=35), "Young Adults", AND(F789&gt;=35, F789&lt;=45), "Senior Adullt", AND(F789&gt;=46,F789&lt;=65), "senior",AND(F789&gt;=66,F789&lt;=87),"Super Adults")</f>
        <v>Young Adults</v>
      </c>
      <c r="H789" s="36"/>
      <c r="I789" s="3">
        <v>9</v>
      </c>
      <c r="J789" s="2" t="s">
        <v>33</v>
      </c>
      <c r="K789" s="2" t="s">
        <v>29</v>
      </c>
      <c r="L789" s="20" t="str">
        <f>IF(AND(I789&lt;5,'Billing Details'!I789&gt;10000),"High Priority","Regular Follow Up")</f>
        <v>Regular Follow Up</v>
      </c>
      <c r="M789" t="str">
        <f>IF(AND(L789="High Priority",'Patient Health Records'!U789="Critical",'Patient Health Records'!T789="Yes"),"Needs Attention",IF(AND('Patient Health Records'!U789&lt;&gt; "Critical",'Patient Health Records'!T789="Yes"),"Monitor Later",IF(AND('Patient Health Records'!U789="Critical",'Patient Health Records'!T789="No"),"Ask for Readmission","No Action")))</f>
        <v>No Action</v>
      </c>
    </row>
    <row r="790" spans="1:13" ht="15.75" customHeight="1">
      <c r="A790" s="2" t="s">
        <v>985</v>
      </c>
      <c r="B790" s="2" t="s">
        <v>129</v>
      </c>
      <c r="C790" s="2" t="s">
        <v>9</v>
      </c>
      <c r="D790" s="17">
        <v>19724</v>
      </c>
      <c r="E790" s="36">
        <f t="shared" si="25"/>
        <v>1953</v>
      </c>
      <c r="F790" s="36">
        <f t="shared" ca="1" si="26"/>
        <v>73</v>
      </c>
      <c r="G790" s="36" t="str" cm="1">
        <f t="array" aca="1" ref="G790" ca="1">_xlfn.IFS(AND(F790&gt;=21,F790&lt;=35), "Young Adults", AND(F790&gt;=35, F790&lt;=45), "Senior Adullt", AND(F790&gt;=46,F790&lt;=65), "senior",AND(F790&gt;=66,F790&lt;=87),"Super Adults")</f>
        <v>Super Adults</v>
      </c>
      <c r="H790" s="36"/>
      <c r="I790" s="3">
        <v>3</v>
      </c>
      <c r="J790" s="2" t="s">
        <v>22</v>
      </c>
      <c r="K790" s="2" t="s">
        <v>17</v>
      </c>
      <c r="L790" s="20" t="str">
        <f>IF(AND(I790&lt;5,'Billing Details'!I790&gt;10000),"High Priority","Regular Follow Up")</f>
        <v>High Priority</v>
      </c>
      <c r="M790" t="str">
        <f>IF(AND(L790="High Priority",'Patient Health Records'!U790="Critical",'Patient Health Records'!T790="Yes"),"Needs Attention",IF(AND('Patient Health Records'!U790&lt;&gt; "Critical",'Patient Health Records'!T790="Yes"),"Monitor Later",IF(AND('Patient Health Records'!U790="Critical",'Patient Health Records'!T790="No"),"Ask for Readmission","No Action")))</f>
        <v>Monitor Later</v>
      </c>
    </row>
    <row r="791" spans="1:13" ht="15.75" customHeight="1">
      <c r="A791" s="2" t="s">
        <v>986</v>
      </c>
      <c r="B791" s="2" t="s">
        <v>987</v>
      </c>
      <c r="C791" s="2" t="s">
        <v>19</v>
      </c>
      <c r="D791" s="17">
        <v>32508</v>
      </c>
      <c r="E791" s="36">
        <f t="shared" si="25"/>
        <v>1988</v>
      </c>
      <c r="F791" s="36">
        <f t="shared" ca="1" si="26"/>
        <v>38</v>
      </c>
      <c r="G791" s="36" t="str" cm="1">
        <f t="array" aca="1" ref="G791" ca="1">_xlfn.IFS(AND(F791&gt;=21,F791&lt;=35), "Young Adults", AND(F791&gt;=35, F791&lt;=45), "Senior Adullt", AND(F791&gt;=46,F791&lt;=65), "senior",AND(F791&gt;=66,F791&lt;=87),"Super Adults")</f>
        <v>Senior Adullt</v>
      </c>
      <c r="H791" s="36"/>
      <c r="I791" s="3">
        <v>5</v>
      </c>
      <c r="J791" s="2" t="s">
        <v>43</v>
      </c>
      <c r="K791" s="2" t="s">
        <v>51</v>
      </c>
      <c r="L791" s="20" t="str">
        <f>IF(AND(I791&lt;5,'Billing Details'!I791&gt;10000),"High Priority","Regular Follow Up")</f>
        <v>Regular Follow Up</v>
      </c>
      <c r="M791" t="str">
        <f>IF(AND(L791="High Priority",'Patient Health Records'!U791="Critical",'Patient Health Records'!T791="Yes"),"Needs Attention",IF(AND('Patient Health Records'!U791&lt;&gt; "Critical",'Patient Health Records'!T791="Yes"),"Monitor Later",IF(AND('Patient Health Records'!U791="Critical",'Patient Health Records'!T791="No"),"Ask for Readmission","No Action")))</f>
        <v>Monitor Later</v>
      </c>
    </row>
    <row r="792" spans="1:13" ht="15.75" customHeight="1">
      <c r="A792" s="2" t="s">
        <v>988</v>
      </c>
      <c r="B792" s="2" t="s">
        <v>105</v>
      </c>
      <c r="C792" s="2" t="s">
        <v>9</v>
      </c>
      <c r="D792" s="17">
        <v>25203</v>
      </c>
      <c r="E792" s="36">
        <f t="shared" si="25"/>
        <v>1968</v>
      </c>
      <c r="F792" s="36">
        <f t="shared" ca="1" si="26"/>
        <v>58</v>
      </c>
      <c r="G792" s="36" t="str" cm="1">
        <f t="array" aca="1" ref="G792" ca="1">_xlfn.IFS(AND(F792&gt;=21,F792&lt;=35), "Young Adults", AND(F792&gt;=35, F792&lt;=45), "Senior Adullt", AND(F792&gt;=46,F792&lt;=65), "senior",AND(F792&gt;=66,F792&lt;=87),"Super Adults")</f>
        <v>senior</v>
      </c>
      <c r="H792" s="36"/>
      <c r="I792" s="3">
        <v>20</v>
      </c>
      <c r="J792" s="2" t="s">
        <v>28</v>
      </c>
      <c r="K792" s="2" t="s">
        <v>11</v>
      </c>
      <c r="L792" s="20" t="str">
        <f>IF(AND(I792&lt;5,'Billing Details'!I792&gt;10000),"High Priority","Regular Follow Up")</f>
        <v>Regular Follow Up</v>
      </c>
      <c r="M792" t="str">
        <f>IF(AND(L792="High Priority",'Patient Health Records'!U792="Critical",'Patient Health Records'!T792="Yes"),"Needs Attention",IF(AND('Patient Health Records'!U792&lt;&gt; "Critical",'Patient Health Records'!T792="Yes"),"Monitor Later",IF(AND('Patient Health Records'!U792="Critical",'Patient Health Records'!T792="No"),"Ask for Readmission","No Action")))</f>
        <v>No Action</v>
      </c>
    </row>
    <row r="793" spans="1:13" ht="15.75" customHeight="1">
      <c r="A793" s="2" t="s">
        <v>989</v>
      </c>
      <c r="B793" s="2" t="s">
        <v>324</v>
      </c>
      <c r="C793" s="2" t="s">
        <v>9</v>
      </c>
      <c r="D793" s="17">
        <v>31412</v>
      </c>
      <c r="E793" s="36">
        <f t="shared" si="25"/>
        <v>1985</v>
      </c>
      <c r="F793" s="36">
        <f t="shared" ca="1" si="26"/>
        <v>41</v>
      </c>
      <c r="G793" s="36" t="str" cm="1">
        <f t="array" aca="1" ref="G793" ca="1">_xlfn.IFS(AND(F793&gt;=21,F793&lt;=35), "Young Adults", AND(F793&gt;=35, F793&lt;=45), "Senior Adullt", AND(F793&gt;=46,F793&lt;=65), "senior",AND(F793&gt;=66,F793&lt;=87),"Super Adults")</f>
        <v>Senior Adullt</v>
      </c>
      <c r="H793" s="36"/>
      <c r="I793" s="3">
        <v>4</v>
      </c>
      <c r="J793" s="2" t="s">
        <v>20</v>
      </c>
      <c r="K793" s="2" t="s">
        <v>11</v>
      </c>
      <c r="L793" s="20" t="str">
        <f>IF(AND(I793&lt;5,'Billing Details'!I793&gt;10000),"High Priority","Regular Follow Up")</f>
        <v>Regular Follow Up</v>
      </c>
      <c r="M793" t="str">
        <f>IF(AND(L793="High Priority",'Patient Health Records'!U793="Critical",'Patient Health Records'!T793="Yes"),"Needs Attention",IF(AND('Patient Health Records'!U793&lt;&gt; "Critical",'Patient Health Records'!T793="Yes"),"Monitor Later",IF(AND('Patient Health Records'!U793="Critical",'Patient Health Records'!T793="No"),"Ask for Readmission","No Action")))</f>
        <v>No Action</v>
      </c>
    </row>
    <row r="794" spans="1:13" ht="15.75" customHeight="1">
      <c r="A794" s="2" t="s">
        <v>990</v>
      </c>
      <c r="B794" s="2" t="s">
        <v>991</v>
      </c>
      <c r="C794" s="2" t="s">
        <v>9</v>
      </c>
      <c r="D794" s="17">
        <v>16072</v>
      </c>
      <c r="E794" s="36">
        <f t="shared" si="25"/>
        <v>1944</v>
      </c>
      <c r="F794" s="36">
        <f t="shared" ca="1" si="26"/>
        <v>82</v>
      </c>
      <c r="G794" s="36" t="str" cm="1">
        <f t="array" aca="1" ref="G794" ca="1">_xlfn.IFS(AND(F794&gt;=21,F794&lt;=35), "Young Adults", AND(F794&gt;=35, F794&lt;=45), "Senior Adullt", AND(F794&gt;=46,F794&lt;=65), "senior",AND(F794&gt;=66,F794&lt;=87),"Super Adults")</f>
        <v>Super Adults</v>
      </c>
      <c r="H794" s="36"/>
      <c r="I794" s="3">
        <v>30</v>
      </c>
      <c r="J794" s="2" t="s">
        <v>10</v>
      </c>
      <c r="K794" s="2" t="s">
        <v>11</v>
      </c>
      <c r="L794" s="20" t="str">
        <f>IF(AND(I794&lt;5,'Billing Details'!I794&gt;10000),"High Priority","Regular Follow Up")</f>
        <v>Regular Follow Up</v>
      </c>
      <c r="M794" t="str">
        <f>IF(AND(L794="High Priority",'Patient Health Records'!U794="Critical",'Patient Health Records'!T794="Yes"),"Needs Attention",IF(AND('Patient Health Records'!U794&lt;&gt; "Critical",'Patient Health Records'!T794="Yes"),"Monitor Later",IF(AND('Patient Health Records'!U794="Critical",'Patient Health Records'!T794="No"),"Ask for Readmission","No Action")))</f>
        <v>No Action</v>
      </c>
    </row>
    <row r="795" spans="1:13" ht="15.75" customHeight="1">
      <c r="A795" s="2" t="s">
        <v>992</v>
      </c>
      <c r="B795" s="2" t="s">
        <v>385</v>
      </c>
      <c r="C795" s="2" t="s">
        <v>9</v>
      </c>
      <c r="D795" s="17">
        <v>21550</v>
      </c>
      <c r="E795" s="36">
        <f t="shared" si="25"/>
        <v>1958</v>
      </c>
      <c r="F795" s="36">
        <f t="shared" ca="1" si="26"/>
        <v>68</v>
      </c>
      <c r="G795" s="36" t="str" cm="1">
        <f t="array" aca="1" ref="G795" ca="1">_xlfn.IFS(AND(F795&gt;=21,F795&lt;=35), "Young Adults", AND(F795&gt;=35, F795&lt;=45), "Senior Adullt", AND(F795&gt;=46,F795&lt;=65), "senior",AND(F795&gt;=66,F795&lt;=87),"Super Adults")</f>
        <v>Super Adults</v>
      </c>
      <c r="H795" s="36"/>
      <c r="I795" s="3">
        <v>7</v>
      </c>
      <c r="J795" s="2" t="s">
        <v>43</v>
      </c>
      <c r="K795" s="2" t="s">
        <v>51</v>
      </c>
      <c r="L795" s="20" t="str">
        <f>IF(AND(I795&lt;5,'Billing Details'!I795&gt;10000),"High Priority","Regular Follow Up")</f>
        <v>Regular Follow Up</v>
      </c>
      <c r="M795" t="str">
        <f>IF(AND(L795="High Priority",'Patient Health Records'!U795="Critical",'Patient Health Records'!T795="Yes"),"Needs Attention",IF(AND('Patient Health Records'!U795&lt;&gt; "Critical",'Patient Health Records'!T795="Yes"),"Monitor Later",IF(AND('Patient Health Records'!U795="Critical",'Patient Health Records'!T795="No"),"Ask for Readmission","No Action")))</f>
        <v>No Action</v>
      </c>
    </row>
    <row r="796" spans="1:13" ht="15.75" customHeight="1">
      <c r="A796" s="2" t="s">
        <v>993</v>
      </c>
      <c r="B796" s="2" t="s">
        <v>171</v>
      </c>
      <c r="C796" s="2" t="s">
        <v>19</v>
      </c>
      <c r="D796" s="17">
        <v>32508</v>
      </c>
      <c r="E796" s="36">
        <f t="shared" si="25"/>
        <v>1988</v>
      </c>
      <c r="F796" s="36">
        <f t="shared" ca="1" si="26"/>
        <v>38</v>
      </c>
      <c r="G796" s="36" t="str" cm="1">
        <f t="array" aca="1" ref="G796" ca="1">_xlfn.IFS(AND(F796&gt;=21,F796&lt;=35), "Young Adults", AND(F796&gt;=35, F796&lt;=45), "Senior Adullt", AND(F796&gt;=46,F796&lt;=65), "senior",AND(F796&gt;=66,F796&lt;=87),"Super Adults")</f>
        <v>Senior Adullt</v>
      </c>
      <c r="H796" s="36"/>
      <c r="I796" s="3">
        <v>250</v>
      </c>
      <c r="J796" s="2" t="s">
        <v>28</v>
      </c>
      <c r="K796" s="2" t="s">
        <v>11</v>
      </c>
      <c r="L796" s="20" t="str">
        <f>IF(AND(I796&lt;5,'Billing Details'!I796&gt;10000),"High Priority","Regular Follow Up")</f>
        <v>Regular Follow Up</v>
      </c>
      <c r="M796" t="str">
        <f>IF(AND(L796="High Priority",'Patient Health Records'!U796="Critical",'Patient Health Records'!T796="Yes"),"Needs Attention",IF(AND('Patient Health Records'!U796&lt;&gt; "Critical",'Patient Health Records'!T796="Yes"),"Monitor Later",IF(AND('Patient Health Records'!U796="Critical",'Patient Health Records'!T796="No"),"Ask for Readmission","No Action")))</f>
        <v>No Action</v>
      </c>
    </row>
    <row r="797" spans="1:13" ht="15.75" customHeight="1">
      <c r="A797" s="2" t="s">
        <v>994</v>
      </c>
      <c r="B797" s="2" t="s">
        <v>192</v>
      </c>
      <c r="C797" s="2" t="s">
        <v>9</v>
      </c>
      <c r="D797" s="17">
        <v>29951</v>
      </c>
      <c r="E797" s="36">
        <f t="shared" si="25"/>
        <v>1981</v>
      </c>
      <c r="F797" s="36">
        <f t="shared" ca="1" si="26"/>
        <v>45</v>
      </c>
      <c r="G797" s="36" t="str" cm="1">
        <f t="array" aca="1" ref="G797" ca="1">_xlfn.IFS(AND(F797&gt;=21,F797&lt;=35), "Young Adults", AND(F797&gt;=35, F797&lt;=45), "Senior Adullt", AND(F797&gt;=46,F797&lt;=65), "senior",AND(F797&gt;=66,F797&lt;=87),"Super Adults")</f>
        <v>Senior Adullt</v>
      </c>
      <c r="H797" s="36"/>
      <c r="I797" s="3">
        <v>40</v>
      </c>
      <c r="J797" s="2" t="s">
        <v>10</v>
      </c>
      <c r="K797" s="2" t="s">
        <v>11</v>
      </c>
      <c r="L797" s="20" t="str">
        <f>IF(AND(I797&lt;5,'Billing Details'!I797&gt;10000),"High Priority","Regular Follow Up")</f>
        <v>Regular Follow Up</v>
      </c>
      <c r="M797" t="str">
        <f>IF(AND(L797="High Priority",'Patient Health Records'!U797="Critical",'Patient Health Records'!T797="Yes"),"Needs Attention",IF(AND('Patient Health Records'!U797&lt;&gt; "Critical",'Patient Health Records'!T797="Yes"),"Monitor Later",IF(AND('Patient Health Records'!U797="Critical",'Patient Health Records'!T797="No"),"Ask for Readmission","No Action")))</f>
        <v>Ask for Readmission</v>
      </c>
    </row>
    <row r="798" spans="1:13" ht="15.75" customHeight="1">
      <c r="A798" s="2" t="s">
        <v>995</v>
      </c>
      <c r="B798" s="2" t="s">
        <v>90</v>
      </c>
      <c r="C798" s="2" t="s">
        <v>9</v>
      </c>
      <c r="D798" s="17">
        <v>32508</v>
      </c>
      <c r="E798" s="36">
        <f t="shared" si="25"/>
        <v>1988</v>
      </c>
      <c r="F798" s="36">
        <f t="shared" ca="1" si="26"/>
        <v>38</v>
      </c>
      <c r="G798" s="36" t="str" cm="1">
        <f t="array" aca="1" ref="G798" ca="1">_xlfn.IFS(AND(F798&gt;=21,F798&lt;=35), "Young Adults", AND(F798&gt;=35, F798&lt;=45), "Senior Adullt", AND(F798&gt;=46,F798&lt;=65), "senior",AND(F798&gt;=66,F798&lt;=87),"Super Adults")</f>
        <v>Senior Adullt</v>
      </c>
      <c r="H798" s="36"/>
      <c r="I798" s="3">
        <v>25</v>
      </c>
      <c r="J798" s="2" t="s">
        <v>33</v>
      </c>
      <c r="K798" s="2" t="s">
        <v>29</v>
      </c>
      <c r="L798" s="20" t="str">
        <f>IF(AND(I798&lt;5,'Billing Details'!I798&gt;10000),"High Priority","Regular Follow Up")</f>
        <v>Regular Follow Up</v>
      </c>
      <c r="M798" t="str">
        <f>IF(AND(L798="High Priority",'Patient Health Records'!U798="Critical",'Patient Health Records'!T798="Yes"),"Needs Attention",IF(AND('Patient Health Records'!U798&lt;&gt; "Critical",'Patient Health Records'!T798="Yes"),"Monitor Later",IF(AND('Patient Health Records'!U798="Critical",'Patient Health Records'!T798="No"),"Ask for Readmission","No Action")))</f>
        <v>Monitor Later</v>
      </c>
    </row>
    <row r="799" spans="1:13" ht="15.75" customHeight="1">
      <c r="A799" s="2" t="s">
        <v>996</v>
      </c>
      <c r="B799" s="2" t="s">
        <v>311</v>
      </c>
      <c r="C799" s="2" t="s">
        <v>19</v>
      </c>
      <c r="D799" s="17">
        <v>26299</v>
      </c>
      <c r="E799" s="36">
        <f t="shared" si="25"/>
        <v>1972</v>
      </c>
      <c r="F799" s="36">
        <f t="shared" ca="1" si="26"/>
        <v>54</v>
      </c>
      <c r="G799" s="36" t="str" cm="1">
        <f t="array" aca="1" ref="G799" ca="1">_xlfn.IFS(AND(F799&gt;=21,F799&lt;=35), "Young Adults", AND(F799&gt;=35, F799&lt;=45), "Senior Adullt", AND(F799&gt;=46,F799&lt;=65), "senior",AND(F799&gt;=66,F799&lt;=87),"Super Adults")</f>
        <v>senior</v>
      </c>
      <c r="H799" s="36"/>
      <c r="I799" s="3">
        <v>2</v>
      </c>
      <c r="J799" s="2" t="s">
        <v>10</v>
      </c>
      <c r="K799" s="2" t="s">
        <v>11</v>
      </c>
      <c r="L799" s="20" t="str">
        <f>IF(AND(I799&lt;5,'Billing Details'!I799&gt;10000),"High Priority","Regular Follow Up")</f>
        <v>High Priority</v>
      </c>
      <c r="M799" t="str">
        <f>IF(AND(L799="High Priority",'Patient Health Records'!U799="Critical",'Patient Health Records'!T799="Yes"),"Needs Attention",IF(AND('Patient Health Records'!U799&lt;&gt; "Critical",'Patient Health Records'!T799="Yes"),"Monitor Later",IF(AND('Patient Health Records'!U799="Critical",'Patient Health Records'!T799="No"),"Ask for Readmission","No Action")))</f>
        <v>Ask for Readmission</v>
      </c>
    </row>
    <row r="800" spans="1:13" ht="15.75" customHeight="1">
      <c r="A800" s="2" t="s">
        <v>997</v>
      </c>
      <c r="B800" s="2" t="s">
        <v>925</v>
      </c>
      <c r="C800" s="2" t="s">
        <v>9</v>
      </c>
      <c r="D800" s="17">
        <v>25203</v>
      </c>
      <c r="E800" s="36">
        <f t="shared" si="25"/>
        <v>1968</v>
      </c>
      <c r="F800" s="36">
        <f t="shared" ca="1" si="26"/>
        <v>58</v>
      </c>
      <c r="G800" s="36" t="str" cm="1">
        <f t="array" aca="1" ref="G800" ca="1">_xlfn.IFS(AND(F800&gt;=21,F800&lt;=35), "Young Adults", AND(F800&gt;=35, F800&lt;=45), "Senior Adullt", AND(F800&gt;=46,F800&lt;=65), "senior",AND(F800&gt;=66,F800&lt;=87),"Super Adults")</f>
        <v>senior</v>
      </c>
      <c r="H800" s="36"/>
      <c r="I800" s="3">
        <v>25</v>
      </c>
      <c r="J800" s="2" t="s">
        <v>16</v>
      </c>
      <c r="K800" s="2" t="s">
        <v>17</v>
      </c>
      <c r="L800" s="20" t="str">
        <f>IF(AND(I800&lt;5,'Billing Details'!I800&gt;10000),"High Priority","Regular Follow Up")</f>
        <v>Regular Follow Up</v>
      </c>
      <c r="M800" t="str">
        <f>IF(AND(L800="High Priority",'Patient Health Records'!U800="Critical",'Patient Health Records'!T800="Yes"),"Needs Attention",IF(AND('Patient Health Records'!U800&lt;&gt; "Critical",'Patient Health Records'!T800="Yes"),"Monitor Later",IF(AND('Patient Health Records'!U800="Critical",'Patient Health Records'!T800="No"),"Ask for Readmission","No Action")))</f>
        <v>Monitor Later</v>
      </c>
    </row>
    <row r="801" spans="1:13" ht="15.75" customHeight="1">
      <c r="A801" s="2" t="s">
        <v>998</v>
      </c>
      <c r="B801" s="2" t="s">
        <v>153</v>
      </c>
      <c r="C801" s="2" t="s">
        <v>19</v>
      </c>
      <c r="D801" s="17">
        <v>27029</v>
      </c>
      <c r="E801" s="36">
        <f t="shared" si="25"/>
        <v>1973</v>
      </c>
      <c r="F801" s="36">
        <f t="shared" ca="1" si="26"/>
        <v>53</v>
      </c>
      <c r="G801" s="36" t="str" cm="1">
        <f t="array" aca="1" ref="G801" ca="1">_xlfn.IFS(AND(F801&gt;=21,F801&lt;=35), "Young Adults", AND(F801&gt;=35, F801&lt;=45), "Senior Adullt", AND(F801&gt;=46,F801&lt;=65), "senior",AND(F801&gt;=66,F801&lt;=87),"Super Adults")</f>
        <v>senior</v>
      </c>
      <c r="H801" s="36"/>
      <c r="I801" s="3">
        <v>20</v>
      </c>
      <c r="J801" s="2" t="s">
        <v>43</v>
      </c>
      <c r="K801" s="2" t="s">
        <v>51</v>
      </c>
      <c r="L801" s="20" t="str">
        <f>IF(AND(I801&lt;5,'Billing Details'!I801&gt;10000),"High Priority","Regular Follow Up")</f>
        <v>Regular Follow Up</v>
      </c>
      <c r="M801" t="str">
        <f>IF(AND(L801="High Priority",'Patient Health Records'!U801="Critical",'Patient Health Records'!T801="Yes"),"Needs Attention",IF(AND('Patient Health Records'!U801&lt;&gt; "Critical",'Patient Health Records'!T801="Yes"),"Monitor Later",IF(AND('Patient Health Records'!U801="Critical",'Patient Health Records'!T801="No"),"Ask for Readmission","No Action")))</f>
        <v>No Action</v>
      </c>
    </row>
    <row r="802" spans="1:13" ht="15.75" customHeight="1">
      <c r="A802" s="2" t="s">
        <v>999</v>
      </c>
      <c r="B802" s="2" t="s">
        <v>215</v>
      </c>
      <c r="C802" s="2" t="s">
        <v>9</v>
      </c>
      <c r="D802" s="17">
        <v>32508</v>
      </c>
      <c r="E802" s="36">
        <f t="shared" si="25"/>
        <v>1988</v>
      </c>
      <c r="F802" s="36">
        <f t="shared" ca="1" si="26"/>
        <v>38</v>
      </c>
      <c r="G802" s="36" t="str" cm="1">
        <f t="array" aca="1" ref="G802" ca="1">_xlfn.IFS(AND(F802&gt;=21,F802&lt;=35), "Young Adults", AND(F802&gt;=35, F802&lt;=45), "Senior Adullt", AND(F802&gt;=46,F802&lt;=65), "senior",AND(F802&gt;=66,F802&lt;=87),"Super Adults")</f>
        <v>Senior Adullt</v>
      </c>
      <c r="H802" s="36"/>
      <c r="I802" s="3">
        <v>15</v>
      </c>
      <c r="J802" s="2" t="s">
        <v>43</v>
      </c>
      <c r="K802" s="2" t="s">
        <v>51</v>
      </c>
      <c r="L802" s="20" t="str">
        <f>IF(AND(I802&lt;5,'Billing Details'!I802&gt;10000),"High Priority","Regular Follow Up")</f>
        <v>Regular Follow Up</v>
      </c>
      <c r="M802" t="str">
        <f>IF(AND(L802="High Priority",'Patient Health Records'!U802="Critical",'Patient Health Records'!T802="Yes"),"Needs Attention",IF(AND('Patient Health Records'!U802&lt;&gt; "Critical",'Patient Health Records'!T802="Yes"),"Monitor Later",IF(AND('Patient Health Records'!U802="Critical",'Patient Health Records'!T802="No"),"Ask for Readmission","No Action")))</f>
        <v>Monitor Later</v>
      </c>
    </row>
    <row r="803" spans="1:13" ht="15.75" customHeight="1">
      <c r="A803" s="2" t="s">
        <v>1000</v>
      </c>
      <c r="B803" s="2" t="s">
        <v>736</v>
      </c>
      <c r="C803" s="2" t="s">
        <v>19</v>
      </c>
      <c r="D803" s="17">
        <v>30682</v>
      </c>
      <c r="E803" s="36">
        <f t="shared" si="25"/>
        <v>1984</v>
      </c>
      <c r="F803" s="36">
        <f t="shared" ca="1" si="26"/>
        <v>42</v>
      </c>
      <c r="G803" s="36" t="str" cm="1">
        <f t="array" aca="1" ref="G803" ca="1">_xlfn.IFS(AND(F803&gt;=21,F803&lt;=35), "Young Adults", AND(F803&gt;=35, F803&lt;=45), "Senior Adullt", AND(F803&gt;=46,F803&lt;=65), "senior",AND(F803&gt;=66,F803&lt;=87),"Super Adults")</f>
        <v>Senior Adullt</v>
      </c>
      <c r="H803" s="36"/>
      <c r="I803" s="3">
        <v>20</v>
      </c>
      <c r="J803" s="2" t="s">
        <v>43</v>
      </c>
      <c r="K803" s="2" t="s">
        <v>51</v>
      </c>
      <c r="L803" s="20" t="str">
        <f>IF(AND(I803&lt;5,'Billing Details'!I803&gt;10000),"High Priority","Regular Follow Up")</f>
        <v>Regular Follow Up</v>
      </c>
      <c r="M803" t="str">
        <f>IF(AND(L803="High Priority",'Patient Health Records'!U803="Critical",'Patient Health Records'!T803="Yes"),"Needs Attention",IF(AND('Patient Health Records'!U803&lt;&gt; "Critical",'Patient Health Records'!T803="Yes"),"Monitor Later",IF(AND('Patient Health Records'!U803="Critical",'Patient Health Records'!T803="No"),"Ask for Readmission","No Action")))</f>
        <v>No Action</v>
      </c>
    </row>
    <row r="804" spans="1:13" ht="15.75" customHeight="1">
      <c r="A804" s="2" t="s">
        <v>1001</v>
      </c>
      <c r="B804" s="2" t="s">
        <v>108</v>
      </c>
      <c r="C804" s="2" t="s">
        <v>19</v>
      </c>
      <c r="D804" s="17">
        <v>23377</v>
      </c>
      <c r="E804" s="36">
        <f t="shared" si="25"/>
        <v>1964</v>
      </c>
      <c r="F804" s="36">
        <f t="shared" ca="1" si="26"/>
        <v>62</v>
      </c>
      <c r="G804" s="36" t="str" cm="1">
        <f t="array" aca="1" ref="G804" ca="1">_xlfn.IFS(AND(F804&gt;=21,F804&lt;=35), "Young Adults", AND(F804&gt;=35, F804&lt;=45), "Senior Adullt", AND(F804&gt;=46,F804&lt;=65), "senior",AND(F804&gt;=66,F804&lt;=87),"Super Adults")</f>
        <v>senior</v>
      </c>
      <c r="H804" s="36"/>
      <c r="I804" s="3">
        <v>25</v>
      </c>
      <c r="J804" s="2" t="s">
        <v>33</v>
      </c>
      <c r="K804" s="2" t="s">
        <v>29</v>
      </c>
      <c r="L804" s="20" t="str">
        <f>IF(AND(I804&lt;5,'Billing Details'!I804&gt;10000),"High Priority","Regular Follow Up")</f>
        <v>Regular Follow Up</v>
      </c>
      <c r="M804" t="str">
        <f>IF(AND(L804="High Priority",'Patient Health Records'!U804="Critical",'Patient Health Records'!T804="Yes"),"Needs Attention",IF(AND('Patient Health Records'!U804&lt;&gt; "Critical",'Patient Health Records'!T804="Yes"),"Monitor Later",IF(AND('Patient Health Records'!U804="Critical",'Patient Health Records'!T804="No"),"Ask for Readmission","No Action")))</f>
        <v>Monitor Later</v>
      </c>
    </row>
    <row r="805" spans="1:13" ht="15.75" customHeight="1">
      <c r="A805" s="2" t="s">
        <v>1002</v>
      </c>
      <c r="B805" s="2" t="s">
        <v>205</v>
      </c>
      <c r="C805" s="2" t="s">
        <v>9</v>
      </c>
      <c r="D805" s="17">
        <v>36160</v>
      </c>
      <c r="E805" s="36">
        <f t="shared" si="25"/>
        <v>1998</v>
      </c>
      <c r="F805" s="36">
        <f t="shared" ca="1" si="26"/>
        <v>28</v>
      </c>
      <c r="G805" s="36" t="str" cm="1">
        <f t="array" aca="1" ref="G805" ca="1">_xlfn.IFS(AND(F805&gt;=21,F805&lt;=35), "Young Adults", AND(F805&gt;=35, F805&lt;=45), "Senior Adullt", AND(F805&gt;=46,F805&lt;=65), "senior",AND(F805&gt;=66,F805&lt;=87),"Super Adults")</f>
        <v>Young Adults</v>
      </c>
      <c r="H805" s="36"/>
      <c r="I805" s="3">
        <v>7</v>
      </c>
      <c r="J805" s="2" t="s">
        <v>20</v>
      </c>
      <c r="K805" s="2" t="s">
        <v>11</v>
      </c>
      <c r="L805" s="20" t="str">
        <f>IF(AND(I805&lt;5,'Billing Details'!I805&gt;10000),"High Priority","Regular Follow Up")</f>
        <v>Regular Follow Up</v>
      </c>
      <c r="M805" t="str">
        <f>IF(AND(L805="High Priority",'Patient Health Records'!U805="Critical",'Patient Health Records'!T805="Yes"),"Needs Attention",IF(AND('Patient Health Records'!U805&lt;&gt; "Critical",'Patient Health Records'!T805="Yes"),"Monitor Later",IF(AND('Patient Health Records'!U805="Critical",'Patient Health Records'!T805="No"),"Ask for Readmission","No Action")))</f>
        <v>No Action</v>
      </c>
    </row>
    <row r="806" spans="1:13" ht="15.75" customHeight="1">
      <c r="A806" s="2" t="s">
        <v>1003</v>
      </c>
      <c r="B806" s="2" t="s">
        <v>916</v>
      </c>
      <c r="C806" s="2" t="s">
        <v>9</v>
      </c>
      <c r="D806" s="17">
        <v>25203</v>
      </c>
      <c r="E806" s="36">
        <f t="shared" si="25"/>
        <v>1968</v>
      </c>
      <c r="F806" s="36">
        <f t="shared" ca="1" si="26"/>
        <v>58</v>
      </c>
      <c r="G806" s="36" t="str" cm="1">
        <f t="array" aca="1" ref="G806" ca="1">_xlfn.IFS(AND(F806&gt;=21,F806&lt;=35), "Young Adults", AND(F806&gt;=35, F806&lt;=45), "Senior Adullt", AND(F806&gt;=46,F806&lt;=65), "senior",AND(F806&gt;=66,F806&lt;=87),"Super Adults")</f>
        <v>senior</v>
      </c>
      <c r="H806" s="36"/>
      <c r="I806" s="3">
        <v>40</v>
      </c>
      <c r="J806" s="2" t="s">
        <v>16</v>
      </c>
      <c r="K806" s="2" t="s">
        <v>17</v>
      </c>
      <c r="L806" s="20" t="str">
        <f>IF(AND(I806&lt;5,'Billing Details'!I806&gt;10000),"High Priority","Regular Follow Up")</f>
        <v>Regular Follow Up</v>
      </c>
      <c r="M806" t="str">
        <f>IF(AND(L806="High Priority",'Patient Health Records'!U806="Critical",'Patient Health Records'!T806="Yes"),"Needs Attention",IF(AND('Patient Health Records'!U806&lt;&gt; "Critical",'Patient Health Records'!T806="Yes"),"Monitor Later",IF(AND('Patient Health Records'!U806="Critical",'Patient Health Records'!T806="No"),"Ask for Readmission","No Action")))</f>
        <v>No Action</v>
      </c>
    </row>
    <row r="807" spans="1:13" ht="15.75" customHeight="1">
      <c r="A807" s="2" t="s">
        <v>1004</v>
      </c>
      <c r="B807" s="2" t="s">
        <v>92</v>
      </c>
      <c r="C807" s="2" t="s">
        <v>19</v>
      </c>
      <c r="D807" s="17">
        <v>28855</v>
      </c>
      <c r="E807" s="36">
        <f t="shared" si="25"/>
        <v>1978</v>
      </c>
      <c r="F807" s="36">
        <f t="shared" ca="1" si="26"/>
        <v>48</v>
      </c>
      <c r="G807" s="36" t="str" cm="1">
        <f t="array" aca="1" ref="G807" ca="1">_xlfn.IFS(AND(F807&gt;=21,F807&lt;=35), "Young Adults", AND(F807&gt;=35, F807&lt;=45), "Senior Adullt", AND(F807&gt;=46,F807&lt;=65), "senior",AND(F807&gt;=66,F807&lt;=87),"Super Adults")</f>
        <v>senior</v>
      </c>
      <c r="H807" s="36"/>
      <c r="I807" s="3">
        <v>25</v>
      </c>
      <c r="J807" s="2" t="s">
        <v>16</v>
      </c>
      <c r="K807" s="2" t="s">
        <v>17</v>
      </c>
      <c r="L807" s="20" t="str">
        <f>IF(AND(I807&lt;5,'Billing Details'!I807&gt;10000),"High Priority","Regular Follow Up")</f>
        <v>Regular Follow Up</v>
      </c>
      <c r="M807" t="str">
        <f>IF(AND(L807="High Priority",'Patient Health Records'!U807="Critical",'Patient Health Records'!T807="Yes"),"Needs Attention",IF(AND('Patient Health Records'!U807&lt;&gt; "Critical",'Patient Health Records'!T807="Yes"),"Monitor Later",IF(AND('Patient Health Records'!U807="Critical",'Patient Health Records'!T807="No"),"Ask for Readmission","No Action")))</f>
        <v>Monitor Later</v>
      </c>
    </row>
    <row r="808" spans="1:13" ht="15.75" customHeight="1">
      <c r="A808" s="2" t="s">
        <v>1005</v>
      </c>
      <c r="B808" s="2" t="s">
        <v>101</v>
      </c>
      <c r="C808" s="2" t="s">
        <v>19</v>
      </c>
      <c r="D808" s="17">
        <v>34699</v>
      </c>
      <c r="E808" s="36">
        <f t="shared" si="25"/>
        <v>1994</v>
      </c>
      <c r="F808" s="36">
        <f t="shared" ca="1" si="26"/>
        <v>32</v>
      </c>
      <c r="G808" s="36" t="str" cm="1">
        <f t="array" aca="1" ref="G808" ca="1">_xlfn.IFS(AND(F808&gt;=21,F808&lt;=35), "Young Adults", AND(F808&gt;=35, F808&lt;=45), "Senior Adullt", AND(F808&gt;=46,F808&lt;=65), "senior",AND(F808&gt;=66,F808&lt;=87),"Super Adults")</f>
        <v>Young Adults</v>
      </c>
      <c r="H808" s="36"/>
      <c r="I808" s="3">
        <v>20</v>
      </c>
      <c r="J808" s="2" t="s">
        <v>33</v>
      </c>
      <c r="K808" s="2" t="s">
        <v>29</v>
      </c>
      <c r="L808" s="20" t="str">
        <f>IF(AND(I808&lt;5,'Billing Details'!I808&gt;10000),"High Priority","Regular Follow Up")</f>
        <v>Regular Follow Up</v>
      </c>
      <c r="M808" t="str">
        <f>IF(AND(L808="High Priority",'Patient Health Records'!U808="Critical",'Patient Health Records'!T808="Yes"),"Needs Attention",IF(AND('Patient Health Records'!U808&lt;&gt; "Critical",'Patient Health Records'!T808="Yes"),"Monitor Later",IF(AND('Patient Health Records'!U808="Critical",'Patient Health Records'!T808="No"),"Ask for Readmission","No Action")))</f>
        <v>Monitor Later</v>
      </c>
    </row>
    <row r="809" spans="1:13" ht="15.75" customHeight="1">
      <c r="A809" s="2" t="s">
        <v>1006</v>
      </c>
      <c r="B809" s="2" t="s">
        <v>542</v>
      </c>
      <c r="C809" s="2" t="s">
        <v>9</v>
      </c>
      <c r="D809" s="17">
        <v>36160</v>
      </c>
      <c r="E809" s="36">
        <f t="shared" si="25"/>
        <v>1998</v>
      </c>
      <c r="F809" s="36">
        <f t="shared" ca="1" si="26"/>
        <v>28</v>
      </c>
      <c r="G809" s="36" t="str" cm="1">
        <f t="array" aca="1" ref="G809" ca="1">_xlfn.IFS(AND(F809&gt;=21,F809&lt;=35), "Young Adults", AND(F809&gt;=35, F809&lt;=45), "Senior Adullt", AND(F809&gt;=46,F809&lt;=65), "senior",AND(F809&gt;=66,F809&lt;=87),"Super Adults")</f>
        <v>Young Adults</v>
      </c>
      <c r="H809" s="36"/>
      <c r="I809" s="3">
        <v>20</v>
      </c>
      <c r="J809" s="2" t="s">
        <v>28</v>
      </c>
      <c r="K809" s="2" t="s">
        <v>11</v>
      </c>
      <c r="L809" s="20" t="str">
        <f>IF(AND(I809&lt;5,'Billing Details'!I809&gt;10000),"High Priority","Regular Follow Up")</f>
        <v>Regular Follow Up</v>
      </c>
      <c r="M809" t="str">
        <f>IF(AND(L809="High Priority",'Patient Health Records'!U809="Critical",'Patient Health Records'!T809="Yes"),"Needs Attention",IF(AND('Patient Health Records'!U809&lt;&gt; "Critical",'Patient Health Records'!T809="Yes"),"Monitor Later",IF(AND('Patient Health Records'!U809="Critical",'Patient Health Records'!T809="No"),"Ask for Readmission","No Action")))</f>
        <v>No Action</v>
      </c>
    </row>
    <row r="810" spans="1:13" ht="15.75" customHeight="1">
      <c r="A810" s="2" t="s">
        <v>1007</v>
      </c>
      <c r="B810" s="2" t="s">
        <v>1741</v>
      </c>
      <c r="C810" s="2" t="s">
        <v>19</v>
      </c>
      <c r="D810" s="17">
        <v>24838</v>
      </c>
      <c r="E810" s="36">
        <f t="shared" si="25"/>
        <v>1968</v>
      </c>
      <c r="F810" s="36">
        <f t="shared" ca="1" si="26"/>
        <v>58</v>
      </c>
      <c r="G810" s="36" t="str" cm="1">
        <f t="array" aca="1" ref="G810" ca="1">_xlfn.IFS(AND(F810&gt;=21,F810&lt;=35), "Young Adults", AND(F810&gt;=35, F810&lt;=45), "Senior Adullt", AND(F810&gt;=46,F810&lt;=65), "senior",AND(F810&gt;=66,F810&lt;=87),"Super Adults")</f>
        <v>senior</v>
      </c>
      <c r="H810" s="36"/>
      <c r="I810" s="3">
        <v>7</v>
      </c>
      <c r="J810" s="2" t="s">
        <v>14</v>
      </c>
      <c r="K810" s="2" t="s">
        <v>51</v>
      </c>
      <c r="L810" s="20" t="str">
        <f>IF(AND(I810&lt;5,'Billing Details'!I810&gt;10000),"High Priority","Regular Follow Up")</f>
        <v>Regular Follow Up</v>
      </c>
      <c r="M810" t="str">
        <f>IF(AND(L810="High Priority",'Patient Health Records'!U810="Critical",'Patient Health Records'!T810="Yes"),"Needs Attention",IF(AND('Patient Health Records'!U810&lt;&gt; "Critical",'Patient Health Records'!T810="Yes"),"Monitor Later",IF(AND('Patient Health Records'!U810="Critical",'Patient Health Records'!T810="No"),"Ask for Readmission","No Action")))</f>
        <v>No Action</v>
      </c>
    </row>
    <row r="811" spans="1:13" ht="15.75" customHeight="1">
      <c r="A811" s="2" t="s">
        <v>1008</v>
      </c>
      <c r="B811" s="2" t="s">
        <v>48</v>
      </c>
      <c r="C811" s="2" t="s">
        <v>9</v>
      </c>
      <c r="D811" s="17">
        <v>30682</v>
      </c>
      <c r="E811" s="36">
        <f t="shared" si="25"/>
        <v>1984</v>
      </c>
      <c r="F811" s="36">
        <f t="shared" ca="1" si="26"/>
        <v>42</v>
      </c>
      <c r="G811" s="36" t="str" cm="1">
        <f t="array" aca="1" ref="G811" ca="1">_xlfn.IFS(AND(F811&gt;=21,F811&lt;=35), "Young Adults", AND(F811&gt;=35, F811&lt;=45), "Senior Adullt", AND(F811&gt;=46,F811&lt;=65), "senior",AND(F811&gt;=66,F811&lt;=87),"Super Adults")</f>
        <v>Senior Adullt</v>
      </c>
      <c r="H811" s="36"/>
      <c r="I811" s="3">
        <v>12</v>
      </c>
      <c r="J811" s="2" t="s">
        <v>28</v>
      </c>
      <c r="K811" s="2" t="s">
        <v>11</v>
      </c>
      <c r="L811" s="20" t="str">
        <f>IF(AND(I811&lt;5,'Billing Details'!I811&gt;10000),"High Priority","Regular Follow Up")</f>
        <v>Regular Follow Up</v>
      </c>
      <c r="M811" t="str">
        <f>IF(AND(L811="High Priority",'Patient Health Records'!U811="Critical",'Patient Health Records'!T811="Yes"),"Needs Attention",IF(AND('Patient Health Records'!U811&lt;&gt; "Critical",'Patient Health Records'!T811="Yes"),"Monitor Later",IF(AND('Patient Health Records'!U811="Critical",'Patient Health Records'!T811="No"),"Ask for Readmission","No Action")))</f>
        <v>No Action</v>
      </c>
    </row>
    <row r="812" spans="1:13" ht="15.75" customHeight="1">
      <c r="A812" s="2" t="s">
        <v>1009</v>
      </c>
      <c r="B812" s="2" t="s">
        <v>125</v>
      </c>
      <c r="C812" s="2" t="s">
        <v>19</v>
      </c>
      <c r="D812" s="17">
        <v>27029</v>
      </c>
      <c r="E812" s="36">
        <f t="shared" si="25"/>
        <v>1973</v>
      </c>
      <c r="F812" s="36">
        <f t="shared" ca="1" si="26"/>
        <v>53</v>
      </c>
      <c r="G812" s="36" t="str" cm="1">
        <f t="array" aca="1" ref="G812" ca="1">_xlfn.IFS(AND(F812&gt;=21,F812&lt;=35), "Young Adults", AND(F812&gt;=35, F812&lt;=45), "Senior Adullt", AND(F812&gt;=46,F812&lt;=65), "senior",AND(F812&gt;=66,F812&lt;=87),"Super Adults")</f>
        <v>senior</v>
      </c>
      <c r="H812" s="36"/>
      <c r="I812" s="3">
        <v>20</v>
      </c>
      <c r="J812" s="2" t="s">
        <v>43</v>
      </c>
      <c r="K812" s="2" t="s">
        <v>51</v>
      </c>
      <c r="L812" s="20" t="str">
        <f>IF(AND(I812&lt;5,'Billing Details'!I812&gt;10000),"High Priority","Regular Follow Up")</f>
        <v>Regular Follow Up</v>
      </c>
      <c r="M812" t="str">
        <f>IF(AND(L812="High Priority",'Patient Health Records'!U812="Critical",'Patient Health Records'!T812="Yes"),"Needs Attention",IF(AND('Patient Health Records'!U812&lt;&gt; "Critical",'Patient Health Records'!T812="Yes"),"Monitor Later",IF(AND('Patient Health Records'!U812="Critical",'Patient Health Records'!T812="No"),"Ask for Readmission","No Action")))</f>
        <v>No Action</v>
      </c>
    </row>
    <row r="813" spans="1:13" ht="15.75" customHeight="1">
      <c r="A813" s="2" t="s">
        <v>1010</v>
      </c>
      <c r="B813" s="2" t="s">
        <v>655</v>
      </c>
      <c r="C813" s="2" t="s">
        <v>9</v>
      </c>
      <c r="D813" s="17">
        <v>32508</v>
      </c>
      <c r="E813" s="36">
        <f t="shared" si="25"/>
        <v>1988</v>
      </c>
      <c r="F813" s="36">
        <f t="shared" ca="1" si="26"/>
        <v>38</v>
      </c>
      <c r="G813" s="36" t="str" cm="1">
        <f t="array" aca="1" ref="G813" ca="1">_xlfn.IFS(AND(F813&gt;=21,F813&lt;=35), "Young Adults", AND(F813&gt;=35, F813&lt;=45), "Senior Adullt", AND(F813&gt;=46,F813&lt;=65), "senior",AND(F813&gt;=66,F813&lt;=87),"Super Adults")</f>
        <v>Senior Adullt</v>
      </c>
      <c r="H813" s="36"/>
      <c r="I813" s="3">
        <v>25</v>
      </c>
      <c r="J813" s="2" t="s">
        <v>33</v>
      </c>
      <c r="K813" s="2" t="s">
        <v>29</v>
      </c>
      <c r="L813" s="20" t="str">
        <f>IF(AND(I813&lt;5,'Billing Details'!I813&gt;10000),"High Priority","Regular Follow Up")</f>
        <v>Regular Follow Up</v>
      </c>
      <c r="M813" t="str">
        <f>IF(AND(L813="High Priority",'Patient Health Records'!U813="Critical",'Patient Health Records'!T813="Yes"),"Needs Attention",IF(AND('Patient Health Records'!U813&lt;&gt; "Critical",'Patient Health Records'!T813="Yes"),"Monitor Later",IF(AND('Patient Health Records'!U813="Critical",'Patient Health Records'!T813="No"),"Ask for Readmission","No Action")))</f>
        <v>No Action</v>
      </c>
    </row>
    <row r="814" spans="1:13" ht="15.75" customHeight="1">
      <c r="A814" s="2" t="s">
        <v>1011</v>
      </c>
      <c r="B814" s="2" t="s">
        <v>738</v>
      </c>
      <c r="C814" s="2" t="s">
        <v>19</v>
      </c>
      <c r="D814" s="17">
        <v>34699</v>
      </c>
      <c r="E814" s="36">
        <f t="shared" si="25"/>
        <v>1994</v>
      </c>
      <c r="F814" s="36">
        <f t="shared" ca="1" si="26"/>
        <v>32</v>
      </c>
      <c r="G814" s="36" t="str" cm="1">
        <f t="array" aca="1" ref="G814" ca="1">_xlfn.IFS(AND(F814&gt;=21,F814&lt;=35), "Young Adults", AND(F814&gt;=35, F814&lt;=45), "Senior Adullt", AND(F814&gt;=46,F814&lt;=65), "senior",AND(F814&gt;=66,F814&lt;=87),"Super Adults")</f>
        <v>Young Adults</v>
      </c>
      <c r="H814" s="36"/>
      <c r="I814" s="3">
        <v>20</v>
      </c>
      <c r="J814" s="2" t="s">
        <v>16</v>
      </c>
      <c r="K814" s="2" t="s">
        <v>17</v>
      </c>
      <c r="L814" s="20" t="str">
        <f>IF(AND(I814&lt;5,'Billing Details'!I814&gt;10000),"High Priority","Regular Follow Up")</f>
        <v>Regular Follow Up</v>
      </c>
      <c r="M814" t="str">
        <f>IF(AND(L814="High Priority",'Patient Health Records'!U814="Critical",'Patient Health Records'!T814="Yes"),"Needs Attention",IF(AND('Patient Health Records'!U814&lt;&gt; "Critical",'Patient Health Records'!T814="Yes"),"Monitor Later",IF(AND('Patient Health Records'!U814="Critical",'Patient Health Records'!T814="No"),"Ask for Readmission","No Action")))</f>
        <v>Ask for Readmission</v>
      </c>
    </row>
    <row r="815" spans="1:13" ht="15.75" customHeight="1">
      <c r="A815" s="2" t="s">
        <v>1012</v>
      </c>
      <c r="B815" s="2" t="s">
        <v>738</v>
      </c>
      <c r="C815" s="2" t="s">
        <v>19</v>
      </c>
      <c r="D815" s="17">
        <v>23377</v>
      </c>
      <c r="E815" s="36">
        <f t="shared" si="25"/>
        <v>1964</v>
      </c>
      <c r="F815" s="36">
        <f t="shared" ca="1" si="26"/>
        <v>62</v>
      </c>
      <c r="G815" s="36" t="str" cm="1">
        <f t="array" aca="1" ref="G815" ca="1">_xlfn.IFS(AND(F815&gt;=21,F815&lt;=35), "Young Adults", AND(F815&gt;=35, F815&lt;=45), "Senior Adullt", AND(F815&gt;=46,F815&lt;=65), "senior",AND(F815&gt;=66,F815&lt;=87),"Super Adults")</f>
        <v>senior</v>
      </c>
      <c r="H815" s="36"/>
      <c r="I815" s="3">
        <v>7</v>
      </c>
      <c r="J815" s="2" t="s">
        <v>43</v>
      </c>
      <c r="K815" s="2" t="s">
        <v>51</v>
      </c>
      <c r="L815" s="20" t="str">
        <f>IF(AND(I815&lt;5,'Billing Details'!I815&gt;10000),"High Priority","Regular Follow Up")</f>
        <v>Regular Follow Up</v>
      </c>
      <c r="M815" t="str">
        <f>IF(AND(L815="High Priority",'Patient Health Records'!U815="Critical",'Patient Health Records'!T815="Yes"),"Needs Attention",IF(AND('Patient Health Records'!U815&lt;&gt; "Critical",'Patient Health Records'!T815="Yes"),"Monitor Later",IF(AND('Patient Health Records'!U815="Critical",'Patient Health Records'!T815="No"),"Ask for Readmission","No Action")))</f>
        <v>No Action</v>
      </c>
    </row>
    <row r="816" spans="1:13" ht="15.75" customHeight="1">
      <c r="A816" s="2" t="s">
        <v>1013</v>
      </c>
      <c r="B816" s="2" t="s">
        <v>1014</v>
      </c>
      <c r="C816" s="2" t="s">
        <v>19</v>
      </c>
      <c r="D816" s="17">
        <v>25203</v>
      </c>
      <c r="E816" s="36">
        <f t="shared" si="25"/>
        <v>1968</v>
      </c>
      <c r="F816" s="36">
        <f t="shared" ca="1" si="26"/>
        <v>58</v>
      </c>
      <c r="G816" s="36" t="str" cm="1">
        <f t="array" aca="1" ref="G816" ca="1">_xlfn.IFS(AND(F816&gt;=21,F816&lt;=35), "Young Adults", AND(F816&gt;=35, F816&lt;=45), "Senior Adullt", AND(F816&gt;=46,F816&lt;=65), "senior",AND(F816&gt;=66,F816&lt;=87),"Super Adults")</f>
        <v>senior</v>
      </c>
      <c r="H816" s="36"/>
      <c r="I816" s="3">
        <v>120</v>
      </c>
      <c r="J816" s="2" t="s">
        <v>33</v>
      </c>
      <c r="K816" s="2" t="s">
        <v>29</v>
      </c>
      <c r="L816" s="20" t="str">
        <f>IF(AND(I816&lt;5,'Billing Details'!I816&gt;10000),"High Priority","Regular Follow Up")</f>
        <v>Regular Follow Up</v>
      </c>
      <c r="M816" t="str">
        <f>IF(AND(L816="High Priority",'Patient Health Records'!U816="Critical",'Patient Health Records'!T816="Yes"),"Needs Attention",IF(AND('Patient Health Records'!U816&lt;&gt; "Critical",'Patient Health Records'!T816="Yes"),"Monitor Later",IF(AND('Patient Health Records'!U816="Critical",'Patient Health Records'!T816="No"),"Ask for Readmission","No Action")))</f>
        <v>No Action</v>
      </c>
    </row>
    <row r="817" spans="1:13" ht="15.75" customHeight="1">
      <c r="A817" s="2" t="s">
        <v>1015</v>
      </c>
      <c r="B817" s="2" t="s">
        <v>443</v>
      </c>
      <c r="C817" s="2" t="s">
        <v>19</v>
      </c>
      <c r="D817" s="17">
        <v>34334</v>
      </c>
      <c r="E817" s="36">
        <f t="shared" si="25"/>
        <v>1993</v>
      </c>
      <c r="F817" s="36">
        <f t="shared" ca="1" si="26"/>
        <v>33</v>
      </c>
      <c r="G817" s="36" t="str" cm="1">
        <f t="array" aca="1" ref="G817" ca="1">_xlfn.IFS(AND(F817&gt;=21,F817&lt;=35), "Young Adults", AND(F817&gt;=35, F817&lt;=45), "Senior Adullt", AND(F817&gt;=46,F817&lt;=65), "senior",AND(F817&gt;=66,F817&lt;=87),"Super Adults")</f>
        <v>Young Adults</v>
      </c>
      <c r="H817" s="36"/>
      <c r="I817" s="3">
        <v>9</v>
      </c>
      <c r="J817" s="2" t="s">
        <v>16</v>
      </c>
      <c r="K817" s="2" t="s">
        <v>17</v>
      </c>
      <c r="L817" s="20" t="str">
        <f>IF(AND(I817&lt;5,'Billing Details'!I817&gt;10000),"High Priority","Regular Follow Up")</f>
        <v>Regular Follow Up</v>
      </c>
      <c r="M817" t="str">
        <f>IF(AND(L817="High Priority",'Patient Health Records'!U817="Critical",'Patient Health Records'!T817="Yes"),"Needs Attention",IF(AND('Patient Health Records'!U817&lt;&gt; "Critical",'Patient Health Records'!T817="Yes"),"Monitor Later",IF(AND('Patient Health Records'!U817="Critical",'Patient Health Records'!T817="No"),"Ask for Readmission","No Action")))</f>
        <v>No Action</v>
      </c>
    </row>
    <row r="818" spans="1:13" ht="15.75" customHeight="1">
      <c r="A818" s="2" t="s">
        <v>1016</v>
      </c>
      <c r="B818" s="2" t="s">
        <v>36</v>
      </c>
      <c r="C818" s="2" t="s">
        <v>19</v>
      </c>
      <c r="D818" s="17">
        <v>32508</v>
      </c>
      <c r="E818" s="36">
        <f t="shared" si="25"/>
        <v>1988</v>
      </c>
      <c r="F818" s="36">
        <f t="shared" ca="1" si="26"/>
        <v>38</v>
      </c>
      <c r="G818" s="36" t="str" cm="1">
        <f t="array" aca="1" ref="G818" ca="1">_xlfn.IFS(AND(F818&gt;=21,F818&lt;=35), "Young Adults", AND(F818&gt;=35, F818&lt;=45), "Senior Adullt", AND(F818&gt;=46,F818&lt;=65), "senior",AND(F818&gt;=66,F818&lt;=87),"Super Adults")</f>
        <v>Senior Adullt</v>
      </c>
      <c r="H818" s="36"/>
      <c r="I818" s="3">
        <v>5</v>
      </c>
      <c r="J818" s="2" t="s">
        <v>14</v>
      </c>
      <c r="K818" s="2" t="s">
        <v>51</v>
      </c>
      <c r="L818" s="20" t="str">
        <f>IF(AND(I818&lt;5,'Billing Details'!I818&gt;10000),"High Priority","Regular Follow Up")</f>
        <v>Regular Follow Up</v>
      </c>
      <c r="M818" t="str">
        <f>IF(AND(L818="High Priority",'Patient Health Records'!U818="Critical",'Patient Health Records'!T818="Yes"),"Needs Attention",IF(AND('Patient Health Records'!U818&lt;&gt; "Critical",'Patient Health Records'!T818="Yes"),"Monitor Later",IF(AND('Patient Health Records'!U818="Critical",'Patient Health Records'!T818="No"),"Ask for Readmission","No Action")))</f>
        <v>Ask for Readmission</v>
      </c>
    </row>
    <row r="819" spans="1:13" ht="15.75" customHeight="1">
      <c r="A819" s="2" t="s">
        <v>1017</v>
      </c>
      <c r="B819" s="2" t="s">
        <v>1018</v>
      </c>
      <c r="C819" s="2" t="s">
        <v>9</v>
      </c>
      <c r="D819" s="17">
        <v>27029</v>
      </c>
      <c r="E819" s="36">
        <f t="shared" si="25"/>
        <v>1973</v>
      </c>
      <c r="F819" s="36">
        <f t="shared" ca="1" si="26"/>
        <v>53</v>
      </c>
      <c r="G819" s="36" t="str" cm="1">
        <f t="array" aca="1" ref="G819" ca="1">_xlfn.IFS(AND(F819&gt;=21,F819&lt;=35), "Young Adults", AND(F819&gt;=35, F819&lt;=45), "Senior Adullt", AND(F819&gt;=46,F819&lt;=65), "senior",AND(F819&gt;=66,F819&lt;=87),"Super Adults")</f>
        <v>senior</v>
      </c>
      <c r="H819" s="36"/>
      <c r="I819" s="3">
        <v>9</v>
      </c>
      <c r="J819" s="2" t="s">
        <v>16</v>
      </c>
      <c r="K819" s="2" t="s">
        <v>17</v>
      </c>
      <c r="L819" s="20" t="str">
        <f>IF(AND(I819&lt;5,'Billing Details'!I819&gt;10000),"High Priority","Regular Follow Up")</f>
        <v>Regular Follow Up</v>
      </c>
      <c r="M819" t="str">
        <f>IF(AND(L819="High Priority",'Patient Health Records'!U819="Critical",'Patient Health Records'!T819="Yes"),"Needs Attention",IF(AND('Patient Health Records'!U819&lt;&gt; "Critical",'Patient Health Records'!T819="Yes"),"Monitor Later",IF(AND('Patient Health Records'!U819="Critical",'Patient Health Records'!T819="No"),"Ask for Readmission","No Action")))</f>
        <v>No Action</v>
      </c>
    </row>
    <row r="820" spans="1:13" ht="15.75" customHeight="1">
      <c r="A820" s="2" t="s">
        <v>1019</v>
      </c>
      <c r="B820" s="2" t="s">
        <v>96</v>
      </c>
      <c r="C820" s="2" t="s">
        <v>19</v>
      </c>
      <c r="D820" s="17">
        <v>32508</v>
      </c>
      <c r="E820" s="36">
        <f t="shared" si="25"/>
        <v>1988</v>
      </c>
      <c r="F820" s="36">
        <f t="shared" ca="1" si="26"/>
        <v>38</v>
      </c>
      <c r="G820" s="36" t="str" cm="1">
        <f t="array" aca="1" ref="G820" ca="1">_xlfn.IFS(AND(F820&gt;=21,F820&lt;=35), "Young Adults", AND(F820&gt;=35, F820&lt;=45), "Senior Adullt", AND(F820&gt;=46,F820&lt;=65), "senior",AND(F820&gt;=66,F820&lt;=87),"Super Adults")</f>
        <v>Senior Adullt</v>
      </c>
      <c r="H820" s="36"/>
      <c r="I820" s="3">
        <v>25</v>
      </c>
      <c r="J820" s="2" t="s">
        <v>28</v>
      </c>
      <c r="K820" s="2" t="s">
        <v>11</v>
      </c>
      <c r="L820" s="20" t="str">
        <f>IF(AND(I820&lt;5,'Billing Details'!I820&gt;10000),"High Priority","Regular Follow Up")</f>
        <v>Regular Follow Up</v>
      </c>
      <c r="M820" t="str">
        <f>IF(AND(L820="High Priority",'Patient Health Records'!U820="Critical",'Patient Health Records'!T820="Yes"),"Needs Attention",IF(AND('Patient Health Records'!U820&lt;&gt; "Critical",'Patient Health Records'!T820="Yes"),"Monitor Later",IF(AND('Patient Health Records'!U820="Critical",'Patient Health Records'!T820="No"),"Ask for Readmission","No Action")))</f>
        <v>No Action</v>
      </c>
    </row>
    <row r="821" spans="1:13" ht="15.75" customHeight="1">
      <c r="A821" s="2" t="s">
        <v>1020</v>
      </c>
      <c r="B821" s="2" t="s">
        <v>125</v>
      </c>
      <c r="C821" s="2" t="s">
        <v>19</v>
      </c>
      <c r="D821" s="17">
        <v>30682</v>
      </c>
      <c r="E821" s="36">
        <f t="shared" si="25"/>
        <v>1984</v>
      </c>
      <c r="F821" s="36">
        <f t="shared" ca="1" si="26"/>
        <v>42</v>
      </c>
      <c r="G821" s="36" t="str" cm="1">
        <f t="array" aca="1" ref="G821" ca="1">_xlfn.IFS(AND(F821&gt;=21,F821&lt;=35), "Young Adults", AND(F821&gt;=35, F821&lt;=45), "Senior Adullt", AND(F821&gt;=46,F821&lt;=65), "senior",AND(F821&gt;=66,F821&lt;=87),"Super Adults")</f>
        <v>Senior Adullt</v>
      </c>
      <c r="H821" s="36"/>
      <c r="I821" s="3">
        <v>3</v>
      </c>
      <c r="J821" s="2" t="s">
        <v>33</v>
      </c>
      <c r="K821" s="2" t="s">
        <v>29</v>
      </c>
      <c r="L821" s="20" t="str">
        <f>IF(AND(I821&lt;5,'Billing Details'!I821&gt;10000),"High Priority","Regular Follow Up")</f>
        <v>High Priority</v>
      </c>
      <c r="M821" t="str">
        <f>IF(AND(L821="High Priority",'Patient Health Records'!U821="Critical",'Patient Health Records'!T821="Yes"),"Needs Attention",IF(AND('Patient Health Records'!U821&lt;&gt; "Critical",'Patient Health Records'!T821="Yes"),"Monitor Later",IF(AND('Patient Health Records'!U821="Critical",'Patient Health Records'!T821="No"),"Ask for Readmission","No Action")))</f>
        <v>Ask for Readmission</v>
      </c>
    </row>
    <row r="822" spans="1:13" ht="15.75" customHeight="1">
      <c r="A822" s="2" t="s">
        <v>1021</v>
      </c>
      <c r="B822" s="2" t="s">
        <v>736</v>
      </c>
      <c r="C822" s="2" t="s">
        <v>19</v>
      </c>
      <c r="D822" s="17">
        <v>28855</v>
      </c>
      <c r="E822" s="36">
        <f t="shared" si="25"/>
        <v>1978</v>
      </c>
      <c r="F822" s="36">
        <f t="shared" ca="1" si="26"/>
        <v>48</v>
      </c>
      <c r="G822" s="36" t="str" cm="1">
        <f t="array" aca="1" ref="G822" ca="1">_xlfn.IFS(AND(F822&gt;=21,F822&lt;=35), "Young Adults", AND(F822&gt;=35, F822&lt;=45), "Senior Adullt", AND(F822&gt;=46,F822&lt;=65), "senior",AND(F822&gt;=66,F822&lt;=87),"Super Adults")</f>
        <v>senior</v>
      </c>
      <c r="H822" s="36"/>
      <c r="I822" s="3">
        <v>2</v>
      </c>
      <c r="J822" s="2" t="s">
        <v>10</v>
      </c>
      <c r="K822" s="2" t="s">
        <v>11</v>
      </c>
      <c r="L822" s="20" t="str">
        <f>IF(AND(I822&lt;5,'Billing Details'!I822&gt;10000),"High Priority","Regular Follow Up")</f>
        <v>High Priority</v>
      </c>
      <c r="M822" t="str">
        <f>IF(AND(L822="High Priority",'Patient Health Records'!U822="Critical",'Patient Health Records'!T822="Yes"),"Needs Attention",IF(AND('Patient Health Records'!U822&lt;&gt; "Critical",'Patient Health Records'!T822="Yes"),"Monitor Later",IF(AND('Patient Health Records'!U822="Critical",'Patient Health Records'!T822="No"),"Ask for Readmission","No Action")))</f>
        <v>No Action</v>
      </c>
    </row>
    <row r="823" spans="1:13" ht="15.75" customHeight="1">
      <c r="A823" s="2" t="s">
        <v>1022</v>
      </c>
      <c r="B823" s="2" t="s">
        <v>129</v>
      </c>
      <c r="C823" s="2" t="s">
        <v>9</v>
      </c>
      <c r="D823" s="17">
        <v>25203</v>
      </c>
      <c r="E823" s="36">
        <f t="shared" si="25"/>
        <v>1968</v>
      </c>
      <c r="F823" s="36">
        <f t="shared" ca="1" si="26"/>
        <v>58</v>
      </c>
      <c r="G823" s="36" t="str" cm="1">
        <f t="array" aca="1" ref="G823" ca="1">_xlfn.IFS(AND(F823&gt;=21,F823&lt;=35), "Young Adults", AND(F823&gt;=35, F823&lt;=45), "Senior Adullt", AND(F823&gt;=46,F823&lt;=65), "senior",AND(F823&gt;=66,F823&lt;=87),"Super Adults")</f>
        <v>senior</v>
      </c>
      <c r="H823" s="36"/>
      <c r="I823" s="3">
        <v>25</v>
      </c>
      <c r="J823" s="2" t="s">
        <v>10</v>
      </c>
      <c r="K823" s="2" t="s">
        <v>11</v>
      </c>
      <c r="L823" s="20" t="str">
        <f>IF(AND(I823&lt;5,'Billing Details'!I823&gt;10000),"High Priority","Regular Follow Up")</f>
        <v>Regular Follow Up</v>
      </c>
      <c r="M823" t="str">
        <f>IF(AND(L823="High Priority",'Patient Health Records'!U823="Critical",'Patient Health Records'!T823="Yes"),"Needs Attention",IF(AND('Patient Health Records'!U823&lt;&gt; "Critical",'Patient Health Records'!T823="Yes"),"Monitor Later",IF(AND('Patient Health Records'!U823="Critical",'Patient Health Records'!T823="No"),"Ask for Readmission","No Action")))</f>
        <v>No Action</v>
      </c>
    </row>
    <row r="824" spans="1:13" ht="15.75" customHeight="1">
      <c r="A824" s="2" t="s">
        <v>1023</v>
      </c>
      <c r="B824" s="2" t="s">
        <v>736</v>
      </c>
      <c r="C824" s="2" t="s">
        <v>19</v>
      </c>
      <c r="D824" s="17">
        <v>23377</v>
      </c>
      <c r="E824" s="36">
        <f t="shared" si="25"/>
        <v>1964</v>
      </c>
      <c r="F824" s="36">
        <f t="shared" ca="1" si="26"/>
        <v>62</v>
      </c>
      <c r="G824" s="36" t="str" cm="1">
        <f t="array" aca="1" ref="G824" ca="1">_xlfn.IFS(AND(F824&gt;=21,F824&lt;=35), "Young Adults", AND(F824&gt;=35, F824&lt;=45), "Senior Adullt", AND(F824&gt;=46,F824&lt;=65), "senior",AND(F824&gt;=66,F824&lt;=87),"Super Adults")</f>
        <v>senior</v>
      </c>
      <c r="H824" s="36"/>
      <c r="I824" s="3">
        <v>40</v>
      </c>
      <c r="J824" s="2" t="s">
        <v>33</v>
      </c>
      <c r="K824" s="2" t="s">
        <v>29</v>
      </c>
      <c r="L824" s="20" t="str">
        <f>IF(AND(I824&lt;5,'Billing Details'!I824&gt;10000),"High Priority","Regular Follow Up")</f>
        <v>Regular Follow Up</v>
      </c>
      <c r="M824" t="str">
        <f>IF(AND(L824="High Priority",'Patient Health Records'!U824="Critical",'Patient Health Records'!T824="Yes"),"Needs Attention",IF(AND('Patient Health Records'!U824&lt;&gt; "Critical",'Patient Health Records'!T824="Yes"),"Monitor Later",IF(AND('Patient Health Records'!U824="Critical",'Patient Health Records'!T824="No"),"Ask for Readmission","No Action")))</f>
        <v>No Action</v>
      </c>
    </row>
    <row r="825" spans="1:13" ht="15.75" customHeight="1">
      <c r="A825" s="2" t="s">
        <v>1024</v>
      </c>
      <c r="B825" s="2" t="s">
        <v>99</v>
      </c>
      <c r="C825" s="2" t="s">
        <v>19</v>
      </c>
      <c r="D825" s="17">
        <v>32508</v>
      </c>
      <c r="E825" s="36">
        <f t="shared" si="25"/>
        <v>1988</v>
      </c>
      <c r="F825" s="36">
        <f t="shared" ca="1" si="26"/>
        <v>38</v>
      </c>
      <c r="G825" s="36" t="str" cm="1">
        <f t="array" aca="1" ref="G825" ca="1">_xlfn.IFS(AND(F825&gt;=21,F825&lt;=35), "Young Adults", AND(F825&gt;=35, F825&lt;=45), "Senior Adullt", AND(F825&gt;=46,F825&lt;=65), "senior",AND(F825&gt;=66,F825&lt;=87),"Super Adults")</f>
        <v>Senior Adullt</v>
      </c>
      <c r="H825" s="36"/>
      <c r="I825" s="3">
        <v>12</v>
      </c>
      <c r="J825" s="2" t="s">
        <v>33</v>
      </c>
      <c r="K825" s="2" t="s">
        <v>29</v>
      </c>
      <c r="L825" s="20" t="str">
        <f>IF(AND(I825&lt;5,'Billing Details'!I825&gt;10000),"High Priority","Regular Follow Up")</f>
        <v>Regular Follow Up</v>
      </c>
      <c r="M825" t="str">
        <f>IF(AND(L825="High Priority",'Patient Health Records'!U825="Critical",'Patient Health Records'!T825="Yes"),"Needs Attention",IF(AND('Patient Health Records'!U825&lt;&gt; "Critical",'Patient Health Records'!T825="Yes"),"Monitor Later",IF(AND('Patient Health Records'!U825="Critical",'Patient Health Records'!T825="No"),"Ask for Readmission","No Action")))</f>
        <v>No Action</v>
      </c>
    </row>
    <row r="826" spans="1:13" ht="15.75" customHeight="1">
      <c r="A826" s="2" t="s">
        <v>1025</v>
      </c>
      <c r="B826" s="2" t="s">
        <v>72</v>
      </c>
      <c r="C826" s="2" t="s">
        <v>19</v>
      </c>
      <c r="D826" s="17">
        <v>30682</v>
      </c>
      <c r="E826" s="36">
        <f t="shared" si="25"/>
        <v>1984</v>
      </c>
      <c r="F826" s="36">
        <f t="shared" ca="1" si="26"/>
        <v>42</v>
      </c>
      <c r="G826" s="36" t="str" cm="1">
        <f t="array" aca="1" ref="G826" ca="1">_xlfn.IFS(AND(F826&gt;=21,F826&lt;=35), "Young Adults", AND(F826&gt;=35, F826&lt;=45), "Senior Adullt", AND(F826&gt;=46,F826&lt;=65), "senior",AND(F826&gt;=66,F826&lt;=87),"Super Adults")</f>
        <v>Senior Adullt</v>
      </c>
      <c r="H826" s="36"/>
      <c r="I826" s="3">
        <v>40</v>
      </c>
      <c r="J826" s="2" t="s">
        <v>14</v>
      </c>
      <c r="K826" s="2" t="s">
        <v>51</v>
      </c>
      <c r="L826" s="20" t="str">
        <f>IF(AND(I826&lt;5,'Billing Details'!I826&gt;10000),"High Priority","Regular Follow Up")</f>
        <v>Regular Follow Up</v>
      </c>
      <c r="M826" t="str">
        <f>IF(AND(L826="High Priority",'Patient Health Records'!U826="Critical",'Patient Health Records'!T826="Yes"),"Needs Attention",IF(AND('Patient Health Records'!U826&lt;&gt; "Critical",'Patient Health Records'!T826="Yes"),"Monitor Later",IF(AND('Patient Health Records'!U826="Critical",'Patient Health Records'!T826="No"),"Ask for Readmission","No Action")))</f>
        <v>Monitor Later</v>
      </c>
    </row>
    <row r="827" spans="1:13" ht="15.75" customHeight="1">
      <c r="A827" s="2" t="s">
        <v>1026</v>
      </c>
      <c r="B827" s="2" t="s">
        <v>99</v>
      </c>
      <c r="C827" s="2" t="s">
        <v>19</v>
      </c>
      <c r="D827" s="17">
        <v>28855</v>
      </c>
      <c r="E827" s="36">
        <f t="shared" si="25"/>
        <v>1978</v>
      </c>
      <c r="F827" s="36">
        <f t="shared" ca="1" si="26"/>
        <v>48</v>
      </c>
      <c r="G827" s="36" t="str" cm="1">
        <f t="array" aca="1" ref="G827" ca="1">_xlfn.IFS(AND(F827&gt;=21,F827&lt;=35), "Young Adults", AND(F827&gt;=35, F827&lt;=45), "Senior Adullt", AND(F827&gt;=46,F827&lt;=65), "senior",AND(F827&gt;=66,F827&lt;=87),"Super Adults")</f>
        <v>senior</v>
      </c>
      <c r="H827" s="36"/>
      <c r="I827" s="3"/>
      <c r="J827" s="2" t="s">
        <v>20</v>
      </c>
      <c r="K827" s="2" t="s">
        <v>11</v>
      </c>
      <c r="L827" s="20" t="str">
        <f>IF(AND(I827&lt;5,'Billing Details'!I827&gt;10000),"High Priority","Regular Follow Up")</f>
        <v>High Priority</v>
      </c>
      <c r="M827" t="str">
        <f>IF(AND(L827="High Priority",'Patient Health Records'!U827="Critical",'Patient Health Records'!T827="Yes"),"Needs Attention",IF(AND('Patient Health Records'!U827&lt;&gt; "Critical",'Patient Health Records'!T827="Yes"),"Monitor Later",IF(AND('Patient Health Records'!U827="Critical",'Patient Health Records'!T827="No"),"Ask for Readmission","No Action")))</f>
        <v>Needs Attention</v>
      </c>
    </row>
    <row r="828" spans="1:13" ht="15.75" customHeight="1">
      <c r="A828" s="2" t="s">
        <v>1027</v>
      </c>
      <c r="B828" s="2" t="s">
        <v>177</v>
      </c>
      <c r="C828" s="2" t="s">
        <v>9</v>
      </c>
      <c r="D828" s="17">
        <v>21550</v>
      </c>
      <c r="E828" s="36">
        <f t="shared" si="25"/>
        <v>1958</v>
      </c>
      <c r="F828" s="36">
        <f t="shared" ca="1" si="26"/>
        <v>68</v>
      </c>
      <c r="G828" s="36" t="str" cm="1">
        <f t="array" aca="1" ref="G828" ca="1">_xlfn.IFS(AND(F828&gt;=21,F828&lt;=35), "Young Adults", AND(F828&gt;=35, F828&lt;=45), "Senior Adullt", AND(F828&gt;=46,F828&lt;=65), "senior",AND(F828&gt;=66,F828&lt;=87),"Super Adults")</f>
        <v>Super Adults</v>
      </c>
      <c r="H828" s="36"/>
      <c r="I828" s="3">
        <v>1</v>
      </c>
      <c r="J828" s="2" t="s">
        <v>22</v>
      </c>
      <c r="K828" s="2" t="s">
        <v>17</v>
      </c>
      <c r="L828" s="20" t="str">
        <f>IF(AND(I828&lt;5,'Billing Details'!I828&gt;10000),"High Priority","Regular Follow Up")</f>
        <v>High Priority</v>
      </c>
      <c r="M828" t="str">
        <f>IF(AND(L828="High Priority",'Patient Health Records'!U828="Critical",'Patient Health Records'!T828="Yes"),"Needs Attention",IF(AND('Patient Health Records'!U828&lt;&gt; "Critical",'Patient Health Records'!T828="Yes"),"Monitor Later",IF(AND('Patient Health Records'!U828="Critical",'Patient Health Records'!T828="No"),"Ask for Readmission","No Action")))</f>
        <v>Monitor Later</v>
      </c>
    </row>
    <row r="829" spans="1:13" ht="15.75" customHeight="1">
      <c r="A829" s="2" t="s">
        <v>1028</v>
      </c>
      <c r="B829" s="2" t="s">
        <v>311</v>
      </c>
      <c r="C829" s="2" t="s">
        <v>19</v>
      </c>
      <c r="D829" s="17">
        <v>27029</v>
      </c>
      <c r="E829" s="36">
        <f t="shared" si="25"/>
        <v>1973</v>
      </c>
      <c r="F829" s="36">
        <f t="shared" ca="1" si="26"/>
        <v>53</v>
      </c>
      <c r="G829" s="36" t="str" cm="1">
        <f t="array" aca="1" ref="G829" ca="1">_xlfn.IFS(AND(F829&gt;=21,F829&lt;=35), "Young Adults", AND(F829&gt;=35, F829&lt;=45), "Senior Adullt", AND(F829&gt;=46,F829&lt;=65), "senior",AND(F829&gt;=66,F829&lt;=87),"Super Adults")</f>
        <v>senior</v>
      </c>
      <c r="H829" s="36"/>
      <c r="I829" s="3">
        <v>5</v>
      </c>
      <c r="J829" s="2" t="s">
        <v>20</v>
      </c>
      <c r="K829" s="2" t="s">
        <v>11</v>
      </c>
      <c r="L829" s="20" t="str">
        <f>IF(AND(I829&lt;5,'Billing Details'!I829&gt;10000),"High Priority","Regular Follow Up")</f>
        <v>Regular Follow Up</v>
      </c>
      <c r="M829" t="str">
        <f>IF(AND(L829="High Priority",'Patient Health Records'!U829="Critical",'Patient Health Records'!T829="Yes"),"Needs Attention",IF(AND('Patient Health Records'!U829&lt;&gt; "Critical",'Patient Health Records'!T829="Yes"),"Monitor Later",IF(AND('Patient Health Records'!U829="Critical",'Patient Health Records'!T829="No"),"Ask for Readmission","No Action")))</f>
        <v>Monitor Later</v>
      </c>
    </row>
    <row r="830" spans="1:13" ht="15.75" customHeight="1">
      <c r="A830" s="2" t="s">
        <v>1029</v>
      </c>
      <c r="B830" s="2" t="s">
        <v>385</v>
      </c>
      <c r="C830" s="2" t="s">
        <v>9</v>
      </c>
      <c r="D830" s="17">
        <v>32508</v>
      </c>
      <c r="E830" s="36">
        <f t="shared" si="25"/>
        <v>1988</v>
      </c>
      <c r="F830" s="36">
        <f t="shared" ca="1" si="26"/>
        <v>38</v>
      </c>
      <c r="G830" s="36" t="str" cm="1">
        <f t="array" aca="1" ref="G830" ca="1">_xlfn.IFS(AND(F830&gt;=21,F830&lt;=35), "Young Adults", AND(F830&gt;=35, F830&lt;=45), "Senior Adullt", AND(F830&gt;=46,F830&lt;=65), "senior",AND(F830&gt;=66,F830&lt;=87),"Super Adults")</f>
        <v>Senior Adullt</v>
      </c>
      <c r="H830" s="36"/>
      <c r="I830" s="3">
        <v>150</v>
      </c>
      <c r="J830" s="2" t="s">
        <v>28</v>
      </c>
      <c r="K830" s="2" t="s">
        <v>11</v>
      </c>
      <c r="L830" s="20" t="str">
        <f>IF(AND(I830&lt;5,'Billing Details'!I830&gt;10000),"High Priority","Regular Follow Up")</f>
        <v>Regular Follow Up</v>
      </c>
      <c r="M830" t="str">
        <f>IF(AND(L830="High Priority",'Patient Health Records'!U830="Critical",'Patient Health Records'!T830="Yes"),"Needs Attention",IF(AND('Patient Health Records'!U830&lt;&gt; "Critical",'Patient Health Records'!T830="Yes"),"Monitor Later",IF(AND('Patient Health Records'!U830="Critical",'Patient Health Records'!T830="No"),"Ask for Readmission","No Action")))</f>
        <v>Monitor Later</v>
      </c>
    </row>
    <row r="831" spans="1:13" ht="15.75" customHeight="1">
      <c r="A831" s="2" t="s">
        <v>1030</v>
      </c>
      <c r="B831" s="2" t="s">
        <v>99</v>
      </c>
      <c r="C831" s="2" t="s">
        <v>19</v>
      </c>
      <c r="D831" s="17">
        <v>32508</v>
      </c>
      <c r="E831" s="36">
        <f t="shared" si="25"/>
        <v>1988</v>
      </c>
      <c r="F831" s="36">
        <f t="shared" ca="1" si="26"/>
        <v>38</v>
      </c>
      <c r="G831" s="36" t="str" cm="1">
        <f t="array" aca="1" ref="G831" ca="1">_xlfn.IFS(AND(F831&gt;=21,F831&lt;=35), "Young Adults", AND(F831&gt;=35, F831&lt;=45), "Senior Adullt", AND(F831&gt;=46,F831&lt;=65), "senior",AND(F831&gt;=66,F831&lt;=87),"Super Adults")</f>
        <v>Senior Adullt</v>
      </c>
      <c r="H831" s="36"/>
      <c r="I831" s="3">
        <v>15</v>
      </c>
      <c r="J831" s="2" t="s">
        <v>20</v>
      </c>
      <c r="K831" s="2" t="s">
        <v>11</v>
      </c>
      <c r="L831" s="20" t="str">
        <f>IF(AND(I831&lt;5,'Billing Details'!I831&gt;10000),"High Priority","Regular Follow Up")</f>
        <v>Regular Follow Up</v>
      </c>
      <c r="M831" t="str">
        <f>IF(AND(L831="High Priority",'Patient Health Records'!U831="Critical",'Patient Health Records'!T831="Yes"),"Needs Attention",IF(AND('Patient Health Records'!U831&lt;&gt; "Critical",'Patient Health Records'!T831="Yes"),"Monitor Later",IF(AND('Patient Health Records'!U831="Critical",'Patient Health Records'!T831="No"),"Ask for Readmission","No Action")))</f>
        <v>No Action</v>
      </c>
    </row>
    <row r="832" spans="1:13" ht="15.75" customHeight="1">
      <c r="A832" s="2" t="s">
        <v>1031</v>
      </c>
      <c r="B832" s="2" t="s">
        <v>423</v>
      </c>
      <c r="C832" s="2" t="s">
        <v>9</v>
      </c>
      <c r="D832" s="17">
        <v>30682</v>
      </c>
      <c r="E832" s="36">
        <f t="shared" si="25"/>
        <v>1984</v>
      </c>
      <c r="F832" s="36">
        <f t="shared" ca="1" si="26"/>
        <v>42</v>
      </c>
      <c r="G832" s="36" t="str" cm="1">
        <f t="array" aca="1" ref="G832" ca="1">_xlfn.IFS(AND(F832&gt;=21,F832&lt;=35), "Young Adults", AND(F832&gt;=35, F832&lt;=45), "Senior Adullt", AND(F832&gt;=46,F832&lt;=65), "senior",AND(F832&gt;=66,F832&lt;=87),"Super Adults")</f>
        <v>Senior Adullt</v>
      </c>
      <c r="H832" s="36"/>
      <c r="I832" s="3">
        <v>2</v>
      </c>
      <c r="J832" s="2" t="s">
        <v>22</v>
      </c>
      <c r="K832" s="2" t="s">
        <v>17</v>
      </c>
      <c r="L832" s="20" t="str">
        <f>IF(AND(I832&lt;5,'Billing Details'!I832&gt;10000),"High Priority","Regular Follow Up")</f>
        <v>High Priority</v>
      </c>
      <c r="M832" t="str">
        <f>IF(AND(L832="High Priority",'Patient Health Records'!U832="Critical",'Patient Health Records'!T832="Yes"),"Needs Attention",IF(AND('Patient Health Records'!U832&lt;&gt; "Critical",'Patient Health Records'!T832="Yes"),"Monitor Later",IF(AND('Patient Health Records'!U832="Critical",'Patient Health Records'!T832="No"),"Ask for Readmission","No Action")))</f>
        <v>Needs Attention</v>
      </c>
    </row>
    <row r="833" spans="1:13" ht="15.75" customHeight="1">
      <c r="A833" s="2" t="s">
        <v>1032</v>
      </c>
      <c r="B833" s="2" t="s">
        <v>131</v>
      </c>
      <c r="C833" s="2" t="s">
        <v>19</v>
      </c>
      <c r="D833" s="17">
        <v>28855</v>
      </c>
      <c r="E833" s="36">
        <f t="shared" si="25"/>
        <v>1978</v>
      </c>
      <c r="F833" s="36">
        <f t="shared" ca="1" si="26"/>
        <v>48</v>
      </c>
      <c r="G833" s="36" t="str" cm="1">
        <f t="array" aca="1" ref="G833" ca="1">_xlfn.IFS(AND(F833&gt;=21,F833&lt;=35), "Young Adults", AND(F833&gt;=35, F833&lt;=45), "Senior Adullt", AND(F833&gt;=46,F833&lt;=65), "senior",AND(F833&gt;=66,F833&lt;=87),"Super Adults")</f>
        <v>senior</v>
      </c>
      <c r="H833" s="36"/>
      <c r="I833" s="3">
        <v>25</v>
      </c>
      <c r="J833" s="2" t="s">
        <v>20</v>
      </c>
      <c r="K833" s="2" t="s">
        <v>11</v>
      </c>
      <c r="L833" s="20" t="str">
        <f>IF(AND(I833&lt;5,'Billing Details'!I833&gt;10000),"High Priority","Regular Follow Up")</f>
        <v>Regular Follow Up</v>
      </c>
      <c r="M833" t="str">
        <f>IF(AND(L833="High Priority",'Patient Health Records'!U833="Critical",'Patient Health Records'!T833="Yes"),"Needs Attention",IF(AND('Patient Health Records'!U833&lt;&gt; "Critical",'Patient Health Records'!T833="Yes"),"Monitor Later",IF(AND('Patient Health Records'!U833="Critical",'Patient Health Records'!T833="No"),"Ask for Readmission","No Action")))</f>
        <v>Monitor Later</v>
      </c>
    </row>
    <row r="834" spans="1:13" ht="15.75" customHeight="1">
      <c r="A834" s="2" t="s">
        <v>1033</v>
      </c>
      <c r="B834" s="2" t="s">
        <v>161</v>
      </c>
      <c r="C834" s="2" t="s">
        <v>19</v>
      </c>
      <c r="D834" s="17">
        <v>32508</v>
      </c>
      <c r="E834" s="36">
        <f t="shared" si="25"/>
        <v>1988</v>
      </c>
      <c r="F834" s="36">
        <f t="shared" ca="1" si="26"/>
        <v>38</v>
      </c>
      <c r="G834" s="36" t="str" cm="1">
        <f t="array" aca="1" ref="G834" ca="1">_xlfn.IFS(AND(F834&gt;=21,F834&lt;=35), "Young Adults", AND(F834&gt;=35, F834&lt;=45), "Senior Adullt", AND(F834&gt;=46,F834&lt;=65), "senior",AND(F834&gt;=66,F834&lt;=87),"Super Adults")</f>
        <v>Senior Adullt</v>
      </c>
      <c r="H834" s="36"/>
      <c r="I834" s="3">
        <v>12</v>
      </c>
      <c r="J834" s="2" t="s">
        <v>20</v>
      </c>
      <c r="K834" s="2" t="s">
        <v>11</v>
      </c>
      <c r="L834" s="20" t="str">
        <f>IF(AND(I834&lt;5,'Billing Details'!I834&gt;10000),"High Priority","Regular Follow Up")</f>
        <v>Regular Follow Up</v>
      </c>
      <c r="M834" t="str">
        <f>IF(AND(L834="High Priority",'Patient Health Records'!U834="Critical",'Patient Health Records'!T834="Yes"),"Needs Attention",IF(AND('Patient Health Records'!U834&lt;&gt; "Critical",'Patient Health Records'!T834="Yes"),"Monitor Later",IF(AND('Patient Health Records'!U834="Critical",'Patient Health Records'!T834="No"),"Ask for Readmission","No Action")))</f>
        <v>Monitor Later</v>
      </c>
    </row>
    <row r="835" spans="1:13" ht="15.75" customHeight="1">
      <c r="A835" s="2" t="s">
        <v>1034</v>
      </c>
      <c r="B835" s="2" t="s">
        <v>168</v>
      </c>
      <c r="C835" s="2" t="s">
        <v>9</v>
      </c>
      <c r="D835" s="17">
        <v>19724</v>
      </c>
      <c r="E835" s="36">
        <f t="shared" ref="E835:E898" si="27">YEAR(D835)</f>
        <v>1953</v>
      </c>
      <c r="F835" s="36">
        <f t="shared" ref="F835:F898" ca="1" si="28">DATEDIF(DATE(E835,1,1), TODAY(), "Y")</f>
        <v>73</v>
      </c>
      <c r="G835" s="36" t="str" cm="1">
        <f t="array" aca="1" ref="G835" ca="1">_xlfn.IFS(AND(F835&gt;=21,F835&lt;=35), "Young Adults", AND(F835&gt;=35, F835&lt;=45), "Senior Adullt", AND(F835&gt;=46,F835&lt;=65), "senior",AND(F835&gt;=66,F835&lt;=87),"Super Adults")</f>
        <v>Super Adults</v>
      </c>
      <c r="H835" s="36"/>
      <c r="I835" s="3">
        <v>120</v>
      </c>
      <c r="J835" s="2" t="s">
        <v>33</v>
      </c>
      <c r="K835" s="2" t="s">
        <v>29</v>
      </c>
      <c r="L835" s="20" t="str">
        <f>IF(AND(I835&lt;5,'Billing Details'!I835&gt;10000),"High Priority","Regular Follow Up")</f>
        <v>Regular Follow Up</v>
      </c>
      <c r="M835" t="str">
        <f>IF(AND(L835="High Priority",'Patient Health Records'!U835="Critical",'Patient Health Records'!T835="Yes"),"Needs Attention",IF(AND('Patient Health Records'!U835&lt;&gt; "Critical",'Patient Health Records'!T835="Yes"),"Monitor Later",IF(AND('Patient Health Records'!U835="Critical",'Patient Health Records'!T835="No"),"Ask for Readmission","No Action")))</f>
        <v>No Action</v>
      </c>
    </row>
    <row r="836" spans="1:13" ht="15.75" customHeight="1">
      <c r="A836" s="2" t="s">
        <v>1035</v>
      </c>
      <c r="B836" s="2" t="s">
        <v>105</v>
      </c>
      <c r="C836" s="2" t="s">
        <v>9</v>
      </c>
      <c r="D836" s="17">
        <v>28855</v>
      </c>
      <c r="E836" s="36">
        <f t="shared" si="27"/>
        <v>1978</v>
      </c>
      <c r="F836" s="36">
        <f t="shared" ca="1" si="28"/>
        <v>48</v>
      </c>
      <c r="G836" s="36" t="str" cm="1">
        <f t="array" aca="1" ref="G836" ca="1">_xlfn.IFS(AND(F836&gt;=21,F836&lt;=35), "Young Adults", AND(F836&gt;=35, F836&lt;=45), "Senior Adullt", AND(F836&gt;=46,F836&lt;=65), "senior",AND(F836&gt;=66,F836&lt;=87),"Super Adults")</f>
        <v>senior</v>
      </c>
      <c r="H836" s="36"/>
      <c r="I836" s="3">
        <v>40</v>
      </c>
      <c r="J836" s="2" t="s">
        <v>10</v>
      </c>
      <c r="K836" s="2" t="s">
        <v>11</v>
      </c>
      <c r="L836" s="20" t="str">
        <f>IF(AND(I836&lt;5,'Billing Details'!I836&gt;10000),"High Priority","Regular Follow Up")</f>
        <v>Regular Follow Up</v>
      </c>
      <c r="M836" t="str">
        <f>IF(AND(L836="High Priority",'Patient Health Records'!U836="Critical",'Patient Health Records'!T836="Yes"),"Needs Attention",IF(AND('Patient Health Records'!U836&lt;&gt; "Critical",'Patient Health Records'!T836="Yes"),"Monitor Later",IF(AND('Patient Health Records'!U836="Critical",'Patient Health Records'!T836="No"),"Ask for Readmission","No Action")))</f>
        <v>No Action</v>
      </c>
    </row>
    <row r="837" spans="1:13" ht="15.75" customHeight="1">
      <c r="A837" s="2" t="s">
        <v>1036</v>
      </c>
      <c r="B837" s="2" t="s">
        <v>92</v>
      </c>
      <c r="C837" s="2" t="s">
        <v>19</v>
      </c>
      <c r="D837" s="17">
        <v>31412</v>
      </c>
      <c r="E837" s="36">
        <f t="shared" si="27"/>
        <v>1985</v>
      </c>
      <c r="F837" s="36">
        <f t="shared" ca="1" si="28"/>
        <v>41</v>
      </c>
      <c r="G837" s="36" t="str" cm="1">
        <f t="array" aca="1" ref="G837" ca="1">_xlfn.IFS(AND(F837&gt;=21,F837&lt;=35), "Young Adults", AND(F837&gt;=35, F837&lt;=45), "Senior Adullt", AND(F837&gt;=46,F837&lt;=65), "senior",AND(F837&gt;=66,F837&lt;=87),"Super Adults")</f>
        <v>Senior Adullt</v>
      </c>
      <c r="H837" s="36"/>
      <c r="I837" s="3">
        <v>20</v>
      </c>
      <c r="J837" s="2" t="s">
        <v>14</v>
      </c>
      <c r="K837" s="2" t="s">
        <v>51</v>
      </c>
      <c r="L837" s="20" t="str">
        <f>IF(AND(I837&lt;5,'Billing Details'!I837&gt;10000),"High Priority","Regular Follow Up")</f>
        <v>Regular Follow Up</v>
      </c>
      <c r="M837" t="str">
        <f>IF(AND(L837="High Priority",'Patient Health Records'!U837="Critical",'Patient Health Records'!T837="Yes"),"Needs Attention",IF(AND('Patient Health Records'!U837&lt;&gt; "Critical",'Patient Health Records'!T837="Yes"),"Monitor Later",IF(AND('Patient Health Records'!U837="Critical",'Patient Health Records'!T837="No"),"Ask for Readmission","No Action")))</f>
        <v>Monitor Later</v>
      </c>
    </row>
    <row r="838" spans="1:13" ht="15.75" customHeight="1">
      <c r="A838" s="2" t="s">
        <v>1037</v>
      </c>
      <c r="B838" s="2" t="s">
        <v>171</v>
      </c>
      <c r="C838" s="2" t="s">
        <v>19</v>
      </c>
      <c r="D838" s="17">
        <v>36160</v>
      </c>
      <c r="E838" s="36">
        <f t="shared" si="27"/>
        <v>1998</v>
      </c>
      <c r="F838" s="36">
        <f t="shared" ca="1" si="28"/>
        <v>28</v>
      </c>
      <c r="G838" s="36" t="str" cm="1">
        <f t="array" aca="1" ref="G838" ca="1">_xlfn.IFS(AND(F838&gt;=21,F838&lt;=35), "Young Adults", AND(F838&gt;=35, F838&lt;=45), "Senior Adullt", AND(F838&gt;=46,F838&lt;=65), "senior",AND(F838&gt;=66,F838&lt;=87),"Super Adults")</f>
        <v>Young Adults</v>
      </c>
      <c r="H838" s="36"/>
      <c r="I838" s="3">
        <v>25</v>
      </c>
      <c r="J838" s="2" t="s">
        <v>28</v>
      </c>
      <c r="K838" s="2" t="s">
        <v>11</v>
      </c>
      <c r="L838" s="20" t="str">
        <f>IF(AND(I838&lt;5,'Billing Details'!I838&gt;10000),"High Priority","Regular Follow Up")</f>
        <v>Regular Follow Up</v>
      </c>
      <c r="M838" t="str">
        <f>IF(AND(L838="High Priority",'Patient Health Records'!U838="Critical",'Patient Health Records'!T838="Yes"),"Needs Attention",IF(AND('Patient Health Records'!U838&lt;&gt; "Critical",'Patient Health Records'!T838="Yes"),"Monitor Later",IF(AND('Patient Health Records'!U838="Critical",'Patient Health Records'!T838="No"),"Ask for Readmission","No Action")))</f>
        <v>Ask for Readmission</v>
      </c>
    </row>
    <row r="839" spans="1:13" ht="15.75" customHeight="1">
      <c r="A839" s="2" t="s">
        <v>1038</v>
      </c>
      <c r="B839" s="2" t="s">
        <v>313</v>
      </c>
      <c r="C839" s="2" t="s">
        <v>19</v>
      </c>
      <c r="D839" s="17">
        <v>19724</v>
      </c>
      <c r="E839" s="36">
        <f t="shared" si="27"/>
        <v>1953</v>
      </c>
      <c r="F839" s="36">
        <f t="shared" ca="1" si="28"/>
        <v>73</v>
      </c>
      <c r="G839" s="36" t="str" cm="1">
        <f t="array" aca="1" ref="G839" ca="1">_xlfn.IFS(AND(F839&gt;=21,F839&lt;=35), "Young Adults", AND(F839&gt;=35, F839&lt;=45), "Senior Adullt", AND(F839&gt;=46,F839&lt;=65), "senior",AND(F839&gt;=66,F839&lt;=87),"Super Adults")</f>
        <v>Super Adults</v>
      </c>
      <c r="H839" s="36"/>
      <c r="I839" s="3">
        <v>12</v>
      </c>
      <c r="J839" s="2" t="s">
        <v>43</v>
      </c>
      <c r="K839" s="2" t="s">
        <v>51</v>
      </c>
      <c r="L839" s="20" t="str">
        <f>IF(AND(I839&lt;5,'Billing Details'!I839&gt;10000),"High Priority","Regular Follow Up")</f>
        <v>Regular Follow Up</v>
      </c>
      <c r="M839" t="str">
        <f>IF(AND(L839="High Priority",'Patient Health Records'!U839="Critical",'Patient Health Records'!T839="Yes"),"Needs Attention",IF(AND('Patient Health Records'!U839&lt;&gt; "Critical",'Patient Health Records'!T839="Yes"),"Monitor Later",IF(AND('Patient Health Records'!U839="Critical",'Patient Health Records'!T839="No"),"Ask for Readmission","No Action")))</f>
        <v>No Action</v>
      </c>
    </row>
    <row r="840" spans="1:13" ht="15.75" customHeight="1">
      <c r="A840" s="2" t="s">
        <v>1039</v>
      </c>
      <c r="B840" s="2" t="s">
        <v>72</v>
      </c>
      <c r="C840" s="2" t="s">
        <v>19</v>
      </c>
      <c r="D840" s="17">
        <v>29951</v>
      </c>
      <c r="E840" s="36">
        <f t="shared" si="27"/>
        <v>1981</v>
      </c>
      <c r="F840" s="36">
        <f t="shared" ca="1" si="28"/>
        <v>45</v>
      </c>
      <c r="G840" s="36" t="str" cm="1">
        <f t="array" aca="1" ref="G840" ca="1">_xlfn.IFS(AND(F840&gt;=21,F840&lt;=35), "Young Adults", AND(F840&gt;=35, F840&lt;=45), "Senior Adullt", AND(F840&gt;=46,F840&lt;=65), "senior",AND(F840&gt;=66,F840&lt;=87),"Super Adults")</f>
        <v>Senior Adullt</v>
      </c>
      <c r="H840" s="36"/>
      <c r="I840" s="3">
        <v>30</v>
      </c>
      <c r="J840" s="2" t="s">
        <v>10</v>
      </c>
      <c r="K840" s="2" t="s">
        <v>11</v>
      </c>
      <c r="L840" s="20" t="str">
        <f>IF(AND(I840&lt;5,'Billing Details'!I840&gt;10000),"High Priority","Regular Follow Up")</f>
        <v>Regular Follow Up</v>
      </c>
      <c r="M840" t="str">
        <f>IF(AND(L840="High Priority",'Patient Health Records'!U840="Critical",'Patient Health Records'!T840="Yes"),"Needs Attention",IF(AND('Patient Health Records'!U840&lt;&gt; "Critical",'Patient Health Records'!T840="Yes"),"Monitor Later",IF(AND('Patient Health Records'!U840="Critical",'Patient Health Records'!T840="No"),"Ask for Readmission","No Action")))</f>
        <v>Monitor Later</v>
      </c>
    </row>
    <row r="841" spans="1:13" ht="15.75" customHeight="1">
      <c r="A841" s="2" t="s">
        <v>1040</v>
      </c>
      <c r="B841" s="2" t="s">
        <v>1153</v>
      </c>
      <c r="C841" s="2" t="s">
        <v>19</v>
      </c>
      <c r="D841" s="17">
        <v>29951</v>
      </c>
      <c r="E841" s="36">
        <f t="shared" si="27"/>
        <v>1981</v>
      </c>
      <c r="F841" s="36">
        <f t="shared" ca="1" si="28"/>
        <v>45</v>
      </c>
      <c r="G841" s="36" t="str" cm="1">
        <f t="array" aca="1" ref="G841" ca="1">_xlfn.IFS(AND(F841&gt;=21,F841&lt;=35), "Young Adults", AND(F841&gt;=35, F841&lt;=45), "Senior Adullt", AND(F841&gt;=46,F841&lt;=65), "senior",AND(F841&gt;=66,F841&lt;=87),"Super Adults")</f>
        <v>Senior Adullt</v>
      </c>
      <c r="H841" s="36"/>
      <c r="I841" s="3">
        <v>12</v>
      </c>
      <c r="J841" s="2" t="s">
        <v>28</v>
      </c>
      <c r="K841" s="2" t="s">
        <v>11</v>
      </c>
      <c r="L841" s="20" t="str">
        <f>IF(AND(I841&lt;5,'Billing Details'!I841&gt;10000),"High Priority","Regular Follow Up")</f>
        <v>Regular Follow Up</v>
      </c>
      <c r="M841" t="str">
        <f>IF(AND(L841="High Priority",'Patient Health Records'!U841="Critical",'Patient Health Records'!T841="Yes"),"Needs Attention",IF(AND('Patient Health Records'!U841&lt;&gt; "Critical",'Patient Health Records'!T841="Yes"),"Monitor Later",IF(AND('Patient Health Records'!U841="Critical",'Patient Health Records'!T841="No"),"Ask for Readmission","No Action")))</f>
        <v>No Action</v>
      </c>
    </row>
    <row r="842" spans="1:13" ht="15.75" customHeight="1">
      <c r="A842" s="2" t="s">
        <v>1041</v>
      </c>
      <c r="B842" s="2" t="s">
        <v>151</v>
      </c>
      <c r="C842" s="2" t="s">
        <v>19</v>
      </c>
      <c r="D842" s="17">
        <v>26299</v>
      </c>
      <c r="E842" s="36">
        <f t="shared" si="27"/>
        <v>1972</v>
      </c>
      <c r="F842" s="36">
        <f t="shared" ca="1" si="28"/>
        <v>54</v>
      </c>
      <c r="G842" s="36" t="str" cm="1">
        <f t="array" aca="1" ref="G842" ca="1">_xlfn.IFS(AND(F842&gt;=21,F842&lt;=35), "Young Adults", AND(F842&gt;=35, F842&lt;=45), "Senior Adullt", AND(F842&gt;=46,F842&lt;=65), "senior",AND(F842&gt;=66,F842&lt;=87),"Super Adults")</f>
        <v>senior</v>
      </c>
      <c r="H842" s="36"/>
      <c r="I842" s="3">
        <v>20</v>
      </c>
      <c r="J842" s="2" t="s">
        <v>16</v>
      </c>
      <c r="K842" s="2" t="s">
        <v>17</v>
      </c>
      <c r="L842" s="20" t="str">
        <f>IF(AND(I842&lt;5,'Billing Details'!I842&gt;10000),"High Priority","Regular Follow Up")</f>
        <v>Regular Follow Up</v>
      </c>
      <c r="M842" t="str">
        <f>IF(AND(L842="High Priority",'Patient Health Records'!U842="Critical",'Patient Health Records'!T842="Yes"),"Needs Attention",IF(AND('Patient Health Records'!U842&lt;&gt; "Critical",'Patient Health Records'!T842="Yes"),"Monitor Later",IF(AND('Patient Health Records'!U842="Critical",'Patient Health Records'!T842="No"),"Ask for Readmission","No Action")))</f>
        <v>No Action</v>
      </c>
    </row>
    <row r="843" spans="1:13" ht="15.75" customHeight="1">
      <c r="A843" s="2" t="s">
        <v>1042</v>
      </c>
      <c r="B843" s="2" t="s">
        <v>1043</v>
      </c>
      <c r="C843" s="2" t="s">
        <v>9</v>
      </c>
      <c r="D843" s="17">
        <v>32508</v>
      </c>
      <c r="E843" s="36">
        <f t="shared" si="27"/>
        <v>1988</v>
      </c>
      <c r="F843" s="36">
        <f t="shared" ca="1" si="28"/>
        <v>38</v>
      </c>
      <c r="G843" s="36" t="str" cm="1">
        <f t="array" aca="1" ref="G843" ca="1">_xlfn.IFS(AND(F843&gt;=21,F843&lt;=35), "Young Adults", AND(F843&gt;=35, F843&lt;=45), "Senior Adullt", AND(F843&gt;=46,F843&lt;=65), "senior",AND(F843&gt;=66,F843&lt;=87),"Super Adults")</f>
        <v>Senior Adullt</v>
      </c>
      <c r="H843" s="36"/>
      <c r="I843" s="3">
        <v>7</v>
      </c>
      <c r="J843" s="2" t="s">
        <v>10</v>
      </c>
      <c r="K843" s="2" t="s">
        <v>11</v>
      </c>
      <c r="L843" s="20" t="str">
        <f>IF(AND(I843&lt;5,'Billing Details'!I843&gt;10000),"High Priority","Regular Follow Up")</f>
        <v>Regular Follow Up</v>
      </c>
      <c r="M843" t="str">
        <f>IF(AND(L843="High Priority",'Patient Health Records'!U843="Critical",'Patient Health Records'!T843="Yes"),"Needs Attention",IF(AND('Patient Health Records'!U843&lt;&gt; "Critical",'Patient Health Records'!T843="Yes"),"Monitor Later",IF(AND('Patient Health Records'!U843="Critical",'Patient Health Records'!T843="No"),"Ask for Readmission","No Action")))</f>
        <v>No Action</v>
      </c>
    </row>
    <row r="844" spans="1:13" ht="15.75" customHeight="1">
      <c r="A844" s="2" t="s">
        <v>1044</v>
      </c>
      <c r="B844" s="2" t="s">
        <v>75</v>
      </c>
      <c r="C844" s="2" t="s">
        <v>9</v>
      </c>
      <c r="D844" s="17">
        <v>30682</v>
      </c>
      <c r="E844" s="36">
        <f t="shared" si="27"/>
        <v>1984</v>
      </c>
      <c r="F844" s="36">
        <f t="shared" ca="1" si="28"/>
        <v>42</v>
      </c>
      <c r="G844" s="36" t="str" cm="1">
        <f t="array" aca="1" ref="G844" ca="1">_xlfn.IFS(AND(F844&gt;=21,F844&lt;=35), "Young Adults", AND(F844&gt;=35, F844&lt;=45), "Senior Adullt", AND(F844&gt;=46,F844&lt;=65), "senior",AND(F844&gt;=66,F844&lt;=87),"Super Adults")</f>
        <v>Senior Adullt</v>
      </c>
      <c r="H844" s="36"/>
      <c r="I844" s="3">
        <v>400</v>
      </c>
      <c r="J844" s="2" t="s">
        <v>10</v>
      </c>
      <c r="K844" s="2" t="s">
        <v>11</v>
      </c>
      <c r="L844" s="20" t="str">
        <f>IF(AND(I844&lt;5,'Billing Details'!I844&gt;10000),"High Priority","Regular Follow Up")</f>
        <v>Regular Follow Up</v>
      </c>
      <c r="M844" t="str">
        <f>IF(AND(L844="High Priority",'Patient Health Records'!U844="Critical",'Patient Health Records'!T844="Yes"),"Needs Attention",IF(AND('Patient Health Records'!U844&lt;&gt; "Critical",'Patient Health Records'!T844="Yes"),"Monitor Later",IF(AND('Patient Health Records'!U844="Critical",'Patient Health Records'!T844="No"),"Ask for Readmission","No Action")))</f>
        <v>Monitor Later</v>
      </c>
    </row>
    <row r="845" spans="1:13" ht="15.75" customHeight="1">
      <c r="A845" s="2" t="s">
        <v>1045</v>
      </c>
      <c r="B845" s="2" t="s">
        <v>311</v>
      </c>
      <c r="C845" s="2" t="s">
        <v>19</v>
      </c>
      <c r="D845" s="17">
        <v>19724</v>
      </c>
      <c r="E845" s="36">
        <f t="shared" si="27"/>
        <v>1953</v>
      </c>
      <c r="F845" s="36">
        <f t="shared" ca="1" si="28"/>
        <v>73</v>
      </c>
      <c r="G845" s="36" t="str" cm="1">
        <f t="array" aca="1" ref="G845" ca="1">_xlfn.IFS(AND(F845&gt;=21,F845&lt;=35), "Young Adults", AND(F845&gt;=35, F845&lt;=45), "Senior Adullt", AND(F845&gt;=46,F845&lt;=65), "senior",AND(F845&gt;=66,F845&lt;=87),"Super Adults")</f>
        <v>Super Adults</v>
      </c>
      <c r="H845" s="36"/>
      <c r="I845" s="3">
        <v>20</v>
      </c>
      <c r="J845" s="2" t="s">
        <v>14</v>
      </c>
      <c r="K845" s="2" t="s">
        <v>51</v>
      </c>
      <c r="L845" s="20" t="str">
        <f>IF(AND(I845&lt;5,'Billing Details'!I845&gt;10000),"High Priority","Regular Follow Up")</f>
        <v>Regular Follow Up</v>
      </c>
      <c r="M845" t="str">
        <f>IF(AND(L845="High Priority",'Patient Health Records'!U845="Critical",'Patient Health Records'!T845="Yes"),"Needs Attention",IF(AND('Patient Health Records'!U845&lt;&gt; "Critical",'Patient Health Records'!T845="Yes"),"Monitor Later",IF(AND('Patient Health Records'!U845="Critical",'Patient Health Records'!T845="No"),"Ask for Readmission","No Action")))</f>
        <v>Ask for Readmission</v>
      </c>
    </row>
    <row r="846" spans="1:13" ht="15.75" customHeight="1">
      <c r="A846" s="2" t="s">
        <v>1046</v>
      </c>
      <c r="B846" s="2" t="s">
        <v>1047</v>
      </c>
      <c r="C846" s="2" t="s">
        <v>9</v>
      </c>
      <c r="D846" s="17">
        <v>25203</v>
      </c>
      <c r="E846" s="36">
        <f t="shared" si="27"/>
        <v>1968</v>
      </c>
      <c r="F846" s="36">
        <f t="shared" ca="1" si="28"/>
        <v>58</v>
      </c>
      <c r="G846" s="36" t="str" cm="1">
        <f t="array" aca="1" ref="G846" ca="1">_xlfn.IFS(AND(F846&gt;=21,F846&lt;=35), "Young Adults", AND(F846&gt;=35, F846&lt;=45), "Senior Adullt", AND(F846&gt;=46,F846&lt;=65), "senior",AND(F846&gt;=66,F846&lt;=87),"Super Adults")</f>
        <v>senior</v>
      </c>
      <c r="H846" s="36"/>
      <c r="I846" s="3">
        <v>3</v>
      </c>
      <c r="J846" s="2" t="s">
        <v>22</v>
      </c>
      <c r="K846" s="2" t="s">
        <v>17</v>
      </c>
      <c r="L846" s="20" t="str">
        <f>IF(AND(I846&lt;5,'Billing Details'!I846&gt;10000),"High Priority","Regular Follow Up")</f>
        <v>High Priority</v>
      </c>
      <c r="M846" t="str">
        <f>IF(AND(L846="High Priority",'Patient Health Records'!U846="Critical",'Patient Health Records'!T846="Yes"),"Needs Attention",IF(AND('Patient Health Records'!U846&lt;&gt; "Critical",'Patient Health Records'!T846="Yes"),"Monitor Later",IF(AND('Patient Health Records'!U846="Critical",'Patient Health Records'!T846="No"),"Ask for Readmission","No Action")))</f>
        <v>Monitor Later</v>
      </c>
    </row>
    <row r="847" spans="1:13" ht="15.75" customHeight="1">
      <c r="A847" s="2" t="s">
        <v>1048</v>
      </c>
      <c r="B847" s="2" t="s">
        <v>552</v>
      </c>
      <c r="C847" s="2" t="s">
        <v>19</v>
      </c>
      <c r="D847" s="17">
        <v>29951</v>
      </c>
      <c r="E847" s="36">
        <f t="shared" si="27"/>
        <v>1981</v>
      </c>
      <c r="F847" s="36">
        <f t="shared" ca="1" si="28"/>
        <v>45</v>
      </c>
      <c r="G847" s="36" t="str" cm="1">
        <f t="array" aca="1" ref="G847" ca="1">_xlfn.IFS(AND(F847&gt;=21,F847&lt;=35), "Young Adults", AND(F847&gt;=35, F847&lt;=45), "Senior Adullt", AND(F847&gt;=46,F847&lt;=65), "senior",AND(F847&gt;=66,F847&lt;=87),"Super Adults")</f>
        <v>Senior Adullt</v>
      </c>
      <c r="H847" s="36"/>
      <c r="I847" s="3">
        <v>15</v>
      </c>
      <c r="J847" s="2" t="s">
        <v>16</v>
      </c>
      <c r="K847" s="2" t="s">
        <v>17</v>
      </c>
      <c r="L847" s="20" t="str">
        <f>IF(AND(I847&lt;5,'Billing Details'!I847&gt;10000),"High Priority","Regular Follow Up")</f>
        <v>Regular Follow Up</v>
      </c>
      <c r="M847" t="str">
        <f>IF(AND(L847="High Priority",'Patient Health Records'!U847="Critical",'Patient Health Records'!T847="Yes"),"Needs Attention",IF(AND('Patient Health Records'!U847&lt;&gt; "Critical",'Patient Health Records'!T847="Yes"),"Monitor Later",IF(AND('Patient Health Records'!U847="Critical",'Patient Health Records'!T847="No"),"Ask for Readmission","No Action")))</f>
        <v>No Action</v>
      </c>
    </row>
    <row r="848" spans="1:13" ht="15.75" customHeight="1">
      <c r="A848" s="2" t="s">
        <v>1049</v>
      </c>
      <c r="B848" s="2" t="s">
        <v>129</v>
      </c>
      <c r="C848" s="2" t="s">
        <v>9</v>
      </c>
      <c r="D848" s="17">
        <v>21550</v>
      </c>
      <c r="E848" s="36">
        <f t="shared" si="27"/>
        <v>1958</v>
      </c>
      <c r="F848" s="36">
        <f t="shared" ca="1" si="28"/>
        <v>68</v>
      </c>
      <c r="G848" s="36" t="str" cm="1">
        <f t="array" aca="1" ref="G848" ca="1">_xlfn.IFS(AND(F848&gt;=21,F848&lt;=35), "Young Adults", AND(F848&gt;=35, F848&lt;=45), "Senior Adullt", AND(F848&gt;=46,F848&lt;=65), "senior",AND(F848&gt;=66,F848&lt;=87),"Super Adults")</f>
        <v>Super Adults</v>
      </c>
      <c r="H848" s="36"/>
      <c r="I848" s="3">
        <v>3</v>
      </c>
      <c r="J848" s="2" t="s">
        <v>16</v>
      </c>
      <c r="K848" s="2" t="s">
        <v>17</v>
      </c>
      <c r="L848" s="20" t="str">
        <f>IF(AND(I848&lt;5,'Billing Details'!I848&gt;10000),"High Priority","Regular Follow Up")</f>
        <v>High Priority</v>
      </c>
      <c r="M848" t="str">
        <f>IF(AND(L848="High Priority",'Patient Health Records'!U848="Critical",'Patient Health Records'!T848="Yes"),"Needs Attention",IF(AND('Patient Health Records'!U848&lt;&gt; "Critical",'Patient Health Records'!T848="Yes"),"Monitor Later",IF(AND('Patient Health Records'!U848="Critical",'Patient Health Records'!T848="No"),"Ask for Readmission","No Action")))</f>
        <v>No Action</v>
      </c>
    </row>
    <row r="849" spans="1:13" ht="15.75" customHeight="1">
      <c r="A849" s="2" t="s">
        <v>1050</v>
      </c>
      <c r="B849" s="2" t="s">
        <v>192</v>
      </c>
      <c r="C849" s="2" t="s">
        <v>9</v>
      </c>
      <c r="D849" s="17">
        <v>32508</v>
      </c>
      <c r="E849" s="36">
        <f t="shared" si="27"/>
        <v>1988</v>
      </c>
      <c r="F849" s="36">
        <f t="shared" ca="1" si="28"/>
        <v>38</v>
      </c>
      <c r="G849" s="36" t="str" cm="1">
        <f t="array" aca="1" ref="G849" ca="1">_xlfn.IFS(AND(F849&gt;=21,F849&lt;=35), "Young Adults", AND(F849&gt;=35, F849&lt;=45), "Senior Adullt", AND(F849&gt;=46,F849&lt;=65), "senior",AND(F849&gt;=66,F849&lt;=87),"Super Adults")</f>
        <v>Senior Adullt</v>
      </c>
      <c r="H849" s="36"/>
      <c r="I849" s="3">
        <v>9</v>
      </c>
      <c r="J849" s="2" t="s">
        <v>33</v>
      </c>
      <c r="K849" s="2" t="s">
        <v>29</v>
      </c>
      <c r="L849" s="20" t="str">
        <f>IF(AND(I849&lt;5,'Billing Details'!I849&gt;10000),"High Priority","Regular Follow Up")</f>
        <v>Regular Follow Up</v>
      </c>
      <c r="M849" t="str">
        <f>IF(AND(L849="High Priority",'Patient Health Records'!U849="Critical",'Patient Health Records'!T849="Yes"),"Needs Attention",IF(AND('Patient Health Records'!U849&lt;&gt; "Critical",'Patient Health Records'!T849="Yes"),"Monitor Later",IF(AND('Patient Health Records'!U849="Critical",'Patient Health Records'!T849="No"),"Ask for Readmission","No Action")))</f>
        <v>Monitor Later</v>
      </c>
    </row>
    <row r="850" spans="1:13" ht="15.75" customHeight="1">
      <c r="A850" s="2" t="s">
        <v>1051</v>
      </c>
      <c r="B850" s="2" t="s">
        <v>31</v>
      </c>
      <c r="C850" s="2" t="s">
        <v>9</v>
      </c>
      <c r="D850" s="17">
        <v>23377</v>
      </c>
      <c r="E850" s="36">
        <f t="shared" si="27"/>
        <v>1964</v>
      </c>
      <c r="F850" s="36">
        <f t="shared" ca="1" si="28"/>
        <v>62</v>
      </c>
      <c r="G850" s="36" t="str" cm="1">
        <f t="array" aca="1" ref="G850" ca="1">_xlfn.IFS(AND(F850&gt;=21,F850&lt;=35), "Young Adults", AND(F850&gt;=35, F850&lt;=45), "Senior Adullt", AND(F850&gt;=46,F850&lt;=65), "senior",AND(F850&gt;=66,F850&lt;=87),"Super Adults")</f>
        <v>senior</v>
      </c>
      <c r="H850" s="36"/>
      <c r="I850" s="3">
        <v>20</v>
      </c>
      <c r="J850" s="2" t="s">
        <v>33</v>
      </c>
      <c r="K850" s="2" t="s">
        <v>29</v>
      </c>
      <c r="L850" s="20" t="str">
        <f>IF(AND(I850&lt;5,'Billing Details'!I850&gt;10000),"High Priority","Regular Follow Up")</f>
        <v>Regular Follow Up</v>
      </c>
      <c r="M850" t="str">
        <f>IF(AND(L850="High Priority",'Patient Health Records'!U850="Critical",'Patient Health Records'!T850="Yes"),"Needs Attention",IF(AND('Patient Health Records'!U850&lt;&gt; "Critical",'Patient Health Records'!T850="Yes"),"Monitor Later",IF(AND('Patient Health Records'!U850="Critical",'Patient Health Records'!T850="No"),"Ask for Readmission","No Action")))</f>
        <v>No Action</v>
      </c>
    </row>
    <row r="851" spans="1:13" ht="15.75" customHeight="1">
      <c r="A851" s="2" t="s">
        <v>1052</v>
      </c>
      <c r="B851" s="2" t="s">
        <v>738</v>
      </c>
      <c r="C851" s="2" t="s">
        <v>19</v>
      </c>
      <c r="D851" s="17">
        <v>32508</v>
      </c>
      <c r="E851" s="36">
        <f t="shared" si="27"/>
        <v>1988</v>
      </c>
      <c r="F851" s="36">
        <f t="shared" ca="1" si="28"/>
        <v>38</v>
      </c>
      <c r="G851" s="36" t="str" cm="1">
        <f t="array" aca="1" ref="G851" ca="1">_xlfn.IFS(AND(F851&gt;=21,F851&lt;=35), "Young Adults", AND(F851&gt;=35, F851&lt;=45), "Senior Adullt", AND(F851&gt;=46,F851&lt;=65), "senior",AND(F851&gt;=66,F851&lt;=87),"Super Adults")</f>
        <v>Senior Adullt</v>
      </c>
      <c r="H851" s="36"/>
      <c r="I851" s="3">
        <v>9</v>
      </c>
      <c r="J851" s="2" t="s">
        <v>33</v>
      </c>
      <c r="K851" s="2" t="s">
        <v>29</v>
      </c>
      <c r="L851" s="20" t="str">
        <f>IF(AND(I851&lt;5,'Billing Details'!I851&gt;10000),"High Priority","Regular Follow Up")</f>
        <v>Regular Follow Up</v>
      </c>
      <c r="M851" t="str">
        <f>IF(AND(L851="High Priority",'Patient Health Records'!U851="Critical",'Patient Health Records'!T851="Yes"),"Needs Attention",IF(AND('Patient Health Records'!U851&lt;&gt; "Critical",'Patient Health Records'!T851="Yes"),"Monitor Later",IF(AND('Patient Health Records'!U851="Critical",'Patient Health Records'!T851="No"),"Ask for Readmission","No Action")))</f>
        <v>No Action</v>
      </c>
    </row>
    <row r="852" spans="1:13" ht="15.75" customHeight="1">
      <c r="A852" s="2" t="s">
        <v>1053</v>
      </c>
      <c r="B852" s="2" t="s">
        <v>177</v>
      </c>
      <c r="C852" s="2" t="s">
        <v>9</v>
      </c>
      <c r="D852" s="17">
        <v>27029</v>
      </c>
      <c r="E852" s="36">
        <f t="shared" si="27"/>
        <v>1973</v>
      </c>
      <c r="F852" s="36">
        <f t="shared" ca="1" si="28"/>
        <v>53</v>
      </c>
      <c r="G852" s="36" t="str" cm="1">
        <f t="array" aca="1" ref="G852" ca="1">_xlfn.IFS(AND(F852&gt;=21,F852&lt;=35), "Young Adults", AND(F852&gt;=35, F852&lt;=45), "Senior Adullt", AND(F852&gt;=46,F852&lt;=65), "senior",AND(F852&gt;=66,F852&lt;=87),"Super Adults")</f>
        <v>senior</v>
      </c>
      <c r="H852" s="36"/>
      <c r="I852" s="3">
        <v>5</v>
      </c>
      <c r="J852" s="2" t="s">
        <v>16</v>
      </c>
      <c r="K852" s="2" t="s">
        <v>17</v>
      </c>
      <c r="L852" s="20" t="str">
        <f>IF(AND(I852&lt;5,'Billing Details'!I852&gt;10000),"High Priority","Regular Follow Up")</f>
        <v>Regular Follow Up</v>
      </c>
      <c r="M852" t="str">
        <f>IF(AND(L852="High Priority",'Patient Health Records'!U852="Critical",'Patient Health Records'!T852="Yes"),"Needs Attention",IF(AND('Patient Health Records'!U852&lt;&gt; "Critical",'Patient Health Records'!T852="Yes"),"Monitor Later",IF(AND('Patient Health Records'!U852="Critical",'Patient Health Records'!T852="No"),"Ask for Readmission","No Action")))</f>
        <v>No Action</v>
      </c>
    </row>
    <row r="853" spans="1:13" ht="15.75" customHeight="1">
      <c r="A853" s="2" t="s">
        <v>1054</v>
      </c>
      <c r="B853" s="2" t="s">
        <v>127</v>
      </c>
      <c r="C853" s="2" t="s">
        <v>9</v>
      </c>
      <c r="D853" s="17">
        <v>38352</v>
      </c>
      <c r="E853" s="36">
        <f t="shared" si="27"/>
        <v>2004</v>
      </c>
      <c r="F853" s="36">
        <f t="shared" ca="1" si="28"/>
        <v>22</v>
      </c>
      <c r="G853" s="36" t="str" cm="1">
        <f t="array" aca="1" ref="G853" ca="1">_xlfn.IFS(AND(F853&gt;=21,F853&lt;=35), "Young Adults", AND(F853&gt;=35, F853&lt;=45), "Senior Adullt", AND(F853&gt;=46,F853&lt;=65), "senior",AND(F853&gt;=66,F853&lt;=87),"Super Adults")</f>
        <v>Young Adults</v>
      </c>
      <c r="H853" s="36"/>
      <c r="I853" s="3">
        <v>9</v>
      </c>
      <c r="J853" s="2" t="s">
        <v>10</v>
      </c>
      <c r="K853" s="2" t="s">
        <v>11</v>
      </c>
      <c r="L853" s="20" t="str">
        <f>IF(AND(I853&lt;5,'Billing Details'!I853&gt;10000),"High Priority","Regular Follow Up")</f>
        <v>Regular Follow Up</v>
      </c>
      <c r="M853" t="str">
        <f>IF(AND(L853="High Priority",'Patient Health Records'!U853="Critical",'Patient Health Records'!T853="Yes"),"Needs Attention",IF(AND('Patient Health Records'!U853&lt;&gt; "Critical",'Patient Health Records'!T853="Yes"),"Monitor Later",IF(AND('Patient Health Records'!U853="Critical",'Patient Health Records'!T853="No"),"Ask for Readmission","No Action")))</f>
        <v>Ask for Readmission</v>
      </c>
    </row>
    <row r="854" spans="1:13" ht="15.75" customHeight="1">
      <c r="A854" s="2" t="s">
        <v>1055</v>
      </c>
      <c r="B854" s="2" t="s">
        <v>8</v>
      </c>
      <c r="C854" s="2" t="s">
        <v>9</v>
      </c>
      <c r="D854" s="17">
        <v>29951</v>
      </c>
      <c r="E854" s="36">
        <f t="shared" si="27"/>
        <v>1981</v>
      </c>
      <c r="F854" s="36">
        <f t="shared" ca="1" si="28"/>
        <v>45</v>
      </c>
      <c r="G854" s="36" t="str" cm="1">
        <f t="array" aca="1" ref="G854" ca="1">_xlfn.IFS(AND(F854&gt;=21,F854&lt;=35), "Young Adults", AND(F854&gt;=35, F854&lt;=45), "Senior Adullt", AND(F854&gt;=46,F854&lt;=65), "senior",AND(F854&gt;=66,F854&lt;=87),"Super Adults")</f>
        <v>Senior Adullt</v>
      </c>
      <c r="H854" s="36"/>
      <c r="I854" s="3">
        <v>5</v>
      </c>
      <c r="J854" s="2" t="s">
        <v>43</v>
      </c>
      <c r="K854" s="2" t="s">
        <v>51</v>
      </c>
      <c r="L854" s="20" t="str">
        <f>IF(AND(I854&lt;5,'Billing Details'!I854&gt;10000),"High Priority","Regular Follow Up")</f>
        <v>Regular Follow Up</v>
      </c>
      <c r="M854" t="str">
        <f>IF(AND(L854="High Priority",'Patient Health Records'!U854="Critical",'Patient Health Records'!T854="Yes"),"Needs Attention",IF(AND('Patient Health Records'!U854&lt;&gt; "Critical",'Patient Health Records'!T854="Yes"),"Monitor Later",IF(AND('Patient Health Records'!U854="Critical",'Patient Health Records'!T854="No"),"Ask for Readmission","No Action")))</f>
        <v>Ask for Readmission</v>
      </c>
    </row>
    <row r="855" spans="1:13" ht="15.75" customHeight="1">
      <c r="A855" s="2" t="s">
        <v>1056</v>
      </c>
      <c r="B855" s="2" t="s">
        <v>129</v>
      </c>
      <c r="C855" s="2" t="s">
        <v>9</v>
      </c>
      <c r="D855" s="17">
        <v>30682</v>
      </c>
      <c r="E855" s="36">
        <f t="shared" si="27"/>
        <v>1984</v>
      </c>
      <c r="F855" s="36">
        <f t="shared" ca="1" si="28"/>
        <v>42</v>
      </c>
      <c r="G855" s="36" t="str" cm="1">
        <f t="array" aca="1" ref="G855" ca="1">_xlfn.IFS(AND(F855&gt;=21,F855&lt;=35), "Young Adults", AND(F855&gt;=35, F855&lt;=45), "Senior Adullt", AND(F855&gt;=46,F855&lt;=65), "senior",AND(F855&gt;=66,F855&lt;=87),"Super Adults")</f>
        <v>Senior Adullt</v>
      </c>
      <c r="H855" s="36"/>
      <c r="I855" s="3">
        <v>15</v>
      </c>
      <c r="J855" s="2" t="s">
        <v>28</v>
      </c>
      <c r="K855" s="2" t="s">
        <v>11</v>
      </c>
      <c r="L855" s="20" t="str">
        <f>IF(AND(I855&lt;5,'Billing Details'!I855&gt;10000),"High Priority","Regular Follow Up")</f>
        <v>Regular Follow Up</v>
      </c>
      <c r="M855" t="str">
        <f>IF(AND(L855="High Priority",'Patient Health Records'!U855="Critical",'Patient Health Records'!T855="Yes"),"Needs Attention",IF(AND('Patient Health Records'!U855&lt;&gt; "Critical",'Patient Health Records'!T855="Yes"),"Monitor Later",IF(AND('Patient Health Records'!U855="Critical",'Patient Health Records'!T855="No"),"Ask for Readmission","No Action")))</f>
        <v>No Action</v>
      </c>
    </row>
    <row r="856" spans="1:13" ht="15.75" customHeight="1">
      <c r="A856" s="2" t="s">
        <v>1057</v>
      </c>
      <c r="B856" s="2" t="s">
        <v>101</v>
      </c>
      <c r="C856" s="2" t="s">
        <v>19</v>
      </c>
      <c r="D856" s="17">
        <v>34334</v>
      </c>
      <c r="E856" s="36">
        <f t="shared" si="27"/>
        <v>1993</v>
      </c>
      <c r="F856" s="36">
        <f t="shared" ca="1" si="28"/>
        <v>33</v>
      </c>
      <c r="G856" s="36" t="str" cm="1">
        <f t="array" aca="1" ref="G856" ca="1">_xlfn.IFS(AND(F856&gt;=21,F856&lt;=35), "Young Adults", AND(F856&gt;=35, F856&lt;=45), "Senior Adullt", AND(F856&gt;=46,F856&lt;=65), "senior",AND(F856&gt;=66,F856&lt;=87),"Super Adults")</f>
        <v>Young Adults</v>
      </c>
      <c r="H856" s="36"/>
      <c r="I856" s="3">
        <v>250</v>
      </c>
      <c r="J856" s="2" t="s">
        <v>20</v>
      </c>
      <c r="K856" s="2" t="s">
        <v>11</v>
      </c>
      <c r="L856" s="20" t="str">
        <f>IF(AND(I856&lt;5,'Billing Details'!I856&gt;10000),"High Priority","Regular Follow Up")</f>
        <v>Regular Follow Up</v>
      </c>
      <c r="M856" t="str">
        <f>IF(AND(L856="High Priority",'Patient Health Records'!U856="Critical",'Patient Health Records'!T856="Yes"),"Needs Attention",IF(AND('Patient Health Records'!U856&lt;&gt; "Critical",'Patient Health Records'!T856="Yes"),"Monitor Later",IF(AND('Patient Health Records'!U856="Critical",'Patient Health Records'!T856="No"),"Ask for Readmission","No Action")))</f>
        <v>Ask for Readmission</v>
      </c>
    </row>
    <row r="857" spans="1:13" ht="15.75" customHeight="1">
      <c r="A857" s="2" t="s">
        <v>1058</v>
      </c>
      <c r="B857" s="2" t="s">
        <v>125</v>
      </c>
      <c r="C857" s="2" t="s">
        <v>19</v>
      </c>
      <c r="D857" s="17">
        <v>14245</v>
      </c>
      <c r="E857" s="36">
        <f t="shared" si="27"/>
        <v>1938</v>
      </c>
      <c r="F857" s="36">
        <f t="shared" ca="1" si="28"/>
        <v>88</v>
      </c>
      <c r="G857" s="36" t="e" cm="1">
        <f t="array" aca="1" ref="G857" ca="1">_xlfn.IFS(AND(F857&gt;=21,F857&lt;=35), "Young Adults", AND(F857&gt;=35, F857&lt;=45), "Senior Adullt", AND(F857&gt;=46,F857&lt;=65), "senior",AND(F857&gt;=66,F857&lt;=87),"Super Adults")</f>
        <v>#N/A</v>
      </c>
      <c r="H857" s="36"/>
      <c r="I857" s="3">
        <v>10</v>
      </c>
      <c r="J857" s="2" t="s">
        <v>22</v>
      </c>
      <c r="K857" s="2" t="s">
        <v>17</v>
      </c>
      <c r="L857" s="20" t="str">
        <f>IF(AND(I857&lt;5,'Billing Details'!I857&gt;10000),"High Priority","Regular Follow Up")</f>
        <v>Regular Follow Up</v>
      </c>
      <c r="M857" t="str">
        <f>IF(AND(L857="High Priority",'Patient Health Records'!U857="Critical",'Patient Health Records'!T857="Yes"),"Needs Attention",IF(AND('Patient Health Records'!U857&lt;&gt; "Critical",'Patient Health Records'!T857="Yes"),"Monitor Later",IF(AND('Patient Health Records'!U857="Critical",'Patient Health Records'!T857="No"),"Ask for Readmission","No Action")))</f>
        <v>No Action</v>
      </c>
    </row>
    <row r="858" spans="1:13" ht="15.75" customHeight="1">
      <c r="A858" s="2" t="s">
        <v>1059</v>
      </c>
      <c r="B858" s="2" t="s">
        <v>81</v>
      </c>
      <c r="C858" s="2" t="s">
        <v>9</v>
      </c>
      <c r="D858" s="17">
        <v>27029</v>
      </c>
      <c r="E858" s="36">
        <f t="shared" si="27"/>
        <v>1973</v>
      </c>
      <c r="F858" s="36">
        <f t="shared" ca="1" si="28"/>
        <v>53</v>
      </c>
      <c r="G858" s="36" t="str" cm="1">
        <f t="array" aca="1" ref="G858" ca="1">_xlfn.IFS(AND(F858&gt;=21,F858&lt;=35), "Young Adults", AND(F858&gt;=35, F858&lt;=45), "Senior Adullt", AND(F858&gt;=46,F858&lt;=65), "senior",AND(F858&gt;=66,F858&lt;=87),"Super Adults")</f>
        <v>senior</v>
      </c>
      <c r="H858" s="36"/>
      <c r="I858" s="3">
        <v>9</v>
      </c>
      <c r="J858" s="2" t="s">
        <v>43</v>
      </c>
      <c r="K858" s="2" t="s">
        <v>51</v>
      </c>
      <c r="L858" s="20" t="str">
        <f>IF(AND(I858&lt;5,'Billing Details'!I858&gt;10000),"High Priority","Regular Follow Up")</f>
        <v>Regular Follow Up</v>
      </c>
      <c r="M858" t="str">
        <f>IF(AND(L858="High Priority",'Patient Health Records'!U858="Critical",'Patient Health Records'!T858="Yes"),"Needs Attention",IF(AND('Patient Health Records'!U858&lt;&gt; "Critical",'Patient Health Records'!T858="Yes"),"Monitor Later",IF(AND('Patient Health Records'!U858="Critical",'Patient Health Records'!T858="No"),"Ask for Readmission","No Action")))</f>
        <v>No Action</v>
      </c>
    </row>
    <row r="859" spans="1:13" ht="15.75" customHeight="1">
      <c r="A859" s="2" t="s">
        <v>1060</v>
      </c>
      <c r="B859" s="2" t="s">
        <v>1061</v>
      </c>
      <c r="C859" s="2" t="s">
        <v>19</v>
      </c>
      <c r="D859" s="17">
        <v>32508</v>
      </c>
      <c r="E859" s="36">
        <f t="shared" si="27"/>
        <v>1988</v>
      </c>
      <c r="F859" s="36">
        <f t="shared" ca="1" si="28"/>
        <v>38</v>
      </c>
      <c r="G859" s="36" t="str" cm="1">
        <f t="array" aca="1" ref="G859" ca="1">_xlfn.IFS(AND(F859&gt;=21,F859&lt;=35), "Young Adults", AND(F859&gt;=35, F859&lt;=45), "Senior Adullt", AND(F859&gt;=46,F859&lt;=65), "senior",AND(F859&gt;=66,F859&lt;=87),"Super Adults")</f>
        <v>Senior Adullt</v>
      </c>
      <c r="H859" s="36"/>
      <c r="I859" s="3">
        <v>7</v>
      </c>
      <c r="J859" s="2" t="s">
        <v>14</v>
      </c>
      <c r="K859" s="2" t="s">
        <v>51</v>
      </c>
      <c r="L859" s="20" t="str">
        <f>IF(AND(I859&lt;5,'Billing Details'!I859&gt;10000),"High Priority","Regular Follow Up")</f>
        <v>Regular Follow Up</v>
      </c>
      <c r="M859" t="str">
        <f>IF(AND(L859="High Priority",'Patient Health Records'!U859="Critical",'Patient Health Records'!T859="Yes"),"Needs Attention",IF(AND('Patient Health Records'!U859&lt;&gt; "Critical",'Patient Health Records'!T859="Yes"),"Monitor Later",IF(AND('Patient Health Records'!U859="Critical",'Patient Health Records'!T859="No"),"Ask for Readmission","No Action")))</f>
        <v>Monitor Later</v>
      </c>
    </row>
    <row r="860" spans="1:13" ht="15.75" customHeight="1">
      <c r="A860" s="2" t="s">
        <v>1062</v>
      </c>
      <c r="B860" s="2" t="s">
        <v>72</v>
      </c>
      <c r="C860" s="2" t="s">
        <v>19</v>
      </c>
      <c r="D860" s="17">
        <v>34334</v>
      </c>
      <c r="E860" s="36">
        <f t="shared" si="27"/>
        <v>1993</v>
      </c>
      <c r="F860" s="36">
        <f t="shared" ca="1" si="28"/>
        <v>33</v>
      </c>
      <c r="G860" s="36" t="str" cm="1">
        <f t="array" aca="1" ref="G860" ca="1">_xlfn.IFS(AND(F860&gt;=21,F860&lt;=35), "Young Adults", AND(F860&gt;=35, F860&lt;=45), "Senior Adullt", AND(F860&gt;=46,F860&lt;=65), "senior",AND(F860&gt;=66,F860&lt;=87),"Super Adults")</f>
        <v>Young Adults</v>
      </c>
      <c r="H860" s="36"/>
      <c r="I860" s="3">
        <v>25</v>
      </c>
      <c r="J860" s="2" t="s">
        <v>16</v>
      </c>
      <c r="K860" s="2" t="s">
        <v>17</v>
      </c>
      <c r="L860" s="20" t="str">
        <f>IF(AND(I860&lt;5,'Billing Details'!I860&gt;10000),"High Priority","Regular Follow Up")</f>
        <v>Regular Follow Up</v>
      </c>
      <c r="M860" t="str">
        <f>IF(AND(L860="High Priority",'Patient Health Records'!U860="Critical",'Patient Health Records'!T860="Yes"),"Needs Attention",IF(AND('Patient Health Records'!U860&lt;&gt; "Critical",'Patient Health Records'!T860="Yes"),"Monitor Later",IF(AND('Patient Health Records'!U860="Critical",'Patient Health Records'!T860="No"),"Ask for Readmission","No Action")))</f>
        <v>No Action</v>
      </c>
    </row>
    <row r="861" spans="1:13" ht="15.75" customHeight="1">
      <c r="A861" s="2" t="s">
        <v>1063</v>
      </c>
      <c r="B861" s="2" t="s">
        <v>316</v>
      </c>
      <c r="C861" s="2" t="s">
        <v>19</v>
      </c>
      <c r="D861" s="17">
        <v>34334</v>
      </c>
      <c r="E861" s="36">
        <f t="shared" si="27"/>
        <v>1993</v>
      </c>
      <c r="F861" s="36">
        <f t="shared" ca="1" si="28"/>
        <v>33</v>
      </c>
      <c r="G861" s="36" t="str" cm="1">
        <f t="array" aca="1" ref="G861" ca="1">_xlfn.IFS(AND(F861&gt;=21,F861&lt;=35), "Young Adults", AND(F861&gt;=35, F861&lt;=45), "Senior Adullt", AND(F861&gt;=46,F861&lt;=65), "senior",AND(F861&gt;=66,F861&lt;=87),"Super Adults")</f>
        <v>Young Adults</v>
      </c>
      <c r="H861" s="36"/>
      <c r="I861" s="3">
        <v>12</v>
      </c>
      <c r="J861" s="2" t="s">
        <v>16</v>
      </c>
      <c r="K861" s="2" t="s">
        <v>17</v>
      </c>
      <c r="L861" s="20" t="str">
        <f>IF(AND(I861&lt;5,'Billing Details'!I861&gt;10000),"High Priority","Regular Follow Up")</f>
        <v>Regular Follow Up</v>
      </c>
      <c r="M861" t="str">
        <f>IF(AND(L861="High Priority",'Patient Health Records'!U861="Critical",'Patient Health Records'!T861="Yes"),"Needs Attention",IF(AND('Patient Health Records'!U861&lt;&gt; "Critical",'Patient Health Records'!T861="Yes"),"Monitor Later",IF(AND('Patient Health Records'!U861="Critical",'Patient Health Records'!T861="No"),"Ask for Readmission","No Action")))</f>
        <v>No Action</v>
      </c>
    </row>
    <row r="862" spans="1:13" ht="15.75" customHeight="1">
      <c r="A862" s="2" t="s">
        <v>1064</v>
      </c>
      <c r="B862" s="2" t="s">
        <v>65</v>
      </c>
      <c r="C862" s="2" t="s">
        <v>19</v>
      </c>
      <c r="D862" s="17">
        <v>19724</v>
      </c>
      <c r="E862" s="36">
        <f t="shared" si="27"/>
        <v>1953</v>
      </c>
      <c r="F862" s="36">
        <f t="shared" ca="1" si="28"/>
        <v>73</v>
      </c>
      <c r="G862" s="36" t="str" cm="1">
        <f t="array" aca="1" ref="G862" ca="1">_xlfn.IFS(AND(F862&gt;=21,F862&lt;=35), "Young Adults", AND(F862&gt;=35, F862&lt;=45), "Senior Adullt", AND(F862&gt;=46,F862&lt;=65), "senior",AND(F862&gt;=66,F862&lt;=87),"Super Adults")</f>
        <v>Super Adults</v>
      </c>
      <c r="H862" s="36"/>
      <c r="I862" s="3">
        <v>9</v>
      </c>
      <c r="J862" s="2" t="s">
        <v>14</v>
      </c>
      <c r="K862" s="2" t="s">
        <v>51</v>
      </c>
      <c r="L862" s="20" t="str">
        <f>IF(AND(I862&lt;5,'Billing Details'!I862&gt;10000),"High Priority","Regular Follow Up")</f>
        <v>Regular Follow Up</v>
      </c>
      <c r="M862" t="str">
        <f>IF(AND(L862="High Priority",'Patient Health Records'!U862="Critical",'Patient Health Records'!T862="Yes"),"Needs Attention",IF(AND('Patient Health Records'!U862&lt;&gt; "Critical",'Patient Health Records'!T862="Yes"),"Monitor Later",IF(AND('Patient Health Records'!U862="Critical",'Patient Health Records'!T862="No"),"Ask for Readmission","No Action")))</f>
        <v>No Action</v>
      </c>
    </row>
    <row r="863" spans="1:13" ht="15.75" customHeight="1">
      <c r="A863" s="2" t="s">
        <v>1065</v>
      </c>
      <c r="B863" s="2" t="s">
        <v>105</v>
      </c>
      <c r="C863" s="2" t="s">
        <v>9</v>
      </c>
      <c r="D863" s="17">
        <v>34699</v>
      </c>
      <c r="E863" s="36">
        <f t="shared" si="27"/>
        <v>1994</v>
      </c>
      <c r="F863" s="36">
        <f t="shared" ca="1" si="28"/>
        <v>32</v>
      </c>
      <c r="G863" s="36" t="str" cm="1">
        <f t="array" aca="1" ref="G863" ca="1">_xlfn.IFS(AND(F863&gt;=21,F863&lt;=35), "Young Adults", AND(F863&gt;=35, F863&lt;=45), "Senior Adullt", AND(F863&gt;=46,F863&lt;=65), "senior",AND(F863&gt;=66,F863&lt;=87),"Super Adults")</f>
        <v>Young Adults</v>
      </c>
      <c r="H863" s="36"/>
      <c r="I863" s="3">
        <v>2</v>
      </c>
      <c r="J863" s="2" t="s">
        <v>22</v>
      </c>
      <c r="K863" s="2" t="s">
        <v>17</v>
      </c>
      <c r="L863" s="20" t="str">
        <f>IF(AND(I863&lt;5,'Billing Details'!I863&gt;10000),"High Priority","Regular Follow Up")</f>
        <v>High Priority</v>
      </c>
      <c r="M863" t="str">
        <f>IF(AND(L863="High Priority",'Patient Health Records'!U863="Critical",'Patient Health Records'!T863="Yes"),"Needs Attention",IF(AND('Patient Health Records'!U863&lt;&gt; "Critical",'Patient Health Records'!T863="Yes"),"Monitor Later",IF(AND('Patient Health Records'!U863="Critical",'Patient Health Records'!T863="No"),"Ask for Readmission","No Action")))</f>
        <v>No Action</v>
      </c>
    </row>
    <row r="864" spans="1:13" ht="15.75" customHeight="1">
      <c r="A864" s="2" t="s">
        <v>1066</v>
      </c>
      <c r="B864" s="2" t="s">
        <v>264</v>
      </c>
      <c r="C864" s="2" t="s">
        <v>19</v>
      </c>
      <c r="D864" s="17">
        <v>14245</v>
      </c>
      <c r="E864" s="36">
        <f t="shared" si="27"/>
        <v>1938</v>
      </c>
      <c r="F864" s="36">
        <f t="shared" ca="1" si="28"/>
        <v>88</v>
      </c>
      <c r="G864" s="36" t="e" cm="1">
        <f t="array" aca="1" ref="G864" ca="1">_xlfn.IFS(AND(F864&gt;=21,F864&lt;=35), "Young Adults", AND(F864&gt;=35, F864&lt;=45), "Senior Adullt", AND(F864&gt;=46,F864&lt;=65), "senior",AND(F864&gt;=66,F864&lt;=87),"Super Adults")</f>
        <v>#N/A</v>
      </c>
      <c r="H864" s="36"/>
      <c r="I864" s="3">
        <v>12</v>
      </c>
      <c r="J864" s="2" t="s">
        <v>43</v>
      </c>
      <c r="K864" s="2" t="s">
        <v>51</v>
      </c>
      <c r="L864" s="20" t="str">
        <f>IF(AND(I864&lt;5,'Billing Details'!I864&gt;10000),"High Priority","Regular Follow Up")</f>
        <v>Regular Follow Up</v>
      </c>
      <c r="M864" t="str">
        <f>IF(AND(L864="High Priority",'Patient Health Records'!U864="Critical",'Patient Health Records'!T864="Yes"),"Needs Attention",IF(AND('Patient Health Records'!U864&lt;&gt; "Critical",'Patient Health Records'!T864="Yes"),"Monitor Later",IF(AND('Patient Health Records'!U864="Critical",'Patient Health Records'!T864="No"),"Ask for Readmission","No Action")))</f>
        <v>Monitor Later</v>
      </c>
    </row>
    <row r="865" spans="1:13" ht="15.75" customHeight="1">
      <c r="A865" s="2" t="s">
        <v>1067</v>
      </c>
      <c r="B865" s="2" t="s">
        <v>1718</v>
      </c>
      <c r="C865" s="2" t="s">
        <v>19</v>
      </c>
      <c r="D865" s="17">
        <v>21550</v>
      </c>
      <c r="E865" s="36">
        <f t="shared" si="27"/>
        <v>1958</v>
      </c>
      <c r="F865" s="36">
        <f t="shared" ca="1" si="28"/>
        <v>68</v>
      </c>
      <c r="G865" s="36" t="str" cm="1">
        <f t="array" aca="1" ref="G865" ca="1">_xlfn.IFS(AND(F865&gt;=21,F865&lt;=35), "Young Adults", AND(F865&gt;=35, F865&lt;=45), "Senior Adullt", AND(F865&gt;=46,F865&lt;=65), "senior",AND(F865&gt;=66,F865&lt;=87),"Super Adults")</f>
        <v>Super Adults</v>
      </c>
      <c r="H865" s="36"/>
      <c r="I865" s="3">
        <v>5</v>
      </c>
      <c r="J865" s="2" t="s">
        <v>16</v>
      </c>
      <c r="K865" s="2" t="s">
        <v>17</v>
      </c>
      <c r="L865" s="20" t="str">
        <f>IF(AND(I865&lt;5,'Billing Details'!I865&gt;10000),"High Priority","Regular Follow Up")</f>
        <v>Regular Follow Up</v>
      </c>
      <c r="M865" t="str">
        <f>IF(AND(L865="High Priority",'Patient Health Records'!U865="Critical",'Patient Health Records'!T865="Yes"),"Needs Attention",IF(AND('Patient Health Records'!U865&lt;&gt; "Critical",'Patient Health Records'!T865="Yes"),"Monitor Later",IF(AND('Patient Health Records'!U865="Critical",'Patient Health Records'!T865="No"),"Ask for Readmission","No Action")))</f>
        <v>Monitor Later</v>
      </c>
    </row>
    <row r="866" spans="1:13" ht="15.75" customHeight="1">
      <c r="A866" s="2" t="s">
        <v>1068</v>
      </c>
      <c r="B866" s="2" t="s">
        <v>125</v>
      </c>
      <c r="C866" s="2" t="s">
        <v>19</v>
      </c>
      <c r="D866" s="17">
        <v>28855</v>
      </c>
      <c r="E866" s="36">
        <f t="shared" si="27"/>
        <v>1978</v>
      </c>
      <c r="F866" s="36">
        <f t="shared" ca="1" si="28"/>
        <v>48</v>
      </c>
      <c r="G866" s="36" t="str" cm="1">
        <f t="array" aca="1" ref="G866" ca="1">_xlfn.IFS(AND(F866&gt;=21,F866&lt;=35), "Young Adults", AND(F866&gt;=35, F866&lt;=45), "Senior Adullt", AND(F866&gt;=46,F866&lt;=65), "senior",AND(F866&gt;=66,F866&lt;=87),"Super Adults")</f>
        <v>senior</v>
      </c>
      <c r="H866" s="36"/>
      <c r="I866" s="3">
        <v>3</v>
      </c>
      <c r="J866" s="2" t="s">
        <v>16</v>
      </c>
      <c r="K866" s="2" t="s">
        <v>17</v>
      </c>
      <c r="L866" s="20" t="str">
        <f>IF(AND(I866&lt;5,'Billing Details'!I866&gt;10000),"High Priority","Regular Follow Up")</f>
        <v>Regular Follow Up</v>
      </c>
      <c r="M866" t="str">
        <f>IF(AND(L866="High Priority",'Patient Health Records'!U866="Critical",'Patient Health Records'!T866="Yes"),"Needs Attention",IF(AND('Patient Health Records'!U866&lt;&gt; "Critical",'Patient Health Records'!T866="Yes"),"Monitor Later",IF(AND('Patient Health Records'!U866="Critical",'Patient Health Records'!T866="No"),"Ask for Readmission","No Action")))</f>
        <v>Monitor Later</v>
      </c>
    </row>
    <row r="867" spans="1:13" ht="15.75" customHeight="1">
      <c r="A867" s="2" t="s">
        <v>1069</v>
      </c>
      <c r="B867" s="2" t="s">
        <v>175</v>
      </c>
      <c r="C867" s="2" t="s">
        <v>19</v>
      </c>
      <c r="D867" s="17">
        <v>21550</v>
      </c>
      <c r="E867" s="36">
        <f t="shared" si="27"/>
        <v>1958</v>
      </c>
      <c r="F867" s="36">
        <f t="shared" ca="1" si="28"/>
        <v>68</v>
      </c>
      <c r="G867" s="36" t="str" cm="1">
        <f t="array" aca="1" ref="G867" ca="1">_xlfn.IFS(AND(F867&gt;=21,F867&lt;=35), "Young Adults", AND(F867&gt;=35, F867&lt;=45), "Senior Adullt", AND(F867&gt;=46,F867&lt;=65), "senior",AND(F867&gt;=66,F867&lt;=87),"Super Adults")</f>
        <v>Super Adults</v>
      </c>
      <c r="H867" s="36"/>
      <c r="I867" s="3">
        <v>20</v>
      </c>
      <c r="J867" s="2" t="s">
        <v>20</v>
      </c>
      <c r="K867" s="2" t="s">
        <v>11</v>
      </c>
      <c r="L867" s="20" t="str">
        <f>IF(AND(I867&lt;5,'Billing Details'!I867&gt;10000),"High Priority","Regular Follow Up")</f>
        <v>Regular Follow Up</v>
      </c>
      <c r="M867" t="str">
        <f>IF(AND(L867="High Priority",'Patient Health Records'!U867="Critical",'Patient Health Records'!T867="Yes"),"Needs Attention",IF(AND('Patient Health Records'!U867&lt;&gt; "Critical",'Patient Health Records'!T867="Yes"),"Monitor Later",IF(AND('Patient Health Records'!U867="Critical",'Patient Health Records'!T867="No"),"Ask for Readmission","No Action")))</f>
        <v>No Action</v>
      </c>
    </row>
    <row r="868" spans="1:13" ht="15.75" customHeight="1">
      <c r="A868" s="2" t="s">
        <v>1070</v>
      </c>
      <c r="B868" s="2" t="s">
        <v>736</v>
      </c>
      <c r="C868" s="2" t="s">
        <v>19</v>
      </c>
      <c r="D868" s="17">
        <v>30682</v>
      </c>
      <c r="E868" s="36">
        <f t="shared" si="27"/>
        <v>1984</v>
      </c>
      <c r="F868" s="36">
        <f t="shared" ca="1" si="28"/>
        <v>42</v>
      </c>
      <c r="G868" s="36" t="str" cm="1">
        <f t="array" aca="1" ref="G868" ca="1">_xlfn.IFS(AND(F868&gt;=21,F868&lt;=35), "Young Adults", AND(F868&gt;=35, F868&lt;=45), "Senior Adullt", AND(F868&gt;=46,F868&lt;=65), "senior",AND(F868&gt;=66,F868&lt;=87),"Super Adults")</f>
        <v>Senior Adullt</v>
      </c>
      <c r="H868" s="36"/>
      <c r="I868" s="3">
        <v>9</v>
      </c>
      <c r="J868" s="2" t="s">
        <v>28</v>
      </c>
      <c r="K868" s="2" t="s">
        <v>11</v>
      </c>
      <c r="L868" s="20" t="str">
        <f>IF(AND(I868&lt;5,'Billing Details'!I868&gt;10000),"High Priority","Regular Follow Up")</f>
        <v>Regular Follow Up</v>
      </c>
      <c r="M868" t="str">
        <f>IF(AND(L868="High Priority",'Patient Health Records'!U868="Critical",'Patient Health Records'!T868="Yes"),"Needs Attention",IF(AND('Patient Health Records'!U868&lt;&gt; "Critical",'Patient Health Records'!T868="Yes"),"Monitor Later",IF(AND('Patient Health Records'!U868="Critical",'Patient Health Records'!T868="No"),"Ask for Readmission","No Action")))</f>
        <v>Monitor Later</v>
      </c>
    </row>
    <row r="869" spans="1:13" ht="15.75" customHeight="1">
      <c r="A869" s="2" t="s">
        <v>1071</v>
      </c>
      <c r="B869" s="2" t="s">
        <v>161</v>
      </c>
      <c r="C869" s="2" t="s">
        <v>19</v>
      </c>
      <c r="D869" s="17">
        <v>27029</v>
      </c>
      <c r="E869" s="36">
        <f t="shared" si="27"/>
        <v>1973</v>
      </c>
      <c r="F869" s="36">
        <f t="shared" ca="1" si="28"/>
        <v>53</v>
      </c>
      <c r="G869" s="36" t="str" cm="1">
        <f t="array" aca="1" ref="G869" ca="1">_xlfn.IFS(AND(F869&gt;=21,F869&lt;=35), "Young Adults", AND(F869&gt;=35, F869&lt;=45), "Senior Adullt", AND(F869&gt;=46,F869&lt;=65), "senior",AND(F869&gt;=66,F869&lt;=87),"Super Adults")</f>
        <v>senior</v>
      </c>
      <c r="H869" s="36"/>
      <c r="I869" s="3">
        <v>9</v>
      </c>
      <c r="J869" s="2" t="s">
        <v>33</v>
      </c>
      <c r="K869" s="2" t="s">
        <v>29</v>
      </c>
      <c r="L869" s="20" t="str">
        <f>IF(AND(I869&lt;5,'Billing Details'!I869&gt;10000),"High Priority","Regular Follow Up")</f>
        <v>Regular Follow Up</v>
      </c>
      <c r="M869" t="str">
        <f>IF(AND(L869="High Priority",'Patient Health Records'!U869="Critical",'Patient Health Records'!T869="Yes"),"Needs Attention",IF(AND('Patient Health Records'!U869&lt;&gt; "Critical",'Patient Health Records'!T869="Yes"),"Monitor Later",IF(AND('Patient Health Records'!U869="Critical",'Patient Health Records'!T869="No"),"Ask for Readmission","No Action")))</f>
        <v>No Action</v>
      </c>
    </row>
    <row r="870" spans="1:13" ht="15.75" customHeight="1">
      <c r="A870" s="2" t="s">
        <v>1072</v>
      </c>
      <c r="B870" s="2" t="s">
        <v>151</v>
      </c>
      <c r="C870" s="2" t="s">
        <v>19</v>
      </c>
      <c r="D870" s="17">
        <v>32508</v>
      </c>
      <c r="E870" s="36">
        <f t="shared" si="27"/>
        <v>1988</v>
      </c>
      <c r="F870" s="36">
        <f t="shared" ca="1" si="28"/>
        <v>38</v>
      </c>
      <c r="G870" s="36" t="str" cm="1">
        <f t="array" aca="1" ref="G870" ca="1">_xlfn.IFS(AND(F870&gt;=21,F870&lt;=35), "Young Adults", AND(F870&gt;=35, F870&lt;=45), "Senior Adullt", AND(F870&gt;=46,F870&lt;=65), "senior",AND(F870&gt;=66,F870&lt;=87),"Super Adults")</f>
        <v>Senior Adullt</v>
      </c>
      <c r="H870" s="36"/>
      <c r="I870" s="3">
        <v>25</v>
      </c>
      <c r="J870" s="2" t="s">
        <v>28</v>
      </c>
      <c r="K870" s="2" t="s">
        <v>11</v>
      </c>
      <c r="L870" s="20" t="str">
        <f>IF(AND(I870&lt;5,'Billing Details'!I870&gt;10000),"High Priority","Regular Follow Up")</f>
        <v>Regular Follow Up</v>
      </c>
      <c r="M870" t="str">
        <f>IF(AND(L870="High Priority",'Patient Health Records'!U870="Critical",'Patient Health Records'!T870="Yes"),"Needs Attention",IF(AND('Patient Health Records'!U870&lt;&gt; "Critical",'Patient Health Records'!T870="Yes"),"Monitor Later",IF(AND('Patient Health Records'!U870="Critical",'Patient Health Records'!T870="No"),"Ask for Readmission","No Action")))</f>
        <v>Monitor Later</v>
      </c>
    </row>
    <row r="871" spans="1:13" ht="15.75" customHeight="1">
      <c r="A871" s="2" t="s">
        <v>1073</v>
      </c>
      <c r="B871" s="2" t="s">
        <v>211</v>
      </c>
      <c r="C871" s="2" t="s">
        <v>19</v>
      </c>
      <c r="D871" s="17">
        <v>32508</v>
      </c>
      <c r="E871" s="36">
        <f t="shared" si="27"/>
        <v>1988</v>
      </c>
      <c r="F871" s="36">
        <f t="shared" ca="1" si="28"/>
        <v>38</v>
      </c>
      <c r="G871" s="36" t="str" cm="1">
        <f t="array" aca="1" ref="G871" ca="1">_xlfn.IFS(AND(F871&gt;=21,F871&lt;=35), "Young Adults", AND(F871&gt;=35, F871&lt;=45), "Senior Adullt", AND(F871&gt;=46,F871&lt;=65), "senior",AND(F871&gt;=66,F871&lt;=87),"Super Adults")</f>
        <v>Senior Adullt</v>
      </c>
      <c r="H871" s="36"/>
      <c r="I871" s="3">
        <v>9</v>
      </c>
      <c r="J871" s="2" t="s">
        <v>28</v>
      </c>
      <c r="K871" s="2" t="s">
        <v>11</v>
      </c>
      <c r="L871" s="20" t="str">
        <f>IF(AND(I871&lt;5,'Billing Details'!I871&gt;10000),"High Priority","Regular Follow Up")</f>
        <v>Regular Follow Up</v>
      </c>
      <c r="M871" t="str">
        <f>IF(AND(L871="High Priority",'Patient Health Records'!U871="Critical",'Patient Health Records'!T871="Yes"),"Needs Attention",IF(AND('Patient Health Records'!U871&lt;&gt; "Critical",'Patient Health Records'!T871="Yes"),"Monitor Later",IF(AND('Patient Health Records'!U871="Critical",'Patient Health Records'!T871="No"),"Ask for Readmission","No Action")))</f>
        <v>No Action</v>
      </c>
    </row>
    <row r="872" spans="1:13" ht="15.75" customHeight="1">
      <c r="A872" s="2" t="s">
        <v>1074</v>
      </c>
      <c r="B872" s="2" t="s">
        <v>127</v>
      </c>
      <c r="C872" s="2" t="s">
        <v>9</v>
      </c>
      <c r="D872" s="17">
        <v>25203</v>
      </c>
      <c r="E872" s="36">
        <f t="shared" si="27"/>
        <v>1968</v>
      </c>
      <c r="F872" s="36">
        <f t="shared" ca="1" si="28"/>
        <v>58</v>
      </c>
      <c r="G872" s="36" t="str" cm="1">
        <f t="array" aca="1" ref="G872" ca="1">_xlfn.IFS(AND(F872&gt;=21,F872&lt;=35), "Young Adults", AND(F872&gt;=35, F872&lt;=45), "Senior Adullt", AND(F872&gt;=46,F872&lt;=65), "senior",AND(F872&gt;=66,F872&lt;=87),"Super Adults")</f>
        <v>senior</v>
      </c>
      <c r="H872" s="36"/>
      <c r="I872" s="3">
        <v>15</v>
      </c>
      <c r="J872" s="2" t="s">
        <v>16</v>
      </c>
      <c r="K872" s="2" t="s">
        <v>17</v>
      </c>
      <c r="L872" s="20" t="str">
        <f>IF(AND(I872&lt;5,'Billing Details'!I872&gt;10000),"High Priority","Regular Follow Up")</f>
        <v>Regular Follow Up</v>
      </c>
      <c r="M872" t="str">
        <f>IF(AND(L872="High Priority",'Patient Health Records'!U872="Critical",'Patient Health Records'!T872="Yes"),"Needs Attention",IF(AND('Patient Health Records'!U872&lt;&gt; "Critical",'Patient Health Records'!T872="Yes"),"Monitor Later",IF(AND('Patient Health Records'!U872="Critical",'Patient Health Records'!T872="No"),"Ask for Readmission","No Action")))</f>
        <v>Monitor Later</v>
      </c>
    </row>
    <row r="873" spans="1:13" ht="15.75" customHeight="1">
      <c r="A873" s="2" t="s">
        <v>1075</v>
      </c>
      <c r="B873" s="2" t="s">
        <v>118</v>
      </c>
      <c r="C873" s="2" t="s">
        <v>9</v>
      </c>
      <c r="D873" s="17">
        <v>30682</v>
      </c>
      <c r="E873" s="36">
        <f t="shared" si="27"/>
        <v>1984</v>
      </c>
      <c r="F873" s="36">
        <f t="shared" ca="1" si="28"/>
        <v>42</v>
      </c>
      <c r="G873" s="36" t="str" cm="1">
        <f t="array" aca="1" ref="G873" ca="1">_xlfn.IFS(AND(F873&gt;=21,F873&lt;=35), "Young Adults", AND(F873&gt;=35, F873&lt;=45), "Senior Adullt", AND(F873&gt;=46,F873&lt;=65), "senior",AND(F873&gt;=66,F873&lt;=87),"Super Adults")</f>
        <v>Senior Adullt</v>
      </c>
      <c r="H873" s="36"/>
      <c r="I873" s="3">
        <v>1</v>
      </c>
      <c r="J873" s="2" t="s">
        <v>22</v>
      </c>
      <c r="K873" s="2" t="s">
        <v>17</v>
      </c>
      <c r="L873" s="20" t="str">
        <f>IF(AND(I873&lt;5,'Billing Details'!I873&gt;10000),"High Priority","Regular Follow Up")</f>
        <v>High Priority</v>
      </c>
      <c r="M873" t="str">
        <f>IF(AND(L873="High Priority",'Patient Health Records'!U873="Critical",'Patient Health Records'!T873="Yes"),"Needs Attention",IF(AND('Patient Health Records'!U873&lt;&gt; "Critical",'Patient Health Records'!T873="Yes"),"Monitor Later",IF(AND('Patient Health Records'!U873="Critical",'Patient Health Records'!T873="No"),"Ask for Readmission","No Action")))</f>
        <v>Needs Attention</v>
      </c>
    </row>
    <row r="874" spans="1:13" ht="15.75" customHeight="1">
      <c r="A874" s="2" t="s">
        <v>1076</v>
      </c>
      <c r="B874" s="2" t="s">
        <v>96</v>
      </c>
      <c r="C874" s="2" t="s">
        <v>19</v>
      </c>
      <c r="D874" s="17">
        <v>27029</v>
      </c>
      <c r="E874" s="36">
        <f t="shared" si="27"/>
        <v>1973</v>
      </c>
      <c r="F874" s="36">
        <f t="shared" ca="1" si="28"/>
        <v>53</v>
      </c>
      <c r="G874" s="36" t="str" cm="1">
        <f t="array" aca="1" ref="G874" ca="1">_xlfn.IFS(AND(F874&gt;=21,F874&lt;=35), "Young Adults", AND(F874&gt;=35, F874&lt;=45), "Senior Adullt", AND(F874&gt;=46,F874&lt;=65), "senior",AND(F874&gt;=66,F874&lt;=87),"Super Adults")</f>
        <v>senior</v>
      </c>
      <c r="H874" s="36"/>
      <c r="I874" s="3">
        <v>30</v>
      </c>
      <c r="J874" s="2" t="s">
        <v>20</v>
      </c>
      <c r="K874" s="2" t="s">
        <v>11</v>
      </c>
      <c r="L874" s="20" t="str">
        <f>IF(AND(I874&lt;5,'Billing Details'!I874&gt;10000),"High Priority","Regular Follow Up")</f>
        <v>Regular Follow Up</v>
      </c>
      <c r="M874" t="str">
        <f>IF(AND(L874="High Priority",'Patient Health Records'!U874="Critical",'Patient Health Records'!T874="Yes"),"Needs Attention",IF(AND('Patient Health Records'!U874&lt;&gt; "Critical",'Patient Health Records'!T874="Yes"),"Monitor Later",IF(AND('Patient Health Records'!U874="Critical",'Patient Health Records'!T874="No"),"Ask for Readmission","No Action")))</f>
        <v>No Action</v>
      </c>
    </row>
    <row r="875" spans="1:13" ht="15.75" customHeight="1">
      <c r="A875" s="2" t="s">
        <v>1077</v>
      </c>
      <c r="B875" s="2" t="s">
        <v>48</v>
      </c>
      <c r="C875" s="2" t="s">
        <v>9</v>
      </c>
      <c r="D875" s="17">
        <v>34334</v>
      </c>
      <c r="E875" s="36">
        <f t="shared" si="27"/>
        <v>1993</v>
      </c>
      <c r="F875" s="36">
        <f t="shared" ca="1" si="28"/>
        <v>33</v>
      </c>
      <c r="G875" s="36" t="str" cm="1">
        <f t="array" aca="1" ref="G875" ca="1">_xlfn.IFS(AND(F875&gt;=21,F875&lt;=35), "Young Adults", AND(F875&gt;=35, F875&lt;=45), "Senior Adullt", AND(F875&gt;=46,F875&lt;=65), "senior",AND(F875&gt;=66,F875&lt;=87),"Super Adults")</f>
        <v>Young Adults</v>
      </c>
      <c r="H875" s="36"/>
      <c r="I875" s="3">
        <v>15</v>
      </c>
      <c r="J875" s="2" t="s">
        <v>28</v>
      </c>
      <c r="K875" s="2" t="s">
        <v>11</v>
      </c>
      <c r="L875" s="20" t="str">
        <f>IF(AND(I875&lt;5,'Billing Details'!I875&gt;10000),"High Priority","Regular Follow Up")</f>
        <v>Regular Follow Up</v>
      </c>
      <c r="M875" t="str">
        <f>IF(AND(L875="High Priority",'Patient Health Records'!U875="Critical",'Patient Health Records'!T875="Yes"),"Needs Attention",IF(AND('Patient Health Records'!U875&lt;&gt; "Critical",'Patient Health Records'!T875="Yes"),"Monitor Later",IF(AND('Patient Health Records'!U875="Critical",'Patient Health Records'!T875="No"),"Ask for Readmission","No Action")))</f>
        <v>No Action</v>
      </c>
    </row>
    <row r="876" spans="1:13" ht="15.75" customHeight="1">
      <c r="A876" s="2" t="s">
        <v>1078</v>
      </c>
      <c r="B876" s="2" t="s">
        <v>8</v>
      </c>
      <c r="C876" s="2" t="s">
        <v>9</v>
      </c>
      <c r="D876" s="17">
        <v>29951</v>
      </c>
      <c r="E876" s="36">
        <f t="shared" si="27"/>
        <v>1981</v>
      </c>
      <c r="F876" s="36">
        <f t="shared" ca="1" si="28"/>
        <v>45</v>
      </c>
      <c r="G876" s="36" t="str" cm="1">
        <f t="array" aca="1" ref="G876" ca="1">_xlfn.IFS(AND(F876&gt;=21,F876&lt;=35), "Young Adults", AND(F876&gt;=35, F876&lt;=45), "Senior Adullt", AND(F876&gt;=46,F876&lt;=65), "senior",AND(F876&gt;=66,F876&lt;=87),"Super Adults")</f>
        <v>Senior Adullt</v>
      </c>
      <c r="H876" s="36"/>
      <c r="I876" s="3">
        <v>12</v>
      </c>
      <c r="J876" s="2" t="s">
        <v>10</v>
      </c>
      <c r="K876" s="2" t="s">
        <v>11</v>
      </c>
      <c r="L876" s="20" t="str">
        <f>IF(AND(I876&lt;5,'Billing Details'!I876&gt;10000),"High Priority","Regular Follow Up")</f>
        <v>Regular Follow Up</v>
      </c>
      <c r="M876" t="str">
        <f>IF(AND(L876="High Priority",'Patient Health Records'!U876="Critical",'Patient Health Records'!T876="Yes"),"Needs Attention",IF(AND('Patient Health Records'!U876&lt;&gt; "Critical",'Patient Health Records'!T876="Yes"),"Monitor Later",IF(AND('Patient Health Records'!U876="Critical",'Patient Health Records'!T876="No"),"Ask for Readmission","No Action")))</f>
        <v>No Action</v>
      </c>
    </row>
    <row r="877" spans="1:13" ht="15.75" customHeight="1">
      <c r="A877" s="2" t="s">
        <v>1079</v>
      </c>
      <c r="B877" s="2" t="s">
        <v>1080</v>
      </c>
      <c r="C877" s="2" t="s">
        <v>9</v>
      </c>
      <c r="D877" s="17">
        <v>19724</v>
      </c>
      <c r="E877" s="36">
        <f t="shared" si="27"/>
        <v>1953</v>
      </c>
      <c r="F877" s="36">
        <f t="shared" ca="1" si="28"/>
        <v>73</v>
      </c>
      <c r="G877" s="36" t="str" cm="1">
        <f t="array" aca="1" ref="G877" ca="1">_xlfn.IFS(AND(F877&gt;=21,F877&lt;=35), "Young Adults", AND(F877&gt;=35, F877&lt;=45), "Senior Adullt", AND(F877&gt;=46,F877&lt;=65), "senior",AND(F877&gt;=66,F877&lt;=87),"Super Adults")</f>
        <v>Super Adults</v>
      </c>
      <c r="H877" s="36"/>
      <c r="I877" s="3">
        <v>12</v>
      </c>
      <c r="J877" s="2" t="s">
        <v>14</v>
      </c>
      <c r="K877" s="2" t="s">
        <v>51</v>
      </c>
      <c r="L877" s="20" t="str">
        <f>IF(AND(I877&lt;5,'Billing Details'!I877&gt;10000),"High Priority","Regular Follow Up")</f>
        <v>Regular Follow Up</v>
      </c>
      <c r="M877" t="str">
        <f>IF(AND(L877="High Priority",'Patient Health Records'!U877="Critical",'Patient Health Records'!T877="Yes"),"Needs Attention",IF(AND('Patient Health Records'!U877&lt;&gt; "Critical",'Patient Health Records'!T877="Yes"),"Monitor Later",IF(AND('Patient Health Records'!U877="Critical",'Patient Health Records'!T877="No"),"Ask for Readmission","No Action")))</f>
        <v>Monitor Later</v>
      </c>
    </row>
    <row r="878" spans="1:13" ht="15.75" customHeight="1">
      <c r="A878" s="2" t="s">
        <v>1081</v>
      </c>
      <c r="B878" s="2" t="s">
        <v>85</v>
      </c>
      <c r="C878" s="2" t="s">
        <v>9</v>
      </c>
      <c r="D878" s="17">
        <v>33604</v>
      </c>
      <c r="E878" s="36">
        <f t="shared" si="27"/>
        <v>1992</v>
      </c>
      <c r="F878" s="36">
        <f t="shared" ca="1" si="28"/>
        <v>34</v>
      </c>
      <c r="G878" s="36" t="str" cm="1">
        <f t="array" aca="1" ref="G878" ca="1">_xlfn.IFS(AND(F878&gt;=21,F878&lt;=35), "Young Adults", AND(F878&gt;=35, F878&lt;=45), "Senior Adullt", AND(F878&gt;=46,F878&lt;=65), "senior",AND(F878&gt;=66,F878&lt;=87),"Super Adults")</f>
        <v>Young Adults</v>
      </c>
      <c r="H878" s="36"/>
      <c r="I878" s="3">
        <v>9</v>
      </c>
      <c r="J878" s="2" t="s">
        <v>28</v>
      </c>
      <c r="K878" s="2" t="s">
        <v>11</v>
      </c>
      <c r="L878" s="20" t="str">
        <f>IF(AND(I878&lt;5,'Billing Details'!I878&gt;10000),"High Priority","Regular Follow Up")</f>
        <v>Regular Follow Up</v>
      </c>
      <c r="M878" t="str">
        <f>IF(AND(L878="High Priority",'Patient Health Records'!U878="Critical",'Patient Health Records'!T878="Yes"),"Needs Attention",IF(AND('Patient Health Records'!U878&lt;&gt; "Critical",'Patient Health Records'!T878="Yes"),"Monitor Later",IF(AND('Patient Health Records'!U878="Critical",'Patient Health Records'!T878="No"),"Ask for Readmission","No Action")))</f>
        <v>No Action</v>
      </c>
    </row>
    <row r="879" spans="1:13" ht="15.75" customHeight="1">
      <c r="A879" s="2" t="s">
        <v>1082</v>
      </c>
      <c r="B879" s="2" t="s">
        <v>192</v>
      </c>
      <c r="C879" s="2" t="s">
        <v>9</v>
      </c>
      <c r="D879" s="17">
        <v>34334</v>
      </c>
      <c r="E879" s="36">
        <f t="shared" si="27"/>
        <v>1993</v>
      </c>
      <c r="F879" s="36">
        <f t="shared" ca="1" si="28"/>
        <v>33</v>
      </c>
      <c r="G879" s="36" t="str" cm="1">
        <f t="array" aca="1" ref="G879" ca="1">_xlfn.IFS(AND(F879&gt;=21,F879&lt;=35), "Young Adults", AND(F879&gt;=35, F879&lt;=45), "Senior Adullt", AND(F879&gt;=46,F879&lt;=65), "senior",AND(F879&gt;=66,F879&lt;=87),"Super Adults")</f>
        <v>Young Adults</v>
      </c>
      <c r="H879" s="36"/>
      <c r="I879" s="3">
        <v>7</v>
      </c>
      <c r="J879" s="2" t="s">
        <v>14</v>
      </c>
      <c r="K879" s="2" t="s">
        <v>51</v>
      </c>
      <c r="L879" s="20" t="str">
        <f>IF(AND(I879&lt;5,'Billing Details'!I879&gt;10000),"High Priority","Regular Follow Up")</f>
        <v>Regular Follow Up</v>
      </c>
      <c r="M879" t="str">
        <f>IF(AND(L879="High Priority",'Patient Health Records'!U879="Critical",'Patient Health Records'!T879="Yes"),"Needs Attention",IF(AND('Patient Health Records'!U879&lt;&gt; "Critical",'Patient Health Records'!T879="Yes"),"Monitor Later",IF(AND('Patient Health Records'!U879="Critical",'Patient Health Records'!T879="No"),"Ask for Readmission","No Action")))</f>
        <v>No Action</v>
      </c>
    </row>
    <row r="880" spans="1:13" ht="15.75" customHeight="1">
      <c r="A880" s="2" t="s">
        <v>1083</v>
      </c>
      <c r="B880" s="2" t="s">
        <v>238</v>
      </c>
      <c r="C880" s="2" t="s">
        <v>19</v>
      </c>
      <c r="D880" s="17">
        <v>27029</v>
      </c>
      <c r="E880" s="36">
        <f t="shared" si="27"/>
        <v>1973</v>
      </c>
      <c r="F880" s="36">
        <f t="shared" ca="1" si="28"/>
        <v>53</v>
      </c>
      <c r="G880" s="36" t="str" cm="1">
        <f t="array" aca="1" ref="G880" ca="1">_xlfn.IFS(AND(F880&gt;=21,F880&lt;=35), "Young Adults", AND(F880&gt;=35, F880&lt;=45), "Senior Adullt", AND(F880&gt;=46,F880&lt;=65), "senior",AND(F880&gt;=66,F880&lt;=87),"Super Adults")</f>
        <v>senior</v>
      </c>
      <c r="H880" s="36"/>
      <c r="I880" s="3">
        <v>12</v>
      </c>
      <c r="J880" s="2" t="s">
        <v>33</v>
      </c>
      <c r="K880" s="2" t="s">
        <v>29</v>
      </c>
      <c r="L880" s="20" t="str">
        <f>IF(AND(I880&lt;5,'Billing Details'!I880&gt;10000),"High Priority","Regular Follow Up")</f>
        <v>Regular Follow Up</v>
      </c>
      <c r="M880" t="str">
        <f>IF(AND(L880="High Priority",'Patient Health Records'!U880="Critical",'Patient Health Records'!T880="Yes"),"Needs Attention",IF(AND('Patient Health Records'!U880&lt;&gt; "Critical",'Patient Health Records'!T880="Yes"),"Monitor Later",IF(AND('Patient Health Records'!U880="Critical",'Patient Health Records'!T880="No"),"Ask for Readmission","No Action")))</f>
        <v>Ask for Readmission</v>
      </c>
    </row>
    <row r="881" spans="1:13" ht="15.75" customHeight="1">
      <c r="A881" s="2" t="s">
        <v>1084</v>
      </c>
      <c r="B881" s="2" t="s">
        <v>419</v>
      </c>
      <c r="C881" s="2" t="s">
        <v>19</v>
      </c>
      <c r="D881" s="17">
        <v>30682</v>
      </c>
      <c r="E881" s="36">
        <f t="shared" si="27"/>
        <v>1984</v>
      </c>
      <c r="F881" s="36">
        <f t="shared" ca="1" si="28"/>
        <v>42</v>
      </c>
      <c r="G881" s="36" t="str" cm="1">
        <f t="array" aca="1" ref="G881" ca="1">_xlfn.IFS(AND(F881&gt;=21,F881&lt;=35), "Young Adults", AND(F881&gt;=35, F881&lt;=45), "Senior Adullt", AND(F881&gt;=46,F881&lt;=65), "senior",AND(F881&gt;=66,F881&lt;=87),"Super Adults")</f>
        <v>Senior Adullt</v>
      </c>
      <c r="H881" s="36"/>
      <c r="I881" s="3">
        <v>3</v>
      </c>
      <c r="J881" s="2" t="s">
        <v>22</v>
      </c>
      <c r="K881" s="2" t="s">
        <v>17</v>
      </c>
      <c r="L881" s="20" t="str">
        <f>IF(AND(I881&lt;5,'Billing Details'!I881&gt;10000),"High Priority","Regular Follow Up")</f>
        <v>High Priority</v>
      </c>
      <c r="M881" t="str">
        <f>IF(AND(L881="High Priority",'Patient Health Records'!U881="Critical",'Patient Health Records'!T881="Yes"),"Needs Attention",IF(AND('Patient Health Records'!U881&lt;&gt; "Critical",'Patient Health Records'!T881="Yes"),"Monitor Later",IF(AND('Patient Health Records'!U881="Critical",'Patient Health Records'!T881="No"),"Ask for Readmission","No Action")))</f>
        <v>Needs Attention</v>
      </c>
    </row>
    <row r="882" spans="1:13" ht="15.75" customHeight="1">
      <c r="A882" s="2" t="s">
        <v>1085</v>
      </c>
      <c r="B882" s="2" t="s">
        <v>113</v>
      </c>
      <c r="C882" s="2" t="s">
        <v>19</v>
      </c>
      <c r="D882" s="17">
        <v>32508</v>
      </c>
      <c r="E882" s="36">
        <f t="shared" si="27"/>
        <v>1988</v>
      </c>
      <c r="F882" s="36">
        <f t="shared" ca="1" si="28"/>
        <v>38</v>
      </c>
      <c r="G882" s="36" t="str" cm="1">
        <f t="array" aca="1" ref="G882" ca="1">_xlfn.IFS(AND(F882&gt;=21,F882&lt;=35), "Young Adults", AND(F882&gt;=35, F882&lt;=45), "Senior Adullt", AND(F882&gt;=46,F882&lt;=65), "senior",AND(F882&gt;=66,F882&lt;=87),"Super Adults")</f>
        <v>Senior Adullt</v>
      </c>
      <c r="H882" s="36"/>
      <c r="I882" s="3">
        <v>4</v>
      </c>
      <c r="J882" s="2" t="s">
        <v>22</v>
      </c>
      <c r="K882" s="2" t="s">
        <v>17</v>
      </c>
      <c r="L882" s="20" t="str">
        <f>IF(AND(I882&lt;5,'Billing Details'!I882&gt;10000),"High Priority","Regular Follow Up")</f>
        <v>High Priority</v>
      </c>
      <c r="M882" t="str">
        <f>IF(AND(L882="High Priority",'Patient Health Records'!U882="Critical",'Patient Health Records'!T882="Yes"),"Needs Attention",IF(AND('Patient Health Records'!U882&lt;&gt; "Critical",'Patient Health Records'!T882="Yes"),"Monitor Later",IF(AND('Patient Health Records'!U882="Critical",'Patient Health Records'!T882="No"),"Ask for Readmission","No Action")))</f>
        <v>Ask for Readmission</v>
      </c>
    </row>
    <row r="883" spans="1:13" ht="15.75" customHeight="1">
      <c r="A883" s="2" t="s">
        <v>1086</v>
      </c>
      <c r="B883" s="2" t="s">
        <v>53</v>
      </c>
      <c r="C883" s="2" t="s">
        <v>9</v>
      </c>
      <c r="D883" s="17">
        <v>27029</v>
      </c>
      <c r="E883" s="36">
        <f t="shared" si="27"/>
        <v>1973</v>
      </c>
      <c r="F883" s="36">
        <f t="shared" ca="1" si="28"/>
        <v>53</v>
      </c>
      <c r="G883" s="36" t="str" cm="1">
        <f t="array" aca="1" ref="G883" ca="1">_xlfn.IFS(AND(F883&gt;=21,F883&lt;=35), "Young Adults", AND(F883&gt;=35, F883&lt;=45), "Senior Adullt", AND(F883&gt;=46,F883&lt;=65), "senior",AND(F883&gt;=66,F883&lt;=87),"Super Adults")</f>
        <v>senior</v>
      </c>
      <c r="H883" s="36"/>
      <c r="I883" s="3">
        <v>7</v>
      </c>
      <c r="J883" s="2" t="s">
        <v>14</v>
      </c>
      <c r="K883" s="2" t="s">
        <v>51</v>
      </c>
      <c r="L883" s="20" t="str">
        <f>IF(AND(I883&lt;5,'Billing Details'!I883&gt;10000),"High Priority","Regular Follow Up")</f>
        <v>Regular Follow Up</v>
      </c>
      <c r="M883" t="str">
        <f>IF(AND(L883="High Priority",'Patient Health Records'!U883="Critical",'Patient Health Records'!T883="Yes"),"Needs Attention",IF(AND('Patient Health Records'!U883&lt;&gt; "Critical",'Patient Health Records'!T883="Yes"),"Monitor Later",IF(AND('Patient Health Records'!U883="Critical",'Patient Health Records'!T883="No"),"Ask for Readmission","No Action")))</f>
        <v>No Action</v>
      </c>
    </row>
    <row r="884" spans="1:13" ht="15.75" customHeight="1">
      <c r="A884" s="2" t="s">
        <v>1087</v>
      </c>
      <c r="B884" s="2" t="s">
        <v>108</v>
      </c>
      <c r="C884" s="2" t="s">
        <v>19</v>
      </c>
      <c r="D884" s="17">
        <v>35065</v>
      </c>
      <c r="E884" s="36">
        <f t="shared" si="27"/>
        <v>1996</v>
      </c>
      <c r="F884" s="36">
        <f t="shared" ca="1" si="28"/>
        <v>30</v>
      </c>
      <c r="G884" s="36" t="str" cm="1">
        <f t="array" aca="1" ref="G884" ca="1">_xlfn.IFS(AND(F884&gt;=21,F884&lt;=35), "Young Adults", AND(F884&gt;=35, F884&lt;=45), "Senior Adullt", AND(F884&gt;=46,F884&lt;=65), "senior",AND(F884&gt;=66,F884&lt;=87),"Super Adults")</f>
        <v>Young Adults</v>
      </c>
      <c r="H884" s="36"/>
      <c r="I884" s="3">
        <v>2</v>
      </c>
      <c r="J884" s="2" t="s">
        <v>22</v>
      </c>
      <c r="K884" s="2" t="s">
        <v>17</v>
      </c>
      <c r="L884" s="20" t="str">
        <f>IF(AND(I884&lt;5,'Billing Details'!I884&gt;10000),"High Priority","Regular Follow Up")</f>
        <v>High Priority</v>
      </c>
      <c r="M884" t="str">
        <f>IF(AND(L884="High Priority",'Patient Health Records'!U884="Critical",'Patient Health Records'!T884="Yes"),"Needs Attention",IF(AND('Patient Health Records'!U884&lt;&gt; "Critical",'Patient Health Records'!T884="Yes"),"Monitor Later",IF(AND('Patient Health Records'!U884="Critical",'Patient Health Records'!T884="No"),"Ask for Readmission","No Action")))</f>
        <v>Ask for Readmission</v>
      </c>
    </row>
    <row r="885" spans="1:13" ht="15.75" customHeight="1">
      <c r="A885" s="2" t="s">
        <v>1088</v>
      </c>
      <c r="B885" s="2" t="s">
        <v>13</v>
      </c>
      <c r="C885" s="2" t="s">
        <v>9</v>
      </c>
      <c r="D885" s="17">
        <v>28855</v>
      </c>
      <c r="E885" s="36">
        <f t="shared" si="27"/>
        <v>1978</v>
      </c>
      <c r="F885" s="36">
        <f t="shared" ca="1" si="28"/>
        <v>48</v>
      </c>
      <c r="G885" s="36" t="str" cm="1">
        <f t="array" aca="1" ref="G885" ca="1">_xlfn.IFS(AND(F885&gt;=21,F885&lt;=35), "Young Adults", AND(F885&gt;=35, F885&lt;=45), "Senior Adullt", AND(F885&gt;=46,F885&lt;=65), "senior",AND(F885&gt;=66,F885&lt;=87),"Super Adults")</f>
        <v>senior</v>
      </c>
      <c r="H885" s="36"/>
      <c r="I885" s="3">
        <v>15</v>
      </c>
      <c r="J885" s="2" t="s">
        <v>28</v>
      </c>
      <c r="K885" s="2" t="s">
        <v>11</v>
      </c>
      <c r="L885" s="20" t="str">
        <f>IF(AND(I885&lt;5,'Billing Details'!I885&gt;10000),"High Priority","Regular Follow Up")</f>
        <v>Regular Follow Up</v>
      </c>
      <c r="M885" t="str">
        <f>IF(AND(L885="High Priority",'Patient Health Records'!U885="Critical",'Patient Health Records'!T885="Yes"),"Needs Attention",IF(AND('Patient Health Records'!U885&lt;&gt; "Critical",'Patient Health Records'!T885="Yes"),"Monitor Later",IF(AND('Patient Health Records'!U885="Critical",'Patient Health Records'!T885="No"),"Ask for Readmission","No Action")))</f>
        <v>No Action</v>
      </c>
    </row>
    <row r="886" spans="1:13" ht="15.75" customHeight="1">
      <c r="A886" s="2" t="s">
        <v>1089</v>
      </c>
      <c r="B886" s="2" t="s">
        <v>13</v>
      </c>
      <c r="C886" s="2" t="s">
        <v>9</v>
      </c>
      <c r="D886" s="17">
        <v>25203</v>
      </c>
      <c r="E886" s="36">
        <f t="shared" si="27"/>
        <v>1968</v>
      </c>
      <c r="F886" s="36">
        <f t="shared" ca="1" si="28"/>
        <v>58</v>
      </c>
      <c r="G886" s="36" t="str" cm="1">
        <f t="array" aca="1" ref="G886" ca="1">_xlfn.IFS(AND(F886&gt;=21,F886&lt;=35), "Young Adults", AND(F886&gt;=35, F886&lt;=45), "Senior Adullt", AND(F886&gt;=46,F886&lt;=65), "senior",AND(F886&gt;=66,F886&lt;=87),"Super Adults")</f>
        <v>senior</v>
      </c>
      <c r="H886" s="36"/>
      <c r="I886" s="3">
        <v>2</v>
      </c>
      <c r="J886" s="2" t="s">
        <v>20</v>
      </c>
      <c r="K886" s="2" t="s">
        <v>11</v>
      </c>
      <c r="L886" s="20" t="str">
        <f>IF(AND(I886&lt;5,'Billing Details'!I886&gt;10000),"High Priority","Regular Follow Up")</f>
        <v>High Priority</v>
      </c>
      <c r="M886" t="str">
        <f>IF(AND(L886="High Priority",'Patient Health Records'!U886="Critical",'Patient Health Records'!T886="Yes"),"Needs Attention",IF(AND('Patient Health Records'!U886&lt;&gt; "Critical",'Patient Health Records'!T886="Yes"),"Monitor Later",IF(AND('Patient Health Records'!U886="Critical",'Patient Health Records'!T886="No"),"Ask for Readmission","No Action")))</f>
        <v>Ask for Readmission</v>
      </c>
    </row>
    <row r="887" spans="1:13" ht="15.75" customHeight="1">
      <c r="A887" s="2" t="s">
        <v>1090</v>
      </c>
      <c r="B887" s="2" t="s">
        <v>118</v>
      </c>
      <c r="C887" s="2" t="s">
        <v>9</v>
      </c>
      <c r="D887" s="17">
        <v>29951</v>
      </c>
      <c r="E887" s="36">
        <f t="shared" si="27"/>
        <v>1981</v>
      </c>
      <c r="F887" s="36">
        <f t="shared" ca="1" si="28"/>
        <v>45</v>
      </c>
      <c r="G887" s="36" t="str" cm="1">
        <f t="array" aca="1" ref="G887" ca="1">_xlfn.IFS(AND(F887&gt;=21,F887&lt;=35), "Young Adults", AND(F887&gt;=35, F887&lt;=45), "Senior Adullt", AND(F887&gt;=46,F887&lt;=65), "senior",AND(F887&gt;=66,F887&lt;=87),"Super Adults")</f>
        <v>Senior Adullt</v>
      </c>
      <c r="H887" s="36"/>
      <c r="I887" s="3">
        <v>5</v>
      </c>
      <c r="J887" s="2" t="s">
        <v>14</v>
      </c>
      <c r="K887" s="2" t="s">
        <v>51</v>
      </c>
      <c r="L887" s="20" t="str">
        <f>IF(AND(I887&lt;5,'Billing Details'!I887&gt;10000),"High Priority","Regular Follow Up")</f>
        <v>Regular Follow Up</v>
      </c>
      <c r="M887" t="str">
        <f>IF(AND(L887="High Priority",'Patient Health Records'!U887="Critical",'Patient Health Records'!T887="Yes"),"Needs Attention",IF(AND('Patient Health Records'!U887&lt;&gt; "Critical",'Patient Health Records'!T887="Yes"),"Monitor Later",IF(AND('Patient Health Records'!U887="Critical",'Patient Health Records'!T887="No"),"Ask for Readmission","No Action")))</f>
        <v>No Action</v>
      </c>
    </row>
    <row r="888" spans="1:13" ht="15.75" customHeight="1">
      <c r="A888" s="2" t="s">
        <v>1091</v>
      </c>
      <c r="B888" s="2" t="s">
        <v>92</v>
      </c>
      <c r="C888" s="2" t="s">
        <v>19</v>
      </c>
      <c r="D888" s="17">
        <v>23377</v>
      </c>
      <c r="E888" s="36">
        <f t="shared" si="27"/>
        <v>1964</v>
      </c>
      <c r="F888" s="36">
        <f t="shared" ca="1" si="28"/>
        <v>62</v>
      </c>
      <c r="G888" s="36" t="str" cm="1">
        <f t="array" aca="1" ref="G888" ca="1">_xlfn.IFS(AND(F888&gt;=21,F888&lt;=35), "Young Adults", AND(F888&gt;=35, F888&lt;=45), "Senior Adullt", AND(F888&gt;=46,F888&lt;=65), "senior",AND(F888&gt;=66,F888&lt;=87),"Super Adults")</f>
        <v>senior</v>
      </c>
      <c r="H888" s="36"/>
      <c r="I888" s="3">
        <v>12</v>
      </c>
      <c r="J888" s="2" t="s">
        <v>14</v>
      </c>
      <c r="K888" s="2" t="s">
        <v>51</v>
      </c>
      <c r="L888" s="20" t="str">
        <f>IF(AND(I888&lt;5,'Billing Details'!I888&gt;10000),"High Priority","Regular Follow Up")</f>
        <v>Regular Follow Up</v>
      </c>
      <c r="M888" t="str">
        <f>IF(AND(L888="High Priority",'Patient Health Records'!U888="Critical",'Patient Health Records'!T888="Yes"),"Needs Attention",IF(AND('Patient Health Records'!U888&lt;&gt; "Critical",'Patient Health Records'!T888="Yes"),"Monitor Later",IF(AND('Patient Health Records'!U888="Critical",'Patient Health Records'!T888="No"),"Ask for Readmission","No Action")))</f>
        <v>Monitor Later</v>
      </c>
    </row>
    <row r="889" spans="1:13" ht="15.75" customHeight="1">
      <c r="A889" s="2" t="s">
        <v>1092</v>
      </c>
      <c r="B889" s="2" t="s">
        <v>75</v>
      </c>
      <c r="C889" s="2" t="s">
        <v>9</v>
      </c>
      <c r="D889" s="17">
        <v>36160</v>
      </c>
      <c r="E889" s="36">
        <f t="shared" si="27"/>
        <v>1998</v>
      </c>
      <c r="F889" s="36">
        <f t="shared" ca="1" si="28"/>
        <v>28</v>
      </c>
      <c r="G889" s="36" t="str" cm="1">
        <f t="array" aca="1" ref="G889" ca="1">_xlfn.IFS(AND(F889&gt;=21,F889&lt;=35), "Young Adults", AND(F889&gt;=35, F889&lt;=45), "Senior Adullt", AND(F889&gt;=46,F889&lt;=65), "senior",AND(F889&gt;=66,F889&lt;=87),"Super Adults")</f>
        <v>Young Adults</v>
      </c>
      <c r="H889" s="36"/>
      <c r="I889" s="3">
        <v>12</v>
      </c>
      <c r="J889" s="2" t="s">
        <v>14</v>
      </c>
      <c r="K889" s="2" t="s">
        <v>51</v>
      </c>
      <c r="L889" s="20" t="str">
        <f>IF(AND(I889&lt;5,'Billing Details'!I889&gt;10000),"High Priority","Regular Follow Up")</f>
        <v>Regular Follow Up</v>
      </c>
      <c r="M889" t="str">
        <f>IF(AND(L889="High Priority",'Patient Health Records'!U889="Critical",'Patient Health Records'!T889="Yes"),"Needs Attention",IF(AND('Patient Health Records'!U889&lt;&gt; "Critical",'Patient Health Records'!T889="Yes"),"Monitor Later",IF(AND('Patient Health Records'!U889="Critical",'Patient Health Records'!T889="No"),"Ask for Readmission","No Action")))</f>
        <v>Monitor Later</v>
      </c>
    </row>
    <row r="890" spans="1:13" ht="15.75" customHeight="1">
      <c r="A890" s="2" t="s">
        <v>1093</v>
      </c>
      <c r="B890" s="2" t="s">
        <v>72</v>
      </c>
      <c r="C890" s="2" t="s">
        <v>19</v>
      </c>
      <c r="D890" s="17">
        <v>31412</v>
      </c>
      <c r="E890" s="36">
        <f t="shared" si="27"/>
        <v>1985</v>
      </c>
      <c r="F890" s="36">
        <f t="shared" ca="1" si="28"/>
        <v>41</v>
      </c>
      <c r="G890" s="36" t="str" cm="1">
        <f t="array" aca="1" ref="G890" ca="1">_xlfn.IFS(AND(F890&gt;=21,F890&lt;=35), "Young Adults", AND(F890&gt;=35, F890&lt;=45), "Senior Adullt", AND(F890&gt;=46,F890&lt;=65), "senior",AND(F890&gt;=66,F890&lt;=87),"Super Adults")</f>
        <v>Senior Adullt</v>
      </c>
      <c r="H890" s="36"/>
      <c r="I890" s="3">
        <v>15</v>
      </c>
      <c r="J890" s="2" t="s">
        <v>20</v>
      </c>
      <c r="K890" s="2" t="s">
        <v>11</v>
      </c>
      <c r="L890" s="20" t="str">
        <f>IF(AND(I890&lt;5,'Billing Details'!I890&gt;10000),"High Priority","Regular Follow Up")</f>
        <v>Regular Follow Up</v>
      </c>
      <c r="M890" t="str">
        <f>IF(AND(L890="High Priority",'Patient Health Records'!U890="Critical",'Patient Health Records'!T890="Yes"),"Needs Attention",IF(AND('Patient Health Records'!U890&lt;&gt; "Critical",'Patient Health Records'!T890="Yes"),"Monitor Later",IF(AND('Patient Health Records'!U890="Critical",'Patient Health Records'!T890="No"),"Ask for Readmission","No Action")))</f>
        <v>Ask for Readmission</v>
      </c>
    </row>
    <row r="891" spans="1:13" ht="15.75" customHeight="1">
      <c r="A891" s="2" t="s">
        <v>1094</v>
      </c>
      <c r="B891" s="2" t="s">
        <v>1095</v>
      </c>
      <c r="C891" s="2" t="s">
        <v>19</v>
      </c>
      <c r="D891" s="17">
        <v>32508</v>
      </c>
      <c r="E891" s="36">
        <f t="shared" si="27"/>
        <v>1988</v>
      </c>
      <c r="F891" s="36">
        <f t="shared" ca="1" si="28"/>
        <v>38</v>
      </c>
      <c r="G891" s="36" t="str" cm="1">
        <f t="array" aca="1" ref="G891" ca="1">_xlfn.IFS(AND(F891&gt;=21,F891&lt;=35), "Young Adults", AND(F891&gt;=35, F891&lt;=45), "Senior Adullt", AND(F891&gt;=46,F891&lt;=65), "senior",AND(F891&gt;=66,F891&lt;=87),"Super Adults")</f>
        <v>Senior Adullt</v>
      </c>
      <c r="H891" s="36"/>
      <c r="I891" s="3">
        <v>40</v>
      </c>
      <c r="J891" s="2" t="s">
        <v>14</v>
      </c>
      <c r="K891" s="2" t="s">
        <v>51</v>
      </c>
      <c r="L891" s="20" t="str">
        <f>IF(AND(I891&lt;5,'Billing Details'!I891&gt;10000),"High Priority","Regular Follow Up")</f>
        <v>Regular Follow Up</v>
      </c>
      <c r="M891" t="str">
        <f>IF(AND(L891="High Priority",'Patient Health Records'!U891="Critical",'Patient Health Records'!T891="Yes"),"Needs Attention",IF(AND('Patient Health Records'!U891&lt;&gt; "Critical",'Patient Health Records'!T891="Yes"),"Monitor Later",IF(AND('Patient Health Records'!U891="Critical",'Patient Health Records'!T891="No"),"Ask for Readmission","No Action")))</f>
        <v>No Action</v>
      </c>
    </row>
    <row r="892" spans="1:13" ht="15.75" customHeight="1">
      <c r="A892" s="2" t="s">
        <v>1096</v>
      </c>
      <c r="B892" s="2" t="s">
        <v>311</v>
      </c>
      <c r="C892" s="2" t="s">
        <v>19</v>
      </c>
      <c r="D892" s="17">
        <v>29951</v>
      </c>
      <c r="E892" s="36">
        <f t="shared" si="27"/>
        <v>1981</v>
      </c>
      <c r="F892" s="36">
        <f t="shared" ca="1" si="28"/>
        <v>45</v>
      </c>
      <c r="G892" s="36" t="str" cm="1">
        <f t="array" aca="1" ref="G892" ca="1">_xlfn.IFS(AND(F892&gt;=21,F892&lt;=35), "Young Adults", AND(F892&gt;=35, F892&lt;=45), "Senior Adullt", AND(F892&gt;=46,F892&lt;=65), "senior",AND(F892&gt;=66,F892&lt;=87),"Super Adults")</f>
        <v>Senior Adullt</v>
      </c>
      <c r="H892" s="36"/>
      <c r="I892" s="3">
        <v>2</v>
      </c>
      <c r="J892" s="2" t="s">
        <v>22</v>
      </c>
      <c r="K892" s="2" t="s">
        <v>17</v>
      </c>
      <c r="L892" s="20" t="str">
        <f>IF(AND(I892&lt;5,'Billing Details'!I892&gt;10000),"High Priority","Regular Follow Up")</f>
        <v>Regular Follow Up</v>
      </c>
      <c r="M892" t="str">
        <f>IF(AND(L892="High Priority",'Patient Health Records'!U892="Critical",'Patient Health Records'!T892="Yes"),"Needs Attention",IF(AND('Patient Health Records'!U892&lt;&gt; "Critical",'Patient Health Records'!T892="Yes"),"Monitor Later",IF(AND('Patient Health Records'!U892="Critical",'Patient Health Records'!T892="No"),"Ask for Readmission","No Action")))</f>
        <v>No Action</v>
      </c>
    </row>
    <row r="893" spans="1:13" ht="15.75" customHeight="1">
      <c r="A893" s="2" t="s">
        <v>1097</v>
      </c>
      <c r="B893" s="2" t="s">
        <v>1098</v>
      </c>
      <c r="C893" s="2" t="s">
        <v>19</v>
      </c>
      <c r="D893" s="17">
        <v>28855</v>
      </c>
      <c r="E893" s="36">
        <f t="shared" si="27"/>
        <v>1978</v>
      </c>
      <c r="F893" s="36">
        <f t="shared" ca="1" si="28"/>
        <v>48</v>
      </c>
      <c r="G893" s="36" t="str" cm="1">
        <f t="array" aca="1" ref="G893" ca="1">_xlfn.IFS(AND(F893&gt;=21,F893&lt;=35), "Young Adults", AND(F893&gt;=35, F893&lt;=45), "Senior Adullt", AND(F893&gt;=46,F893&lt;=65), "senior",AND(F893&gt;=66,F893&lt;=87),"Super Adults")</f>
        <v>senior</v>
      </c>
      <c r="H893" s="36"/>
      <c r="I893" s="3">
        <v>12</v>
      </c>
      <c r="J893" s="2" t="s">
        <v>33</v>
      </c>
      <c r="K893" s="2" t="s">
        <v>29</v>
      </c>
      <c r="L893" s="20" t="str">
        <f>IF(AND(I893&lt;5,'Billing Details'!I893&gt;10000),"High Priority","Regular Follow Up")</f>
        <v>Regular Follow Up</v>
      </c>
      <c r="M893" t="str">
        <f>IF(AND(L893="High Priority",'Patient Health Records'!U893="Critical",'Patient Health Records'!T893="Yes"),"Needs Attention",IF(AND('Patient Health Records'!U893&lt;&gt; "Critical",'Patient Health Records'!T893="Yes"),"Monitor Later",IF(AND('Patient Health Records'!U893="Critical",'Patient Health Records'!T893="No"),"Ask for Readmission","No Action")))</f>
        <v>No Action</v>
      </c>
    </row>
    <row r="894" spans="1:13" ht="15.75" customHeight="1">
      <c r="A894" s="2" t="s">
        <v>1099</v>
      </c>
      <c r="B894" s="2" t="s">
        <v>72</v>
      </c>
      <c r="C894" s="2" t="s">
        <v>19</v>
      </c>
      <c r="D894" s="17">
        <v>32508</v>
      </c>
      <c r="E894" s="36">
        <f t="shared" si="27"/>
        <v>1988</v>
      </c>
      <c r="F894" s="36">
        <f t="shared" ca="1" si="28"/>
        <v>38</v>
      </c>
      <c r="G894" s="36" t="str" cm="1">
        <f t="array" aca="1" ref="G894" ca="1">_xlfn.IFS(AND(F894&gt;=21,F894&lt;=35), "Young Adults", AND(F894&gt;=35, F894&lt;=45), "Senior Adullt", AND(F894&gt;=46,F894&lt;=65), "senior",AND(F894&gt;=66,F894&lt;=87),"Super Adults")</f>
        <v>Senior Adullt</v>
      </c>
      <c r="H894" s="36"/>
      <c r="I894" s="3">
        <v>3</v>
      </c>
      <c r="J894" s="2" t="s">
        <v>10</v>
      </c>
      <c r="K894" s="2" t="s">
        <v>11</v>
      </c>
      <c r="L894" s="20" t="str">
        <f>IF(AND(I894&lt;5,'Billing Details'!I894&gt;10000),"High Priority","Regular Follow Up")</f>
        <v>High Priority</v>
      </c>
      <c r="M894" t="str">
        <f>IF(AND(L894="High Priority",'Patient Health Records'!U894="Critical",'Patient Health Records'!T894="Yes"),"Needs Attention",IF(AND('Patient Health Records'!U894&lt;&gt; "Critical",'Patient Health Records'!T894="Yes"),"Monitor Later",IF(AND('Patient Health Records'!U894="Critical",'Patient Health Records'!T894="No"),"Ask for Readmission","No Action")))</f>
        <v>Monitor Later</v>
      </c>
    </row>
    <row r="895" spans="1:13" ht="15.75" customHeight="1">
      <c r="A895" s="2" t="s">
        <v>1100</v>
      </c>
      <c r="B895" s="2" t="s">
        <v>99</v>
      </c>
      <c r="C895" s="2" t="s">
        <v>19</v>
      </c>
      <c r="D895" s="17">
        <v>32508</v>
      </c>
      <c r="E895" s="36">
        <f t="shared" si="27"/>
        <v>1988</v>
      </c>
      <c r="F895" s="36">
        <f t="shared" ca="1" si="28"/>
        <v>38</v>
      </c>
      <c r="G895" s="36" t="str" cm="1">
        <f t="array" aca="1" ref="G895" ca="1">_xlfn.IFS(AND(F895&gt;=21,F895&lt;=35), "Young Adults", AND(F895&gt;=35, F895&lt;=45), "Senior Adullt", AND(F895&gt;=46,F895&lt;=65), "senior",AND(F895&gt;=66,F895&lt;=87),"Super Adults")</f>
        <v>Senior Adullt</v>
      </c>
      <c r="H895" s="36"/>
      <c r="I895" s="3">
        <v>12</v>
      </c>
      <c r="J895" s="2" t="s">
        <v>10</v>
      </c>
      <c r="K895" s="2" t="s">
        <v>11</v>
      </c>
      <c r="L895" s="20" t="str">
        <f>IF(AND(I895&lt;5,'Billing Details'!I895&gt;10000),"High Priority","Regular Follow Up")</f>
        <v>Regular Follow Up</v>
      </c>
      <c r="M895" t="str">
        <f>IF(AND(L895="High Priority",'Patient Health Records'!U895="Critical",'Patient Health Records'!T895="Yes"),"Needs Attention",IF(AND('Patient Health Records'!U895&lt;&gt; "Critical",'Patient Health Records'!T895="Yes"),"Monitor Later",IF(AND('Patient Health Records'!U895="Critical",'Patient Health Records'!T895="No"),"Ask for Readmission","No Action")))</f>
        <v>No Action</v>
      </c>
    </row>
    <row r="896" spans="1:13" ht="15.75" customHeight="1">
      <c r="A896" s="2" t="s">
        <v>1101</v>
      </c>
      <c r="B896" s="2" t="s">
        <v>108</v>
      </c>
      <c r="C896" s="2" t="s">
        <v>19</v>
      </c>
      <c r="D896" s="17">
        <v>28855</v>
      </c>
      <c r="E896" s="36">
        <f t="shared" si="27"/>
        <v>1978</v>
      </c>
      <c r="F896" s="36">
        <f t="shared" ca="1" si="28"/>
        <v>48</v>
      </c>
      <c r="G896" s="36" t="str" cm="1">
        <f t="array" aca="1" ref="G896" ca="1">_xlfn.IFS(AND(F896&gt;=21,F896&lt;=35), "Young Adults", AND(F896&gt;=35, F896&lt;=45), "Senior Adullt", AND(F896&gt;=46,F896&lt;=65), "senior",AND(F896&gt;=66,F896&lt;=87),"Super Adults")</f>
        <v>senior</v>
      </c>
      <c r="H896" s="36"/>
      <c r="I896" s="3">
        <v>4</v>
      </c>
      <c r="J896" s="2" t="s">
        <v>10</v>
      </c>
      <c r="K896" s="2" t="s">
        <v>11</v>
      </c>
      <c r="L896" s="20" t="str">
        <f>IF(AND(I896&lt;5,'Billing Details'!I896&gt;10000),"High Priority","Regular Follow Up")</f>
        <v>High Priority</v>
      </c>
      <c r="M896" t="str">
        <f>IF(AND(L896="High Priority",'Patient Health Records'!U896="Critical",'Patient Health Records'!T896="Yes"),"Needs Attention",IF(AND('Patient Health Records'!U896&lt;&gt; "Critical",'Patient Health Records'!T896="Yes"),"Monitor Later",IF(AND('Patient Health Records'!U896="Critical",'Patient Health Records'!T896="No"),"Ask for Readmission","No Action")))</f>
        <v>No Action</v>
      </c>
    </row>
    <row r="897" spans="1:13" ht="15.75" customHeight="1">
      <c r="A897" s="2" t="s">
        <v>1102</v>
      </c>
      <c r="B897" s="2" t="s">
        <v>113</v>
      </c>
      <c r="C897" s="2" t="s">
        <v>19</v>
      </c>
      <c r="D897" s="17">
        <v>28855</v>
      </c>
      <c r="E897" s="36">
        <f t="shared" si="27"/>
        <v>1978</v>
      </c>
      <c r="F897" s="36">
        <f t="shared" ca="1" si="28"/>
        <v>48</v>
      </c>
      <c r="G897" s="36" t="str" cm="1">
        <f t="array" aca="1" ref="G897" ca="1">_xlfn.IFS(AND(F897&gt;=21,F897&lt;=35), "Young Adults", AND(F897&gt;=35, F897&lt;=45), "Senior Adullt", AND(F897&gt;=46,F897&lt;=65), "senior",AND(F897&gt;=66,F897&lt;=87),"Super Adults")</f>
        <v>senior</v>
      </c>
      <c r="H897" s="36"/>
      <c r="I897" s="3">
        <v>1</v>
      </c>
      <c r="J897" s="2" t="s">
        <v>22</v>
      </c>
      <c r="K897" s="2" t="s">
        <v>17</v>
      </c>
      <c r="L897" s="20" t="str">
        <f>IF(AND(I897&lt;5,'Billing Details'!I897&gt;10000),"High Priority","Regular Follow Up")</f>
        <v>High Priority</v>
      </c>
      <c r="M897" t="str">
        <f>IF(AND(L897="High Priority",'Patient Health Records'!U897="Critical",'Patient Health Records'!T897="Yes"),"Needs Attention",IF(AND('Patient Health Records'!U897&lt;&gt; "Critical",'Patient Health Records'!T897="Yes"),"Monitor Later",IF(AND('Patient Health Records'!U897="Critical",'Patient Health Records'!T897="No"),"Ask for Readmission","No Action")))</f>
        <v>Ask for Readmission</v>
      </c>
    </row>
    <row r="898" spans="1:13" ht="15.75" customHeight="1">
      <c r="A898" s="2" t="s">
        <v>1103</v>
      </c>
      <c r="B898" s="2" t="s">
        <v>8</v>
      </c>
      <c r="C898" s="2" t="s">
        <v>9</v>
      </c>
      <c r="D898" s="17">
        <v>29951</v>
      </c>
      <c r="E898" s="36">
        <f t="shared" si="27"/>
        <v>1981</v>
      </c>
      <c r="F898" s="36">
        <f t="shared" ca="1" si="28"/>
        <v>45</v>
      </c>
      <c r="G898" s="36" t="str" cm="1">
        <f t="array" aca="1" ref="G898" ca="1">_xlfn.IFS(AND(F898&gt;=21,F898&lt;=35), "Young Adults", AND(F898&gt;=35, F898&lt;=45), "Senior Adullt", AND(F898&gt;=46,F898&lt;=65), "senior",AND(F898&gt;=66,F898&lt;=87),"Super Adults")</f>
        <v>Senior Adullt</v>
      </c>
      <c r="H898" s="36"/>
      <c r="I898" s="3">
        <v>2</v>
      </c>
      <c r="J898" s="2" t="s">
        <v>22</v>
      </c>
      <c r="K898" s="2" t="s">
        <v>17</v>
      </c>
      <c r="L898" s="20" t="str">
        <f>IF(AND(I898&lt;5,'Billing Details'!I898&gt;10000),"High Priority","Regular Follow Up")</f>
        <v>High Priority</v>
      </c>
      <c r="M898" t="str">
        <f>IF(AND(L898="High Priority",'Patient Health Records'!U898="Critical",'Patient Health Records'!T898="Yes"),"Needs Attention",IF(AND('Patient Health Records'!U898&lt;&gt; "Critical",'Patient Health Records'!T898="Yes"),"Monitor Later",IF(AND('Patient Health Records'!U898="Critical",'Patient Health Records'!T898="No"),"Ask for Readmission","No Action")))</f>
        <v>No Action</v>
      </c>
    </row>
    <row r="899" spans="1:13" ht="15.75" customHeight="1">
      <c r="A899" s="2" t="s">
        <v>1104</v>
      </c>
      <c r="B899" s="2" t="s">
        <v>105</v>
      </c>
      <c r="C899" s="2" t="s">
        <v>9</v>
      </c>
      <c r="D899" s="17">
        <v>21550</v>
      </c>
      <c r="E899" s="36">
        <f t="shared" ref="E899:E962" si="29">YEAR(D899)</f>
        <v>1958</v>
      </c>
      <c r="F899" s="36">
        <f t="shared" ref="F899:F962" ca="1" si="30">DATEDIF(DATE(E899,1,1), TODAY(), "Y")</f>
        <v>68</v>
      </c>
      <c r="G899" s="36" t="str" cm="1">
        <f t="array" aca="1" ref="G899" ca="1">_xlfn.IFS(AND(F899&gt;=21,F899&lt;=35), "Young Adults", AND(F899&gt;=35, F899&lt;=45), "Senior Adullt", AND(F899&gt;=46,F899&lt;=65), "senior",AND(F899&gt;=66,F899&lt;=87),"Super Adults")</f>
        <v>Super Adults</v>
      </c>
      <c r="H899" s="36"/>
      <c r="I899" s="3">
        <v>12</v>
      </c>
      <c r="J899" s="2" t="s">
        <v>33</v>
      </c>
      <c r="K899" s="2" t="s">
        <v>29</v>
      </c>
      <c r="L899" s="20" t="str">
        <f>IF(AND(I899&lt;5,'Billing Details'!I899&gt;10000),"High Priority","Regular Follow Up")</f>
        <v>Regular Follow Up</v>
      </c>
      <c r="M899" t="str">
        <f>IF(AND(L899="High Priority",'Patient Health Records'!U899="Critical",'Patient Health Records'!T899="Yes"),"Needs Attention",IF(AND('Patient Health Records'!U899&lt;&gt; "Critical",'Patient Health Records'!T899="Yes"),"Monitor Later",IF(AND('Patient Health Records'!U899="Critical",'Patient Health Records'!T899="No"),"Ask for Readmission","No Action")))</f>
        <v>No Action</v>
      </c>
    </row>
    <row r="900" spans="1:13" ht="15.75" customHeight="1">
      <c r="A900" s="2" t="s">
        <v>1105</v>
      </c>
      <c r="B900" s="2" t="s">
        <v>554</v>
      </c>
      <c r="C900" s="2" t="s">
        <v>9</v>
      </c>
      <c r="D900" s="17">
        <v>29951</v>
      </c>
      <c r="E900" s="36">
        <f t="shared" si="29"/>
        <v>1981</v>
      </c>
      <c r="F900" s="36">
        <f t="shared" ca="1" si="30"/>
        <v>45</v>
      </c>
      <c r="G900" s="36" t="str" cm="1">
        <f t="array" aca="1" ref="G900" ca="1">_xlfn.IFS(AND(F900&gt;=21,F900&lt;=35), "Young Adults", AND(F900&gt;=35, F900&lt;=45), "Senior Adullt", AND(F900&gt;=46,F900&lt;=65), "senior",AND(F900&gt;=66,F900&lt;=87),"Super Adults")</f>
        <v>Senior Adullt</v>
      </c>
      <c r="H900" s="36"/>
      <c r="I900" s="3">
        <v>20</v>
      </c>
      <c r="J900" s="2" t="s">
        <v>28</v>
      </c>
      <c r="K900" s="2" t="s">
        <v>11</v>
      </c>
      <c r="L900" s="20" t="str">
        <f>IF(AND(I900&lt;5,'Billing Details'!I900&gt;10000),"High Priority","Regular Follow Up")</f>
        <v>Regular Follow Up</v>
      </c>
      <c r="M900" t="str">
        <f>IF(AND(L900="High Priority",'Patient Health Records'!U900="Critical",'Patient Health Records'!T900="Yes"),"Needs Attention",IF(AND('Patient Health Records'!U900&lt;&gt; "Critical",'Patient Health Records'!T900="Yes"),"Monitor Later",IF(AND('Patient Health Records'!U900="Critical",'Patient Health Records'!T900="No"),"Ask for Readmission","No Action")))</f>
        <v>Ask for Readmission</v>
      </c>
    </row>
    <row r="901" spans="1:13" ht="15.75" customHeight="1">
      <c r="A901" s="2" t="s">
        <v>1106</v>
      </c>
      <c r="B901" s="2" t="s">
        <v>92</v>
      </c>
      <c r="C901" s="2" t="s">
        <v>19</v>
      </c>
      <c r="D901" s="17">
        <v>28855</v>
      </c>
      <c r="E901" s="36">
        <f t="shared" si="29"/>
        <v>1978</v>
      </c>
      <c r="F901" s="36">
        <f t="shared" ca="1" si="30"/>
        <v>48</v>
      </c>
      <c r="G901" s="36" t="str" cm="1">
        <f t="array" aca="1" ref="G901" ca="1">_xlfn.IFS(AND(F901&gt;=21,F901&lt;=35), "Young Adults", AND(F901&gt;=35, F901&lt;=45), "Senior Adullt", AND(F901&gt;=46,F901&lt;=65), "senior",AND(F901&gt;=66,F901&lt;=87),"Super Adults")</f>
        <v>senior</v>
      </c>
      <c r="H901" s="36"/>
      <c r="I901" s="3">
        <v>9</v>
      </c>
      <c r="J901" s="2" t="s">
        <v>43</v>
      </c>
      <c r="K901" s="2" t="s">
        <v>51</v>
      </c>
      <c r="L901" s="20" t="str">
        <f>IF(AND(I901&lt;5,'Billing Details'!I901&gt;10000),"High Priority","Regular Follow Up")</f>
        <v>Regular Follow Up</v>
      </c>
      <c r="M901" t="str">
        <f>IF(AND(L901="High Priority",'Patient Health Records'!U901="Critical",'Patient Health Records'!T901="Yes"),"Needs Attention",IF(AND('Patient Health Records'!U901&lt;&gt; "Critical",'Patient Health Records'!T901="Yes"),"Monitor Later",IF(AND('Patient Health Records'!U901="Critical",'Patient Health Records'!T901="No"),"Ask for Readmission","No Action")))</f>
        <v>Ask for Readmission</v>
      </c>
    </row>
    <row r="902" spans="1:13" ht="15.75" customHeight="1">
      <c r="A902" s="2" t="s">
        <v>1107</v>
      </c>
      <c r="B902" s="2" t="s">
        <v>65</v>
      </c>
      <c r="C902" s="2" t="s">
        <v>19</v>
      </c>
      <c r="D902" s="17">
        <v>36160</v>
      </c>
      <c r="E902" s="36">
        <f t="shared" si="29"/>
        <v>1998</v>
      </c>
      <c r="F902" s="36">
        <f t="shared" ca="1" si="30"/>
        <v>28</v>
      </c>
      <c r="G902" s="36" t="str" cm="1">
        <f t="array" aca="1" ref="G902" ca="1">_xlfn.IFS(AND(F902&gt;=21,F902&lt;=35), "Young Adults", AND(F902&gt;=35, F902&lt;=45), "Senior Adullt", AND(F902&gt;=46,F902&lt;=65), "senior",AND(F902&gt;=66,F902&lt;=87),"Super Adults")</f>
        <v>Young Adults</v>
      </c>
      <c r="H902" s="36"/>
      <c r="I902" s="3">
        <v>7</v>
      </c>
      <c r="J902" s="2" t="s">
        <v>33</v>
      </c>
      <c r="K902" s="2" t="s">
        <v>29</v>
      </c>
      <c r="L902" s="20" t="str">
        <f>IF(AND(I902&lt;5,'Billing Details'!I902&gt;10000),"High Priority","Regular Follow Up")</f>
        <v>Regular Follow Up</v>
      </c>
      <c r="M902" t="str">
        <f>IF(AND(L902="High Priority",'Patient Health Records'!U902="Critical",'Patient Health Records'!T902="Yes"),"Needs Attention",IF(AND('Patient Health Records'!U902&lt;&gt; "Critical",'Patient Health Records'!T902="Yes"),"Monitor Later",IF(AND('Patient Health Records'!U902="Critical",'Patient Health Records'!T902="No"),"Ask for Readmission","No Action")))</f>
        <v>Monitor Later</v>
      </c>
    </row>
    <row r="903" spans="1:13" ht="15.75" customHeight="1">
      <c r="A903" s="2" t="s">
        <v>1108</v>
      </c>
      <c r="B903" s="2" t="s">
        <v>39</v>
      </c>
      <c r="C903" s="2" t="s">
        <v>9</v>
      </c>
      <c r="D903" s="17">
        <v>32508</v>
      </c>
      <c r="E903" s="36">
        <f t="shared" si="29"/>
        <v>1988</v>
      </c>
      <c r="F903" s="36">
        <f t="shared" ca="1" si="30"/>
        <v>38</v>
      </c>
      <c r="G903" s="36" t="str" cm="1">
        <f t="array" aca="1" ref="G903" ca="1">_xlfn.IFS(AND(F903&gt;=21,F903&lt;=35), "Young Adults", AND(F903&gt;=35, F903&lt;=45), "Senior Adullt", AND(F903&gt;=46,F903&lt;=65), "senior",AND(F903&gt;=66,F903&lt;=87),"Super Adults")</f>
        <v>Senior Adullt</v>
      </c>
      <c r="H903" s="36"/>
      <c r="I903" s="3">
        <v>0.5</v>
      </c>
      <c r="J903" s="2" t="s">
        <v>22</v>
      </c>
      <c r="K903" s="2" t="s">
        <v>17</v>
      </c>
      <c r="L903" s="20" t="str">
        <f>IF(AND(I903&lt;5,'Billing Details'!I903&gt;10000),"High Priority","Regular Follow Up")</f>
        <v>High Priority</v>
      </c>
      <c r="M903" t="str">
        <f>IF(AND(L903="High Priority",'Patient Health Records'!U903="Critical",'Patient Health Records'!T903="Yes"),"Needs Attention",IF(AND('Patient Health Records'!U903&lt;&gt; "Critical",'Patient Health Records'!T903="Yes"),"Monitor Later",IF(AND('Patient Health Records'!U903="Critical",'Patient Health Records'!T903="No"),"Ask for Readmission","No Action")))</f>
        <v>No Action</v>
      </c>
    </row>
    <row r="904" spans="1:13" ht="15.75" customHeight="1">
      <c r="A904" s="2" t="s">
        <v>1109</v>
      </c>
      <c r="B904" s="2" t="s">
        <v>1110</v>
      </c>
      <c r="C904" s="2" t="s">
        <v>19</v>
      </c>
      <c r="D904" s="17">
        <v>29951</v>
      </c>
      <c r="E904" s="36">
        <f t="shared" si="29"/>
        <v>1981</v>
      </c>
      <c r="F904" s="36">
        <f t="shared" ca="1" si="30"/>
        <v>45</v>
      </c>
      <c r="G904" s="36" t="str" cm="1">
        <f t="array" aca="1" ref="G904" ca="1">_xlfn.IFS(AND(F904&gt;=21,F904&lt;=35), "Young Adults", AND(F904&gt;=35, F904&lt;=45), "Senior Adullt", AND(F904&gt;=46,F904&lt;=65), "senior",AND(F904&gt;=66,F904&lt;=87),"Super Adults")</f>
        <v>Senior Adullt</v>
      </c>
      <c r="H904" s="36"/>
      <c r="I904" s="3">
        <v>5</v>
      </c>
      <c r="J904" s="2" t="s">
        <v>43</v>
      </c>
      <c r="K904" s="2" t="s">
        <v>51</v>
      </c>
      <c r="L904" s="20" t="str">
        <f>IF(AND(I904&lt;5,'Billing Details'!I904&gt;10000),"High Priority","Regular Follow Up")</f>
        <v>Regular Follow Up</v>
      </c>
      <c r="M904" t="str">
        <f>IF(AND(L904="High Priority",'Patient Health Records'!U904="Critical",'Patient Health Records'!T904="Yes"),"Needs Attention",IF(AND('Patient Health Records'!U904&lt;&gt; "Critical",'Patient Health Records'!T904="Yes"),"Monitor Later",IF(AND('Patient Health Records'!U904="Critical",'Patient Health Records'!T904="No"),"Ask for Readmission","No Action")))</f>
        <v>No Action</v>
      </c>
    </row>
    <row r="905" spans="1:13" ht="15.75" customHeight="1">
      <c r="A905" s="2" t="s">
        <v>1111</v>
      </c>
      <c r="B905" s="2" t="s">
        <v>787</v>
      </c>
      <c r="C905" s="2" t="s">
        <v>19</v>
      </c>
      <c r="D905" s="17">
        <v>27029</v>
      </c>
      <c r="E905" s="36">
        <f t="shared" si="29"/>
        <v>1973</v>
      </c>
      <c r="F905" s="36">
        <f t="shared" ca="1" si="30"/>
        <v>53</v>
      </c>
      <c r="G905" s="36" t="str" cm="1">
        <f t="array" aca="1" ref="G905" ca="1">_xlfn.IFS(AND(F905&gt;=21,F905&lt;=35), "Young Adults", AND(F905&gt;=35, F905&lt;=45), "Senior Adullt", AND(F905&gt;=46,F905&lt;=65), "senior",AND(F905&gt;=66,F905&lt;=87),"Super Adults")</f>
        <v>senior</v>
      </c>
      <c r="H905" s="36"/>
      <c r="I905" s="3">
        <v>250</v>
      </c>
      <c r="J905" s="2" t="s">
        <v>16</v>
      </c>
      <c r="K905" s="2" t="s">
        <v>17</v>
      </c>
      <c r="L905" s="20" t="str">
        <f>IF(AND(I905&lt;5,'Billing Details'!I905&gt;10000),"High Priority","Regular Follow Up")</f>
        <v>Regular Follow Up</v>
      </c>
      <c r="M905" t="str">
        <f>IF(AND(L905="High Priority",'Patient Health Records'!U905="Critical",'Patient Health Records'!T905="Yes"),"Needs Attention",IF(AND('Patient Health Records'!U905&lt;&gt; "Critical",'Patient Health Records'!T905="Yes"),"Monitor Later",IF(AND('Patient Health Records'!U905="Critical",'Patient Health Records'!T905="No"),"Ask for Readmission","No Action")))</f>
        <v>No Action</v>
      </c>
    </row>
    <row r="906" spans="1:13" ht="15.75" customHeight="1">
      <c r="A906" s="2" t="s">
        <v>1112</v>
      </c>
      <c r="B906" s="2" t="s">
        <v>131</v>
      </c>
      <c r="C906" s="2" t="s">
        <v>19</v>
      </c>
      <c r="D906" s="17">
        <v>27029</v>
      </c>
      <c r="E906" s="36">
        <f t="shared" si="29"/>
        <v>1973</v>
      </c>
      <c r="F906" s="36">
        <f t="shared" ca="1" si="30"/>
        <v>53</v>
      </c>
      <c r="G906" s="36" t="str" cm="1">
        <f t="array" aca="1" ref="G906" ca="1">_xlfn.IFS(AND(F906&gt;=21,F906&lt;=35), "Young Adults", AND(F906&gt;=35, F906&lt;=45), "Senior Adullt", AND(F906&gt;=46,F906&lt;=65), "senior",AND(F906&gt;=66,F906&lt;=87),"Super Adults")</f>
        <v>senior</v>
      </c>
      <c r="H906" s="36"/>
      <c r="I906" s="3">
        <v>5</v>
      </c>
      <c r="J906" s="2" t="s">
        <v>16</v>
      </c>
      <c r="K906" s="2" t="s">
        <v>17</v>
      </c>
      <c r="L906" s="20" t="str">
        <f>IF(AND(I906&lt;5,'Billing Details'!I906&gt;10000),"High Priority","Regular Follow Up")</f>
        <v>Regular Follow Up</v>
      </c>
      <c r="M906" t="str">
        <f>IF(AND(L906="High Priority",'Patient Health Records'!U906="Critical",'Patient Health Records'!T906="Yes"),"Needs Attention",IF(AND('Patient Health Records'!U906&lt;&gt; "Critical",'Patient Health Records'!T906="Yes"),"Monitor Later",IF(AND('Patient Health Records'!U906="Critical",'Patient Health Records'!T906="No"),"Ask for Readmission","No Action")))</f>
        <v>Monitor Later</v>
      </c>
    </row>
    <row r="907" spans="1:13" ht="15.75" customHeight="1">
      <c r="A907" s="2" t="s">
        <v>1113</v>
      </c>
      <c r="B907" s="2" t="s">
        <v>175</v>
      </c>
      <c r="C907" s="2" t="s">
        <v>19</v>
      </c>
      <c r="D907" s="17">
        <v>32508</v>
      </c>
      <c r="E907" s="36">
        <f t="shared" si="29"/>
        <v>1988</v>
      </c>
      <c r="F907" s="36">
        <f t="shared" ca="1" si="30"/>
        <v>38</v>
      </c>
      <c r="G907" s="36" t="str" cm="1">
        <f t="array" aca="1" ref="G907" ca="1">_xlfn.IFS(AND(F907&gt;=21,F907&lt;=35), "Young Adults", AND(F907&gt;=35, F907&lt;=45), "Senior Adullt", AND(F907&gt;=46,F907&lt;=65), "senior",AND(F907&gt;=66,F907&lt;=87),"Super Adults")</f>
        <v>Senior Adullt</v>
      </c>
      <c r="H907" s="36"/>
      <c r="I907" s="3">
        <v>5</v>
      </c>
      <c r="J907" s="2" t="s">
        <v>20</v>
      </c>
      <c r="K907" s="2" t="s">
        <v>11</v>
      </c>
      <c r="L907" s="20" t="str">
        <f>IF(AND(I907&lt;5,'Billing Details'!I907&gt;10000),"High Priority","Regular Follow Up")</f>
        <v>Regular Follow Up</v>
      </c>
      <c r="M907" t="str">
        <f>IF(AND(L907="High Priority",'Patient Health Records'!U907="Critical",'Patient Health Records'!T907="Yes"),"Needs Attention",IF(AND('Patient Health Records'!U907&lt;&gt; "Critical",'Patient Health Records'!T907="Yes"),"Monitor Later",IF(AND('Patient Health Records'!U907="Critical",'Patient Health Records'!T907="No"),"Ask for Readmission","No Action")))</f>
        <v>Monitor Later</v>
      </c>
    </row>
    <row r="908" spans="1:13" ht="15.75" customHeight="1">
      <c r="A908" s="2" t="s">
        <v>1114</v>
      </c>
      <c r="B908" s="2" t="s">
        <v>1742</v>
      </c>
      <c r="C908" s="2" t="s">
        <v>19</v>
      </c>
      <c r="D908" s="17">
        <v>27029</v>
      </c>
      <c r="E908" s="36">
        <f t="shared" si="29"/>
        <v>1973</v>
      </c>
      <c r="F908" s="36">
        <f t="shared" ca="1" si="30"/>
        <v>53</v>
      </c>
      <c r="G908" s="36" t="str" cm="1">
        <f t="array" aca="1" ref="G908" ca="1">_xlfn.IFS(AND(F908&gt;=21,F908&lt;=35), "Young Adults", AND(F908&gt;=35, F908&lt;=45), "Senior Adullt", AND(F908&gt;=46,F908&lt;=65), "senior",AND(F908&gt;=66,F908&lt;=87),"Super Adults")</f>
        <v>senior</v>
      </c>
      <c r="H908" s="36"/>
      <c r="I908" s="3">
        <v>9</v>
      </c>
      <c r="J908" s="2" t="s">
        <v>33</v>
      </c>
      <c r="K908" s="2" t="s">
        <v>29</v>
      </c>
      <c r="L908" s="20" t="str">
        <f>IF(AND(I908&lt;5,'Billing Details'!I908&gt;10000),"High Priority","Regular Follow Up")</f>
        <v>Regular Follow Up</v>
      </c>
      <c r="M908" t="str">
        <f>IF(AND(L908="High Priority",'Patient Health Records'!U908="Critical",'Patient Health Records'!T908="Yes"),"Needs Attention",IF(AND('Patient Health Records'!U908&lt;&gt; "Critical",'Patient Health Records'!T908="Yes"),"Monitor Later",IF(AND('Patient Health Records'!U908="Critical",'Patient Health Records'!T908="No"),"Ask for Readmission","No Action")))</f>
        <v>Monitor Later</v>
      </c>
    </row>
    <row r="909" spans="1:13" ht="15.75" customHeight="1">
      <c r="A909" s="2" t="s">
        <v>1115</v>
      </c>
      <c r="B909" s="2" t="s">
        <v>459</v>
      </c>
      <c r="C909" s="2" t="s">
        <v>9</v>
      </c>
      <c r="D909" s="17">
        <v>21550</v>
      </c>
      <c r="E909" s="36">
        <f t="shared" si="29"/>
        <v>1958</v>
      </c>
      <c r="F909" s="36">
        <f t="shared" ca="1" si="30"/>
        <v>68</v>
      </c>
      <c r="G909" s="36" t="str" cm="1">
        <f t="array" aca="1" ref="G909" ca="1">_xlfn.IFS(AND(F909&gt;=21,F909&lt;=35), "Young Adults", AND(F909&gt;=35, F909&lt;=45), "Senior Adullt", AND(F909&gt;=46,F909&lt;=65), "senior",AND(F909&gt;=66,F909&lt;=87),"Super Adults")</f>
        <v>Super Adults</v>
      </c>
      <c r="H909" s="36"/>
      <c r="I909" s="3">
        <v>40</v>
      </c>
      <c r="J909" s="2" t="s">
        <v>33</v>
      </c>
      <c r="K909" s="2" t="s">
        <v>29</v>
      </c>
      <c r="L909" s="20" t="str">
        <f>IF(AND(I909&lt;5,'Billing Details'!I909&gt;10000),"High Priority","Regular Follow Up")</f>
        <v>Regular Follow Up</v>
      </c>
      <c r="M909" t="str">
        <f>IF(AND(L909="High Priority",'Patient Health Records'!U909="Critical",'Patient Health Records'!T909="Yes"),"Needs Attention",IF(AND('Patient Health Records'!U909&lt;&gt; "Critical",'Patient Health Records'!T909="Yes"),"Monitor Later",IF(AND('Patient Health Records'!U909="Critical",'Patient Health Records'!T909="No"),"Ask for Readmission","No Action")))</f>
        <v>Ask for Readmission</v>
      </c>
    </row>
    <row r="910" spans="1:13" ht="15.75" customHeight="1">
      <c r="A910" s="2" t="s">
        <v>1116</v>
      </c>
      <c r="B910" s="2" t="s">
        <v>464</v>
      </c>
      <c r="C910" s="2" t="s">
        <v>9</v>
      </c>
      <c r="D910" s="17">
        <v>29586</v>
      </c>
      <c r="E910" s="36">
        <f t="shared" si="29"/>
        <v>1980</v>
      </c>
      <c r="F910" s="36">
        <f t="shared" ca="1" si="30"/>
        <v>46</v>
      </c>
      <c r="G910" s="36" t="str" cm="1">
        <f t="array" aca="1" ref="G910" ca="1">_xlfn.IFS(AND(F910&gt;=21,F910&lt;=35), "Young Adults", AND(F910&gt;=35, F910&lt;=45), "Senior Adullt", AND(F910&gt;=46,F910&lt;=65), "senior",AND(F910&gt;=66,F910&lt;=87),"Super Adults")</f>
        <v>senior</v>
      </c>
      <c r="H910" s="36"/>
      <c r="I910" s="3">
        <v>2</v>
      </c>
      <c r="J910" s="2" t="s">
        <v>22</v>
      </c>
      <c r="K910" s="2" t="s">
        <v>17</v>
      </c>
      <c r="L910" s="20" t="str">
        <f>IF(AND(I910&lt;5,'Billing Details'!I910&gt;10000),"High Priority","Regular Follow Up")</f>
        <v>High Priority</v>
      </c>
      <c r="M910" t="str">
        <f>IF(AND(L910="High Priority",'Patient Health Records'!U910="Critical",'Patient Health Records'!T910="Yes"),"Needs Attention",IF(AND('Patient Health Records'!U910&lt;&gt; "Critical",'Patient Health Records'!T910="Yes"),"Monitor Later",IF(AND('Patient Health Records'!U910="Critical",'Patient Health Records'!T910="No"),"Ask for Readmission","No Action")))</f>
        <v>Monitor Later</v>
      </c>
    </row>
    <row r="911" spans="1:13" ht="15.75" customHeight="1">
      <c r="A911" s="2" t="s">
        <v>1117</v>
      </c>
      <c r="B911" s="2" t="s">
        <v>192</v>
      </c>
      <c r="C911" s="2" t="s">
        <v>9</v>
      </c>
      <c r="D911" s="17">
        <v>36160</v>
      </c>
      <c r="E911" s="36">
        <f t="shared" si="29"/>
        <v>1998</v>
      </c>
      <c r="F911" s="36">
        <f t="shared" ca="1" si="30"/>
        <v>28</v>
      </c>
      <c r="G911" s="36" t="str" cm="1">
        <f t="array" aca="1" ref="G911" ca="1">_xlfn.IFS(AND(F911&gt;=21,F911&lt;=35), "Young Adults", AND(F911&gt;=35, F911&lt;=45), "Senior Adullt", AND(F911&gt;=46,F911&lt;=65), "senior",AND(F911&gt;=66,F911&lt;=87),"Super Adults")</f>
        <v>Young Adults</v>
      </c>
      <c r="H911" s="36"/>
      <c r="I911" s="3">
        <v>20</v>
      </c>
      <c r="J911" s="2" t="s">
        <v>28</v>
      </c>
      <c r="K911" s="2" t="s">
        <v>11</v>
      </c>
      <c r="L911" s="20" t="str">
        <f>IF(AND(I911&lt;5,'Billing Details'!I911&gt;10000),"High Priority","Regular Follow Up")</f>
        <v>Regular Follow Up</v>
      </c>
      <c r="M911" t="str">
        <f>IF(AND(L911="High Priority",'Patient Health Records'!U911="Critical",'Patient Health Records'!T911="Yes"),"Needs Attention",IF(AND('Patient Health Records'!U911&lt;&gt; "Critical",'Patient Health Records'!T911="Yes"),"Monitor Later",IF(AND('Patient Health Records'!U911="Critical",'Patient Health Records'!T911="No"),"Ask for Readmission","No Action")))</f>
        <v>No Action</v>
      </c>
    </row>
    <row r="912" spans="1:13" ht="15.75" customHeight="1">
      <c r="A912" s="2" t="s">
        <v>1118</v>
      </c>
      <c r="B912" s="2" t="s">
        <v>1743</v>
      </c>
      <c r="C912" s="2" t="s">
        <v>19</v>
      </c>
      <c r="D912" s="17">
        <v>34334</v>
      </c>
      <c r="E912" s="36">
        <f t="shared" si="29"/>
        <v>1993</v>
      </c>
      <c r="F912" s="36">
        <f t="shared" ca="1" si="30"/>
        <v>33</v>
      </c>
      <c r="G912" s="36" t="str" cm="1">
        <f t="array" aca="1" ref="G912" ca="1">_xlfn.IFS(AND(F912&gt;=21,F912&lt;=35), "Young Adults", AND(F912&gt;=35, F912&lt;=45), "Senior Adullt", AND(F912&gt;=46,F912&lt;=65), "senior",AND(F912&gt;=66,F912&lt;=87),"Super Adults")</f>
        <v>Young Adults</v>
      </c>
      <c r="H912" s="36"/>
      <c r="I912" s="3">
        <v>25</v>
      </c>
      <c r="J912" s="2" t="s">
        <v>28</v>
      </c>
      <c r="K912" s="2" t="s">
        <v>11</v>
      </c>
      <c r="L912" s="20" t="str">
        <f>IF(AND(I912&lt;5,'Billing Details'!I912&gt;10000),"High Priority","Regular Follow Up")</f>
        <v>Regular Follow Up</v>
      </c>
      <c r="M912" t="str">
        <f>IF(AND(L912="High Priority",'Patient Health Records'!U912="Critical",'Patient Health Records'!T912="Yes"),"Needs Attention",IF(AND('Patient Health Records'!U912&lt;&gt; "Critical",'Patient Health Records'!T912="Yes"),"Monitor Later",IF(AND('Patient Health Records'!U912="Critical",'Patient Health Records'!T912="No"),"Ask for Readmission","No Action")))</f>
        <v>Ask for Readmission</v>
      </c>
    </row>
    <row r="913" spans="1:13" ht="15.75" customHeight="1">
      <c r="A913" s="2" t="s">
        <v>1119</v>
      </c>
      <c r="B913" s="2" t="s">
        <v>324</v>
      </c>
      <c r="C913" s="2" t="s">
        <v>9</v>
      </c>
      <c r="D913" s="17">
        <v>27029</v>
      </c>
      <c r="E913" s="36">
        <f t="shared" si="29"/>
        <v>1973</v>
      </c>
      <c r="F913" s="36">
        <f t="shared" ca="1" si="30"/>
        <v>53</v>
      </c>
      <c r="G913" s="36" t="str" cm="1">
        <f t="array" aca="1" ref="G913" ca="1">_xlfn.IFS(AND(F913&gt;=21,F913&lt;=35), "Young Adults", AND(F913&gt;=35, F913&lt;=45), "Senior Adullt", AND(F913&gt;=46,F913&lt;=65), "senior",AND(F913&gt;=66,F913&lt;=87),"Super Adults")</f>
        <v>senior</v>
      </c>
      <c r="H913" s="36"/>
      <c r="I913" s="3">
        <v>9</v>
      </c>
      <c r="J913" s="2" t="s">
        <v>33</v>
      </c>
      <c r="K913" s="2" t="s">
        <v>29</v>
      </c>
      <c r="L913" s="20" t="str">
        <f>IF(AND(I913&lt;5,'Billing Details'!I913&gt;10000),"High Priority","Regular Follow Up")</f>
        <v>Regular Follow Up</v>
      </c>
      <c r="M913" t="str">
        <f>IF(AND(L913="High Priority",'Patient Health Records'!U913="Critical",'Patient Health Records'!T913="Yes"),"Needs Attention",IF(AND('Patient Health Records'!U913&lt;&gt; "Critical",'Patient Health Records'!T913="Yes"),"Monitor Later",IF(AND('Patient Health Records'!U913="Critical",'Patient Health Records'!T913="No"),"Ask for Readmission","No Action")))</f>
        <v>Monitor Later</v>
      </c>
    </row>
    <row r="914" spans="1:13" ht="15.75" customHeight="1">
      <c r="A914" s="2" t="s">
        <v>1120</v>
      </c>
      <c r="B914" s="2" t="s">
        <v>36</v>
      </c>
      <c r="C914" s="2" t="s">
        <v>19</v>
      </c>
      <c r="D914" s="17">
        <v>28855</v>
      </c>
      <c r="E914" s="36">
        <f t="shared" si="29"/>
        <v>1978</v>
      </c>
      <c r="F914" s="36">
        <f t="shared" ca="1" si="30"/>
        <v>48</v>
      </c>
      <c r="G914" s="36" t="str" cm="1">
        <f t="array" aca="1" ref="G914" ca="1">_xlfn.IFS(AND(F914&gt;=21,F914&lt;=35), "Young Adults", AND(F914&gt;=35, F914&lt;=45), "Senior Adullt", AND(F914&gt;=46,F914&lt;=65), "senior",AND(F914&gt;=66,F914&lt;=87),"Super Adults")</f>
        <v>senior</v>
      </c>
      <c r="H914" s="36"/>
      <c r="I914" s="3">
        <v>15</v>
      </c>
      <c r="J914" s="2" t="s">
        <v>43</v>
      </c>
      <c r="K914" s="2" t="s">
        <v>51</v>
      </c>
      <c r="L914" s="20" t="str">
        <f>IF(AND(I914&lt;5,'Billing Details'!I914&gt;10000),"High Priority","Regular Follow Up")</f>
        <v>Regular Follow Up</v>
      </c>
      <c r="M914" t="str">
        <f>IF(AND(L914="High Priority",'Patient Health Records'!U914="Critical",'Patient Health Records'!T914="Yes"),"Needs Attention",IF(AND('Patient Health Records'!U914&lt;&gt; "Critical",'Patient Health Records'!T914="Yes"),"Monitor Later",IF(AND('Patient Health Records'!U914="Critical",'Patient Health Records'!T914="No"),"Ask for Readmission","No Action")))</f>
        <v>Ask for Readmission</v>
      </c>
    </row>
    <row r="915" spans="1:13" ht="15.75" customHeight="1">
      <c r="A915" s="2" t="s">
        <v>1121</v>
      </c>
      <c r="B915" s="2" t="s">
        <v>13</v>
      </c>
      <c r="C915" s="2" t="s">
        <v>9</v>
      </c>
      <c r="D915" s="17">
        <v>34334</v>
      </c>
      <c r="E915" s="36">
        <f t="shared" si="29"/>
        <v>1993</v>
      </c>
      <c r="F915" s="36">
        <f t="shared" ca="1" si="30"/>
        <v>33</v>
      </c>
      <c r="G915" s="36" t="str" cm="1">
        <f t="array" aca="1" ref="G915" ca="1">_xlfn.IFS(AND(F915&gt;=21,F915&lt;=35), "Young Adults", AND(F915&gt;=35, F915&lt;=45), "Senior Adullt", AND(F915&gt;=46,F915&lt;=65), "senior",AND(F915&gt;=66,F915&lt;=87),"Super Adults")</f>
        <v>Young Adults</v>
      </c>
      <c r="H915" s="36"/>
      <c r="I915" s="3">
        <v>30</v>
      </c>
      <c r="J915" s="2" t="s">
        <v>16</v>
      </c>
      <c r="K915" s="2" t="s">
        <v>17</v>
      </c>
      <c r="L915" s="20" t="str">
        <f>IF(AND(I915&lt;5,'Billing Details'!I915&gt;10000),"High Priority","Regular Follow Up")</f>
        <v>Regular Follow Up</v>
      </c>
      <c r="M915" t="str">
        <f>IF(AND(L915="High Priority",'Patient Health Records'!U915="Critical",'Patient Health Records'!T915="Yes"),"Needs Attention",IF(AND('Patient Health Records'!U915&lt;&gt; "Critical",'Patient Health Records'!T915="Yes"),"Monitor Later",IF(AND('Patient Health Records'!U915="Critical",'Patient Health Records'!T915="No"),"Ask for Readmission","No Action")))</f>
        <v>No Action</v>
      </c>
    </row>
    <row r="916" spans="1:13" ht="15.75" customHeight="1">
      <c r="A916" s="2" t="s">
        <v>1122</v>
      </c>
      <c r="B916" s="2" t="s">
        <v>192</v>
      </c>
      <c r="C916" s="2" t="s">
        <v>9</v>
      </c>
      <c r="D916" s="17">
        <v>28855</v>
      </c>
      <c r="E916" s="36">
        <f t="shared" si="29"/>
        <v>1978</v>
      </c>
      <c r="F916" s="36">
        <f t="shared" ca="1" si="30"/>
        <v>48</v>
      </c>
      <c r="G916" s="36" t="str" cm="1">
        <f t="array" aca="1" ref="G916" ca="1">_xlfn.IFS(AND(F916&gt;=21,F916&lt;=35), "Young Adults", AND(F916&gt;=35, F916&lt;=45), "Senior Adullt", AND(F916&gt;=46,F916&lt;=65), "senior",AND(F916&gt;=66,F916&lt;=87),"Super Adults")</f>
        <v>senior</v>
      </c>
      <c r="H916" s="36"/>
      <c r="I916" s="3">
        <v>2</v>
      </c>
      <c r="J916" s="2" t="s">
        <v>22</v>
      </c>
      <c r="K916" s="2" t="s">
        <v>17</v>
      </c>
      <c r="L916" s="20" t="str">
        <f>IF(AND(I916&lt;5,'Billing Details'!I916&gt;10000),"High Priority","Regular Follow Up")</f>
        <v>High Priority</v>
      </c>
      <c r="M916" t="str">
        <f>IF(AND(L916="High Priority",'Patient Health Records'!U916="Critical",'Patient Health Records'!T916="Yes"),"Needs Attention",IF(AND('Patient Health Records'!U916&lt;&gt; "Critical",'Patient Health Records'!T916="Yes"),"Monitor Later",IF(AND('Patient Health Records'!U916="Critical",'Patient Health Records'!T916="No"),"Ask for Readmission","No Action")))</f>
        <v>Monitor Later</v>
      </c>
    </row>
    <row r="917" spans="1:13" ht="15.75" customHeight="1">
      <c r="A917" s="2" t="s">
        <v>1123</v>
      </c>
      <c r="B917" s="2" t="s">
        <v>1061</v>
      </c>
      <c r="C917" s="2" t="s">
        <v>19</v>
      </c>
      <c r="D917" s="17">
        <v>27029</v>
      </c>
      <c r="E917" s="36">
        <f t="shared" si="29"/>
        <v>1973</v>
      </c>
      <c r="F917" s="36">
        <f t="shared" ca="1" si="30"/>
        <v>53</v>
      </c>
      <c r="G917" s="36" t="str" cm="1">
        <f t="array" aca="1" ref="G917" ca="1">_xlfn.IFS(AND(F917&gt;=21,F917&lt;=35), "Young Adults", AND(F917&gt;=35, F917&lt;=45), "Senior Adullt", AND(F917&gt;=46,F917&lt;=65), "senior",AND(F917&gt;=66,F917&lt;=87),"Super Adults")</f>
        <v>senior</v>
      </c>
      <c r="H917" s="36"/>
      <c r="I917" s="3">
        <v>40</v>
      </c>
      <c r="J917" s="2" t="s">
        <v>20</v>
      </c>
      <c r="K917" s="2" t="s">
        <v>11</v>
      </c>
      <c r="L917" s="20" t="str">
        <f>IF(AND(I917&lt;5,'Billing Details'!I917&gt;10000),"High Priority","Regular Follow Up")</f>
        <v>Regular Follow Up</v>
      </c>
      <c r="M917" t="str">
        <f>IF(AND(L917="High Priority",'Patient Health Records'!U917="Critical",'Patient Health Records'!T917="Yes"),"Needs Attention",IF(AND('Patient Health Records'!U917&lt;&gt; "Critical",'Patient Health Records'!T917="Yes"),"Monitor Later",IF(AND('Patient Health Records'!U917="Critical",'Patient Health Records'!T917="No"),"Ask for Readmission","No Action")))</f>
        <v>No Action</v>
      </c>
    </row>
    <row r="918" spans="1:13" ht="15.75" customHeight="1">
      <c r="A918" s="2" t="s">
        <v>1124</v>
      </c>
      <c r="B918" s="2" t="s">
        <v>77</v>
      </c>
      <c r="C918" s="2" t="s">
        <v>9</v>
      </c>
      <c r="D918" s="17">
        <v>21550</v>
      </c>
      <c r="E918" s="36">
        <f t="shared" si="29"/>
        <v>1958</v>
      </c>
      <c r="F918" s="36">
        <f t="shared" ca="1" si="30"/>
        <v>68</v>
      </c>
      <c r="G918" s="36" t="str" cm="1">
        <f t="array" aca="1" ref="G918" ca="1">_xlfn.IFS(AND(F918&gt;=21,F918&lt;=35), "Young Adults", AND(F918&gt;=35, F918&lt;=45), "Senior Adullt", AND(F918&gt;=46,F918&lt;=65), "senior",AND(F918&gt;=66,F918&lt;=87),"Super Adults")</f>
        <v>Super Adults</v>
      </c>
      <c r="H918" s="36"/>
      <c r="I918" s="3">
        <v>12</v>
      </c>
      <c r="J918" s="2" t="s">
        <v>10</v>
      </c>
      <c r="K918" s="2" t="s">
        <v>11</v>
      </c>
      <c r="L918" s="20" t="str">
        <f>IF(AND(I918&lt;5,'Billing Details'!I918&gt;10000),"High Priority","Regular Follow Up")</f>
        <v>Regular Follow Up</v>
      </c>
      <c r="M918" t="str">
        <f>IF(AND(L918="High Priority",'Patient Health Records'!U918="Critical",'Patient Health Records'!T918="Yes"),"Needs Attention",IF(AND('Patient Health Records'!U918&lt;&gt; "Critical",'Patient Health Records'!T918="Yes"),"Monitor Later",IF(AND('Patient Health Records'!U918="Critical",'Patient Health Records'!T918="No"),"Ask for Readmission","No Action")))</f>
        <v>Monitor Later</v>
      </c>
    </row>
    <row r="919" spans="1:13" ht="15.75" customHeight="1">
      <c r="A919" s="2" t="s">
        <v>1125</v>
      </c>
      <c r="B919" s="2" t="s">
        <v>72</v>
      </c>
      <c r="C919" s="2" t="s">
        <v>19</v>
      </c>
      <c r="D919" s="17">
        <v>27029</v>
      </c>
      <c r="E919" s="36">
        <f t="shared" si="29"/>
        <v>1973</v>
      </c>
      <c r="F919" s="36">
        <f t="shared" ca="1" si="30"/>
        <v>53</v>
      </c>
      <c r="G919" s="36" t="str" cm="1">
        <f t="array" aca="1" ref="G919" ca="1">_xlfn.IFS(AND(F919&gt;=21,F919&lt;=35), "Young Adults", AND(F919&gt;=35, F919&lt;=45), "Senior Adullt", AND(F919&gt;=46,F919&lt;=65), "senior",AND(F919&gt;=66,F919&lt;=87),"Super Adults")</f>
        <v>senior</v>
      </c>
      <c r="H919" s="36"/>
      <c r="I919" s="3">
        <v>12</v>
      </c>
      <c r="J919" s="2" t="s">
        <v>20</v>
      </c>
      <c r="K919" s="2" t="s">
        <v>11</v>
      </c>
      <c r="L919" s="20" t="str">
        <f>IF(AND(I919&lt;5,'Billing Details'!I919&gt;10000),"High Priority","Regular Follow Up")</f>
        <v>Regular Follow Up</v>
      </c>
      <c r="M919" t="str">
        <f>IF(AND(L919="High Priority",'Patient Health Records'!U919="Critical",'Patient Health Records'!T919="Yes"),"Needs Attention",IF(AND('Patient Health Records'!U919&lt;&gt; "Critical",'Patient Health Records'!T919="Yes"),"Monitor Later",IF(AND('Patient Health Records'!U919="Critical",'Patient Health Records'!T919="No"),"Ask for Readmission","No Action")))</f>
        <v>No Action</v>
      </c>
    </row>
    <row r="920" spans="1:13" ht="15.75" customHeight="1">
      <c r="A920" s="2" t="s">
        <v>1126</v>
      </c>
      <c r="B920" s="2" t="s">
        <v>946</v>
      </c>
      <c r="C920" s="2" t="s">
        <v>19</v>
      </c>
      <c r="D920" s="17">
        <v>32508</v>
      </c>
      <c r="E920" s="36">
        <f t="shared" si="29"/>
        <v>1988</v>
      </c>
      <c r="F920" s="36">
        <f t="shared" ca="1" si="30"/>
        <v>38</v>
      </c>
      <c r="G920" s="36" t="str" cm="1">
        <f t="array" aca="1" ref="G920" ca="1">_xlfn.IFS(AND(F920&gt;=21,F920&lt;=35), "Young Adults", AND(F920&gt;=35, F920&lt;=45), "Senior Adullt", AND(F920&gt;=46,F920&lt;=65), "senior",AND(F920&gt;=66,F920&lt;=87),"Super Adults")</f>
        <v>Senior Adullt</v>
      </c>
      <c r="H920" s="36"/>
      <c r="I920" s="3">
        <v>30</v>
      </c>
      <c r="J920" s="2" t="s">
        <v>33</v>
      </c>
      <c r="K920" s="2" t="s">
        <v>29</v>
      </c>
      <c r="L920" s="20" t="str">
        <f>IF(AND(I920&lt;5,'Billing Details'!I920&gt;10000),"High Priority","Regular Follow Up")</f>
        <v>Regular Follow Up</v>
      </c>
      <c r="M920" t="str">
        <f>IF(AND(L920="High Priority",'Patient Health Records'!U920="Critical",'Patient Health Records'!T920="Yes"),"Needs Attention",IF(AND('Patient Health Records'!U920&lt;&gt; "Critical",'Patient Health Records'!T920="Yes"),"Monitor Later",IF(AND('Patient Health Records'!U920="Critical",'Patient Health Records'!T920="No"),"Ask for Readmission","No Action")))</f>
        <v>No Action</v>
      </c>
    </row>
    <row r="921" spans="1:13" ht="15.75" customHeight="1">
      <c r="A921" s="2" t="s">
        <v>1127</v>
      </c>
      <c r="B921" s="2" t="s">
        <v>140</v>
      </c>
      <c r="C921" s="2" t="s">
        <v>9</v>
      </c>
      <c r="D921" s="17">
        <v>32508</v>
      </c>
      <c r="E921" s="36">
        <f t="shared" si="29"/>
        <v>1988</v>
      </c>
      <c r="F921" s="36">
        <f t="shared" ca="1" si="30"/>
        <v>38</v>
      </c>
      <c r="G921" s="36" t="str" cm="1">
        <f t="array" aca="1" ref="G921" ca="1">_xlfn.IFS(AND(F921&gt;=21,F921&lt;=35), "Young Adults", AND(F921&gt;=35, F921&lt;=45), "Senior Adullt", AND(F921&gt;=46,F921&lt;=65), "senior",AND(F921&gt;=66,F921&lt;=87),"Super Adults")</f>
        <v>Senior Adullt</v>
      </c>
      <c r="H921" s="36"/>
      <c r="I921" s="3">
        <v>7</v>
      </c>
      <c r="J921" s="2" t="s">
        <v>33</v>
      </c>
      <c r="K921" s="2" t="s">
        <v>29</v>
      </c>
      <c r="L921" s="20" t="str">
        <f>IF(AND(I921&lt;5,'Billing Details'!I921&gt;10000),"High Priority","Regular Follow Up")</f>
        <v>Regular Follow Up</v>
      </c>
      <c r="M921" t="str">
        <f>IF(AND(L921="High Priority",'Patient Health Records'!U921="Critical",'Patient Health Records'!T921="Yes"),"Needs Attention",IF(AND('Patient Health Records'!U921&lt;&gt; "Critical",'Patient Health Records'!T921="Yes"),"Monitor Later",IF(AND('Patient Health Records'!U921="Critical",'Patient Health Records'!T921="No"),"Ask for Readmission","No Action")))</f>
        <v>No Action</v>
      </c>
    </row>
    <row r="922" spans="1:13" ht="15.75" customHeight="1">
      <c r="A922" s="2" t="s">
        <v>1128</v>
      </c>
      <c r="B922" s="2" t="s">
        <v>75</v>
      </c>
      <c r="C922" s="2" t="s">
        <v>9</v>
      </c>
      <c r="D922" s="17">
        <v>34334</v>
      </c>
      <c r="E922" s="36">
        <f t="shared" si="29"/>
        <v>1993</v>
      </c>
      <c r="F922" s="36">
        <f t="shared" ca="1" si="30"/>
        <v>33</v>
      </c>
      <c r="G922" s="36" t="str" cm="1">
        <f t="array" aca="1" ref="G922" ca="1">_xlfn.IFS(AND(F922&gt;=21,F922&lt;=35), "Young Adults", AND(F922&gt;=35, F922&lt;=45), "Senior Adullt", AND(F922&gt;=46,F922&lt;=65), "senior",AND(F922&gt;=66,F922&lt;=87),"Super Adults")</f>
        <v>Young Adults</v>
      </c>
      <c r="H922" s="36"/>
      <c r="I922" s="3">
        <v>20</v>
      </c>
      <c r="J922" s="2" t="s">
        <v>20</v>
      </c>
      <c r="K922" s="2" t="s">
        <v>11</v>
      </c>
      <c r="L922" s="20" t="str">
        <f>IF(AND(I922&lt;5,'Billing Details'!I922&gt;10000),"High Priority","Regular Follow Up")</f>
        <v>Regular Follow Up</v>
      </c>
      <c r="M922" t="str">
        <f>IF(AND(L922="High Priority",'Patient Health Records'!U922="Critical",'Patient Health Records'!T922="Yes"),"Needs Attention",IF(AND('Patient Health Records'!U922&lt;&gt; "Critical",'Patient Health Records'!T922="Yes"),"Monitor Later",IF(AND('Patient Health Records'!U922="Critical",'Patient Health Records'!T922="No"),"Ask for Readmission","No Action")))</f>
        <v>Ask for Readmission</v>
      </c>
    </row>
    <row r="923" spans="1:13" ht="15.75" customHeight="1">
      <c r="A923" s="2" t="s">
        <v>1129</v>
      </c>
      <c r="B923" s="2" t="s">
        <v>736</v>
      </c>
      <c r="C923" s="2" t="s">
        <v>19</v>
      </c>
      <c r="D923" s="17">
        <v>27760</v>
      </c>
      <c r="E923" s="36">
        <f t="shared" si="29"/>
        <v>1976</v>
      </c>
      <c r="F923" s="36">
        <f t="shared" ca="1" si="30"/>
        <v>50</v>
      </c>
      <c r="G923" s="36" t="str" cm="1">
        <f t="array" aca="1" ref="G923" ca="1">_xlfn.IFS(AND(F923&gt;=21,F923&lt;=35), "Young Adults", AND(F923&gt;=35, F923&lt;=45), "Senior Adullt", AND(F923&gt;=46,F923&lt;=65), "senior",AND(F923&gt;=66,F923&lt;=87),"Super Adults")</f>
        <v>senior</v>
      </c>
      <c r="H923" s="36"/>
      <c r="I923" s="3">
        <v>20</v>
      </c>
      <c r="J923" s="2" t="s">
        <v>28</v>
      </c>
      <c r="K923" s="2" t="s">
        <v>11</v>
      </c>
      <c r="L923" s="20" t="str">
        <f>IF(AND(I923&lt;5,'Billing Details'!I923&gt;10000),"High Priority","Regular Follow Up")</f>
        <v>Regular Follow Up</v>
      </c>
      <c r="M923" t="str">
        <f>IF(AND(L923="High Priority",'Patient Health Records'!U923="Critical",'Patient Health Records'!T923="Yes"),"Needs Attention",IF(AND('Patient Health Records'!U923&lt;&gt; "Critical",'Patient Health Records'!T923="Yes"),"Monitor Later",IF(AND('Patient Health Records'!U923="Critical",'Patient Health Records'!T923="No"),"Ask for Readmission","No Action")))</f>
        <v>Monitor Later</v>
      </c>
    </row>
    <row r="924" spans="1:13" ht="15.75" customHeight="1">
      <c r="A924" s="2" t="s">
        <v>1130</v>
      </c>
      <c r="B924" s="2" t="s">
        <v>48</v>
      </c>
      <c r="C924" s="2" t="s">
        <v>9</v>
      </c>
      <c r="D924" s="17">
        <v>31047</v>
      </c>
      <c r="E924" s="36">
        <f t="shared" si="29"/>
        <v>1984</v>
      </c>
      <c r="F924" s="36">
        <f t="shared" ca="1" si="30"/>
        <v>42</v>
      </c>
      <c r="G924" s="36" t="str" cm="1">
        <f t="array" aca="1" ref="G924" ca="1">_xlfn.IFS(AND(F924&gt;=21,F924&lt;=35), "Young Adults", AND(F924&gt;=35, F924&lt;=45), "Senior Adullt", AND(F924&gt;=46,F924&lt;=65), "senior",AND(F924&gt;=66,F924&lt;=87),"Super Adults")</f>
        <v>Senior Adullt</v>
      </c>
      <c r="H924" s="36"/>
      <c r="I924" s="3">
        <v>3</v>
      </c>
      <c r="J924" s="2" t="s">
        <v>10</v>
      </c>
      <c r="K924" s="2" t="s">
        <v>11</v>
      </c>
      <c r="L924" s="20" t="str">
        <f>IF(AND(I924&lt;5,'Billing Details'!I924&gt;10000),"High Priority","Regular Follow Up")</f>
        <v>Regular Follow Up</v>
      </c>
      <c r="M924" t="str">
        <f>IF(AND(L924="High Priority",'Patient Health Records'!U924="Critical",'Patient Health Records'!T924="Yes"),"Needs Attention",IF(AND('Patient Health Records'!U924&lt;&gt; "Critical",'Patient Health Records'!T924="Yes"),"Monitor Later",IF(AND('Patient Health Records'!U924="Critical",'Patient Health Records'!T924="No"),"Ask for Readmission","No Action")))</f>
        <v>No Action</v>
      </c>
    </row>
    <row r="925" spans="1:13" ht="15.75" customHeight="1">
      <c r="A925" s="2" t="s">
        <v>1131</v>
      </c>
      <c r="B925" s="2" t="s">
        <v>50</v>
      </c>
      <c r="C925" s="2" t="s">
        <v>19</v>
      </c>
      <c r="D925" s="17">
        <v>28855</v>
      </c>
      <c r="E925" s="36">
        <f t="shared" si="29"/>
        <v>1978</v>
      </c>
      <c r="F925" s="36">
        <f t="shared" ca="1" si="30"/>
        <v>48</v>
      </c>
      <c r="G925" s="36" t="str" cm="1">
        <f t="array" aca="1" ref="G925" ca="1">_xlfn.IFS(AND(F925&gt;=21,F925&lt;=35), "Young Adults", AND(F925&gt;=35, F925&lt;=45), "Senior Adullt", AND(F925&gt;=46,F925&lt;=65), "senior",AND(F925&gt;=66,F925&lt;=87),"Super Adults")</f>
        <v>senior</v>
      </c>
      <c r="H925" s="36"/>
      <c r="I925" s="3">
        <v>150</v>
      </c>
      <c r="J925" s="2" t="s">
        <v>43</v>
      </c>
      <c r="K925" s="2" t="s">
        <v>51</v>
      </c>
      <c r="L925" s="20" t="str">
        <f>IF(AND(I925&lt;5,'Billing Details'!I925&gt;10000),"High Priority","Regular Follow Up")</f>
        <v>Regular Follow Up</v>
      </c>
      <c r="M925" t="str">
        <f>IF(AND(L925="High Priority",'Patient Health Records'!U925="Critical",'Patient Health Records'!T925="Yes"),"Needs Attention",IF(AND('Patient Health Records'!U925&lt;&gt; "Critical",'Patient Health Records'!T925="Yes"),"Monitor Later",IF(AND('Patient Health Records'!U925="Critical",'Patient Health Records'!T925="No"),"Ask for Readmission","No Action")))</f>
        <v>No Action</v>
      </c>
    </row>
    <row r="926" spans="1:13" ht="15.75" customHeight="1">
      <c r="A926" s="2" t="s">
        <v>1132</v>
      </c>
      <c r="B926" s="2" t="s">
        <v>1133</v>
      </c>
      <c r="C926" s="2" t="s">
        <v>19</v>
      </c>
      <c r="D926" s="17">
        <v>24472</v>
      </c>
      <c r="E926" s="36">
        <f t="shared" si="29"/>
        <v>1966</v>
      </c>
      <c r="F926" s="36">
        <f t="shared" ca="1" si="30"/>
        <v>60</v>
      </c>
      <c r="G926" s="36" t="str" cm="1">
        <f t="array" aca="1" ref="G926" ca="1">_xlfn.IFS(AND(F926&gt;=21,F926&lt;=35), "Young Adults", AND(F926&gt;=35, F926&lt;=45), "Senior Adullt", AND(F926&gt;=46,F926&lt;=65), "senior",AND(F926&gt;=66,F926&lt;=87),"Super Adults")</f>
        <v>senior</v>
      </c>
      <c r="H926" s="36"/>
      <c r="I926" s="3">
        <v>400</v>
      </c>
      <c r="J926" s="2" t="s">
        <v>14</v>
      </c>
      <c r="K926" s="2" t="s">
        <v>51</v>
      </c>
      <c r="L926" s="20" t="str">
        <f>IF(AND(I926&lt;5,'Billing Details'!I926&gt;10000),"High Priority","Regular Follow Up")</f>
        <v>Regular Follow Up</v>
      </c>
      <c r="M926" t="str">
        <f>IF(AND(L926="High Priority",'Patient Health Records'!U926="Critical",'Patient Health Records'!T926="Yes"),"Needs Attention",IF(AND('Patient Health Records'!U926&lt;&gt; "Critical",'Patient Health Records'!T926="Yes"),"Monitor Later",IF(AND('Patient Health Records'!U926="Critical",'Patient Health Records'!T926="No"),"Ask for Readmission","No Action")))</f>
        <v>Monitor Later</v>
      </c>
    </row>
    <row r="927" spans="1:13" ht="15.75" customHeight="1">
      <c r="A927" s="2" t="s">
        <v>1134</v>
      </c>
      <c r="B927" s="2" t="s">
        <v>987</v>
      </c>
      <c r="C927" s="2" t="s">
        <v>19</v>
      </c>
      <c r="D927" s="17">
        <v>29951</v>
      </c>
      <c r="E927" s="36">
        <f t="shared" si="29"/>
        <v>1981</v>
      </c>
      <c r="F927" s="36">
        <f t="shared" ca="1" si="30"/>
        <v>45</v>
      </c>
      <c r="G927" s="36" t="str" cm="1">
        <f t="array" aca="1" ref="G927" ca="1">_xlfn.IFS(AND(F927&gt;=21,F927&lt;=35), "Young Adults", AND(F927&gt;=35, F927&lt;=45), "Senior Adullt", AND(F927&gt;=46,F927&lt;=65), "senior",AND(F927&gt;=66,F927&lt;=87),"Super Adults")</f>
        <v>Senior Adullt</v>
      </c>
      <c r="H927" s="36"/>
      <c r="I927" s="3">
        <v>15</v>
      </c>
      <c r="J927" s="2" t="s">
        <v>28</v>
      </c>
      <c r="K927" s="2" t="s">
        <v>11</v>
      </c>
      <c r="L927" s="20" t="str">
        <f>IF(AND(I927&lt;5,'Billing Details'!I927&gt;10000),"High Priority","Regular Follow Up")</f>
        <v>Regular Follow Up</v>
      </c>
      <c r="M927" t="str">
        <f>IF(AND(L927="High Priority",'Patient Health Records'!U927="Critical",'Patient Health Records'!T927="Yes"),"Needs Attention",IF(AND('Patient Health Records'!U927&lt;&gt; "Critical",'Patient Health Records'!T927="Yes"),"Monitor Later",IF(AND('Patient Health Records'!U927="Critical",'Patient Health Records'!T927="No"),"Ask for Readmission","No Action")))</f>
        <v>No Action</v>
      </c>
    </row>
    <row r="928" spans="1:13" ht="15.75" customHeight="1">
      <c r="A928" s="2" t="s">
        <v>1135</v>
      </c>
      <c r="B928" s="2" t="s">
        <v>168</v>
      </c>
      <c r="C928" s="2" t="s">
        <v>9</v>
      </c>
      <c r="D928" s="17">
        <v>27029</v>
      </c>
      <c r="E928" s="36">
        <f t="shared" si="29"/>
        <v>1973</v>
      </c>
      <c r="F928" s="36">
        <f t="shared" ca="1" si="30"/>
        <v>53</v>
      </c>
      <c r="G928" s="36" t="str" cm="1">
        <f t="array" aca="1" ref="G928" ca="1">_xlfn.IFS(AND(F928&gt;=21,F928&lt;=35), "Young Adults", AND(F928&gt;=35, F928&lt;=45), "Senior Adullt", AND(F928&gt;=46,F928&lt;=65), "senior",AND(F928&gt;=66,F928&lt;=87),"Super Adults")</f>
        <v>senior</v>
      </c>
      <c r="H928" s="36"/>
      <c r="I928" s="3">
        <v>20</v>
      </c>
      <c r="J928" s="2" t="s">
        <v>20</v>
      </c>
      <c r="K928" s="2" t="s">
        <v>11</v>
      </c>
      <c r="L928" s="20" t="str">
        <f>IF(AND(I928&lt;5,'Billing Details'!I928&gt;10000),"High Priority","Regular Follow Up")</f>
        <v>Regular Follow Up</v>
      </c>
      <c r="M928" t="str">
        <f>IF(AND(L928="High Priority",'Patient Health Records'!U928="Critical",'Patient Health Records'!T928="Yes"),"Needs Attention",IF(AND('Patient Health Records'!U928&lt;&gt; "Critical",'Patient Health Records'!T928="Yes"),"Monitor Later",IF(AND('Patient Health Records'!U928="Critical",'Patient Health Records'!T928="No"),"Ask for Readmission","No Action")))</f>
        <v>Monitor Later</v>
      </c>
    </row>
    <row r="929" spans="1:13" ht="15.75" customHeight="1">
      <c r="A929" s="2" t="s">
        <v>1136</v>
      </c>
      <c r="B929" s="2" t="s">
        <v>591</v>
      </c>
      <c r="C929" s="2" t="s">
        <v>19</v>
      </c>
      <c r="D929" s="17">
        <v>23377</v>
      </c>
      <c r="E929" s="36">
        <f t="shared" si="29"/>
        <v>1964</v>
      </c>
      <c r="F929" s="36">
        <f t="shared" ca="1" si="30"/>
        <v>62</v>
      </c>
      <c r="G929" s="36" t="str" cm="1">
        <f t="array" aca="1" ref="G929" ca="1">_xlfn.IFS(AND(F929&gt;=21,F929&lt;=35), "Young Adults", AND(F929&gt;=35, F929&lt;=45), "Senior Adullt", AND(F929&gt;=46,F929&lt;=65), "senior",AND(F929&gt;=66,F929&lt;=87),"Super Adults")</f>
        <v>senior</v>
      </c>
      <c r="H929" s="36"/>
      <c r="I929" s="3">
        <v>5</v>
      </c>
      <c r="J929" s="2" t="s">
        <v>33</v>
      </c>
      <c r="K929" s="2" t="s">
        <v>29</v>
      </c>
      <c r="L929" s="20" t="str">
        <f>IF(AND(I929&lt;5,'Billing Details'!I929&gt;10000),"High Priority","Regular Follow Up")</f>
        <v>Regular Follow Up</v>
      </c>
      <c r="M929" t="str">
        <f>IF(AND(L929="High Priority",'Patient Health Records'!U929="Critical",'Patient Health Records'!T929="Yes"),"Needs Attention",IF(AND('Patient Health Records'!U929&lt;&gt; "Critical",'Patient Health Records'!T929="Yes"),"Monitor Later",IF(AND('Patient Health Records'!U929="Critical",'Patient Health Records'!T929="No"),"Ask for Readmission","No Action")))</f>
        <v>No Action</v>
      </c>
    </row>
    <row r="930" spans="1:13" ht="15.75" customHeight="1">
      <c r="A930" s="2" t="s">
        <v>1137</v>
      </c>
      <c r="B930" s="2" t="s">
        <v>1014</v>
      </c>
      <c r="C930" s="2" t="s">
        <v>19</v>
      </c>
      <c r="D930" s="17">
        <v>27029</v>
      </c>
      <c r="E930" s="36">
        <f t="shared" si="29"/>
        <v>1973</v>
      </c>
      <c r="F930" s="36">
        <f t="shared" ca="1" si="30"/>
        <v>53</v>
      </c>
      <c r="G930" s="36" t="str" cm="1">
        <f t="array" aca="1" ref="G930" ca="1">_xlfn.IFS(AND(F930&gt;=21,F930&lt;=35), "Young Adults", AND(F930&gt;=35, F930&lt;=45), "Senior Adullt", AND(F930&gt;=46,F930&lt;=65), "senior",AND(F930&gt;=66,F930&lt;=87),"Super Adults")</f>
        <v>senior</v>
      </c>
      <c r="H930" s="36"/>
      <c r="I930" s="3">
        <v>5</v>
      </c>
      <c r="J930" s="2" t="s">
        <v>28</v>
      </c>
      <c r="K930" s="2" t="s">
        <v>11</v>
      </c>
      <c r="L930" s="20" t="str">
        <f>IF(AND(I930&lt;5,'Billing Details'!I930&gt;10000),"High Priority","Regular Follow Up")</f>
        <v>Regular Follow Up</v>
      </c>
      <c r="M930" t="str">
        <f>IF(AND(L930="High Priority",'Patient Health Records'!U930="Critical",'Patient Health Records'!T930="Yes"),"Needs Attention",IF(AND('Patient Health Records'!U930&lt;&gt; "Critical",'Patient Health Records'!T930="Yes"),"Monitor Later",IF(AND('Patient Health Records'!U930="Critical",'Patient Health Records'!T930="No"),"Ask for Readmission","No Action")))</f>
        <v>No Action</v>
      </c>
    </row>
    <row r="931" spans="1:13" ht="15.75" customHeight="1">
      <c r="A931" s="2" t="s">
        <v>1138</v>
      </c>
      <c r="B931" s="2" t="s">
        <v>238</v>
      </c>
      <c r="C931" s="2" t="s">
        <v>19</v>
      </c>
      <c r="D931" s="17">
        <v>27029</v>
      </c>
      <c r="E931" s="36">
        <f t="shared" si="29"/>
        <v>1973</v>
      </c>
      <c r="F931" s="36">
        <f t="shared" ca="1" si="30"/>
        <v>53</v>
      </c>
      <c r="G931" s="36" t="str" cm="1">
        <f t="array" aca="1" ref="G931" ca="1">_xlfn.IFS(AND(F931&gt;=21,F931&lt;=35), "Young Adults", AND(F931&gt;=35, F931&lt;=45), "Senior Adullt", AND(F931&gt;=46,F931&lt;=65), "senior",AND(F931&gt;=66,F931&lt;=87),"Super Adults")</f>
        <v>senior</v>
      </c>
      <c r="H931" s="36"/>
      <c r="I931" s="3">
        <v>20</v>
      </c>
      <c r="J931" s="2" t="s">
        <v>28</v>
      </c>
      <c r="K931" s="2" t="s">
        <v>11</v>
      </c>
      <c r="L931" s="20" t="str">
        <f>IF(AND(I931&lt;5,'Billing Details'!I931&gt;10000),"High Priority","Regular Follow Up")</f>
        <v>Regular Follow Up</v>
      </c>
      <c r="M931" t="str">
        <f>IF(AND(L931="High Priority",'Patient Health Records'!U931="Critical",'Patient Health Records'!T931="Yes"),"Needs Attention",IF(AND('Patient Health Records'!U931&lt;&gt; "Critical",'Patient Health Records'!T931="Yes"),"Monitor Later",IF(AND('Patient Health Records'!U931="Critical",'Patient Health Records'!T931="No"),"Ask for Readmission","No Action")))</f>
        <v>No Action</v>
      </c>
    </row>
    <row r="932" spans="1:13" ht="15.75" customHeight="1">
      <c r="A932" s="2" t="s">
        <v>1139</v>
      </c>
      <c r="B932" s="2" t="s">
        <v>181</v>
      </c>
      <c r="C932" s="2" t="s">
        <v>9</v>
      </c>
      <c r="D932" s="17">
        <v>31412</v>
      </c>
      <c r="E932" s="36">
        <f t="shared" si="29"/>
        <v>1985</v>
      </c>
      <c r="F932" s="36">
        <f t="shared" ca="1" si="30"/>
        <v>41</v>
      </c>
      <c r="G932" s="36" t="str" cm="1">
        <f t="array" aca="1" ref="G932" ca="1">_xlfn.IFS(AND(F932&gt;=21,F932&lt;=35), "Young Adults", AND(F932&gt;=35, F932&lt;=45), "Senior Adullt", AND(F932&gt;=46,F932&lt;=65), "senior",AND(F932&gt;=66,F932&lt;=87),"Super Adults")</f>
        <v>Senior Adullt</v>
      </c>
      <c r="H932" s="36"/>
      <c r="I932" s="3">
        <v>7</v>
      </c>
      <c r="J932" s="2" t="s">
        <v>28</v>
      </c>
      <c r="K932" s="2" t="s">
        <v>11</v>
      </c>
      <c r="L932" s="20" t="str">
        <f>IF(AND(I932&lt;5,'Billing Details'!I932&gt;10000),"High Priority","Regular Follow Up")</f>
        <v>Regular Follow Up</v>
      </c>
      <c r="M932" t="str">
        <f>IF(AND(L932="High Priority",'Patient Health Records'!U932="Critical",'Patient Health Records'!T932="Yes"),"Needs Attention",IF(AND('Patient Health Records'!U932&lt;&gt; "Critical",'Patient Health Records'!T932="Yes"),"Monitor Later",IF(AND('Patient Health Records'!U932="Critical",'Patient Health Records'!T932="No"),"Ask for Readmission","No Action")))</f>
        <v>No Action</v>
      </c>
    </row>
    <row r="933" spans="1:13" ht="15.75" customHeight="1">
      <c r="A933" s="2" t="s">
        <v>1140</v>
      </c>
      <c r="B933" s="2" t="s">
        <v>311</v>
      </c>
      <c r="C933" s="2" t="s">
        <v>19</v>
      </c>
      <c r="D933" s="17">
        <v>14245</v>
      </c>
      <c r="E933" s="36">
        <f t="shared" si="29"/>
        <v>1938</v>
      </c>
      <c r="F933" s="36">
        <f t="shared" ca="1" si="30"/>
        <v>88</v>
      </c>
      <c r="G933" s="36" t="e" cm="1">
        <f t="array" aca="1" ref="G933" ca="1">_xlfn.IFS(AND(F933&gt;=21,F933&lt;=35), "Young Adults", AND(F933&gt;=35, F933&lt;=45), "Senior Adullt", AND(F933&gt;=46,F933&lt;=65), "senior",AND(F933&gt;=66,F933&lt;=87),"Super Adults")</f>
        <v>#N/A</v>
      </c>
      <c r="H933" s="36"/>
      <c r="I933" s="3">
        <v>50</v>
      </c>
      <c r="J933" s="2" t="s">
        <v>14</v>
      </c>
      <c r="K933" s="2" t="s">
        <v>51</v>
      </c>
      <c r="L933" s="20" t="str">
        <f>IF(AND(I933&lt;5,'Billing Details'!I933&gt;10000),"High Priority","Regular Follow Up")</f>
        <v>Regular Follow Up</v>
      </c>
      <c r="M933" t="str">
        <f>IF(AND(L933="High Priority",'Patient Health Records'!U933="Critical",'Patient Health Records'!T933="Yes"),"Needs Attention",IF(AND('Patient Health Records'!U933&lt;&gt; "Critical",'Patient Health Records'!T933="Yes"),"Monitor Later",IF(AND('Patient Health Records'!U933="Critical",'Patient Health Records'!T933="No"),"Ask for Readmission","No Action")))</f>
        <v>No Action</v>
      </c>
    </row>
    <row r="934" spans="1:13" ht="15.75" customHeight="1">
      <c r="A934" s="2" t="s">
        <v>1141</v>
      </c>
      <c r="B934" s="2" t="s">
        <v>151</v>
      </c>
      <c r="C934" s="2" t="s">
        <v>19</v>
      </c>
      <c r="D934" s="17">
        <v>28855</v>
      </c>
      <c r="E934" s="36">
        <f t="shared" si="29"/>
        <v>1978</v>
      </c>
      <c r="F934" s="36">
        <f t="shared" ca="1" si="30"/>
        <v>48</v>
      </c>
      <c r="G934" s="36" t="str" cm="1">
        <f t="array" aca="1" ref="G934" ca="1">_xlfn.IFS(AND(F934&gt;=21,F934&lt;=35), "Young Adults", AND(F934&gt;=35, F934&lt;=45), "Senior Adullt", AND(F934&gt;=46,F934&lt;=65), "senior",AND(F934&gt;=66,F934&lt;=87),"Super Adults")</f>
        <v>senior</v>
      </c>
      <c r="H934" s="36"/>
      <c r="I934" s="3">
        <v>9</v>
      </c>
      <c r="J934" s="2" t="s">
        <v>10</v>
      </c>
      <c r="K934" s="2" t="s">
        <v>11</v>
      </c>
      <c r="L934" s="20" t="str">
        <f>IF(AND(I934&lt;5,'Billing Details'!I934&gt;10000),"High Priority","Regular Follow Up")</f>
        <v>Regular Follow Up</v>
      </c>
      <c r="M934" t="str">
        <f>IF(AND(L934="High Priority",'Patient Health Records'!U934="Critical",'Patient Health Records'!T934="Yes"),"Needs Attention",IF(AND('Patient Health Records'!U934&lt;&gt; "Critical",'Patient Health Records'!T934="Yes"),"Monitor Later",IF(AND('Patient Health Records'!U934="Critical",'Patient Health Records'!T934="No"),"Ask for Readmission","No Action")))</f>
        <v>Monitor Later</v>
      </c>
    </row>
    <row r="935" spans="1:13" ht="15.75" customHeight="1">
      <c r="A935" s="2" t="s">
        <v>1142</v>
      </c>
      <c r="B935" s="2" t="s">
        <v>125</v>
      </c>
      <c r="C935" s="2" t="s">
        <v>19</v>
      </c>
      <c r="D935" s="17">
        <v>34334</v>
      </c>
      <c r="E935" s="36">
        <f t="shared" si="29"/>
        <v>1993</v>
      </c>
      <c r="F935" s="36">
        <f t="shared" ca="1" si="30"/>
        <v>33</v>
      </c>
      <c r="G935" s="36" t="str" cm="1">
        <f t="array" aca="1" ref="G935" ca="1">_xlfn.IFS(AND(F935&gt;=21,F935&lt;=35), "Young Adults", AND(F935&gt;=35, F935&lt;=45), "Senior Adullt", AND(F935&gt;=46,F935&lt;=65), "senior",AND(F935&gt;=66,F935&lt;=87),"Super Adults")</f>
        <v>Young Adults</v>
      </c>
      <c r="H935" s="36"/>
      <c r="I935" s="3">
        <v>25</v>
      </c>
      <c r="J935" s="2" t="s">
        <v>20</v>
      </c>
      <c r="K935" s="2" t="s">
        <v>11</v>
      </c>
      <c r="L935" s="20" t="str">
        <f>IF(AND(I935&lt;5,'Billing Details'!I935&gt;10000),"High Priority","Regular Follow Up")</f>
        <v>Regular Follow Up</v>
      </c>
      <c r="M935" t="str">
        <f>IF(AND(L935="High Priority",'Patient Health Records'!U935="Critical",'Patient Health Records'!T935="Yes"),"Needs Attention",IF(AND('Patient Health Records'!U935&lt;&gt; "Critical",'Patient Health Records'!T935="Yes"),"Monitor Later",IF(AND('Patient Health Records'!U935="Critical",'Patient Health Records'!T935="No"),"Ask for Readmission","No Action")))</f>
        <v>Monitor Later</v>
      </c>
    </row>
    <row r="936" spans="1:13" ht="15.75" customHeight="1">
      <c r="A936" s="2" t="s">
        <v>1143</v>
      </c>
      <c r="B936" s="2" t="s">
        <v>108</v>
      </c>
      <c r="C936" s="2" t="s">
        <v>19</v>
      </c>
      <c r="D936" s="17">
        <v>27760</v>
      </c>
      <c r="E936" s="36">
        <f t="shared" si="29"/>
        <v>1976</v>
      </c>
      <c r="F936" s="36">
        <f t="shared" ca="1" si="30"/>
        <v>50</v>
      </c>
      <c r="G936" s="36" t="str" cm="1">
        <f t="array" aca="1" ref="G936" ca="1">_xlfn.IFS(AND(F936&gt;=21,F936&lt;=35), "Young Adults", AND(F936&gt;=35, F936&lt;=45), "Senior Adullt", AND(F936&gt;=46,F936&lt;=65), "senior",AND(F936&gt;=66,F936&lt;=87),"Super Adults")</f>
        <v>senior</v>
      </c>
      <c r="H936" s="36"/>
      <c r="I936" s="3"/>
      <c r="J936" s="2" t="s">
        <v>43</v>
      </c>
      <c r="K936" s="2" t="s">
        <v>51</v>
      </c>
      <c r="L936" s="20" t="str">
        <f>IF(AND(I936&lt;5,'Billing Details'!I936&gt;10000),"High Priority","Regular Follow Up")</f>
        <v>High Priority</v>
      </c>
      <c r="M936" t="str">
        <f>IF(AND(L936="High Priority",'Patient Health Records'!U936="Critical",'Patient Health Records'!T936="Yes"),"Needs Attention",IF(AND('Patient Health Records'!U936&lt;&gt; "Critical",'Patient Health Records'!T936="Yes"),"Monitor Later",IF(AND('Patient Health Records'!U936="Critical",'Patient Health Records'!T936="No"),"Ask for Readmission","No Action")))</f>
        <v>Monitor Later</v>
      </c>
    </row>
    <row r="937" spans="1:13" ht="15.75" customHeight="1">
      <c r="A937" s="2" t="s">
        <v>1144</v>
      </c>
      <c r="B937" s="2" t="s">
        <v>96</v>
      </c>
      <c r="C937" s="2" t="s">
        <v>19</v>
      </c>
      <c r="D937" s="17">
        <v>23377</v>
      </c>
      <c r="E937" s="36">
        <f t="shared" si="29"/>
        <v>1964</v>
      </c>
      <c r="F937" s="36">
        <f t="shared" ca="1" si="30"/>
        <v>62</v>
      </c>
      <c r="G937" s="36" t="str" cm="1">
        <f t="array" aca="1" ref="G937" ca="1">_xlfn.IFS(AND(F937&gt;=21,F937&lt;=35), "Young Adults", AND(F937&gt;=35, F937&lt;=45), "Senior Adullt", AND(F937&gt;=46,F937&lt;=65), "senior",AND(F937&gt;=66,F937&lt;=87),"Super Adults")</f>
        <v>senior</v>
      </c>
      <c r="H937" s="36"/>
      <c r="I937" s="3">
        <v>12</v>
      </c>
      <c r="J937" s="2" t="s">
        <v>28</v>
      </c>
      <c r="K937" s="2" t="s">
        <v>11</v>
      </c>
      <c r="L937" s="20" t="str">
        <f>IF(AND(I937&lt;5,'Billing Details'!I937&gt;10000),"High Priority","Regular Follow Up")</f>
        <v>Regular Follow Up</v>
      </c>
      <c r="M937" t="str">
        <f>IF(AND(L937="High Priority",'Patient Health Records'!U937="Critical",'Patient Health Records'!T937="Yes"),"Needs Attention",IF(AND('Patient Health Records'!U937&lt;&gt; "Critical",'Patient Health Records'!T937="Yes"),"Monitor Later",IF(AND('Patient Health Records'!U937="Critical",'Patient Health Records'!T937="No"),"Ask for Readmission","No Action")))</f>
        <v>No Action</v>
      </c>
    </row>
    <row r="938" spans="1:13" ht="15.75" customHeight="1">
      <c r="A938" s="2" t="s">
        <v>1145</v>
      </c>
      <c r="B938" s="2" t="s">
        <v>171</v>
      </c>
      <c r="C938" s="2" t="s">
        <v>19</v>
      </c>
      <c r="D938" s="17">
        <v>27029</v>
      </c>
      <c r="E938" s="36">
        <f t="shared" si="29"/>
        <v>1973</v>
      </c>
      <c r="F938" s="36">
        <f t="shared" ca="1" si="30"/>
        <v>53</v>
      </c>
      <c r="G938" s="36" t="str" cm="1">
        <f t="array" aca="1" ref="G938" ca="1">_xlfn.IFS(AND(F938&gt;=21,F938&lt;=35), "Young Adults", AND(F938&gt;=35, F938&lt;=45), "Senior Adullt", AND(F938&gt;=46,F938&lt;=65), "senior",AND(F938&gt;=66,F938&lt;=87),"Super Adults")</f>
        <v>senior</v>
      </c>
      <c r="H938" s="36"/>
      <c r="I938" s="3">
        <v>5</v>
      </c>
      <c r="J938" s="2" t="s">
        <v>33</v>
      </c>
      <c r="K938" s="2" t="s">
        <v>29</v>
      </c>
      <c r="L938" s="20" t="str">
        <f>IF(AND(I938&lt;5,'Billing Details'!I938&gt;10000),"High Priority","Regular Follow Up")</f>
        <v>Regular Follow Up</v>
      </c>
      <c r="M938" t="str">
        <f>IF(AND(L938="High Priority",'Patient Health Records'!U938="Critical",'Patient Health Records'!T938="Yes"),"Needs Attention",IF(AND('Patient Health Records'!U938&lt;&gt; "Critical",'Patient Health Records'!T938="Yes"),"Monitor Later",IF(AND('Patient Health Records'!U938="Critical",'Patient Health Records'!T938="No"),"Ask for Readmission","No Action")))</f>
        <v>Ask for Readmission</v>
      </c>
    </row>
    <row r="939" spans="1:13" ht="15.75" customHeight="1">
      <c r="A939" s="2" t="s">
        <v>1146</v>
      </c>
      <c r="B939" s="2" t="s">
        <v>309</v>
      </c>
      <c r="C939" s="2" t="s">
        <v>9</v>
      </c>
      <c r="D939" s="17">
        <v>32508</v>
      </c>
      <c r="E939" s="36">
        <f t="shared" si="29"/>
        <v>1988</v>
      </c>
      <c r="F939" s="36">
        <f t="shared" ca="1" si="30"/>
        <v>38</v>
      </c>
      <c r="G939" s="36" t="str" cm="1">
        <f t="array" aca="1" ref="G939" ca="1">_xlfn.IFS(AND(F939&gt;=21,F939&lt;=35), "Young Adults", AND(F939&gt;=35, F939&lt;=45), "Senior Adullt", AND(F939&gt;=46,F939&lt;=65), "senior",AND(F939&gt;=66,F939&lt;=87),"Super Adults")</f>
        <v>Senior Adullt</v>
      </c>
      <c r="H939" s="36"/>
      <c r="I939" s="3">
        <v>15</v>
      </c>
      <c r="J939" s="2" t="s">
        <v>16</v>
      </c>
      <c r="K939" s="2" t="s">
        <v>17</v>
      </c>
      <c r="L939" s="20" t="str">
        <f>IF(AND(I939&lt;5,'Billing Details'!I939&gt;10000),"High Priority","Regular Follow Up")</f>
        <v>Regular Follow Up</v>
      </c>
      <c r="M939" t="str">
        <f>IF(AND(L939="High Priority",'Patient Health Records'!U939="Critical",'Patient Health Records'!T939="Yes"),"Needs Attention",IF(AND('Patient Health Records'!U939&lt;&gt; "Critical",'Patient Health Records'!T939="Yes"),"Monitor Later",IF(AND('Patient Health Records'!U939="Critical",'Patient Health Records'!T939="No"),"Ask for Readmission","No Action")))</f>
        <v>Ask for Readmission</v>
      </c>
    </row>
    <row r="940" spans="1:13" ht="15.75" customHeight="1">
      <c r="A940" s="2" t="s">
        <v>1147</v>
      </c>
      <c r="B940" s="2" t="s">
        <v>161</v>
      </c>
      <c r="C940" s="2" t="s">
        <v>19</v>
      </c>
      <c r="D940" s="17">
        <v>34334</v>
      </c>
      <c r="E940" s="36">
        <f t="shared" si="29"/>
        <v>1993</v>
      </c>
      <c r="F940" s="36">
        <f t="shared" ca="1" si="30"/>
        <v>33</v>
      </c>
      <c r="G940" s="36" t="str" cm="1">
        <f t="array" aca="1" ref="G940" ca="1">_xlfn.IFS(AND(F940&gt;=21,F940&lt;=35), "Young Adults", AND(F940&gt;=35, F940&lt;=45), "Senior Adullt", AND(F940&gt;=46,F940&lt;=65), "senior",AND(F940&gt;=66,F940&lt;=87),"Super Adults")</f>
        <v>Young Adults</v>
      </c>
      <c r="H940" s="36"/>
      <c r="I940" s="3">
        <v>20</v>
      </c>
      <c r="J940" s="2" t="s">
        <v>43</v>
      </c>
      <c r="K940" s="2" t="s">
        <v>51</v>
      </c>
      <c r="L940" s="20" t="str">
        <f>IF(AND(I940&lt;5,'Billing Details'!I940&gt;10000),"High Priority","Regular Follow Up")</f>
        <v>Regular Follow Up</v>
      </c>
      <c r="M940" t="str">
        <f>IF(AND(L940="High Priority",'Patient Health Records'!U940="Critical",'Patient Health Records'!T940="Yes"),"Needs Attention",IF(AND('Patient Health Records'!U940&lt;&gt; "Critical",'Patient Health Records'!T940="Yes"),"Monitor Later",IF(AND('Patient Health Records'!U940="Critical",'Patient Health Records'!T940="No"),"Ask for Readmission","No Action")))</f>
        <v>No Action</v>
      </c>
    </row>
    <row r="941" spans="1:13" ht="15.75" customHeight="1">
      <c r="A941" s="2" t="s">
        <v>1148</v>
      </c>
      <c r="B941" s="2" t="s">
        <v>1734</v>
      </c>
      <c r="C941" s="2" t="s">
        <v>19</v>
      </c>
      <c r="D941" s="17">
        <v>27029</v>
      </c>
      <c r="E941" s="36">
        <f t="shared" si="29"/>
        <v>1973</v>
      </c>
      <c r="F941" s="36">
        <f t="shared" ca="1" si="30"/>
        <v>53</v>
      </c>
      <c r="G941" s="36" t="str" cm="1">
        <f t="array" aca="1" ref="G941" ca="1">_xlfn.IFS(AND(F941&gt;=21,F941&lt;=35), "Young Adults", AND(F941&gt;=35, F941&lt;=45), "Senior Adullt", AND(F941&gt;=46,F941&lt;=65), "senior",AND(F941&gt;=66,F941&lt;=87),"Super Adults")</f>
        <v>senior</v>
      </c>
      <c r="H941" s="36"/>
      <c r="I941" s="3">
        <v>5</v>
      </c>
      <c r="J941" s="2" t="s">
        <v>33</v>
      </c>
      <c r="K941" s="2" t="s">
        <v>29</v>
      </c>
      <c r="L941" s="20" t="str">
        <f>IF(AND(I941&lt;5,'Billing Details'!I941&gt;10000),"High Priority","Regular Follow Up")</f>
        <v>Regular Follow Up</v>
      </c>
      <c r="M941" t="str">
        <f>IF(AND(L941="High Priority",'Patient Health Records'!U941="Critical",'Patient Health Records'!T941="Yes"),"Needs Attention",IF(AND('Patient Health Records'!U941&lt;&gt; "Critical",'Patient Health Records'!T941="Yes"),"Monitor Later",IF(AND('Patient Health Records'!U941="Critical",'Patient Health Records'!T941="No"),"Ask for Readmission","No Action")))</f>
        <v>No Action</v>
      </c>
    </row>
    <row r="942" spans="1:13" ht="15.75" customHeight="1">
      <c r="A942" s="2" t="s">
        <v>1149</v>
      </c>
      <c r="B942" s="2" t="s">
        <v>542</v>
      </c>
      <c r="C942" s="2" t="s">
        <v>9</v>
      </c>
      <c r="D942" s="17">
        <v>27029</v>
      </c>
      <c r="E942" s="36">
        <f t="shared" si="29"/>
        <v>1973</v>
      </c>
      <c r="F942" s="36">
        <f t="shared" ca="1" si="30"/>
        <v>53</v>
      </c>
      <c r="G942" s="36" t="str" cm="1">
        <f t="array" aca="1" ref="G942" ca="1">_xlfn.IFS(AND(F942&gt;=21,F942&lt;=35), "Young Adults", AND(F942&gt;=35, F942&lt;=45), "Senior Adullt", AND(F942&gt;=46,F942&lt;=65), "senior",AND(F942&gt;=66,F942&lt;=87),"Super Adults")</f>
        <v>senior</v>
      </c>
      <c r="H942" s="36"/>
      <c r="I942" s="3">
        <v>20</v>
      </c>
      <c r="J942" s="2" t="s">
        <v>16</v>
      </c>
      <c r="K942" s="2" t="s">
        <v>17</v>
      </c>
      <c r="L942" s="20" t="str">
        <f>IF(AND(I942&lt;5,'Billing Details'!I942&gt;10000),"High Priority","Regular Follow Up")</f>
        <v>Regular Follow Up</v>
      </c>
      <c r="M942" t="str">
        <f>IF(AND(L942="High Priority",'Patient Health Records'!U942="Critical",'Patient Health Records'!T942="Yes"),"Needs Attention",IF(AND('Patient Health Records'!U942&lt;&gt; "Critical",'Patient Health Records'!T942="Yes"),"Monitor Later",IF(AND('Patient Health Records'!U942="Critical",'Patient Health Records'!T942="No"),"Ask for Readmission","No Action")))</f>
        <v>Monitor Later</v>
      </c>
    </row>
    <row r="943" spans="1:13" ht="15.75" customHeight="1">
      <c r="A943" s="2" t="s">
        <v>1150</v>
      </c>
      <c r="B943" s="2" t="s">
        <v>197</v>
      </c>
      <c r="C943" s="2" t="s">
        <v>19</v>
      </c>
      <c r="D943" s="17">
        <v>30682</v>
      </c>
      <c r="E943" s="36">
        <f t="shared" si="29"/>
        <v>1984</v>
      </c>
      <c r="F943" s="36">
        <f t="shared" ca="1" si="30"/>
        <v>42</v>
      </c>
      <c r="G943" s="36" t="str" cm="1">
        <f t="array" aca="1" ref="G943" ca="1">_xlfn.IFS(AND(F943&gt;=21,F943&lt;=35), "Young Adults", AND(F943&gt;=35, F943&lt;=45), "Senior Adullt", AND(F943&gt;=46,F943&lt;=65), "senior",AND(F943&gt;=66,F943&lt;=87),"Super Adults")</f>
        <v>Senior Adullt</v>
      </c>
      <c r="H943" s="36"/>
      <c r="I943" s="3">
        <v>9</v>
      </c>
      <c r="J943" s="2" t="s">
        <v>33</v>
      </c>
      <c r="K943" s="2" t="s">
        <v>29</v>
      </c>
      <c r="L943" s="20" t="str">
        <f>IF(AND(I943&lt;5,'Billing Details'!I943&gt;10000),"High Priority","Regular Follow Up")</f>
        <v>Regular Follow Up</v>
      </c>
      <c r="M943" t="str">
        <f>IF(AND(L943="High Priority",'Patient Health Records'!U943="Critical",'Patient Health Records'!T943="Yes"),"Needs Attention",IF(AND('Patient Health Records'!U943&lt;&gt; "Critical",'Patient Health Records'!T943="Yes"),"Monitor Later",IF(AND('Patient Health Records'!U943="Critical",'Patient Health Records'!T943="No"),"Ask for Readmission","No Action")))</f>
        <v>No Action</v>
      </c>
    </row>
    <row r="944" spans="1:13" ht="15.75" customHeight="1">
      <c r="A944" s="2" t="s">
        <v>1151</v>
      </c>
      <c r="B944" s="2" t="s">
        <v>324</v>
      </c>
      <c r="C944" s="2" t="s">
        <v>9</v>
      </c>
      <c r="D944" s="17">
        <v>27029</v>
      </c>
      <c r="E944" s="36">
        <f t="shared" si="29"/>
        <v>1973</v>
      </c>
      <c r="F944" s="36">
        <f t="shared" ca="1" si="30"/>
        <v>53</v>
      </c>
      <c r="G944" s="36" t="str" cm="1">
        <f t="array" aca="1" ref="G944" ca="1">_xlfn.IFS(AND(F944&gt;=21,F944&lt;=35), "Young Adults", AND(F944&gt;=35, F944&lt;=45), "Senior Adullt", AND(F944&gt;=46,F944&lt;=65), "senior",AND(F944&gt;=66,F944&lt;=87),"Super Adults")</f>
        <v>senior</v>
      </c>
      <c r="H944" s="36"/>
      <c r="I944" s="3">
        <v>2</v>
      </c>
      <c r="J944" s="2" t="s">
        <v>22</v>
      </c>
      <c r="K944" s="2" t="s">
        <v>17</v>
      </c>
      <c r="L944" s="20" t="str">
        <f>IF(AND(I944&lt;5,'Billing Details'!I944&gt;10000),"High Priority","Regular Follow Up")</f>
        <v>High Priority</v>
      </c>
      <c r="M944" t="str">
        <f>IF(AND(L944="High Priority",'Patient Health Records'!U944="Critical",'Patient Health Records'!T944="Yes"),"Needs Attention",IF(AND('Patient Health Records'!U944&lt;&gt; "Critical",'Patient Health Records'!T944="Yes"),"Monitor Later",IF(AND('Patient Health Records'!U944="Critical",'Patient Health Records'!T944="No"),"Ask for Readmission","No Action")))</f>
        <v>Monitor Later</v>
      </c>
    </row>
    <row r="945" spans="1:13" ht="15.75" customHeight="1">
      <c r="A945" s="2" t="s">
        <v>1152</v>
      </c>
      <c r="B945" s="2" t="s">
        <v>1153</v>
      </c>
      <c r="C945" s="2" t="s">
        <v>19</v>
      </c>
      <c r="D945" s="17">
        <v>19724</v>
      </c>
      <c r="E945" s="36">
        <f t="shared" si="29"/>
        <v>1953</v>
      </c>
      <c r="F945" s="36">
        <f t="shared" ca="1" si="30"/>
        <v>73</v>
      </c>
      <c r="G945" s="36" t="str" cm="1">
        <f t="array" aca="1" ref="G945" ca="1">_xlfn.IFS(AND(F945&gt;=21,F945&lt;=35), "Young Adults", AND(F945&gt;=35, F945&lt;=45), "Senior Adullt", AND(F945&gt;=46,F945&lt;=65), "senior",AND(F945&gt;=66,F945&lt;=87),"Super Adults")</f>
        <v>Super Adults</v>
      </c>
      <c r="H945" s="36"/>
      <c r="I945" s="3">
        <v>12</v>
      </c>
      <c r="J945" s="2" t="s">
        <v>14</v>
      </c>
      <c r="K945" s="2" t="s">
        <v>51</v>
      </c>
      <c r="L945" s="20" t="str">
        <f>IF(AND(I945&lt;5,'Billing Details'!I945&gt;10000),"High Priority","Regular Follow Up")</f>
        <v>Regular Follow Up</v>
      </c>
      <c r="M945" t="str">
        <f>IF(AND(L945="High Priority",'Patient Health Records'!U945="Critical",'Patient Health Records'!T945="Yes"),"Needs Attention",IF(AND('Patient Health Records'!U945&lt;&gt; "Critical",'Patient Health Records'!T945="Yes"),"Monitor Later",IF(AND('Patient Health Records'!U945="Critical",'Patient Health Records'!T945="No"),"Ask for Readmission","No Action")))</f>
        <v>No Action</v>
      </c>
    </row>
    <row r="946" spans="1:13" ht="15.75" customHeight="1">
      <c r="A946" s="2" t="s">
        <v>1154</v>
      </c>
      <c r="B946" s="2" t="s">
        <v>911</v>
      </c>
      <c r="C946" s="2" t="s">
        <v>9</v>
      </c>
      <c r="D946" s="17">
        <v>30682</v>
      </c>
      <c r="E946" s="36">
        <f t="shared" si="29"/>
        <v>1984</v>
      </c>
      <c r="F946" s="36">
        <f t="shared" ca="1" si="30"/>
        <v>42</v>
      </c>
      <c r="G946" s="36" t="str" cm="1">
        <f t="array" aca="1" ref="G946" ca="1">_xlfn.IFS(AND(F946&gt;=21,F946&lt;=35), "Young Adults", AND(F946&gt;=35, F946&lt;=45), "Senior Adullt", AND(F946&gt;=46,F946&lt;=65), "senior",AND(F946&gt;=66,F946&lt;=87),"Super Adults")</f>
        <v>Senior Adullt</v>
      </c>
      <c r="H946" s="36"/>
      <c r="I946" s="3">
        <v>2</v>
      </c>
      <c r="J946" s="2" t="s">
        <v>33</v>
      </c>
      <c r="K946" s="2" t="s">
        <v>29</v>
      </c>
      <c r="L946" s="20" t="str">
        <f>IF(AND(I946&lt;5,'Billing Details'!I946&gt;10000),"High Priority","Regular Follow Up")</f>
        <v>Regular Follow Up</v>
      </c>
      <c r="M946" t="str">
        <f>IF(AND(L946="High Priority",'Patient Health Records'!U946="Critical",'Patient Health Records'!T946="Yes"),"Needs Attention",IF(AND('Patient Health Records'!U946&lt;&gt; "Critical",'Patient Health Records'!T946="Yes"),"Monitor Later",IF(AND('Patient Health Records'!U946="Critical",'Patient Health Records'!T946="No"),"Ask for Readmission","No Action")))</f>
        <v>No Action</v>
      </c>
    </row>
    <row r="947" spans="1:13" ht="15.75" customHeight="1">
      <c r="A947" s="2" t="s">
        <v>1155</v>
      </c>
      <c r="B947" s="2" t="s">
        <v>50</v>
      </c>
      <c r="C947" s="2" t="s">
        <v>19</v>
      </c>
      <c r="D947" s="17">
        <v>28855</v>
      </c>
      <c r="E947" s="36">
        <f t="shared" si="29"/>
        <v>1978</v>
      </c>
      <c r="F947" s="36">
        <f t="shared" ca="1" si="30"/>
        <v>48</v>
      </c>
      <c r="G947" s="36" t="str" cm="1">
        <f t="array" aca="1" ref="G947" ca="1">_xlfn.IFS(AND(F947&gt;=21,F947&lt;=35), "Young Adults", AND(F947&gt;=35, F947&lt;=45), "Senior Adullt", AND(F947&gt;=46,F947&lt;=65), "senior",AND(F947&gt;=66,F947&lt;=87),"Super Adults")</f>
        <v>senior</v>
      </c>
      <c r="H947" s="36"/>
      <c r="I947" s="3">
        <v>1</v>
      </c>
      <c r="J947" s="2" t="s">
        <v>22</v>
      </c>
      <c r="K947" s="2" t="s">
        <v>17</v>
      </c>
      <c r="L947" s="20" t="str">
        <f>IF(AND(I947&lt;5,'Billing Details'!I947&gt;10000),"High Priority","Regular Follow Up")</f>
        <v>Regular Follow Up</v>
      </c>
      <c r="M947" t="str">
        <f>IF(AND(L947="High Priority",'Patient Health Records'!U947="Critical",'Patient Health Records'!T947="Yes"),"Needs Attention",IF(AND('Patient Health Records'!U947&lt;&gt; "Critical",'Patient Health Records'!T947="Yes"),"Monitor Later",IF(AND('Patient Health Records'!U947="Critical",'Patient Health Records'!T947="No"),"Ask for Readmission","No Action")))</f>
        <v>No Action</v>
      </c>
    </row>
    <row r="948" spans="1:13" ht="15.75" customHeight="1">
      <c r="A948" s="2" t="s">
        <v>1156</v>
      </c>
      <c r="B948" s="2" t="s">
        <v>385</v>
      </c>
      <c r="C948" s="2" t="s">
        <v>9</v>
      </c>
      <c r="D948" s="17">
        <v>27029</v>
      </c>
      <c r="E948" s="36">
        <f t="shared" si="29"/>
        <v>1973</v>
      </c>
      <c r="F948" s="36">
        <f t="shared" ca="1" si="30"/>
        <v>53</v>
      </c>
      <c r="G948" s="36" t="str" cm="1">
        <f t="array" aca="1" ref="G948" ca="1">_xlfn.IFS(AND(F948&gt;=21,F948&lt;=35), "Young Adults", AND(F948&gt;=35, F948&lt;=45), "Senior Adullt", AND(F948&gt;=46,F948&lt;=65), "senior",AND(F948&gt;=66,F948&lt;=87),"Super Adults")</f>
        <v>senior</v>
      </c>
      <c r="H948" s="36"/>
      <c r="I948" s="3">
        <v>3</v>
      </c>
      <c r="J948" s="2" t="s">
        <v>33</v>
      </c>
      <c r="K948" s="2" t="s">
        <v>29</v>
      </c>
      <c r="L948" s="20" t="str">
        <f>IF(AND(I948&lt;5,'Billing Details'!I948&gt;10000),"High Priority","Regular Follow Up")</f>
        <v>High Priority</v>
      </c>
      <c r="M948" t="str">
        <f>IF(AND(L948="High Priority",'Patient Health Records'!U948="Critical",'Patient Health Records'!T948="Yes"),"Needs Attention",IF(AND('Patient Health Records'!U948&lt;&gt; "Critical",'Patient Health Records'!T948="Yes"),"Monitor Later",IF(AND('Patient Health Records'!U948="Critical",'Patient Health Records'!T948="No"),"Ask for Readmission","No Action")))</f>
        <v>No Action</v>
      </c>
    </row>
    <row r="949" spans="1:13" ht="15.75" customHeight="1">
      <c r="A949" s="2" t="s">
        <v>1157</v>
      </c>
      <c r="B949" s="2" t="s">
        <v>311</v>
      </c>
      <c r="C949" s="2" t="s">
        <v>19</v>
      </c>
      <c r="D949" s="17">
        <v>32508</v>
      </c>
      <c r="E949" s="36">
        <f t="shared" si="29"/>
        <v>1988</v>
      </c>
      <c r="F949" s="36">
        <f t="shared" ca="1" si="30"/>
        <v>38</v>
      </c>
      <c r="G949" s="36" t="str" cm="1">
        <f t="array" aca="1" ref="G949" ca="1">_xlfn.IFS(AND(F949&gt;=21,F949&lt;=35), "Young Adults", AND(F949&gt;=35, F949&lt;=45), "Senior Adullt", AND(F949&gt;=46,F949&lt;=65), "senior",AND(F949&gt;=66,F949&lt;=87),"Super Adults")</f>
        <v>Senior Adullt</v>
      </c>
      <c r="H949" s="36"/>
      <c r="I949" s="3">
        <v>40</v>
      </c>
      <c r="J949" s="2" t="s">
        <v>20</v>
      </c>
      <c r="K949" s="2" t="s">
        <v>11</v>
      </c>
      <c r="L949" s="20" t="str">
        <f>IF(AND(I949&lt;5,'Billing Details'!I949&gt;10000),"High Priority","Regular Follow Up")</f>
        <v>Regular Follow Up</v>
      </c>
      <c r="M949" t="str">
        <f>IF(AND(L949="High Priority",'Patient Health Records'!U949="Critical",'Patient Health Records'!T949="Yes"),"Needs Attention",IF(AND('Patient Health Records'!U949&lt;&gt; "Critical",'Patient Health Records'!T949="Yes"),"Monitor Later",IF(AND('Patient Health Records'!U949="Critical",'Patient Health Records'!T949="No"),"Ask for Readmission","No Action")))</f>
        <v>Ask for Readmission</v>
      </c>
    </row>
    <row r="950" spans="1:13" ht="15.75" customHeight="1">
      <c r="A950" s="2" t="s">
        <v>1158</v>
      </c>
      <c r="B950" s="2" t="s">
        <v>267</v>
      </c>
      <c r="C950" s="2" t="s">
        <v>9</v>
      </c>
      <c r="D950" s="17">
        <v>25203</v>
      </c>
      <c r="E950" s="36">
        <f t="shared" si="29"/>
        <v>1968</v>
      </c>
      <c r="F950" s="36">
        <f t="shared" ca="1" si="30"/>
        <v>58</v>
      </c>
      <c r="G950" s="36" t="str" cm="1">
        <f t="array" aca="1" ref="G950" ca="1">_xlfn.IFS(AND(F950&gt;=21,F950&lt;=35), "Young Adults", AND(F950&gt;=35, F950&lt;=45), "Senior Adullt", AND(F950&gt;=46,F950&lt;=65), "senior",AND(F950&gt;=66,F950&lt;=87),"Super Adults")</f>
        <v>senior</v>
      </c>
      <c r="H950" s="36"/>
      <c r="I950" s="3">
        <v>7</v>
      </c>
      <c r="J950" s="2" t="s">
        <v>14</v>
      </c>
      <c r="K950" s="2" t="s">
        <v>51</v>
      </c>
      <c r="L950" s="20" t="str">
        <f>IF(AND(I950&lt;5,'Billing Details'!I950&gt;10000),"High Priority","Regular Follow Up")</f>
        <v>Regular Follow Up</v>
      </c>
      <c r="M950" t="str">
        <f>IF(AND(L950="High Priority",'Patient Health Records'!U950="Critical",'Patient Health Records'!T950="Yes"),"Needs Attention",IF(AND('Patient Health Records'!U950&lt;&gt; "Critical",'Patient Health Records'!T950="Yes"),"Monitor Later",IF(AND('Patient Health Records'!U950="Critical",'Patient Health Records'!T950="No"),"Ask for Readmission","No Action")))</f>
        <v>Ask for Readmission</v>
      </c>
    </row>
    <row r="951" spans="1:13" ht="15.75" customHeight="1">
      <c r="A951" s="2" t="s">
        <v>1159</v>
      </c>
      <c r="B951" s="2" t="s">
        <v>36</v>
      </c>
      <c r="C951" s="2" t="s">
        <v>19</v>
      </c>
      <c r="D951" s="17">
        <v>29951</v>
      </c>
      <c r="E951" s="36">
        <f t="shared" si="29"/>
        <v>1981</v>
      </c>
      <c r="F951" s="36">
        <f t="shared" ca="1" si="30"/>
        <v>45</v>
      </c>
      <c r="G951" s="36" t="str" cm="1">
        <f t="array" aca="1" ref="G951" ca="1">_xlfn.IFS(AND(F951&gt;=21,F951&lt;=35), "Young Adults", AND(F951&gt;=35, F951&lt;=45), "Senior Adullt", AND(F951&gt;=46,F951&lt;=65), "senior",AND(F951&gt;=66,F951&lt;=87),"Super Adults")</f>
        <v>Senior Adullt</v>
      </c>
      <c r="H951" s="36"/>
      <c r="I951" s="3">
        <v>70</v>
      </c>
      <c r="J951" s="2" t="s">
        <v>28</v>
      </c>
      <c r="K951" s="2" t="s">
        <v>11</v>
      </c>
      <c r="L951" s="20" t="str">
        <f>IF(AND(I951&lt;5,'Billing Details'!I951&gt;10000),"High Priority","Regular Follow Up")</f>
        <v>Regular Follow Up</v>
      </c>
      <c r="M951" t="str">
        <f>IF(AND(L951="High Priority",'Patient Health Records'!U951="Critical",'Patient Health Records'!T951="Yes"),"Needs Attention",IF(AND('Patient Health Records'!U951&lt;&gt; "Critical",'Patient Health Records'!T951="Yes"),"Monitor Later",IF(AND('Patient Health Records'!U951="Critical",'Patient Health Records'!T951="No"),"Ask for Readmission","No Action")))</f>
        <v>Ask for Readmission</v>
      </c>
    </row>
    <row r="952" spans="1:13" ht="15.75" customHeight="1">
      <c r="A952" s="2" t="s">
        <v>1160</v>
      </c>
      <c r="B952" s="2" t="s">
        <v>238</v>
      </c>
      <c r="C952" s="2" t="s">
        <v>19</v>
      </c>
      <c r="D952" s="17">
        <v>27029</v>
      </c>
      <c r="E952" s="36">
        <f t="shared" si="29"/>
        <v>1973</v>
      </c>
      <c r="F952" s="36">
        <f t="shared" ca="1" si="30"/>
        <v>53</v>
      </c>
      <c r="G952" s="36" t="str" cm="1">
        <f t="array" aca="1" ref="G952" ca="1">_xlfn.IFS(AND(F952&gt;=21,F952&lt;=35), "Young Adults", AND(F952&gt;=35, F952&lt;=45), "Senior Adullt", AND(F952&gt;=46,F952&lt;=65), "senior",AND(F952&gt;=66,F952&lt;=87),"Super Adults")</f>
        <v>senior</v>
      </c>
      <c r="H952" s="36"/>
      <c r="I952" s="3">
        <v>5</v>
      </c>
      <c r="J952" s="2" t="s">
        <v>33</v>
      </c>
      <c r="K952" s="2" t="s">
        <v>29</v>
      </c>
      <c r="L952" s="20" t="str">
        <f>IF(AND(I952&lt;5,'Billing Details'!I952&gt;10000),"High Priority","Regular Follow Up")</f>
        <v>Regular Follow Up</v>
      </c>
      <c r="M952" t="str">
        <f>IF(AND(L952="High Priority",'Patient Health Records'!U952="Critical",'Patient Health Records'!T952="Yes"),"Needs Attention",IF(AND('Patient Health Records'!U952&lt;&gt; "Critical",'Patient Health Records'!T952="Yes"),"Monitor Later",IF(AND('Patient Health Records'!U952="Critical",'Patient Health Records'!T952="No"),"Ask for Readmission","No Action")))</f>
        <v>Ask for Readmission</v>
      </c>
    </row>
    <row r="953" spans="1:13" ht="15.75" customHeight="1">
      <c r="A953" s="2" t="s">
        <v>1161</v>
      </c>
      <c r="B953" s="2" t="s">
        <v>151</v>
      </c>
      <c r="C953" s="2" t="s">
        <v>19</v>
      </c>
      <c r="D953" s="17">
        <v>21550</v>
      </c>
      <c r="E953" s="36">
        <f t="shared" si="29"/>
        <v>1958</v>
      </c>
      <c r="F953" s="36">
        <f t="shared" ca="1" si="30"/>
        <v>68</v>
      </c>
      <c r="G953" s="36" t="str" cm="1">
        <f t="array" aca="1" ref="G953" ca="1">_xlfn.IFS(AND(F953&gt;=21,F953&lt;=35), "Young Adults", AND(F953&gt;=35, F953&lt;=45), "Senior Adullt", AND(F953&gt;=46,F953&lt;=65), "senior",AND(F953&gt;=66,F953&lt;=87),"Super Adults")</f>
        <v>Super Adults</v>
      </c>
      <c r="H953" s="36"/>
      <c r="I953" s="3">
        <v>12</v>
      </c>
      <c r="J953" s="2" t="s">
        <v>14</v>
      </c>
      <c r="K953" s="2" t="s">
        <v>51</v>
      </c>
      <c r="L953" s="20" t="str">
        <f>IF(AND(I953&lt;5,'Billing Details'!I953&gt;10000),"High Priority","Regular Follow Up")</f>
        <v>Regular Follow Up</v>
      </c>
      <c r="M953" t="str">
        <f>IF(AND(L953="High Priority",'Patient Health Records'!U953="Critical",'Patient Health Records'!T953="Yes"),"Needs Attention",IF(AND('Patient Health Records'!U953&lt;&gt; "Critical",'Patient Health Records'!T953="Yes"),"Monitor Later",IF(AND('Patient Health Records'!U953="Critical",'Patient Health Records'!T953="No"),"Ask for Readmission","No Action")))</f>
        <v>No Action</v>
      </c>
    </row>
    <row r="954" spans="1:13" ht="15.75" customHeight="1">
      <c r="A954" s="2" t="s">
        <v>1162</v>
      </c>
      <c r="B954" s="2" t="s">
        <v>168</v>
      </c>
      <c r="C954" s="2" t="s">
        <v>9</v>
      </c>
      <c r="D954" s="17">
        <v>25203</v>
      </c>
      <c r="E954" s="36">
        <f t="shared" si="29"/>
        <v>1968</v>
      </c>
      <c r="F954" s="36">
        <f t="shared" ca="1" si="30"/>
        <v>58</v>
      </c>
      <c r="G954" s="36" t="str" cm="1">
        <f t="array" aca="1" ref="G954" ca="1">_xlfn.IFS(AND(F954&gt;=21,F954&lt;=35), "Young Adults", AND(F954&gt;=35, F954&lt;=45), "Senior Adullt", AND(F954&gt;=46,F954&lt;=65), "senior",AND(F954&gt;=66,F954&lt;=87),"Super Adults")</f>
        <v>senior</v>
      </c>
      <c r="H954" s="36"/>
      <c r="I954" s="3">
        <v>70</v>
      </c>
      <c r="J954" s="2" t="s">
        <v>43</v>
      </c>
      <c r="K954" s="2" t="s">
        <v>51</v>
      </c>
      <c r="L954" s="20" t="str">
        <f>IF(AND(I954&lt;5,'Billing Details'!I954&gt;10000),"High Priority","Regular Follow Up")</f>
        <v>Regular Follow Up</v>
      </c>
      <c r="M954" t="str">
        <f>IF(AND(L954="High Priority",'Patient Health Records'!U954="Critical",'Patient Health Records'!T954="Yes"),"Needs Attention",IF(AND('Patient Health Records'!U954&lt;&gt; "Critical",'Patient Health Records'!T954="Yes"),"Monitor Later",IF(AND('Patient Health Records'!U954="Critical",'Patient Health Records'!T954="No"),"Ask for Readmission","No Action")))</f>
        <v>Ask for Readmission</v>
      </c>
    </row>
    <row r="955" spans="1:13" ht="15.75" customHeight="1">
      <c r="A955" s="2" t="s">
        <v>1163</v>
      </c>
      <c r="B955" s="2" t="s">
        <v>53</v>
      </c>
      <c r="C955" s="2" t="s">
        <v>9</v>
      </c>
      <c r="D955" s="17">
        <v>28855</v>
      </c>
      <c r="E955" s="36">
        <f t="shared" si="29"/>
        <v>1978</v>
      </c>
      <c r="F955" s="36">
        <f t="shared" ca="1" si="30"/>
        <v>48</v>
      </c>
      <c r="G955" s="36" t="str" cm="1">
        <f t="array" aca="1" ref="G955" ca="1">_xlfn.IFS(AND(F955&gt;=21,F955&lt;=35), "Young Adults", AND(F955&gt;=35, F955&lt;=45), "Senior Adullt", AND(F955&gt;=46,F955&lt;=65), "senior",AND(F955&gt;=66,F955&lt;=87),"Super Adults")</f>
        <v>senior</v>
      </c>
      <c r="H955" s="36"/>
      <c r="I955" s="3">
        <v>9</v>
      </c>
      <c r="J955" s="2" t="s">
        <v>14</v>
      </c>
      <c r="K955" s="2" t="s">
        <v>51</v>
      </c>
      <c r="L955" s="20" t="str">
        <f>IF(AND(I955&lt;5,'Billing Details'!I955&gt;10000),"High Priority","Regular Follow Up")</f>
        <v>Regular Follow Up</v>
      </c>
      <c r="M955" t="str">
        <f>IF(AND(L955="High Priority",'Patient Health Records'!U955="Critical",'Patient Health Records'!T955="Yes"),"Needs Attention",IF(AND('Patient Health Records'!U955&lt;&gt; "Critical",'Patient Health Records'!T955="Yes"),"Monitor Later",IF(AND('Patient Health Records'!U955="Critical",'Patient Health Records'!T955="No"),"Ask for Readmission","No Action")))</f>
        <v>Ask for Readmission</v>
      </c>
    </row>
    <row r="956" spans="1:13" ht="15.75" customHeight="1">
      <c r="A956" s="2" t="s">
        <v>1164</v>
      </c>
      <c r="B956" s="2" t="s">
        <v>113</v>
      </c>
      <c r="C956" s="2" t="s">
        <v>19</v>
      </c>
      <c r="D956" s="17">
        <v>32508</v>
      </c>
      <c r="E956" s="36">
        <f t="shared" si="29"/>
        <v>1988</v>
      </c>
      <c r="F956" s="36">
        <f t="shared" ca="1" si="30"/>
        <v>38</v>
      </c>
      <c r="G956" s="36" t="str" cm="1">
        <f t="array" aca="1" ref="G956" ca="1">_xlfn.IFS(AND(F956&gt;=21,F956&lt;=35), "Young Adults", AND(F956&gt;=35, F956&lt;=45), "Senior Adullt", AND(F956&gt;=46,F956&lt;=65), "senior",AND(F956&gt;=66,F956&lt;=87),"Super Adults")</f>
        <v>Senior Adullt</v>
      </c>
      <c r="H956" s="36"/>
      <c r="I956" s="3">
        <v>30</v>
      </c>
      <c r="J956" s="2" t="s">
        <v>20</v>
      </c>
      <c r="K956" s="2" t="s">
        <v>11</v>
      </c>
      <c r="L956" s="20" t="str">
        <f>IF(AND(I956&lt;5,'Billing Details'!I956&gt;10000),"High Priority","Regular Follow Up")</f>
        <v>Regular Follow Up</v>
      </c>
      <c r="M956" t="str">
        <f>IF(AND(L956="High Priority",'Patient Health Records'!U956="Critical",'Patient Health Records'!T956="Yes"),"Needs Attention",IF(AND('Patient Health Records'!U956&lt;&gt; "Critical",'Patient Health Records'!T956="Yes"),"Monitor Later",IF(AND('Patient Health Records'!U956="Critical",'Patient Health Records'!T956="No"),"Ask for Readmission","No Action")))</f>
        <v>Ask for Readmission</v>
      </c>
    </row>
    <row r="957" spans="1:13" ht="15.75" customHeight="1">
      <c r="A957" s="2" t="s">
        <v>1165</v>
      </c>
      <c r="B957" s="2" t="s">
        <v>53</v>
      </c>
      <c r="C957" s="2" t="s">
        <v>9</v>
      </c>
      <c r="D957" s="17">
        <v>32508</v>
      </c>
      <c r="E957" s="36">
        <f t="shared" si="29"/>
        <v>1988</v>
      </c>
      <c r="F957" s="36">
        <f t="shared" ca="1" si="30"/>
        <v>38</v>
      </c>
      <c r="G957" s="36" t="str" cm="1">
        <f t="array" aca="1" ref="G957" ca="1">_xlfn.IFS(AND(F957&gt;=21,F957&lt;=35), "Young Adults", AND(F957&gt;=35, F957&lt;=45), "Senior Adullt", AND(F957&gt;=46,F957&lt;=65), "senior",AND(F957&gt;=66,F957&lt;=87),"Super Adults")</f>
        <v>Senior Adullt</v>
      </c>
      <c r="H957" s="36"/>
      <c r="I957" s="3">
        <v>15</v>
      </c>
      <c r="J957" s="2" t="s">
        <v>10</v>
      </c>
      <c r="K957" s="2" t="s">
        <v>11</v>
      </c>
      <c r="L957" s="20" t="str">
        <f>IF(AND(I957&lt;5,'Billing Details'!I957&gt;10000),"High Priority","Regular Follow Up")</f>
        <v>Regular Follow Up</v>
      </c>
      <c r="M957" t="str">
        <f>IF(AND(L957="High Priority",'Patient Health Records'!U957="Critical",'Patient Health Records'!T957="Yes"),"Needs Attention",IF(AND('Patient Health Records'!U957&lt;&gt; "Critical",'Patient Health Records'!T957="Yes"),"Monitor Later",IF(AND('Patient Health Records'!U957="Critical",'Patient Health Records'!T957="No"),"Ask for Readmission","No Action")))</f>
        <v>Monitor Later</v>
      </c>
    </row>
    <row r="958" spans="1:13" ht="15.75" customHeight="1">
      <c r="A958" s="2" t="s">
        <v>1166</v>
      </c>
      <c r="B958" s="2" t="s">
        <v>385</v>
      </c>
      <c r="C958" s="2" t="s">
        <v>9</v>
      </c>
      <c r="D958" s="17">
        <v>28855</v>
      </c>
      <c r="E958" s="36">
        <f t="shared" si="29"/>
        <v>1978</v>
      </c>
      <c r="F958" s="36">
        <f t="shared" ca="1" si="30"/>
        <v>48</v>
      </c>
      <c r="G958" s="36" t="str" cm="1">
        <f t="array" aca="1" ref="G958" ca="1">_xlfn.IFS(AND(F958&gt;=21,F958&lt;=35), "Young Adults", AND(F958&gt;=35, F958&lt;=45), "Senior Adullt", AND(F958&gt;=46,F958&lt;=65), "senior",AND(F958&gt;=66,F958&lt;=87),"Super Adults")</f>
        <v>senior</v>
      </c>
      <c r="H958" s="36"/>
      <c r="I958" s="3">
        <v>3</v>
      </c>
      <c r="J958" s="2" t="s">
        <v>33</v>
      </c>
      <c r="K958" s="2" t="s">
        <v>29</v>
      </c>
      <c r="L958" s="20" t="str">
        <f>IF(AND(I958&lt;5,'Billing Details'!I958&gt;10000),"High Priority","Regular Follow Up")</f>
        <v>High Priority</v>
      </c>
      <c r="M958" t="str">
        <f>IF(AND(L958="High Priority",'Patient Health Records'!U958="Critical",'Patient Health Records'!T958="Yes"),"Needs Attention",IF(AND('Patient Health Records'!U958&lt;&gt; "Critical",'Patient Health Records'!T958="Yes"),"Monitor Later",IF(AND('Patient Health Records'!U958="Critical",'Patient Health Records'!T958="No"),"Ask for Readmission","No Action")))</f>
        <v>No Action</v>
      </c>
    </row>
    <row r="959" spans="1:13" ht="15.75" customHeight="1">
      <c r="A959" s="2" t="s">
        <v>1167</v>
      </c>
      <c r="B959" s="2" t="s">
        <v>192</v>
      </c>
      <c r="C959" s="2" t="s">
        <v>9</v>
      </c>
      <c r="D959" s="17">
        <v>34334</v>
      </c>
      <c r="E959" s="36">
        <f t="shared" si="29"/>
        <v>1993</v>
      </c>
      <c r="F959" s="36">
        <f t="shared" ca="1" si="30"/>
        <v>33</v>
      </c>
      <c r="G959" s="36" t="str" cm="1">
        <f t="array" aca="1" ref="G959" ca="1">_xlfn.IFS(AND(F959&gt;=21,F959&lt;=35), "Young Adults", AND(F959&gt;=35, F959&lt;=45), "Senior Adullt", AND(F959&gt;=46,F959&lt;=65), "senior",AND(F959&gt;=66,F959&lt;=87),"Super Adults")</f>
        <v>Young Adults</v>
      </c>
      <c r="H959" s="36"/>
      <c r="I959" s="3">
        <v>9</v>
      </c>
      <c r="J959" s="2" t="s">
        <v>20</v>
      </c>
      <c r="K959" s="2" t="s">
        <v>11</v>
      </c>
      <c r="L959" s="20" t="str">
        <f>IF(AND(I959&lt;5,'Billing Details'!I959&gt;10000),"High Priority","Regular Follow Up")</f>
        <v>Regular Follow Up</v>
      </c>
      <c r="M959" t="str">
        <f>IF(AND(L959="High Priority",'Patient Health Records'!U959="Critical",'Patient Health Records'!T959="Yes"),"Needs Attention",IF(AND('Patient Health Records'!U959&lt;&gt; "Critical",'Patient Health Records'!T959="Yes"),"Monitor Later",IF(AND('Patient Health Records'!U959="Critical",'Patient Health Records'!T959="No"),"Ask for Readmission","No Action")))</f>
        <v>No Action</v>
      </c>
    </row>
    <row r="960" spans="1:13" ht="15.75" customHeight="1">
      <c r="A960" s="2" t="s">
        <v>1168</v>
      </c>
      <c r="B960" s="2" t="s">
        <v>175</v>
      </c>
      <c r="C960" s="2" t="s">
        <v>19</v>
      </c>
      <c r="D960" s="17">
        <v>30682</v>
      </c>
      <c r="E960" s="36">
        <f t="shared" si="29"/>
        <v>1984</v>
      </c>
      <c r="F960" s="36">
        <f t="shared" ca="1" si="30"/>
        <v>42</v>
      </c>
      <c r="G960" s="36" t="str" cm="1">
        <f t="array" aca="1" ref="G960" ca="1">_xlfn.IFS(AND(F960&gt;=21,F960&lt;=35), "Young Adults", AND(F960&gt;=35, F960&lt;=45), "Senior Adullt", AND(F960&gt;=46,F960&lt;=65), "senior",AND(F960&gt;=66,F960&lt;=87),"Super Adults")</f>
        <v>Senior Adullt</v>
      </c>
      <c r="H960" s="36"/>
      <c r="I960" s="3">
        <v>20</v>
      </c>
      <c r="J960" s="2" t="s">
        <v>14</v>
      </c>
      <c r="K960" s="2" t="s">
        <v>51</v>
      </c>
      <c r="L960" s="20" t="str">
        <f>IF(AND(I960&lt;5,'Billing Details'!I960&gt;10000),"High Priority","Regular Follow Up")</f>
        <v>Regular Follow Up</v>
      </c>
      <c r="M960" t="str">
        <f>IF(AND(L960="High Priority",'Patient Health Records'!U960="Critical",'Patient Health Records'!T960="Yes"),"Needs Attention",IF(AND('Patient Health Records'!U960&lt;&gt; "Critical",'Patient Health Records'!T960="Yes"),"Monitor Later",IF(AND('Patient Health Records'!U960="Critical",'Patient Health Records'!T960="No"),"Ask for Readmission","No Action")))</f>
        <v>No Action</v>
      </c>
    </row>
    <row r="961" spans="1:13" ht="15.75" customHeight="1">
      <c r="A961" s="2" t="s">
        <v>1169</v>
      </c>
      <c r="B961" s="2" t="s">
        <v>197</v>
      </c>
      <c r="C961" s="2" t="s">
        <v>19</v>
      </c>
      <c r="D961" s="17">
        <v>34699</v>
      </c>
      <c r="E961" s="36">
        <f t="shared" si="29"/>
        <v>1994</v>
      </c>
      <c r="F961" s="36">
        <f t="shared" ca="1" si="30"/>
        <v>32</v>
      </c>
      <c r="G961" s="36" t="str" cm="1">
        <f t="array" aca="1" ref="G961" ca="1">_xlfn.IFS(AND(F961&gt;=21,F961&lt;=35), "Young Adults", AND(F961&gt;=35, F961&lt;=45), "Senior Adullt", AND(F961&gt;=46,F961&lt;=65), "senior",AND(F961&gt;=66,F961&lt;=87),"Super Adults")</f>
        <v>Young Adults</v>
      </c>
      <c r="H961" s="36"/>
      <c r="I961" s="3">
        <v>70</v>
      </c>
      <c r="J961" s="2" t="s">
        <v>14</v>
      </c>
      <c r="K961" s="2" t="s">
        <v>51</v>
      </c>
      <c r="L961" s="20" t="str">
        <f>IF(AND(I961&lt;5,'Billing Details'!I961&gt;10000),"High Priority","Regular Follow Up")</f>
        <v>Regular Follow Up</v>
      </c>
      <c r="M961" t="str">
        <f>IF(AND(L961="High Priority",'Patient Health Records'!U961="Critical",'Patient Health Records'!T961="Yes"),"Needs Attention",IF(AND('Patient Health Records'!U961&lt;&gt; "Critical",'Patient Health Records'!T961="Yes"),"Monitor Later",IF(AND('Patient Health Records'!U961="Critical",'Patient Health Records'!T961="No"),"Ask for Readmission","No Action")))</f>
        <v>No Action</v>
      </c>
    </row>
    <row r="962" spans="1:13" ht="15.75" customHeight="1">
      <c r="A962" s="2" t="s">
        <v>1170</v>
      </c>
      <c r="B962" s="2" t="s">
        <v>125</v>
      </c>
      <c r="C962" s="2" t="s">
        <v>19</v>
      </c>
      <c r="D962" s="17">
        <v>32508</v>
      </c>
      <c r="E962" s="36">
        <f t="shared" si="29"/>
        <v>1988</v>
      </c>
      <c r="F962" s="36">
        <f t="shared" ca="1" si="30"/>
        <v>38</v>
      </c>
      <c r="G962" s="36" t="str" cm="1">
        <f t="array" aca="1" ref="G962" ca="1">_xlfn.IFS(AND(F962&gt;=21,F962&lt;=35), "Young Adults", AND(F962&gt;=35, F962&lt;=45), "Senior Adullt", AND(F962&gt;=46,F962&lt;=65), "senior",AND(F962&gt;=66,F962&lt;=87),"Super Adults")</f>
        <v>Senior Adullt</v>
      </c>
      <c r="H962" s="36"/>
      <c r="I962" s="3">
        <v>7</v>
      </c>
      <c r="J962" s="2" t="s">
        <v>43</v>
      </c>
      <c r="K962" s="2" t="s">
        <v>51</v>
      </c>
      <c r="L962" s="20" t="str">
        <f>IF(AND(I962&lt;5,'Billing Details'!I962&gt;10000),"High Priority","Regular Follow Up")</f>
        <v>Regular Follow Up</v>
      </c>
      <c r="M962" t="str">
        <f>IF(AND(L962="High Priority",'Patient Health Records'!U962="Critical",'Patient Health Records'!T962="Yes"),"Needs Attention",IF(AND('Patient Health Records'!U962&lt;&gt; "Critical",'Patient Health Records'!T962="Yes"),"Monitor Later",IF(AND('Patient Health Records'!U962="Critical",'Patient Health Records'!T962="No"),"Ask for Readmission","No Action")))</f>
        <v>Ask for Readmission</v>
      </c>
    </row>
    <row r="963" spans="1:13" ht="15.75" customHeight="1">
      <c r="A963" s="2" t="s">
        <v>1171</v>
      </c>
      <c r="B963" s="2" t="s">
        <v>192</v>
      </c>
      <c r="C963" s="2" t="s">
        <v>9</v>
      </c>
      <c r="D963" s="17">
        <v>29951</v>
      </c>
      <c r="E963" s="36">
        <f t="shared" ref="E963:E1001" si="31">YEAR(D963)</f>
        <v>1981</v>
      </c>
      <c r="F963" s="36">
        <f t="shared" ref="F963:F1001" ca="1" si="32">DATEDIF(DATE(E963,1,1), TODAY(), "Y")</f>
        <v>45</v>
      </c>
      <c r="G963" s="36" t="str" cm="1">
        <f t="array" aca="1" ref="G963" ca="1">_xlfn.IFS(AND(F963&gt;=21,F963&lt;=35), "Young Adults", AND(F963&gt;=35, F963&lt;=45), "Senior Adullt", AND(F963&gt;=46,F963&lt;=65), "senior",AND(F963&gt;=66,F963&lt;=87),"Super Adults")</f>
        <v>Senior Adullt</v>
      </c>
      <c r="H963" s="36"/>
      <c r="I963" s="3">
        <v>25</v>
      </c>
      <c r="J963" s="2" t="s">
        <v>20</v>
      </c>
      <c r="K963" s="2" t="s">
        <v>11</v>
      </c>
      <c r="L963" s="20" t="str">
        <f>IF(AND(I963&lt;5,'Billing Details'!I963&gt;10000),"High Priority","Regular Follow Up")</f>
        <v>Regular Follow Up</v>
      </c>
      <c r="M963" t="str">
        <f>IF(AND(L963="High Priority",'Patient Health Records'!U963="Critical",'Patient Health Records'!T963="Yes"),"Needs Attention",IF(AND('Patient Health Records'!U963&lt;&gt; "Critical",'Patient Health Records'!T963="Yes"),"Monitor Later",IF(AND('Patient Health Records'!U963="Critical",'Patient Health Records'!T963="No"),"Ask for Readmission","No Action")))</f>
        <v>Monitor Later</v>
      </c>
    </row>
    <row r="964" spans="1:13" ht="15.75" customHeight="1">
      <c r="A964" s="2" t="s">
        <v>1172</v>
      </c>
      <c r="B964" s="2" t="s">
        <v>72</v>
      </c>
      <c r="C964" s="2" t="s">
        <v>19</v>
      </c>
      <c r="D964" s="17">
        <v>19724</v>
      </c>
      <c r="E964" s="36">
        <f t="shared" si="31"/>
        <v>1953</v>
      </c>
      <c r="F964" s="36">
        <f t="shared" ca="1" si="32"/>
        <v>73</v>
      </c>
      <c r="G964" s="36" t="str" cm="1">
        <f t="array" aca="1" ref="G964" ca="1">_xlfn.IFS(AND(F964&gt;=21,F964&lt;=35), "Young Adults", AND(F964&gt;=35, F964&lt;=45), "Senior Adullt", AND(F964&gt;=46,F964&lt;=65), "senior",AND(F964&gt;=66,F964&lt;=87),"Super Adults")</f>
        <v>Super Adults</v>
      </c>
      <c r="H964" s="36"/>
      <c r="I964" s="3">
        <v>20</v>
      </c>
      <c r="J964" s="2" t="s">
        <v>16</v>
      </c>
      <c r="K964" s="2" t="s">
        <v>17</v>
      </c>
      <c r="L964" s="20" t="str">
        <f>IF(AND(I964&lt;5,'Billing Details'!I964&gt;10000),"High Priority","Regular Follow Up")</f>
        <v>Regular Follow Up</v>
      </c>
      <c r="M964" t="str">
        <f>IF(AND(L964="High Priority",'Patient Health Records'!U964="Critical",'Patient Health Records'!T964="Yes"),"Needs Attention",IF(AND('Patient Health Records'!U964&lt;&gt; "Critical",'Patient Health Records'!T964="Yes"),"Monitor Later",IF(AND('Patient Health Records'!U964="Critical",'Patient Health Records'!T964="No"),"Ask for Readmission","No Action")))</f>
        <v>No Action</v>
      </c>
    </row>
    <row r="965" spans="1:13" ht="15.75" customHeight="1">
      <c r="A965" s="2" t="s">
        <v>1173</v>
      </c>
      <c r="B965" s="2" t="s">
        <v>213</v>
      </c>
      <c r="C965" s="2" t="s">
        <v>19</v>
      </c>
      <c r="D965" s="17">
        <v>34699</v>
      </c>
      <c r="E965" s="36">
        <f t="shared" si="31"/>
        <v>1994</v>
      </c>
      <c r="F965" s="36">
        <f t="shared" ca="1" si="32"/>
        <v>32</v>
      </c>
      <c r="G965" s="36" t="str" cm="1">
        <f t="array" aca="1" ref="G965" ca="1">_xlfn.IFS(AND(F965&gt;=21,F965&lt;=35), "Young Adults", AND(F965&gt;=35, F965&lt;=45), "Senior Adullt", AND(F965&gt;=46,F965&lt;=65), "senior",AND(F965&gt;=66,F965&lt;=87),"Super Adults")</f>
        <v>Young Adults</v>
      </c>
      <c r="H965" s="36"/>
      <c r="I965" s="3">
        <v>70</v>
      </c>
      <c r="J965" s="2" t="s">
        <v>16</v>
      </c>
      <c r="K965" s="2" t="s">
        <v>17</v>
      </c>
      <c r="L965" s="20" t="str">
        <f>IF(AND(I965&lt;5,'Billing Details'!I965&gt;10000),"High Priority","Regular Follow Up")</f>
        <v>Regular Follow Up</v>
      </c>
      <c r="M965" t="str">
        <f>IF(AND(L965="High Priority",'Patient Health Records'!U965="Critical",'Patient Health Records'!T965="Yes"),"Needs Attention",IF(AND('Patient Health Records'!U965&lt;&gt; "Critical",'Patient Health Records'!T965="Yes"),"Monitor Later",IF(AND('Patient Health Records'!U965="Critical",'Patient Health Records'!T965="No"),"Ask for Readmission","No Action")))</f>
        <v>No Action</v>
      </c>
    </row>
    <row r="966" spans="1:13" ht="15.75" customHeight="1">
      <c r="A966" s="2" t="s">
        <v>1174</v>
      </c>
      <c r="B966" s="2" t="s">
        <v>57</v>
      </c>
      <c r="C966" s="2" t="s">
        <v>19</v>
      </c>
      <c r="D966" s="17">
        <v>30682</v>
      </c>
      <c r="E966" s="36">
        <f t="shared" si="31"/>
        <v>1984</v>
      </c>
      <c r="F966" s="36">
        <f t="shared" ca="1" si="32"/>
        <v>42</v>
      </c>
      <c r="G966" s="36" t="str" cm="1">
        <f t="array" aca="1" ref="G966" ca="1">_xlfn.IFS(AND(F966&gt;=21,F966&lt;=35), "Young Adults", AND(F966&gt;=35, F966&lt;=45), "Senior Adullt", AND(F966&gt;=46,F966&lt;=65), "senior",AND(F966&gt;=66,F966&lt;=87),"Super Adults")</f>
        <v>Senior Adullt</v>
      </c>
      <c r="H966" s="36"/>
      <c r="I966" s="3">
        <v>3</v>
      </c>
      <c r="J966" s="2" t="s">
        <v>10</v>
      </c>
      <c r="K966" s="2" t="s">
        <v>11</v>
      </c>
      <c r="L966" s="20" t="str">
        <f>IF(AND(I966&lt;5,'Billing Details'!I966&gt;10000),"High Priority","Regular Follow Up")</f>
        <v>High Priority</v>
      </c>
      <c r="M966" t="str">
        <f>IF(AND(L966="High Priority",'Patient Health Records'!U966="Critical",'Patient Health Records'!T966="Yes"),"Needs Attention",IF(AND('Patient Health Records'!U966&lt;&gt; "Critical",'Patient Health Records'!T966="Yes"),"Monitor Later",IF(AND('Patient Health Records'!U966="Critical",'Patient Health Records'!T966="No"),"Ask for Readmission","No Action")))</f>
        <v>Monitor Later</v>
      </c>
    </row>
    <row r="967" spans="1:13" ht="15.75" customHeight="1">
      <c r="A967" s="2" t="s">
        <v>1175</v>
      </c>
      <c r="B967" s="2" t="s">
        <v>136</v>
      </c>
      <c r="C967" s="2" t="s">
        <v>19</v>
      </c>
      <c r="D967" s="17">
        <v>28855</v>
      </c>
      <c r="E967" s="36">
        <f t="shared" si="31"/>
        <v>1978</v>
      </c>
      <c r="F967" s="36">
        <f t="shared" ca="1" si="32"/>
        <v>48</v>
      </c>
      <c r="G967" s="36" t="str" cm="1">
        <f t="array" aca="1" ref="G967" ca="1">_xlfn.IFS(AND(F967&gt;=21,F967&lt;=35), "Young Adults", AND(F967&gt;=35, F967&lt;=45), "Senior Adullt", AND(F967&gt;=46,F967&lt;=65), "senior",AND(F967&gt;=66,F967&lt;=87),"Super Adults")</f>
        <v>senior</v>
      </c>
      <c r="H967" s="36"/>
      <c r="I967" s="3">
        <v>40</v>
      </c>
      <c r="J967" s="2" t="s">
        <v>28</v>
      </c>
      <c r="K967" s="2" t="s">
        <v>11</v>
      </c>
      <c r="L967" s="20" t="str">
        <f>IF(AND(I967&lt;5,'Billing Details'!I967&gt;10000),"High Priority","Regular Follow Up")</f>
        <v>Regular Follow Up</v>
      </c>
      <c r="M967" t="str">
        <f>IF(AND(L967="High Priority",'Patient Health Records'!U967="Critical",'Patient Health Records'!T967="Yes"),"Needs Attention",IF(AND('Patient Health Records'!U967&lt;&gt; "Critical",'Patient Health Records'!T967="Yes"),"Monitor Later",IF(AND('Patient Health Records'!U967="Critical",'Patient Health Records'!T967="No"),"Ask for Readmission","No Action")))</f>
        <v>No Action</v>
      </c>
    </row>
    <row r="968" spans="1:13" ht="15.75" customHeight="1">
      <c r="A968" s="2" t="s">
        <v>1176</v>
      </c>
      <c r="B968" s="2" t="s">
        <v>264</v>
      </c>
      <c r="C968" s="2" t="s">
        <v>19</v>
      </c>
      <c r="D968" s="17">
        <v>28855</v>
      </c>
      <c r="E968" s="36">
        <f t="shared" si="31"/>
        <v>1978</v>
      </c>
      <c r="F968" s="36">
        <f t="shared" ca="1" si="32"/>
        <v>48</v>
      </c>
      <c r="G968" s="36" t="str" cm="1">
        <f t="array" aca="1" ref="G968" ca="1">_xlfn.IFS(AND(F968&gt;=21,F968&lt;=35), "Young Adults", AND(F968&gt;=35, F968&lt;=45), "Senior Adullt", AND(F968&gt;=46,F968&lt;=65), "senior",AND(F968&gt;=66,F968&lt;=87),"Super Adults")</f>
        <v>senior</v>
      </c>
      <c r="H968" s="36"/>
      <c r="I968" s="3">
        <v>4</v>
      </c>
      <c r="J968" s="2" t="s">
        <v>33</v>
      </c>
      <c r="K968" s="2" t="s">
        <v>29</v>
      </c>
      <c r="L968" s="20" t="str">
        <f>IF(AND(I968&lt;5,'Billing Details'!I968&gt;10000),"High Priority","Regular Follow Up")</f>
        <v>High Priority</v>
      </c>
      <c r="M968" t="str">
        <f>IF(AND(L968="High Priority",'Patient Health Records'!U968="Critical",'Patient Health Records'!T968="Yes"),"Needs Attention",IF(AND('Patient Health Records'!U968&lt;&gt; "Critical",'Patient Health Records'!T968="Yes"),"Monitor Later",IF(AND('Patient Health Records'!U968="Critical",'Patient Health Records'!T968="No"),"Ask for Readmission","No Action")))</f>
        <v>Monitor Later</v>
      </c>
    </row>
    <row r="969" spans="1:13" ht="15.75" customHeight="1">
      <c r="A969" s="2" t="s">
        <v>1177</v>
      </c>
      <c r="B969" s="2" t="s">
        <v>370</v>
      </c>
      <c r="C969" s="2" t="s">
        <v>9</v>
      </c>
      <c r="D969" s="17">
        <v>29951</v>
      </c>
      <c r="E969" s="36">
        <f t="shared" si="31"/>
        <v>1981</v>
      </c>
      <c r="F969" s="36">
        <f t="shared" ca="1" si="32"/>
        <v>45</v>
      </c>
      <c r="G969" s="36" t="str" cm="1">
        <f t="array" aca="1" ref="G969" ca="1">_xlfn.IFS(AND(F969&gt;=21,F969&lt;=35), "Young Adults", AND(F969&gt;=35, F969&lt;=45), "Senior Adullt", AND(F969&gt;=46,F969&lt;=65), "senior",AND(F969&gt;=66,F969&lt;=87),"Super Adults")</f>
        <v>Senior Adullt</v>
      </c>
      <c r="H969" s="36"/>
      <c r="I969" s="3">
        <v>12</v>
      </c>
      <c r="J969" s="2" t="s">
        <v>14</v>
      </c>
      <c r="K969" s="2" t="s">
        <v>51</v>
      </c>
      <c r="L969" s="20" t="str">
        <f>IF(AND(I969&lt;5,'Billing Details'!I969&gt;10000),"High Priority","Regular Follow Up")</f>
        <v>Regular Follow Up</v>
      </c>
      <c r="M969" t="str">
        <f>IF(AND(L969="High Priority",'Patient Health Records'!U969="Critical",'Patient Health Records'!T969="Yes"),"Needs Attention",IF(AND('Patient Health Records'!U969&lt;&gt; "Critical",'Patient Health Records'!T969="Yes"),"Monitor Later",IF(AND('Patient Health Records'!U969="Critical",'Patient Health Records'!T969="No"),"Ask for Readmission","No Action")))</f>
        <v>No Action</v>
      </c>
    </row>
    <row r="970" spans="1:13" ht="15.75" customHeight="1">
      <c r="A970" s="2" t="s">
        <v>1178</v>
      </c>
      <c r="B970" s="2" t="s">
        <v>324</v>
      </c>
      <c r="C970" s="2" t="s">
        <v>9</v>
      </c>
      <c r="D970" s="17">
        <v>28855</v>
      </c>
      <c r="E970" s="36">
        <f t="shared" si="31"/>
        <v>1978</v>
      </c>
      <c r="F970" s="36">
        <f t="shared" ca="1" si="32"/>
        <v>48</v>
      </c>
      <c r="G970" s="36" t="str" cm="1">
        <f t="array" aca="1" ref="G970" ca="1">_xlfn.IFS(AND(F970&gt;=21,F970&lt;=35), "Young Adults", AND(F970&gt;=35, F970&lt;=45), "Senior Adullt", AND(F970&gt;=46,F970&lt;=65), "senior",AND(F970&gt;=66,F970&lt;=87),"Super Adults")</f>
        <v>senior</v>
      </c>
      <c r="H970" s="36"/>
      <c r="I970" s="3">
        <v>2</v>
      </c>
      <c r="J970" s="2" t="s">
        <v>22</v>
      </c>
      <c r="K970" s="2" t="s">
        <v>17</v>
      </c>
      <c r="L970" s="20" t="str">
        <f>IF(AND(I970&lt;5,'Billing Details'!I970&gt;10000),"High Priority","Regular Follow Up")</f>
        <v>High Priority</v>
      </c>
      <c r="M970" t="str">
        <f>IF(AND(L970="High Priority",'Patient Health Records'!U970="Critical",'Patient Health Records'!T970="Yes"),"Needs Attention",IF(AND('Patient Health Records'!U970&lt;&gt; "Critical",'Patient Health Records'!T970="Yes"),"Monitor Later",IF(AND('Patient Health Records'!U970="Critical",'Patient Health Records'!T970="No"),"Ask for Readmission","No Action")))</f>
        <v>Monitor Later</v>
      </c>
    </row>
    <row r="971" spans="1:13" ht="15.75" customHeight="1">
      <c r="A971" s="2" t="s">
        <v>1179</v>
      </c>
      <c r="B971" s="2" t="s">
        <v>516</v>
      </c>
      <c r="C971" s="2" t="s">
        <v>9</v>
      </c>
      <c r="D971" s="17">
        <v>27029</v>
      </c>
      <c r="E971" s="36">
        <f t="shared" si="31"/>
        <v>1973</v>
      </c>
      <c r="F971" s="36">
        <f t="shared" ca="1" si="32"/>
        <v>53</v>
      </c>
      <c r="G971" s="36" t="str" cm="1">
        <f t="array" aca="1" ref="G971" ca="1">_xlfn.IFS(AND(F971&gt;=21,F971&lt;=35), "Young Adults", AND(F971&gt;=35, F971&lt;=45), "Senior Adullt", AND(F971&gt;=46,F971&lt;=65), "senior",AND(F971&gt;=66,F971&lt;=87),"Super Adults")</f>
        <v>senior</v>
      </c>
      <c r="H971" s="36"/>
      <c r="I971" s="3">
        <v>120</v>
      </c>
      <c r="J971" s="2" t="s">
        <v>28</v>
      </c>
      <c r="K971" s="2" t="s">
        <v>11</v>
      </c>
      <c r="L971" s="20" t="str">
        <f>IF(AND(I971&lt;5,'Billing Details'!I971&gt;10000),"High Priority","Regular Follow Up")</f>
        <v>Regular Follow Up</v>
      </c>
      <c r="M971" t="str">
        <f>IF(AND(L971="High Priority",'Patient Health Records'!U971="Critical",'Patient Health Records'!T971="Yes"),"Needs Attention",IF(AND('Patient Health Records'!U971&lt;&gt; "Critical",'Patient Health Records'!T971="Yes"),"Monitor Later",IF(AND('Patient Health Records'!U971="Critical",'Patient Health Records'!T971="No"),"Ask for Readmission","No Action")))</f>
        <v>No Action</v>
      </c>
    </row>
    <row r="972" spans="1:13" ht="15.75" customHeight="1">
      <c r="A972" s="2" t="s">
        <v>1180</v>
      </c>
      <c r="B972" s="2" t="s">
        <v>211</v>
      </c>
      <c r="C972" s="2" t="s">
        <v>19</v>
      </c>
      <c r="D972" s="17">
        <v>28855</v>
      </c>
      <c r="E972" s="36">
        <f t="shared" si="31"/>
        <v>1978</v>
      </c>
      <c r="F972" s="36">
        <f t="shared" ca="1" si="32"/>
        <v>48</v>
      </c>
      <c r="G972" s="36" t="str" cm="1">
        <f t="array" aca="1" ref="G972" ca="1">_xlfn.IFS(AND(F972&gt;=21,F972&lt;=35), "Young Adults", AND(F972&gt;=35, F972&lt;=45), "Senior Adullt", AND(F972&gt;=46,F972&lt;=65), "senior",AND(F972&gt;=66,F972&lt;=87),"Super Adults")</f>
        <v>senior</v>
      </c>
      <c r="H972" s="36"/>
      <c r="I972" s="3">
        <v>30</v>
      </c>
      <c r="J972" s="2" t="s">
        <v>14</v>
      </c>
      <c r="K972" s="2" t="s">
        <v>51</v>
      </c>
      <c r="L972" s="20" t="str">
        <f>IF(AND(I972&lt;5,'Billing Details'!I972&gt;10000),"High Priority","Regular Follow Up")</f>
        <v>Regular Follow Up</v>
      </c>
      <c r="M972" t="str">
        <f>IF(AND(L972="High Priority",'Patient Health Records'!U972="Critical",'Patient Health Records'!T972="Yes"),"Needs Attention",IF(AND('Patient Health Records'!U972&lt;&gt; "Critical",'Patient Health Records'!T972="Yes"),"Monitor Later",IF(AND('Patient Health Records'!U972="Critical",'Patient Health Records'!T972="No"),"Ask for Readmission","No Action")))</f>
        <v>Ask for Readmission</v>
      </c>
    </row>
    <row r="973" spans="1:13" ht="15.75" customHeight="1">
      <c r="A973" s="2" t="s">
        <v>1181</v>
      </c>
      <c r="B973" s="2" t="s">
        <v>443</v>
      </c>
      <c r="C973" s="2" t="s">
        <v>19</v>
      </c>
      <c r="D973" s="17">
        <v>27029</v>
      </c>
      <c r="E973" s="36">
        <f t="shared" si="31"/>
        <v>1973</v>
      </c>
      <c r="F973" s="36">
        <f t="shared" ca="1" si="32"/>
        <v>53</v>
      </c>
      <c r="G973" s="36" t="str" cm="1">
        <f t="array" aca="1" ref="G973" ca="1">_xlfn.IFS(AND(F973&gt;=21,F973&lt;=35), "Young Adults", AND(F973&gt;=35, F973&lt;=45), "Senior Adullt", AND(F973&gt;=46,F973&lt;=65), "senior",AND(F973&gt;=66,F973&lt;=87),"Super Adults")</f>
        <v>senior</v>
      </c>
      <c r="H973" s="36"/>
      <c r="I973" s="3">
        <v>30</v>
      </c>
      <c r="J973" s="2" t="s">
        <v>43</v>
      </c>
      <c r="K973" s="2" t="s">
        <v>51</v>
      </c>
      <c r="L973" s="20" t="str">
        <f>IF(AND(I973&lt;5,'Billing Details'!I973&gt;10000),"High Priority","Regular Follow Up")</f>
        <v>Regular Follow Up</v>
      </c>
      <c r="M973" t="str">
        <f>IF(AND(L973="High Priority",'Patient Health Records'!U973="Critical",'Patient Health Records'!T973="Yes"),"Needs Attention",IF(AND('Patient Health Records'!U973&lt;&gt; "Critical",'Patient Health Records'!T973="Yes"),"Monitor Later",IF(AND('Patient Health Records'!U973="Critical",'Patient Health Records'!T973="No"),"Ask for Readmission","No Action")))</f>
        <v>Monitor Later</v>
      </c>
    </row>
    <row r="974" spans="1:13" ht="15.75" customHeight="1">
      <c r="A974" s="2" t="s">
        <v>1182</v>
      </c>
      <c r="B974" s="2" t="s">
        <v>168</v>
      </c>
      <c r="C974" s="2" t="s">
        <v>9</v>
      </c>
      <c r="D974" s="17">
        <v>32508</v>
      </c>
      <c r="E974" s="36">
        <f t="shared" si="31"/>
        <v>1988</v>
      </c>
      <c r="F974" s="36">
        <f t="shared" ca="1" si="32"/>
        <v>38</v>
      </c>
      <c r="G974" s="36" t="str" cm="1">
        <f t="array" aca="1" ref="G974" ca="1">_xlfn.IFS(AND(F974&gt;=21,F974&lt;=35), "Young Adults", AND(F974&gt;=35, F974&lt;=45), "Senior Adullt", AND(F974&gt;=46,F974&lt;=65), "senior",AND(F974&gt;=66,F974&lt;=87),"Super Adults")</f>
        <v>Senior Adullt</v>
      </c>
      <c r="H974" s="36"/>
      <c r="I974" s="3">
        <v>15</v>
      </c>
      <c r="J974" s="2" t="s">
        <v>16</v>
      </c>
      <c r="K974" s="2" t="s">
        <v>17</v>
      </c>
      <c r="L974" s="20" t="str">
        <f>IF(AND(I974&lt;5,'Billing Details'!I974&gt;10000),"High Priority","Regular Follow Up")</f>
        <v>Regular Follow Up</v>
      </c>
      <c r="M974" t="str">
        <f>IF(AND(L974="High Priority",'Patient Health Records'!U974="Critical",'Patient Health Records'!T974="Yes"),"Needs Attention",IF(AND('Patient Health Records'!U974&lt;&gt; "Critical",'Patient Health Records'!T974="Yes"),"Monitor Later",IF(AND('Patient Health Records'!U974="Critical",'Patient Health Records'!T974="No"),"Ask for Readmission","No Action")))</f>
        <v>No Action</v>
      </c>
    </row>
    <row r="975" spans="1:13" ht="15.75" customHeight="1">
      <c r="A975" s="2" t="s">
        <v>1183</v>
      </c>
      <c r="B975" s="2" t="s">
        <v>324</v>
      </c>
      <c r="C975" s="2" t="s">
        <v>9</v>
      </c>
      <c r="D975" s="17">
        <v>34334</v>
      </c>
      <c r="E975" s="36">
        <f t="shared" si="31"/>
        <v>1993</v>
      </c>
      <c r="F975" s="36">
        <f t="shared" ca="1" si="32"/>
        <v>33</v>
      </c>
      <c r="G975" s="36" t="str" cm="1">
        <f t="array" aca="1" ref="G975" ca="1">_xlfn.IFS(AND(F975&gt;=21,F975&lt;=35), "Young Adults", AND(F975&gt;=35, F975&lt;=45), "Senior Adullt", AND(F975&gt;=46,F975&lt;=65), "senior",AND(F975&gt;=66,F975&lt;=87),"Super Adults")</f>
        <v>Young Adults</v>
      </c>
      <c r="H975" s="36"/>
      <c r="I975" s="3">
        <v>7</v>
      </c>
      <c r="J975" s="2" t="s">
        <v>28</v>
      </c>
      <c r="K975" s="2" t="s">
        <v>11</v>
      </c>
      <c r="L975" s="20" t="str">
        <f>IF(AND(I975&lt;5,'Billing Details'!I975&gt;10000),"High Priority","Regular Follow Up")</f>
        <v>Regular Follow Up</v>
      </c>
      <c r="M975" t="str">
        <f>IF(AND(L975="High Priority",'Patient Health Records'!U975="Critical",'Patient Health Records'!T975="Yes"),"Needs Attention",IF(AND('Patient Health Records'!U975&lt;&gt; "Critical",'Patient Health Records'!T975="Yes"),"Monitor Later",IF(AND('Patient Health Records'!U975="Critical",'Patient Health Records'!T975="No"),"Ask for Readmission","No Action")))</f>
        <v>Ask for Readmission</v>
      </c>
    </row>
    <row r="976" spans="1:13" ht="15.75" customHeight="1">
      <c r="A976" s="2" t="s">
        <v>1184</v>
      </c>
      <c r="B976" s="2" t="s">
        <v>459</v>
      </c>
      <c r="C976" s="2" t="s">
        <v>9</v>
      </c>
      <c r="D976" s="17">
        <v>29951</v>
      </c>
      <c r="E976" s="36">
        <f t="shared" si="31"/>
        <v>1981</v>
      </c>
      <c r="F976" s="36">
        <f t="shared" ca="1" si="32"/>
        <v>45</v>
      </c>
      <c r="G976" s="36" t="str" cm="1">
        <f t="array" aca="1" ref="G976" ca="1">_xlfn.IFS(AND(F976&gt;=21,F976&lt;=35), "Young Adults", AND(F976&gt;=35, F976&lt;=45), "Senior Adullt", AND(F976&gt;=46,F976&lt;=65), "senior",AND(F976&gt;=66,F976&lt;=87),"Super Adults")</f>
        <v>Senior Adullt</v>
      </c>
      <c r="H976" s="36"/>
      <c r="I976" s="3">
        <v>3</v>
      </c>
      <c r="J976" s="2" t="s">
        <v>33</v>
      </c>
      <c r="K976" s="2" t="s">
        <v>29</v>
      </c>
      <c r="L976" s="20" t="str">
        <f>IF(AND(I976&lt;5,'Billing Details'!I976&gt;10000),"High Priority","Regular Follow Up")</f>
        <v>High Priority</v>
      </c>
      <c r="M976" t="str">
        <f>IF(AND(L976="High Priority",'Patient Health Records'!U976="Critical",'Patient Health Records'!T976="Yes"),"Needs Attention",IF(AND('Patient Health Records'!U976&lt;&gt; "Critical",'Patient Health Records'!T976="Yes"),"Monitor Later",IF(AND('Patient Health Records'!U976="Critical",'Patient Health Records'!T976="No"),"Ask for Readmission","No Action")))</f>
        <v>Ask for Readmission</v>
      </c>
    </row>
    <row r="977" spans="1:13" ht="15.75" customHeight="1">
      <c r="A977" s="2" t="s">
        <v>1185</v>
      </c>
      <c r="B977" s="2" t="s">
        <v>142</v>
      </c>
      <c r="C977" s="2" t="s">
        <v>9</v>
      </c>
      <c r="D977" s="17">
        <v>34334</v>
      </c>
      <c r="E977" s="36">
        <f t="shared" si="31"/>
        <v>1993</v>
      </c>
      <c r="F977" s="36">
        <f t="shared" ca="1" si="32"/>
        <v>33</v>
      </c>
      <c r="G977" s="36" t="str" cm="1">
        <f t="array" aca="1" ref="G977" ca="1">_xlfn.IFS(AND(F977&gt;=21,F977&lt;=35), "Young Adults", AND(F977&gt;=35, F977&lt;=45), "Senior Adullt", AND(F977&gt;=46,F977&lt;=65), "senior",AND(F977&gt;=66,F977&lt;=87),"Super Adults")</f>
        <v>Young Adults</v>
      </c>
      <c r="H977" s="36"/>
      <c r="I977" s="3">
        <v>15</v>
      </c>
      <c r="J977" s="2" t="s">
        <v>10</v>
      </c>
      <c r="K977" s="2" t="s">
        <v>11</v>
      </c>
      <c r="L977" s="20" t="str">
        <f>IF(AND(I977&lt;5,'Billing Details'!I977&gt;10000),"High Priority","Regular Follow Up")</f>
        <v>Regular Follow Up</v>
      </c>
      <c r="M977" t="str">
        <f>IF(AND(L977="High Priority",'Patient Health Records'!U977="Critical",'Patient Health Records'!T977="Yes"),"Needs Attention",IF(AND('Patient Health Records'!U977&lt;&gt; "Critical",'Patient Health Records'!T977="Yes"),"Monitor Later",IF(AND('Patient Health Records'!U977="Critical",'Patient Health Records'!T977="No"),"Ask for Readmission","No Action")))</f>
        <v>No Action</v>
      </c>
    </row>
    <row r="978" spans="1:13" ht="15.75" customHeight="1">
      <c r="A978" s="2" t="s">
        <v>1186</v>
      </c>
      <c r="B978" s="2" t="s">
        <v>31</v>
      </c>
      <c r="C978" s="2" t="s">
        <v>9</v>
      </c>
      <c r="D978" s="17">
        <v>35065</v>
      </c>
      <c r="E978" s="36">
        <f t="shared" si="31"/>
        <v>1996</v>
      </c>
      <c r="F978" s="36">
        <f t="shared" ca="1" si="32"/>
        <v>30</v>
      </c>
      <c r="G978" s="36" t="str" cm="1">
        <f t="array" aca="1" ref="G978" ca="1">_xlfn.IFS(AND(F978&gt;=21,F978&lt;=35), "Young Adults", AND(F978&gt;=35, F978&lt;=45), "Senior Adullt", AND(F978&gt;=46,F978&lt;=65), "senior",AND(F978&gt;=66,F978&lt;=87),"Super Adults")</f>
        <v>Young Adults</v>
      </c>
      <c r="H978" s="36"/>
      <c r="I978" s="3">
        <v>9</v>
      </c>
      <c r="J978" s="2" t="s">
        <v>20</v>
      </c>
      <c r="K978" s="2" t="s">
        <v>11</v>
      </c>
      <c r="L978" s="20" t="str">
        <f>IF(AND(I978&lt;5,'Billing Details'!I978&gt;10000),"High Priority","Regular Follow Up")</f>
        <v>Regular Follow Up</v>
      </c>
      <c r="M978" t="str">
        <f>IF(AND(L978="High Priority",'Patient Health Records'!U978="Critical",'Patient Health Records'!T978="Yes"),"Needs Attention",IF(AND('Patient Health Records'!U978&lt;&gt; "Critical",'Patient Health Records'!T978="Yes"),"Monitor Later",IF(AND('Patient Health Records'!U978="Critical",'Patient Health Records'!T978="No"),"Ask for Readmission","No Action")))</f>
        <v>No Action</v>
      </c>
    </row>
    <row r="979" spans="1:13" ht="15.75" customHeight="1">
      <c r="A979" s="2" t="s">
        <v>1187</v>
      </c>
      <c r="B979" s="2" t="s">
        <v>181</v>
      </c>
      <c r="C979" s="2" t="s">
        <v>9</v>
      </c>
      <c r="D979" s="17">
        <v>32508</v>
      </c>
      <c r="E979" s="36">
        <f t="shared" si="31"/>
        <v>1988</v>
      </c>
      <c r="F979" s="36">
        <f t="shared" ca="1" si="32"/>
        <v>38</v>
      </c>
      <c r="G979" s="36" t="str" cm="1">
        <f t="array" aca="1" ref="G979" ca="1">_xlfn.IFS(AND(F979&gt;=21,F979&lt;=35), "Young Adults", AND(F979&gt;=35, F979&lt;=45), "Senior Adullt", AND(F979&gt;=46,F979&lt;=65), "senior",AND(F979&gt;=66,F979&lt;=87),"Super Adults")</f>
        <v>Senior Adullt</v>
      </c>
      <c r="H979" s="36"/>
      <c r="I979" s="3">
        <v>4</v>
      </c>
      <c r="J979" s="2" t="s">
        <v>22</v>
      </c>
      <c r="K979" s="2" t="s">
        <v>17</v>
      </c>
      <c r="L979" s="20" t="str">
        <f>IF(AND(I979&lt;5,'Billing Details'!I979&gt;10000),"High Priority","Regular Follow Up")</f>
        <v>High Priority</v>
      </c>
      <c r="M979" t="str">
        <f>IF(AND(L979="High Priority",'Patient Health Records'!U979="Critical",'Patient Health Records'!T979="Yes"),"Needs Attention",IF(AND('Patient Health Records'!U979&lt;&gt; "Critical",'Patient Health Records'!T979="Yes"),"Monitor Later",IF(AND('Patient Health Records'!U979="Critical",'Patient Health Records'!T979="No"),"Ask for Readmission","No Action")))</f>
        <v>Ask for Readmission</v>
      </c>
    </row>
    <row r="980" spans="1:13" ht="15.75" customHeight="1">
      <c r="A980" s="2" t="s">
        <v>1188</v>
      </c>
      <c r="B980" s="2" t="s">
        <v>324</v>
      </c>
      <c r="C980" s="2" t="s">
        <v>9</v>
      </c>
      <c r="D980" s="17">
        <v>21550</v>
      </c>
      <c r="E980" s="36">
        <f t="shared" si="31"/>
        <v>1958</v>
      </c>
      <c r="F980" s="36">
        <f t="shared" ca="1" si="32"/>
        <v>68</v>
      </c>
      <c r="G980" s="36" t="str" cm="1">
        <f t="array" aca="1" ref="G980" ca="1">_xlfn.IFS(AND(F980&gt;=21,F980&lt;=35), "Young Adults", AND(F980&gt;=35, F980&lt;=45), "Senior Adullt", AND(F980&gt;=46,F980&lt;=65), "senior",AND(F980&gt;=66,F980&lt;=87),"Super Adults")</f>
        <v>Super Adults</v>
      </c>
      <c r="H980" s="36"/>
      <c r="I980" s="3">
        <v>2</v>
      </c>
      <c r="J980" s="2" t="s">
        <v>22</v>
      </c>
      <c r="K980" s="2" t="s">
        <v>17</v>
      </c>
      <c r="L980" s="20" t="str">
        <f>IF(AND(I980&lt;5,'Billing Details'!I980&gt;10000),"High Priority","Regular Follow Up")</f>
        <v>High Priority</v>
      </c>
      <c r="M980" t="str">
        <f>IF(AND(L980="High Priority",'Patient Health Records'!U980="Critical",'Patient Health Records'!T980="Yes"),"Needs Attention",IF(AND('Patient Health Records'!U980&lt;&gt; "Critical",'Patient Health Records'!T980="Yes"),"Monitor Later",IF(AND('Patient Health Records'!U980="Critical",'Patient Health Records'!T980="No"),"Ask for Readmission","No Action")))</f>
        <v>No Action</v>
      </c>
    </row>
    <row r="981" spans="1:13" ht="15.75" customHeight="1">
      <c r="A981" s="2" t="s">
        <v>1189</v>
      </c>
      <c r="B981" s="2" t="s">
        <v>75</v>
      </c>
      <c r="C981" s="2" t="s">
        <v>9</v>
      </c>
      <c r="D981" s="17">
        <v>27029</v>
      </c>
      <c r="E981" s="36">
        <f t="shared" si="31"/>
        <v>1973</v>
      </c>
      <c r="F981" s="36">
        <f t="shared" ca="1" si="32"/>
        <v>53</v>
      </c>
      <c r="G981" s="36" t="str" cm="1">
        <f t="array" aca="1" ref="G981" ca="1">_xlfn.IFS(AND(F981&gt;=21,F981&lt;=35), "Young Adults", AND(F981&gt;=35, F981&lt;=45), "Senior Adullt", AND(F981&gt;=46,F981&lt;=65), "senior",AND(F981&gt;=66,F981&lt;=87),"Super Adults")</f>
        <v>senior</v>
      </c>
      <c r="H981" s="36"/>
      <c r="I981" s="3">
        <v>15</v>
      </c>
      <c r="J981" s="2" t="s">
        <v>20</v>
      </c>
      <c r="K981" s="2" t="s">
        <v>11</v>
      </c>
      <c r="L981" s="20" t="str">
        <f>IF(AND(I981&lt;5,'Billing Details'!I981&gt;10000),"High Priority","Regular Follow Up")</f>
        <v>Regular Follow Up</v>
      </c>
      <c r="M981" t="str">
        <f>IF(AND(L981="High Priority",'Patient Health Records'!U981="Critical",'Patient Health Records'!T981="Yes"),"Needs Attention",IF(AND('Patient Health Records'!U981&lt;&gt; "Critical",'Patient Health Records'!T981="Yes"),"Monitor Later",IF(AND('Patient Health Records'!U981="Critical",'Patient Health Records'!T981="No"),"Ask for Readmission","No Action")))</f>
        <v>Monitor Later</v>
      </c>
    </row>
    <row r="982" spans="1:13" ht="15.75" customHeight="1">
      <c r="A982" s="2" t="s">
        <v>1190</v>
      </c>
      <c r="B982" s="2" t="s">
        <v>1191</v>
      </c>
      <c r="C982" s="2" t="s">
        <v>9</v>
      </c>
      <c r="D982" s="17">
        <v>29951</v>
      </c>
      <c r="E982" s="36">
        <f t="shared" si="31"/>
        <v>1981</v>
      </c>
      <c r="F982" s="36">
        <f t="shared" ca="1" si="32"/>
        <v>45</v>
      </c>
      <c r="G982" s="36" t="str" cm="1">
        <f t="array" aca="1" ref="G982" ca="1">_xlfn.IFS(AND(F982&gt;=21,F982&lt;=35), "Young Adults", AND(F982&gt;=35, F982&lt;=45), "Senior Adullt", AND(F982&gt;=46,F982&lt;=65), "senior",AND(F982&gt;=66,F982&lt;=87),"Super Adults")</f>
        <v>Senior Adullt</v>
      </c>
      <c r="H982" s="36"/>
      <c r="I982" s="3">
        <v>5</v>
      </c>
      <c r="J982" s="2" t="s">
        <v>20</v>
      </c>
      <c r="K982" s="2" t="s">
        <v>11</v>
      </c>
      <c r="L982" s="20" t="str">
        <f>IF(AND(I982&lt;5,'Billing Details'!I982&gt;10000),"High Priority","Regular Follow Up")</f>
        <v>Regular Follow Up</v>
      </c>
      <c r="M982" t="str">
        <f>IF(AND(L982="High Priority",'Patient Health Records'!U982="Critical",'Patient Health Records'!T982="Yes"),"Needs Attention",IF(AND('Patient Health Records'!U982&lt;&gt; "Critical",'Patient Health Records'!T982="Yes"),"Monitor Later",IF(AND('Patient Health Records'!U982="Critical",'Patient Health Records'!T982="No"),"Ask for Readmission","No Action")))</f>
        <v>No Action</v>
      </c>
    </row>
    <row r="983" spans="1:13" ht="15.75" customHeight="1">
      <c r="A983" s="2" t="s">
        <v>1192</v>
      </c>
      <c r="B983" s="2" t="s">
        <v>13</v>
      </c>
      <c r="C983" s="2" t="s">
        <v>9</v>
      </c>
      <c r="D983" s="17">
        <v>25203</v>
      </c>
      <c r="E983" s="36">
        <f t="shared" si="31"/>
        <v>1968</v>
      </c>
      <c r="F983" s="36">
        <f t="shared" ca="1" si="32"/>
        <v>58</v>
      </c>
      <c r="G983" s="36" t="str" cm="1">
        <f t="array" aca="1" ref="G983" ca="1">_xlfn.IFS(AND(F983&gt;=21,F983&lt;=35), "Young Adults", AND(F983&gt;=35, F983&lt;=45), "Senior Adullt", AND(F983&gt;=46,F983&lt;=65), "senior",AND(F983&gt;=66,F983&lt;=87),"Super Adults")</f>
        <v>senior</v>
      </c>
      <c r="H983" s="36"/>
      <c r="I983" s="3">
        <v>15</v>
      </c>
      <c r="J983" s="2" t="s">
        <v>28</v>
      </c>
      <c r="K983" s="2" t="s">
        <v>11</v>
      </c>
      <c r="L983" s="20" t="str">
        <f>IF(AND(I983&lt;5,'Billing Details'!I983&gt;10000),"High Priority","Regular Follow Up")</f>
        <v>Regular Follow Up</v>
      </c>
      <c r="M983" t="str">
        <f>IF(AND(L983="High Priority",'Patient Health Records'!U983="Critical",'Patient Health Records'!T983="Yes"),"Needs Attention",IF(AND('Patient Health Records'!U983&lt;&gt; "Critical",'Patient Health Records'!T983="Yes"),"Monitor Later",IF(AND('Patient Health Records'!U983="Critical",'Patient Health Records'!T983="No"),"Ask for Readmission","No Action")))</f>
        <v>No Action</v>
      </c>
    </row>
    <row r="984" spans="1:13" ht="15.75" customHeight="1">
      <c r="A984" s="2" t="s">
        <v>1193</v>
      </c>
      <c r="B984" s="2" t="s">
        <v>177</v>
      </c>
      <c r="C984" s="2" t="s">
        <v>9</v>
      </c>
      <c r="D984" s="17">
        <v>21550</v>
      </c>
      <c r="E984" s="36">
        <f t="shared" si="31"/>
        <v>1958</v>
      </c>
      <c r="F984" s="36">
        <f t="shared" ca="1" si="32"/>
        <v>68</v>
      </c>
      <c r="G984" s="36" t="str" cm="1">
        <f t="array" aca="1" ref="G984" ca="1">_xlfn.IFS(AND(F984&gt;=21,F984&lt;=35), "Young Adults", AND(F984&gt;=35, F984&lt;=45), "Senior Adullt", AND(F984&gt;=46,F984&lt;=65), "senior",AND(F984&gt;=66,F984&lt;=87),"Super Adults")</f>
        <v>Super Adults</v>
      </c>
      <c r="H984" s="36"/>
      <c r="I984" s="3">
        <v>25</v>
      </c>
      <c r="J984" s="2" t="s">
        <v>28</v>
      </c>
      <c r="K984" s="2" t="s">
        <v>11</v>
      </c>
      <c r="L984" s="20" t="str">
        <f>IF(AND(I984&lt;5,'Billing Details'!I984&gt;10000),"High Priority","Regular Follow Up")</f>
        <v>Regular Follow Up</v>
      </c>
      <c r="M984" t="str">
        <f>IF(AND(L984="High Priority",'Patient Health Records'!U984="Critical",'Patient Health Records'!T984="Yes"),"Needs Attention",IF(AND('Patient Health Records'!U984&lt;&gt; "Critical",'Patient Health Records'!T984="Yes"),"Monitor Later",IF(AND('Patient Health Records'!U984="Critical",'Patient Health Records'!T984="No"),"Ask for Readmission","No Action")))</f>
        <v>No Action</v>
      </c>
    </row>
    <row r="985" spans="1:13" ht="15.75" customHeight="1">
      <c r="A985" s="2" t="s">
        <v>1194</v>
      </c>
      <c r="B985" s="2" t="s">
        <v>324</v>
      </c>
      <c r="C985" s="2" t="s">
        <v>9</v>
      </c>
      <c r="D985" s="17">
        <v>16072</v>
      </c>
      <c r="E985" s="36">
        <f t="shared" si="31"/>
        <v>1944</v>
      </c>
      <c r="F985" s="36">
        <f t="shared" ca="1" si="32"/>
        <v>82</v>
      </c>
      <c r="G985" s="36" t="str" cm="1">
        <f t="array" aca="1" ref="G985" ca="1">_xlfn.IFS(AND(F985&gt;=21,F985&lt;=35), "Young Adults", AND(F985&gt;=35, F985&lt;=45), "Senior Adullt", AND(F985&gt;=46,F985&lt;=65), "senior",AND(F985&gt;=66,F985&lt;=87),"Super Adults")</f>
        <v>Super Adults</v>
      </c>
      <c r="H985" s="36"/>
      <c r="I985" s="3">
        <v>20</v>
      </c>
      <c r="J985" s="2" t="s">
        <v>14</v>
      </c>
      <c r="K985" s="2" t="s">
        <v>51</v>
      </c>
      <c r="L985" s="20" t="str">
        <f>IF(AND(I985&lt;5,'Billing Details'!I985&gt;10000),"High Priority","Regular Follow Up")</f>
        <v>Regular Follow Up</v>
      </c>
      <c r="M985" t="str">
        <f>IF(AND(L985="High Priority",'Patient Health Records'!U985="Critical",'Patient Health Records'!T985="Yes"),"Needs Attention",IF(AND('Patient Health Records'!U985&lt;&gt; "Critical",'Patient Health Records'!T985="Yes"),"Monitor Later",IF(AND('Patient Health Records'!U985="Critical",'Patient Health Records'!T985="No"),"Ask for Readmission","No Action")))</f>
        <v>Monitor Later</v>
      </c>
    </row>
    <row r="986" spans="1:13" ht="15.75" customHeight="1">
      <c r="A986" s="2" t="s">
        <v>1195</v>
      </c>
      <c r="B986" s="2" t="s">
        <v>360</v>
      </c>
      <c r="C986" s="2" t="s">
        <v>9</v>
      </c>
      <c r="D986" s="17">
        <v>21550</v>
      </c>
      <c r="E986" s="36">
        <f t="shared" si="31"/>
        <v>1958</v>
      </c>
      <c r="F986" s="36">
        <f t="shared" ca="1" si="32"/>
        <v>68</v>
      </c>
      <c r="G986" s="36" t="str" cm="1">
        <f t="array" aca="1" ref="G986" ca="1">_xlfn.IFS(AND(F986&gt;=21,F986&lt;=35), "Young Adults", AND(F986&gt;=35, F986&lt;=45), "Senior Adullt", AND(F986&gt;=46,F986&lt;=65), "senior",AND(F986&gt;=66,F986&lt;=87),"Super Adults")</f>
        <v>Super Adults</v>
      </c>
      <c r="H986" s="36"/>
      <c r="I986" s="3">
        <v>20</v>
      </c>
      <c r="J986" s="2" t="s">
        <v>43</v>
      </c>
      <c r="K986" s="2" t="s">
        <v>51</v>
      </c>
      <c r="L986" s="20" t="str">
        <f>IF(AND(I986&lt;5,'Billing Details'!I986&gt;10000),"High Priority","Regular Follow Up")</f>
        <v>Regular Follow Up</v>
      </c>
      <c r="M986" t="str">
        <f>IF(AND(L986="High Priority",'Patient Health Records'!U986="Critical",'Patient Health Records'!T986="Yes"),"Needs Attention",IF(AND('Patient Health Records'!U986&lt;&gt; "Critical",'Patient Health Records'!T986="Yes"),"Monitor Later",IF(AND('Patient Health Records'!U986="Critical",'Patient Health Records'!T986="No"),"Ask for Readmission","No Action")))</f>
        <v>No Action</v>
      </c>
    </row>
    <row r="987" spans="1:13" ht="15.75" customHeight="1">
      <c r="A987" s="2" t="s">
        <v>1196</v>
      </c>
      <c r="B987" s="2" t="s">
        <v>48</v>
      </c>
      <c r="C987" s="2" t="s">
        <v>9</v>
      </c>
      <c r="D987" s="17">
        <v>35065</v>
      </c>
      <c r="E987" s="36">
        <f t="shared" si="31"/>
        <v>1996</v>
      </c>
      <c r="F987" s="36">
        <f t="shared" ca="1" si="32"/>
        <v>30</v>
      </c>
      <c r="G987" s="36" t="str" cm="1">
        <f t="array" aca="1" ref="G987" ca="1">_xlfn.IFS(AND(F987&gt;=21,F987&lt;=35), "Young Adults", AND(F987&gt;=35, F987&lt;=45), "Senior Adullt", AND(F987&gt;=46,F987&lt;=65), "senior",AND(F987&gt;=66,F987&lt;=87),"Super Adults")</f>
        <v>Young Adults</v>
      </c>
      <c r="H987" s="36"/>
      <c r="I987" s="3">
        <v>5</v>
      </c>
      <c r="J987" s="2" t="s">
        <v>10</v>
      </c>
      <c r="K987" s="2" t="s">
        <v>11</v>
      </c>
      <c r="L987" s="20" t="str">
        <f>IF(AND(I987&lt;5,'Billing Details'!I987&gt;10000),"High Priority","Regular Follow Up")</f>
        <v>Regular Follow Up</v>
      </c>
      <c r="M987" t="str">
        <f>IF(AND(L987="High Priority",'Patient Health Records'!U987="Critical",'Patient Health Records'!T987="Yes"),"Needs Attention",IF(AND('Patient Health Records'!U987&lt;&gt; "Critical",'Patient Health Records'!T987="Yes"),"Monitor Later",IF(AND('Patient Health Records'!U987="Critical",'Patient Health Records'!T987="No"),"Ask for Readmission","No Action")))</f>
        <v>Monitor Later</v>
      </c>
    </row>
    <row r="988" spans="1:13" ht="15.75" customHeight="1">
      <c r="A988" s="2" t="s">
        <v>1197</v>
      </c>
      <c r="B988" s="2" t="s">
        <v>131</v>
      </c>
      <c r="C988" s="2" t="s">
        <v>19</v>
      </c>
      <c r="D988" s="17">
        <v>31412</v>
      </c>
      <c r="E988" s="36">
        <f t="shared" si="31"/>
        <v>1985</v>
      </c>
      <c r="F988" s="36">
        <f t="shared" ca="1" si="32"/>
        <v>41</v>
      </c>
      <c r="G988" s="36" t="str" cm="1">
        <f t="array" aca="1" ref="G988" ca="1">_xlfn.IFS(AND(F988&gt;=21,F988&lt;=35), "Young Adults", AND(F988&gt;=35, F988&lt;=45), "Senior Adullt", AND(F988&gt;=46,F988&lt;=65), "senior",AND(F988&gt;=66,F988&lt;=87),"Super Adults")</f>
        <v>Senior Adullt</v>
      </c>
      <c r="H988" s="36"/>
      <c r="I988" s="3">
        <v>30</v>
      </c>
      <c r="J988" s="2" t="s">
        <v>10</v>
      </c>
      <c r="K988" s="2" t="s">
        <v>11</v>
      </c>
      <c r="L988" s="20" t="str">
        <f>IF(AND(I988&lt;5,'Billing Details'!I988&gt;10000),"High Priority","Regular Follow Up")</f>
        <v>Regular Follow Up</v>
      </c>
      <c r="M988" t="str">
        <f>IF(AND(L988="High Priority",'Patient Health Records'!U988="Critical",'Patient Health Records'!T988="Yes"),"Needs Attention",IF(AND('Patient Health Records'!U988&lt;&gt; "Critical",'Patient Health Records'!T988="Yes"),"Monitor Later",IF(AND('Patient Health Records'!U988="Critical",'Patient Health Records'!T988="No"),"Ask for Readmission","No Action")))</f>
        <v>No Action</v>
      </c>
    </row>
    <row r="989" spans="1:13" ht="15.75" customHeight="1">
      <c r="A989" s="2" t="s">
        <v>1198</v>
      </c>
      <c r="B989" s="2" t="s">
        <v>334</v>
      </c>
      <c r="C989" s="2" t="s">
        <v>9</v>
      </c>
      <c r="D989" s="17">
        <v>34334</v>
      </c>
      <c r="E989" s="36">
        <f t="shared" si="31"/>
        <v>1993</v>
      </c>
      <c r="F989" s="36">
        <f t="shared" ca="1" si="32"/>
        <v>33</v>
      </c>
      <c r="G989" s="36" t="str" cm="1">
        <f t="array" aca="1" ref="G989" ca="1">_xlfn.IFS(AND(F989&gt;=21,F989&lt;=35), "Young Adults", AND(F989&gt;=35, F989&lt;=45), "Senior Adullt", AND(F989&gt;=46,F989&lt;=65), "senior",AND(F989&gt;=66,F989&lt;=87),"Super Adults")</f>
        <v>Young Adults</v>
      </c>
      <c r="H989" s="36"/>
      <c r="I989" s="3">
        <v>200</v>
      </c>
      <c r="J989" s="2" t="s">
        <v>10</v>
      </c>
      <c r="K989" s="2" t="s">
        <v>11</v>
      </c>
      <c r="L989" s="20" t="str">
        <f>IF(AND(I989&lt;5,'Billing Details'!I989&gt;10000),"High Priority","Regular Follow Up")</f>
        <v>Regular Follow Up</v>
      </c>
      <c r="M989" t="str">
        <f>IF(AND(L989="High Priority",'Patient Health Records'!U989="Critical",'Patient Health Records'!T989="Yes"),"Needs Attention",IF(AND('Patient Health Records'!U989&lt;&gt; "Critical",'Patient Health Records'!T989="Yes"),"Monitor Later",IF(AND('Patient Health Records'!U989="Critical",'Patient Health Records'!T989="No"),"Ask for Readmission","No Action")))</f>
        <v>Ask for Readmission</v>
      </c>
    </row>
    <row r="990" spans="1:13" ht="15.75" customHeight="1">
      <c r="A990" s="2" t="s">
        <v>1199</v>
      </c>
      <c r="B990" s="2" t="s">
        <v>75</v>
      </c>
      <c r="C990" s="2" t="s">
        <v>9</v>
      </c>
      <c r="D990" s="17">
        <v>34334</v>
      </c>
      <c r="E990" s="36">
        <f t="shared" si="31"/>
        <v>1993</v>
      </c>
      <c r="F990" s="36">
        <f t="shared" ca="1" si="32"/>
        <v>33</v>
      </c>
      <c r="G990" s="36" t="str" cm="1">
        <f t="array" aca="1" ref="G990" ca="1">_xlfn.IFS(AND(F990&gt;=21,F990&lt;=35), "Young Adults", AND(F990&gt;=35, F990&lt;=45), "Senior Adullt", AND(F990&gt;=46,F990&lt;=65), "senior",AND(F990&gt;=66,F990&lt;=87),"Super Adults")</f>
        <v>Young Adults</v>
      </c>
      <c r="H990" s="36"/>
      <c r="I990" s="3">
        <v>15</v>
      </c>
      <c r="J990" s="2" t="s">
        <v>10</v>
      </c>
      <c r="K990" s="2" t="s">
        <v>11</v>
      </c>
      <c r="L990" s="20" t="str">
        <f>IF(AND(I990&lt;5,'Billing Details'!I990&gt;10000),"High Priority","Regular Follow Up")</f>
        <v>Regular Follow Up</v>
      </c>
      <c r="M990" t="str">
        <f>IF(AND(L990="High Priority",'Patient Health Records'!U990="Critical",'Patient Health Records'!T990="Yes"),"Needs Attention",IF(AND('Patient Health Records'!U990&lt;&gt; "Critical",'Patient Health Records'!T990="Yes"),"Monitor Later",IF(AND('Patient Health Records'!U990="Critical",'Patient Health Records'!T990="No"),"Ask for Readmission","No Action")))</f>
        <v>Monitor Later</v>
      </c>
    </row>
    <row r="991" spans="1:13" ht="15.75" customHeight="1">
      <c r="A991" s="2" t="s">
        <v>1200</v>
      </c>
      <c r="B991" s="2" t="s">
        <v>175</v>
      </c>
      <c r="C991" s="2" t="s">
        <v>19</v>
      </c>
      <c r="D991" s="17">
        <v>28855</v>
      </c>
      <c r="E991" s="36">
        <f t="shared" si="31"/>
        <v>1978</v>
      </c>
      <c r="F991" s="36">
        <f t="shared" ca="1" si="32"/>
        <v>48</v>
      </c>
      <c r="G991" s="36" t="str" cm="1">
        <f t="array" aca="1" ref="G991" ca="1">_xlfn.IFS(AND(F991&gt;=21,F991&lt;=35), "Young Adults", AND(F991&gt;=35, F991&lt;=45), "Senior Adullt", AND(F991&gt;=46,F991&lt;=65), "senior",AND(F991&gt;=66,F991&lt;=87),"Super Adults")</f>
        <v>senior</v>
      </c>
      <c r="H991" s="36"/>
      <c r="I991" s="3">
        <v>2</v>
      </c>
      <c r="J991" s="2" t="s">
        <v>22</v>
      </c>
      <c r="K991" s="2" t="s">
        <v>17</v>
      </c>
      <c r="L991" s="20" t="str">
        <f>IF(AND(I991&lt;5,'Billing Details'!I991&gt;10000),"High Priority","Regular Follow Up")</f>
        <v>Regular Follow Up</v>
      </c>
      <c r="M991" t="str">
        <f>IF(AND(L991="High Priority",'Patient Health Records'!U991="Critical",'Patient Health Records'!T991="Yes"),"Needs Attention",IF(AND('Patient Health Records'!U991&lt;&gt; "Critical",'Patient Health Records'!T991="Yes"),"Monitor Later",IF(AND('Patient Health Records'!U991="Critical",'Patient Health Records'!T991="No"),"Ask for Readmission","No Action")))</f>
        <v>Monitor Later</v>
      </c>
    </row>
    <row r="992" spans="1:13" ht="15.75" customHeight="1">
      <c r="A992" s="2" t="s">
        <v>1201</v>
      </c>
      <c r="B992" s="2" t="s">
        <v>231</v>
      </c>
      <c r="C992" s="2" t="s">
        <v>19</v>
      </c>
      <c r="D992" s="17">
        <v>28855</v>
      </c>
      <c r="E992" s="36">
        <f t="shared" si="31"/>
        <v>1978</v>
      </c>
      <c r="F992" s="36">
        <f t="shared" ca="1" si="32"/>
        <v>48</v>
      </c>
      <c r="G992" s="36" t="str" cm="1">
        <f t="array" aca="1" ref="G992" ca="1">_xlfn.IFS(AND(F992&gt;=21,F992&lt;=35), "Young Adults", AND(F992&gt;=35, F992&lt;=45), "Senior Adullt", AND(F992&gt;=46,F992&lt;=65), "senior",AND(F992&gt;=66,F992&lt;=87),"Super Adults")</f>
        <v>senior</v>
      </c>
      <c r="H992" s="36"/>
      <c r="I992" s="3">
        <v>25</v>
      </c>
      <c r="J992" s="2" t="s">
        <v>28</v>
      </c>
      <c r="K992" s="2" t="s">
        <v>11</v>
      </c>
      <c r="L992" s="20" t="str">
        <f>IF(AND(I992&lt;5,'Billing Details'!I992&gt;10000),"High Priority","Regular Follow Up")</f>
        <v>Regular Follow Up</v>
      </c>
      <c r="M992" t="str">
        <f>IF(AND(L992="High Priority",'Patient Health Records'!U992="Critical",'Patient Health Records'!T992="Yes"),"Needs Attention",IF(AND('Patient Health Records'!U992&lt;&gt; "Critical",'Patient Health Records'!T992="Yes"),"Monitor Later",IF(AND('Patient Health Records'!U992="Critical",'Patient Health Records'!T992="No"),"Ask for Readmission","No Action")))</f>
        <v>No Action</v>
      </c>
    </row>
    <row r="993" spans="1:13" ht="15.75" customHeight="1">
      <c r="A993" s="2" t="s">
        <v>1202</v>
      </c>
      <c r="B993" s="2" t="s">
        <v>1047</v>
      </c>
      <c r="C993" s="2" t="s">
        <v>9</v>
      </c>
      <c r="D993" s="17">
        <v>27029</v>
      </c>
      <c r="E993" s="36">
        <f t="shared" si="31"/>
        <v>1973</v>
      </c>
      <c r="F993" s="36">
        <f t="shared" ca="1" si="32"/>
        <v>53</v>
      </c>
      <c r="G993" s="36" t="str" cm="1">
        <f t="array" aca="1" ref="G993" ca="1">_xlfn.IFS(AND(F993&gt;=21,F993&lt;=35), "Young Adults", AND(F993&gt;=35, F993&lt;=45), "Senior Adullt", AND(F993&gt;=46,F993&lt;=65), "senior",AND(F993&gt;=66,F993&lt;=87),"Super Adults")</f>
        <v>senior</v>
      </c>
      <c r="H993" s="36"/>
      <c r="I993" s="3">
        <v>12</v>
      </c>
      <c r="J993" s="2" t="s">
        <v>10</v>
      </c>
      <c r="K993" s="2" t="s">
        <v>11</v>
      </c>
      <c r="L993" s="20" t="str">
        <f>IF(AND(I993&lt;5,'Billing Details'!I993&gt;10000),"High Priority","Regular Follow Up")</f>
        <v>Regular Follow Up</v>
      </c>
      <c r="M993" t="str">
        <f>IF(AND(L993="High Priority",'Patient Health Records'!U993="Critical",'Patient Health Records'!T993="Yes"),"Needs Attention",IF(AND('Patient Health Records'!U993&lt;&gt; "Critical",'Patient Health Records'!T993="Yes"),"Monitor Later",IF(AND('Patient Health Records'!U993="Critical",'Patient Health Records'!T993="No"),"Ask for Readmission","No Action")))</f>
        <v>Monitor Later</v>
      </c>
    </row>
    <row r="994" spans="1:13" ht="15.75" customHeight="1">
      <c r="A994" s="2" t="s">
        <v>1203</v>
      </c>
      <c r="B994" s="2" t="s">
        <v>211</v>
      </c>
      <c r="C994" s="2" t="s">
        <v>19</v>
      </c>
      <c r="D994" s="17">
        <v>27029</v>
      </c>
      <c r="E994" s="36">
        <f t="shared" si="31"/>
        <v>1973</v>
      </c>
      <c r="F994" s="36">
        <f t="shared" ca="1" si="32"/>
        <v>53</v>
      </c>
      <c r="G994" s="36" t="str" cm="1">
        <f t="array" aca="1" ref="G994" ca="1">_xlfn.IFS(AND(F994&gt;=21,F994&lt;=35), "Young Adults", AND(F994&gt;=35, F994&lt;=45), "Senior Adullt", AND(F994&gt;=46,F994&lt;=65), "senior",AND(F994&gt;=66,F994&lt;=87),"Super Adults")</f>
        <v>senior</v>
      </c>
      <c r="H994" s="36"/>
      <c r="I994" s="3">
        <v>5</v>
      </c>
      <c r="J994" s="2" t="s">
        <v>20</v>
      </c>
      <c r="K994" s="2" t="s">
        <v>11</v>
      </c>
      <c r="L994" s="20" t="str">
        <f>IF(AND(I994&lt;5,'Billing Details'!I994&gt;10000),"High Priority","Regular Follow Up")</f>
        <v>Regular Follow Up</v>
      </c>
      <c r="M994" t="str">
        <f>IF(AND(L994="High Priority",'Patient Health Records'!U994="Critical",'Patient Health Records'!T994="Yes"),"Needs Attention",IF(AND('Patient Health Records'!U994&lt;&gt; "Critical",'Patient Health Records'!T994="Yes"),"Monitor Later",IF(AND('Patient Health Records'!U994="Critical",'Patient Health Records'!T994="No"),"Ask for Readmission","No Action")))</f>
        <v>No Action</v>
      </c>
    </row>
    <row r="995" spans="1:13" ht="15.75" customHeight="1">
      <c r="A995" s="2" t="s">
        <v>1204</v>
      </c>
      <c r="B995" s="2" t="s">
        <v>516</v>
      </c>
      <c r="C995" s="2" t="s">
        <v>9</v>
      </c>
      <c r="D995" s="17">
        <v>32508</v>
      </c>
      <c r="E995" s="36">
        <f t="shared" si="31"/>
        <v>1988</v>
      </c>
      <c r="F995" s="36">
        <f t="shared" ca="1" si="32"/>
        <v>38</v>
      </c>
      <c r="G995" s="36" t="str" cm="1">
        <f t="array" aca="1" ref="G995" ca="1">_xlfn.IFS(AND(F995&gt;=21,F995&lt;=35), "Young Adults", AND(F995&gt;=35, F995&lt;=45), "Senior Adullt", AND(F995&gt;=46,F995&lt;=65), "senior",AND(F995&gt;=66,F995&lt;=87),"Super Adults")</f>
        <v>Senior Adullt</v>
      </c>
      <c r="H995" s="36"/>
      <c r="I995" s="3">
        <v>5</v>
      </c>
      <c r="J995" s="2" t="s">
        <v>16</v>
      </c>
      <c r="K995" s="2" t="s">
        <v>17</v>
      </c>
      <c r="L995" s="20" t="str">
        <f>IF(AND(I995&lt;5,'Billing Details'!I995&gt;10000),"High Priority","Regular Follow Up")</f>
        <v>Regular Follow Up</v>
      </c>
      <c r="M995" t="str">
        <f>IF(AND(L995="High Priority",'Patient Health Records'!U995="Critical",'Patient Health Records'!T995="Yes"),"Needs Attention",IF(AND('Patient Health Records'!U995&lt;&gt; "Critical",'Patient Health Records'!T995="Yes"),"Monitor Later",IF(AND('Patient Health Records'!U995="Critical",'Patient Health Records'!T995="No"),"Ask for Readmission","No Action")))</f>
        <v>Monitor Later</v>
      </c>
    </row>
    <row r="996" spans="1:13" ht="15.75" customHeight="1">
      <c r="A996" s="2" t="s">
        <v>1205</v>
      </c>
      <c r="B996" s="2" t="s">
        <v>125</v>
      </c>
      <c r="C996" s="2" t="s">
        <v>19</v>
      </c>
      <c r="D996" s="17">
        <v>28855</v>
      </c>
      <c r="E996" s="36">
        <f t="shared" si="31"/>
        <v>1978</v>
      </c>
      <c r="F996" s="36">
        <f t="shared" ca="1" si="32"/>
        <v>48</v>
      </c>
      <c r="G996" s="36" t="str" cm="1">
        <f t="array" aca="1" ref="G996" ca="1">_xlfn.IFS(AND(F996&gt;=21,F996&lt;=35), "Young Adults", AND(F996&gt;=35, F996&lt;=45), "Senior Adullt", AND(F996&gt;=46,F996&lt;=65), "senior",AND(F996&gt;=66,F996&lt;=87),"Super Adults")</f>
        <v>senior</v>
      </c>
      <c r="H996" s="36"/>
      <c r="I996" s="3">
        <v>30</v>
      </c>
      <c r="J996" s="2" t="s">
        <v>14</v>
      </c>
      <c r="K996" s="2" t="s">
        <v>51</v>
      </c>
      <c r="L996" s="20" t="str">
        <f>IF(AND(I996&lt;5,'Billing Details'!I996&gt;10000),"High Priority","Regular Follow Up")</f>
        <v>Regular Follow Up</v>
      </c>
      <c r="M996" t="str">
        <f>IF(AND(L996="High Priority",'Patient Health Records'!U996="Critical",'Patient Health Records'!T996="Yes"),"Needs Attention",IF(AND('Patient Health Records'!U996&lt;&gt; "Critical",'Patient Health Records'!T996="Yes"),"Monitor Later",IF(AND('Patient Health Records'!U996="Critical",'Patient Health Records'!T996="No"),"Ask for Readmission","No Action")))</f>
        <v>Ask for Readmission</v>
      </c>
    </row>
    <row r="997" spans="1:13" ht="15.75" customHeight="1">
      <c r="A997" s="2" t="s">
        <v>1206</v>
      </c>
      <c r="B997" s="2" t="s">
        <v>24</v>
      </c>
      <c r="C997" s="2" t="s">
        <v>19</v>
      </c>
      <c r="D997" s="17">
        <v>31412</v>
      </c>
      <c r="E997" s="36">
        <f t="shared" si="31"/>
        <v>1985</v>
      </c>
      <c r="F997" s="36">
        <f t="shared" ca="1" si="32"/>
        <v>41</v>
      </c>
      <c r="G997" s="36" t="str" cm="1">
        <f t="array" aca="1" ref="G997" ca="1">_xlfn.IFS(AND(F997&gt;=21,F997&lt;=35), "Young Adults", AND(F997&gt;=35, F997&lt;=45), "Senior Adullt", AND(F997&gt;=46,F997&lt;=65), "senior",AND(F997&gt;=66,F997&lt;=87),"Super Adults")</f>
        <v>Senior Adullt</v>
      </c>
      <c r="H997" s="36"/>
      <c r="I997" s="3">
        <v>20</v>
      </c>
      <c r="J997" s="2" t="s">
        <v>43</v>
      </c>
      <c r="K997" s="2" t="s">
        <v>51</v>
      </c>
      <c r="L997" s="20" t="str">
        <f>IF(AND(I997&lt;5,'Billing Details'!I997&gt;10000),"High Priority","Regular Follow Up")</f>
        <v>Regular Follow Up</v>
      </c>
      <c r="M997" t="str">
        <f>IF(AND(L997="High Priority",'Patient Health Records'!U997="Critical",'Patient Health Records'!T997="Yes"),"Needs Attention",IF(AND('Patient Health Records'!U997&lt;&gt; "Critical",'Patient Health Records'!T997="Yes"),"Monitor Later",IF(AND('Patient Health Records'!U997="Critical",'Patient Health Records'!T997="No"),"Ask for Readmission","No Action")))</f>
        <v>Monitor Later</v>
      </c>
    </row>
    <row r="998" spans="1:13" ht="15.75" customHeight="1">
      <c r="A998" s="2" t="s">
        <v>1207</v>
      </c>
      <c r="B998" s="2" t="s">
        <v>39</v>
      </c>
      <c r="C998" s="2" t="s">
        <v>9</v>
      </c>
      <c r="D998" s="17">
        <v>21550</v>
      </c>
      <c r="E998" s="36">
        <f t="shared" si="31"/>
        <v>1958</v>
      </c>
      <c r="F998" s="36">
        <f t="shared" ca="1" si="32"/>
        <v>68</v>
      </c>
      <c r="G998" s="36" t="str" cm="1">
        <f t="array" aca="1" ref="G998" ca="1">_xlfn.IFS(AND(F998&gt;=21,F998&lt;=35), "Young Adults", AND(F998&gt;=35, F998&lt;=45), "Senior Adullt", AND(F998&gt;=46,F998&lt;=65), "senior",AND(F998&gt;=66,F998&lt;=87),"Super Adults")</f>
        <v>Super Adults</v>
      </c>
      <c r="H998" s="36"/>
      <c r="I998" s="3">
        <v>9</v>
      </c>
      <c r="J998" s="2" t="s">
        <v>20</v>
      </c>
      <c r="K998" s="2" t="s">
        <v>11</v>
      </c>
      <c r="L998" s="20" t="str">
        <f>IF(AND(I998&lt;5,'Billing Details'!I998&gt;10000),"High Priority","Regular Follow Up")</f>
        <v>Regular Follow Up</v>
      </c>
      <c r="M998" t="str">
        <f>IF(AND(L998="High Priority",'Patient Health Records'!U998="Critical",'Patient Health Records'!T998="Yes"),"Needs Attention",IF(AND('Patient Health Records'!U998&lt;&gt; "Critical",'Patient Health Records'!T998="Yes"),"Monitor Later",IF(AND('Patient Health Records'!U998="Critical",'Patient Health Records'!T998="No"),"Ask for Readmission","No Action")))</f>
        <v>Ask for Readmission</v>
      </c>
    </row>
    <row r="999" spans="1:13" ht="15.75" customHeight="1">
      <c r="A999" s="2" t="s">
        <v>1208</v>
      </c>
      <c r="B999" s="2" t="s">
        <v>1209</v>
      </c>
      <c r="C999" s="2" t="s">
        <v>9</v>
      </c>
      <c r="D999" s="17">
        <v>31412</v>
      </c>
      <c r="E999" s="36">
        <f t="shared" si="31"/>
        <v>1985</v>
      </c>
      <c r="F999" s="36">
        <f t="shared" ca="1" si="32"/>
        <v>41</v>
      </c>
      <c r="G999" s="36" t="str" cm="1">
        <f t="array" aca="1" ref="G999" ca="1">_xlfn.IFS(AND(F999&gt;=21,F999&lt;=35), "Young Adults", AND(F999&gt;=35, F999&lt;=45), "Senior Adullt", AND(F999&gt;=46,F999&lt;=65), "senior",AND(F999&gt;=66,F999&lt;=87),"Super Adults")</f>
        <v>Senior Adullt</v>
      </c>
      <c r="H999" s="36"/>
      <c r="I999" s="3">
        <v>4</v>
      </c>
      <c r="J999" s="2" t="s">
        <v>22</v>
      </c>
      <c r="K999" s="2" t="s">
        <v>17</v>
      </c>
      <c r="L999" s="20" t="str">
        <f>IF(AND(I999&lt;5,'Billing Details'!I999&gt;10000),"High Priority","Regular Follow Up")</f>
        <v>High Priority</v>
      </c>
      <c r="M999" t="str">
        <f>IF(AND(L999="High Priority",'Patient Health Records'!U999="Critical",'Patient Health Records'!T999="Yes"),"Needs Attention",IF(AND('Patient Health Records'!U999&lt;&gt; "Critical",'Patient Health Records'!T999="Yes"),"Monitor Later",IF(AND('Patient Health Records'!U999="Critical",'Patient Health Records'!T999="No"),"Ask for Readmission","No Action")))</f>
        <v>Needs Attention</v>
      </c>
    </row>
    <row r="1000" spans="1:13" ht="15.75" customHeight="1">
      <c r="A1000" s="2" t="s">
        <v>1210</v>
      </c>
      <c r="B1000" s="2" t="s">
        <v>50</v>
      </c>
      <c r="C1000" s="2" t="s">
        <v>19</v>
      </c>
      <c r="D1000" s="17">
        <v>21550</v>
      </c>
      <c r="E1000" s="36">
        <f t="shared" si="31"/>
        <v>1958</v>
      </c>
      <c r="F1000" s="36">
        <f t="shared" ca="1" si="32"/>
        <v>68</v>
      </c>
      <c r="G1000" s="36" t="str" cm="1">
        <f t="array" aca="1" ref="G1000" ca="1">_xlfn.IFS(AND(F1000&gt;=21,F1000&lt;=35), "Young Adults", AND(F1000&gt;=35, F1000&lt;=45), "Senior Adullt", AND(F1000&gt;=46,F1000&lt;=65), "senior",AND(F1000&gt;=66,F1000&lt;=87),"Super Adults")</f>
        <v>Super Adults</v>
      </c>
      <c r="H1000" s="36"/>
      <c r="I1000" s="3">
        <v>0.5</v>
      </c>
      <c r="J1000" s="2" t="s">
        <v>22</v>
      </c>
      <c r="K1000" s="2" t="s">
        <v>17</v>
      </c>
      <c r="L1000" s="20" t="str">
        <f>IF(AND(I1000&lt;5,'Billing Details'!I1000&gt;10000),"High Priority","Regular Follow Up")</f>
        <v>High Priority</v>
      </c>
      <c r="M1000" t="str">
        <f>IF(AND(L1000="High Priority",'Patient Health Records'!U1000="Critical",'Patient Health Records'!T1000="Yes"),"Needs Attention",IF(AND('Patient Health Records'!U1000&lt;&gt; "Critical",'Patient Health Records'!T1000="Yes"),"Monitor Later",IF(AND('Patient Health Records'!U1000="Critical",'Patient Health Records'!T1000="No"),"Ask for Readmission","No Action")))</f>
        <v>Ask for Readmission</v>
      </c>
    </row>
    <row r="1001" spans="1:13" ht="15.75" customHeight="1">
      <c r="A1001" s="2" t="s">
        <v>1211</v>
      </c>
      <c r="B1001" s="2" t="s">
        <v>81</v>
      </c>
      <c r="C1001" s="2" t="s">
        <v>9</v>
      </c>
      <c r="D1001" s="17">
        <v>29951</v>
      </c>
      <c r="E1001" s="36">
        <f t="shared" si="31"/>
        <v>1981</v>
      </c>
      <c r="F1001" s="36">
        <f t="shared" ca="1" si="32"/>
        <v>45</v>
      </c>
      <c r="G1001" s="36" t="str" cm="1">
        <f t="array" aca="1" ref="G1001" ca="1">_xlfn.IFS(AND(F1001&gt;=21,F1001&lt;=35), "Young Adults", AND(F1001&gt;=35, F1001&lt;=45), "Senior Adullt", AND(F1001&gt;=46,F1001&lt;=65), "senior",AND(F1001&gt;=66,F1001&lt;=87),"Super Adults")</f>
        <v>Senior Adullt</v>
      </c>
      <c r="H1001" s="36"/>
      <c r="I1001" s="3">
        <v>5</v>
      </c>
      <c r="J1001" s="2" t="s">
        <v>14</v>
      </c>
      <c r="K1001" s="2" t="s">
        <v>51</v>
      </c>
      <c r="L1001" s="20" t="str">
        <f>IF(AND(I1001&lt;5,'Billing Details'!I1001&gt;10000),"High Priority","Regular Follow Up")</f>
        <v>Regular Follow Up</v>
      </c>
      <c r="M1001" t="str">
        <f>IF(AND(L1001="High Priority",'Patient Health Records'!U1001="Critical",'Patient Health Records'!T1001="Yes"),"Needs Attention",IF(AND('Patient Health Records'!U1001&lt;&gt; "Critical",'Patient Health Records'!T1001="Yes"),"Monitor Later",IF(AND('Patient Health Records'!U1001="Critical",'Patient Health Records'!T1001="No"),"Ask for Readmission","No Action")))</f>
        <v>Monitor Later</v>
      </c>
    </row>
  </sheetData>
  <conditionalFormatting sqref="I1:I1001">
    <cfRule type="containsBlanks" dxfId="57" priority="1">
      <formula>LEN(TRIM(I1))=0</formula>
    </cfRule>
  </conditionalFormatting>
  <dataValidations count="2">
    <dataValidation type="whole" operator="greaterThan" allowBlank="1" showInputMessage="1" showErrorMessage="1" sqref="I1:I1048576" xr:uid="{46512D7D-98FD-4A19-A809-73D9FD697ACE}">
      <formula1>0</formula1>
    </dataValidation>
    <dataValidation type="list" allowBlank="1" showInputMessage="1" showErrorMessage="1" sqref="K1:K1048576" xr:uid="{C7A48F2A-4DEA-47B0-BB0A-E48A3629D393}">
      <formula1>"South,West,North,East"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C6D1-5C69-4D25-B08C-E2C26B9C469B}">
  <dimension ref="A1:A5532"/>
  <sheetViews>
    <sheetView topLeftCell="A5168" workbookViewId="0">
      <selection activeCell="F5501" sqref="F5501"/>
    </sheetView>
  </sheetViews>
  <sheetFormatPr defaultRowHeight="15"/>
  <cols>
    <col min="1" max="1" width="13.140625" customWidth="1"/>
  </cols>
  <sheetData>
    <row r="1" spans="1:1">
      <c r="A1" s="19">
        <v>1</v>
      </c>
    </row>
    <row r="2" spans="1:1">
      <c r="A2" s="19">
        <v>2</v>
      </c>
    </row>
    <row r="3" spans="1:1">
      <c r="A3" s="19">
        <v>3</v>
      </c>
    </row>
    <row r="4" spans="1:1">
      <c r="A4" s="19">
        <v>4</v>
      </c>
    </row>
    <row r="5" spans="1:1">
      <c r="A5" s="19">
        <v>5</v>
      </c>
    </row>
    <row r="6" spans="1:1">
      <c r="A6" s="19">
        <v>6</v>
      </c>
    </row>
    <row r="7" spans="1:1">
      <c r="A7" s="19">
        <v>7</v>
      </c>
    </row>
    <row r="8" spans="1:1">
      <c r="A8" s="19">
        <v>8</v>
      </c>
    </row>
    <row r="9" spans="1:1">
      <c r="A9" s="19">
        <v>9</v>
      </c>
    </row>
    <row r="10" spans="1:1">
      <c r="A10" s="19">
        <v>10</v>
      </c>
    </row>
    <row r="11" spans="1:1">
      <c r="A11" s="19">
        <v>11</v>
      </c>
    </row>
    <row r="12" spans="1:1">
      <c r="A12" s="19">
        <v>12</v>
      </c>
    </row>
    <row r="13" spans="1:1">
      <c r="A13" s="19">
        <v>13</v>
      </c>
    </row>
    <row r="14" spans="1:1">
      <c r="A14" s="19">
        <v>14</v>
      </c>
    </row>
    <row r="15" spans="1:1">
      <c r="A15" s="19">
        <v>15</v>
      </c>
    </row>
    <row r="16" spans="1:1">
      <c r="A16" s="19">
        <v>16</v>
      </c>
    </row>
    <row r="17" spans="1:1">
      <c r="A17" s="19">
        <v>17</v>
      </c>
    </row>
    <row r="18" spans="1:1">
      <c r="A18" s="19">
        <v>18</v>
      </c>
    </row>
    <row r="19" spans="1:1">
      <c r="A19" s="19">
        <v>19</v>
      </c>
    </row>
    <row r="20" spans="1:1">
      <c r="A20" s="19">
        <v>20</v>
      </c>
    </row>
    <row r="21" spans="1:1">
      <c r="A21" s="19">
        <v>21</v>
      </c>
    </row>
    <row r="22" spans="1:1">
      <c r="A22" s="19">
        <v>22</v>
      </c>
    </row>
    <row r="23" spans="1:1">
      <c r="A23" s="19">
        <v>23</v>
      </c>
    </row>
    <row r="24" spans="1:1">
      <c r="A24" s="19">
        <v>24</v>
      </c>
    </row>
    <row r="25" spans="1:1">
      <c r="A25" s="19">
        <v>25</v>
      </c>
    </row>
    <row r="26" spans="1:1">
      <c r="A26" s="19">
        <v>26</v>
      </c>
    </row>
    <row r="27" spans="1:1">
      <c r="A27" s="19">
        <v>27</v>
      </c>
    </row>
    <row r="28" spans="1:1">
      <c r="A28" s="19">
        <v>28</v>
      </c>
    </row>
    <row r="29" spans="1:1">
      <c r="A29" s="19">
        <v>29</v>
      </c>
    </row>
    <row r="30" spans="1:1">
      <c r="A30" s="19">
        <v>30</v>
      </c>
    </row>
    <row r="31" spans="1:1">
      <c r="A31" s="19">
        <v>31</v>
      </c>
    </row>
    <row r="32" spans="1:1">
      <c r="A32" s="19">
        <v>32</v>
      </c>
    </row>
    <row r="33" spans="1:1">
      <c r="A33" s="19">
        <v>33</v>
      </c>
    </row>
    <row r="34" spans="1:1">
      <c r="A34" s="19">
        <v>34</v>
      </c>
    </row>
    <row r="35" spans="1:1">
      <c r="A35" s="19">
        <v>35</v>
      </c>
    </row>
    <row r="36" spans="1:1">
      <c r="A36" s="19">
        <v>36</v>
      </c>
    </row>
    <row r="37" spans="1:1">
      <c r="A37" s="19">
        <v>37</v>
      </c>
    </row>
    <row r="38" spans="1:1">
      <c r="A38" s="19">
        <v>38</v>
      </c>
    </row>
    <row r="39" spans="1:1">
      <c r="A39" s="19">
        <v>39</v>
      </c>
    </row>
    <row r="40" spans="1:1">
      <c r="A40" s="19">
        <v>40</v>
      </c>
    </row>
    <row r="41" spans="1:1">
      <c r="A41" s="19">
        <v>41</v>
      </c>
    </row>
    <row r="42" spans="1:1">
      <c r="A42" s="19">
        <v>42</v>
      </c>
    </row>
    <row r="43" spans="1:1">
      <c r="A43" s="19">
        <v>43</v>
      </c>
    </row>
    <row r="44" spans="1:1">
      <c r="A44" s="19">
        <v>44</v>
      </c>
    </row>
    <row r="45" spans="1:1">
      <c r="A45" s="19">
        <v>45</v>
      </c>
    </row>
    <row r="46" spans="1:1">
      <c r="A46" s="19">
        <v>46</v>
      </c>
    </row>
    <row r="47" spans="1:1">
      <c r="A47" s="19">
        <v>47</v>
      </c>
    </row>
    <row r="48" spans="1:1">
      <c r="A48" s="19">
        <v>48</v>
      </c>
    </row>
    <row r="49" spans="1:1">
      <c r="A49" s="19">
        <v>49</v>
      </c>
    </row>
    <row r="50" spans="1:1">
      <c r="A50" s="19">
        <v>50</v>
      </c>
    </row>
    <row r="51" spans="1:1">
      <c r="A51" s="19">
        <v>51</v>
      </c>
    </row>
    <row r="52" spans="1:1">
      <c r="A52" s="19">
        <v>52</v>
      </c>
    </row>
    <row r="53" spans="1:1">
      <c r="A53" s="19">
        <v>53</v>
      </c>
    </row>
    <row r="54" spans="1:1">
      <c r="A54" s="19">
        <v>54</v>
      </c>
    </row>
    <row r="55" spans="1:1">
      <c r="A55" s="19">
        <v>55</v>
      </c>
    </row>
    <row r="56" spans="1:1">
      <c r="A56" s="19">
        <v>56</v>
      </c>
    </row>
    <row r="57" spans="1:1">
      <c r="A57" s="19">
        <v>57</v>
      </c>
    </row>
    <row r="58" spans="1:1">
      <c r="A58" s="19">
        <v>58</v>
      </c>
    </row>
    <row r="59" spans="1:1">
      <c r="A59" s="19">
        <v>59</v>
      </c>
    </row>
    <row r="60" spans="1:1">
      <c r="A60" s="19">
        <v>60</v>
      </c>
    </row>
    <row r="61" spans="1:1">
      <c r="A61" s="19">
        <v>61</v>
      </c>
    </row>
    <row r="62" spans="1:1">
      <c r="A62" s="19">
        <v>62</v>
      </c>
    </row>
    <row r="63" spans="1:1">
      <c r="A63" s="19">
        <v>63</v>
      </c>
    </row>
    <row r="64" spans="1:1">
      <c r="A64" s="19">
        <v>64</v>
      </c>
    </row>
    <row r="65" spans="1:1">
      <c r="A65" s="19">
        <v>65</v>
      </c>
    </row>
    <row r="66" spans="1:1">
      <c r="A66" s="19">
        <v>66</v>
      </c>
    </row>
    <row r="67" spans="1:1">
      <c r="A67" s="19">
        <v>67</v>
      </c>
    </row>
    <row r="68" spans="1:1">
      <c r="A68" s="19">
        <v>68</v>
      </c>
    </row>
    <row r="69" spans="1:1">
      <c r="A69" s="19">
        <v>69</v>
      </c>
    </row>
    <row r="70" spans="1:1">
      <c r="A70" s="19">
        <v>70</v>
      </c>
    </row>
    <row r="71" spans="1:1">
      <c r="A71" s="19">
        <v>71</v>
      </c>
    </row>
    <row r="72" spans="1:1">
      <c r="A72" s="19">
        <v>72</v>
      </c>
    </row>
    <row r="73" spans="1:1">
      <c r="A73" s="19">
        <v>73</v>
      </c>
    </row>
    <row r="74" spans="1:1">
      <c r="A74" s="19">
        <v>74</v>
      </c>
    </row>
    <row r="75" spans="1:1">
      <c r="A75" s="19">
        <v>75</v>
      </c>
    </row>
    <row r="76" spans="1:1">
      <c r="A76" s="19">
        <v>76</v>
      </c>
    </row>
    <row r="77" spans="1:1">
      <c r="A77" s="19">
        <v>77</v>
      </c>
    </row>
    <row r="78" spans="1:1">
      <c r="A78" s="19">
        <v>78</v>
      </c>
    </row>
    <row r="79" spans="1:1">
      <c r="A79" s="19">
        <v>79</v>
      </c>
    </row>
    <row r="80" spans="1:1">
      <c r="A80" s="19">
        <v>80</v>
      </c>
    </row>
    <row r="81" spans="1:1">
      <c r="A81" s="19">
        <v>81</v>
      </c>
    </row>
    <row r="82" spans="1:1">
      <c r="A82" s="19">
        <v>82</v>
      </c>
    </row>
    <row r="83" spans="1:1">
      <c r="A83" s="19">
        <v>83</v>
      </c>
    </row>
    <row r="84" spans="1:1">
      <c r="A84" s="19">
        <v>84</v>
      </c>
    </row>
    <row r="85" spans="1:1">
      <c r="A85" s="19">
        <v>85</v>
      </c>
    </row>
    <row r="86" spans="1:1">
      <c r="A86" s="19">
        <v>86</v>
      </c>
    </row>
    <row r="87" spans="1:1">
      <c r="A87" s="19">
        <v>87</v>
      </c>
    </row>
    <row r="88" spans="1:1">
      <c r="A88" s="19">
        <v>88</v>
      </c>
    </row>
    <row r="89" spans="1:1">
      <c r="A89" s="19">
        <v>89</v>
      </c>
    </row>
    <row r="90" spans="1:1">
      <c r="A90" s="19">
        <v>90</v>
      </c>
    </row>
    <row r="91" spans="1:1">
      <c r="A91" s="19">
        <v>91</v>
      </c>
    </row>
    <row r="92" spans="1:1">
      <c r="A92" s="19">
        <v>92</v>
      </c>
    </row>
    <row r="93" spans="1:1">
      <c r="A93" s="19">
        <v>93</v>
      </c>
    </row>
    <row r="94" spans="1:1">
      <c r="A94" s="19">
        <v>94</v>
      </c>
    </row>
    <row r="95" spans="1:1">
      <c r="A95" s="19">
        <v>95</v>
      </c>
    </row>
    <row r="96" spans="1:1">
      <c r="A96" s="19">
        <v>96</v>
      </c>
    </row>
    <row r="97" spans="1:1">
      <c r="A97" s="19">
        <v>97</v>
      </c>
    </row>
    <row r="98" spans="1:1">
      <c r="A98" s="19">
        <v>98</v>
      </c>
    </row>
    <row r="99" spans="1:1">
      <c r="A99" s="19">
        <v>99</v>
      </c>
    </row>
    <row r="100" spans="1:1">
      <c r="A100" s="19">
        <v>100</v>
      </c>
    </row>
    <row r="101" spans="1:1">
      <c r="A101" s="19">
        <v>101</v>
      </c>
    </row>
    <row r="102" spans="1:1">
      <c r="A102" s="19">
        <v>102</v>
      </c>
    </row>
    <row r="103" spans="1:1">
      <c r="A103" s="19">
        <v>103</v>
      </c>
    </row>
    <row r="104" spans="1:1">
      <c r="A104" s="19">
        <v>104</v>
      </c>
    </row>
    <row r="105" spans="1:1">
      <c r="A105" s="19">
        <v>105</v>
      </c>
    </row>
    <row r="106" spans="1:1">
      <c r="A106" s="19">
        <v>106</v>
      </c>
    </row>
    <row r="107" spans="1:1">
      <c r="A107" s="19">
        <v>107</v>
      </c>
    </row>
    <row r="108" spans="1:1">
      <c r="A108" s="19">
        <v>108</v>
      </c>
    </row>
    <row r="109" spans="1:1">
      <c r="A109" s="19">
        <v>109</v>
      </c>
    </row>
    <row r="110" spans="1:1">
      <c r="A110" s="19">
        <v>110</v>
      </c>
    </row>
    <row r="111" spans="1:1">
      <c r="A111" s="19">
        <v>111</v>
      </c>
    </row>
    <row r="112" spans="1:1">
      <c r="A112" s="19">
        <v>112</v>
      </c>
    </row>
    <row r="113" spans="1:1">
      <c r="A113" s="19">
        <v>113</v>
      </c>
    </row>
    <row r="114" spans="1:1">
      <c r="A114" s="19">
        <v>114</v>
      </c>
    </row>
    <row r="115" spans="1:1">
      <c r="A115" s="19">
        <v>115</v>
      </c>
    </row>
    <row r="116" spans="1:1">
      <c r="A116" s="19">
        <v>116</v>
      </c>
    </row>
    <row r="117" spans="1:1">
      <c r="A117" s="19">
        <v>117</v>
      </c>
    </row>
    <row r="118" spans="1:1">
      <c r="A118" s="19">
        <v>118</v>
      </c>
    </row>
    <row r="119" spans="1:1">
      <c r="A119" s="19">
        <v>119</v>
      </c>
    </row>
    <row r="120" spans="1:1">
      <c r="A120" s="19">
        <v>120</v>
      </c>
    </row>
    <row r="121" spans="1:1">
      <c r="A121" s="19">
        <v>121</v>
      </c>
    </row>
    <row r="122" spans="1:1">
      <c r="A122" s="19">
        <v>122</v>
      </c>
    </row>
    <row r="123" spans="1:1">
      <c r="A123" s="19">
        <v>123</v>
      </c>
    </row>
    <row r="124" spans="1:1">
      <c r="A124" s="19">
        <v>124</v>
      </c>
    </row>
    <row r="125" spans="1:1">
      <c r="A125" s="19">
        <v>125</v>
      </c>
    </row>
    <row r="126" spans="1:1">
      <c r="A126" s="19">
        <v>126</v>
      </c>
    </row>
    <row r="127" spans="1:1">
      <c r="A127" s="19">
        <v>127</v>
      </c>
    </row>
    <row r="128" spans="1:1">
      <c r="A128" s="19">
        <v>128</v>
      </c>
    </row>
    <row r="129" spans="1:1">
      <c r="A129" s="19">
        <v>129</v>
      </c>
    </row>
    <row r="130" spans="1:1">
      <c r="A130" s="19">
        <v>130</v>
      </c>
    </row>
    <row r="131" spans="1:1">
      <c r="A131" s="19">
        <v>131</v>
      </c>
    </row>
    <row r="132" spans="1:1">
      <c r="A132" s="19">
        <v>132</v>
      </c>
    </row>
    <row r="133" spans="1:1">
      <c r="A133" s="19">
        <v>133</v>
      </c>
    </row>
    <row r="134" spans="1:1">
      <c r="A134" s="19">
        <v>134</v>
      </c>
    </row>
    <row r="135" spans="1:1">
      <c r="A135" s="19">
        <v>135</v>
      </c>
    </row>
    <row r="136" spans="1:1">
      <c r="A136" s="19">
        <v>136</v>
      </c>
    </row>
    <row r="137" spans="1:1">
      <c r="A137" s="19">
        <v>137</v>
      </c>
    </row>
    <row r="138" spans="1:1">
      <c r="A138" s="19">
        <v>138</v>
      </c>
    </row>
    <row r="139" spans="1:1">
      <c r="A139" s="19">
        <v>139</v>
      </c>
    </row>
    <row r="140" spans="1:1">
      <c r="A140" s="19">
        <v>140</v>
      </c>
    </row>
    <row r="141" spans="1:1">
      <c r="A141" s="19">
        <v>141</v>
      </c>
    </row>
    <row r="142" spans="1:1">
      <c r="A142" s="19">
        <v>142</v>
      </c>
    </row>
    <row r="143" spans="1:1">
      <c r="A143" s="19">
        <v>143</v>
      </c>
    </row>
    <row r="144" spans="1:1">
      <c r="A144" s="19">
        <v>144</v>
      </c>
    </row>
    <row r="145" spans="1:1">
      <c r="A145" s="19">
        <v>145</v>
      </c>
    </row>
    <row r="146" spans="1:1">
      <c r="A146" s="19">
        <v>146</v>
      </c>
    </row>
    <row r="147" spans="1:1">
      <c r="A147" s="19">
        <v>147</v>
      </c>
    </row>
    <row r="148" spans="1:1">
      <c r="A148" s="19">
        <v>148</v>
      </c>
    </row>
    <row r="149" spans="1:1">
      <c r="A149" s="19">
        <v>149</v>
      </c>
    </row>
    <row r="150" spans="1:1">
      <c r="A150" s="19">
        <v>150</v>
      </c>
    </row>
    <row r="151" spans="1:1">
      <c r="A151" s="19">
        <v>151</v>
      </c>
    </row>
    <row r="152" spans="1:1">
      <c r="A152" s="19">
        <v>152</v>
      </c>
    </row>
    <row r="153" spans="1:1">
      <c r="A153" s="19">
        <v>153</v>
      </c>
    </row>
    <row r="154" spans="1:1">
      <c r="A154" s="19">
        <v>154</v>
      </c>
    </row>
    <row r="155" spans="1:1">
      <c r="A155" s="19">
        <v>155</v>
      </c>
    </row>
    <row r="156" spans="1:1">
      <c r="A156" s="19">
        <v>156</v>
      </c>
    </row>
    <row r="157" spans="1:1">
      <c r="A157" s="19">
        <v>157</v>
      </c>
    </row>
    <row r="158" spans="1:1">
      <c r="A158" s="19">
        <v>158</v>
      </c>
    </row>
    <row r="159" spans="1:1">
      <c r="A159" s="19">
        <v>159</v>
      </c>
    </row>
    <row r="160" spans="1:1">
      <c r="A160" s="19">
        <v>160</v>
      </c>
    </row>
    <row r="161" spans="1:1">
      <c r="A161" s="19">
        <v>161</v>
      </c>
    </row>
    <row r="162" spans="1:1">
      <c r="A162" s="19">
        <v>162</v>
      </c>
    </row>
    <row r="163" spans="1:1">
      <c r="A163" s="19">
        <v>163</v>
      </c>
    </row>
    <row r="164" spans="1:1">
      <c r="A164" s="19">
        <v>164</v>
      </c>
    </row>
    <row r="165" spans="1:1">
      <c r="A165" s="19">
        <v>165</v>
      </c>
    </row>
    <row r="166" spans="1:1">
      <c r="A166" s="19">
        <v>166</v>
      </c>
    </row>
    <row r="167" spans="1:1">
      <c r="A167" s="19">
        <v>167</v>
      </c>
    </row>
    <row r="168" spans="1:1">
      <c r="A168" s="19">
        <v>168</v>
      </c>
    </row>
    <row r="169" spans="1:1">
      <c r="A169" s="19">
        <v>169</v>
      </c>
    </row>
    <row r="170" spans="1:1">
      <c r="A170" s="19">
        <v>170</v>
      </c>
    </row>
    <row r="171" spans="1:1">
      <c r="A171" s="19">
        <v>171</v>
      </c>
    </row>
    <row r="172" spans="1:1">
      <c r="A172" s="19">
        <v>172</v>
      </c>
    </row>
    <row r="173" spans="1:1">
      <c r="A173" s="19">
        <v>173</v>
      </c>
    </row>
    <row r="174" spans="1:1">
      <c r="A174" s="19">
        <v>174</v>
      </c>
    </row>
    <row r="175" spans="1:1">
      <c r="A175" s="19">
        <v>175</v>
      </c>
    </row>
    <row r="176" spans="1:1">
      <c r="A176" s="19">
        <v>176</v>
      </c>
    </row>
    <row r="177" spans="1:1">
      <c r="A177" s="19">
        <v>177</v>
      </c>
    </row>
    <row r="178" spans="1:1">
      <c r="A178" s="19">
        <v>178</v>
      </c>
    </row>
    <row r="179" spans="1:1">
      <c r="A179" s="19">
        <v>179</v>
      </c>
    </row>
    <row r="180" spans="1:1">
      <c r="A180" s="19">
        <v>180</v>
      </c>
    </row>
    <row r="181" spans="1:1">
      <c r="A181" s="19">
        <v>181</v>
      </c>
    </row>
    <row r="182" spans="1:1">
      <c r="A182" s="19">
        <v>182</v>
      </c>
    </row>
    <row r="183" spans="1:1">
      <c r="A183" s="19">
        <v>183</v>
      </c>
    </row>
    <row r="184" spans="1:1">
      <c r="A184" s="19">
        <v>184</v>
      </c>
    </row>
    <row r="185" spans="1:1">
      <c r="A185" s="19">
        <v>185</v>
      </c>
    </row>
    <row r="186" spans="1:1">
      <c r="A186" s="19">
        <v>186</v>
      </c>
    </row>
    <row r="187" spans="1:1">
      <c r="A187" s="19">
        <v>187</v>
      </c>
    </row>
    <row r="188" spans="1:1">
      <c r="A188" s="19">
        <v>188</v>
      </c>
    </row>
    <row r="189" spans="1:1">
      <c r="A189" s="19">
        <v>189</v>
      </c>
    </row>
    <row r="190" spans="1:1">
      <c r="A190" s="19">
        <v>190</v>
      </c>
    </row>
    <row r="191" spans="1:1">
      <c r="A191" s="19">
        <v>191</v>
      </c>
    </row>
    <row r="192" spans="1:1">
      <c r="A192" s="19">
        <v>192</v>
      </c>
    </row>
    <row r="193" spans="1:1">
      <c r="A193" s="19">
        <v>193</v>
      </c>
    </row>
    <row r="194" spans="1:1">
      <c r="A194" s="19">
        <v>194</v>
      </c>
    </row>
    <row r="195" spans="1:1">
      <c r="A195" s="19">
        <v>195</v>
      </c>
    </row>
    <row r="196" spans="1:1">
      <c r="A196" s="19">
        <v>196</v>
      </c>
    </row>
    <row r="197" spans="1:1">
      <c r="A197" s="19">
        <v>197</v>
      </c>
    </row>
    <row r="198" spans="1:1">
      <c r="A198" s="19">
        <v>198</v>
      </c>
    </row>
    <row r="199" spans="1:1">
      <c r="A199" s="19">
        <v>199</v>
      </c>
    </row>
    <row r="200" spans="1:1">
      <c r="A200" s="19">
        <v>200</v>
      </c>
    </row>
    <row r="201" spans="1:1">
      <c r="A201" s="19">
        <v>201</v>
      </c>
    </row>
    <row r="202" spans="1:1">
      <c r="A202" s="19">
        <v>202</v>
      </c>
    </row>
    <row r="203" spans="1:1">
      <c r="A203" s="19">
        <v>203</v>
      </c>
    </row>
    <row r="204" spans="1:1">
      <c r="A204" s="19">
        <v>204</v>
      </c>
    </row>
    <row r="205" spans="1:1">
      <c r="A205" s="19">
        <v>205</v>
      </c>
    </row>
    <row r="206" spans="1:1">
      <c r="A206" s="19">
        <v>206</v>
      </c>
    </row>
    <row r="207" spans="1:1">
      <c r="A207" s="19">
        <v>207</v>
      </c>
    </row>
    <row r="208" spans="1:1">
      <c r="A208" s="19">
        <v>208</v>
      </c>
    </row>
    <row r="209" spans="1:1">
      <c r="A209" s="19">
        <v>209</v>
      </c>
    </row>
    <row r="210" spans="1:1">
      <c r="A210" s="19">
        <v>210</v>
      </c>
    </row>
    <row r="211" spans="1:1">
      <c r="A211" s="19">
        <v>211</v>
      </c>
    </row>
    <row r="212" spans="1:1">
      <c r="A212" s="19">
        <v>212</v>
      </c>
    </row>
    <row r="213" spans="1:1">
      <c r="A213" s="19">
        <v>213</v>
      </c>
    </row>
    <row r="214" spans="1:1">
      <c r="A214" s="19">
        <v>214</v>
      </c>
    </row>
    <row r="215" spans="1:1">
      <c r="A215" s="19">
        <v>215</v>
      </c>
    </row>
    <row r="216" spans="1:1">
      <c r="A216" s="19">
        <v>216</v>
      </c>
    </row>
    <row r="217" spans="1:1">
      <c r="A217" s="19">
        <v>217</v>
      </c>
    </row>
    <row r="218" spans="1:1">
      <c r="A218" s="19">
        <v>218</v>
      </c>
    </row>
    <row r="219" spans="1:1">
      <c r="A219" s="19">
        <v>219</v>
      </c>
    </row>
    <row r="220" spans="1:1">
      <c r="A220" s="19">
        <v>220</v>
      </c>
    </row>
    <row r="221" spans="1:1">
      <c r="A221" s="19">
        <v>221</v>
      </c>
    </row>
    <row r="222" spans="1:1">
      <c r="A222" s="19">
        <v>222</v>
      </c>
    </row>
    <row r="223" spans="1:1">
      <c r="A223" s="19">
        <v>223</v>
      </c>
    </row>
    <row r="224" spans="1:1">
      <c r="A224" s="19">
        <v>224</v>
      </c>
    </row>
    <row r="225" spans="1:1">
      <c r="A225" s="19">
        <v>225</v>
      </c>
    </row>
    <row r="226" spans="1:1">
      <c r="A226" s="19">
        <v>226</v>
      </c>
    </row>
    <row r="227" spans="1:1">
      <c r="A227" s="19">
        <v>227</v>
      </c>
    </row>
    <row r="228" spans="1:1">
      <c r="A228" s="19">
        <v>228</v>
      </c>
    </row>
    <row r="229" spans="1:1">
      <c r="A229" s="19">
        <v>229</v>
      </c>
    </row>
    <row r="230" spans="1:1">
      <c r="A230" s="19">
        <v>230</v>
      </c>
    </row>
    <row r="231" spans="1:1">
      <c r="A231" s="19">
        <v>231</v>
      </c>
    </row>
    <row r="232" spans="1:1">
      <c r="A232" s="19">
        <v>232</v>
      </c>
    </row>
    <row r="233" spans="1:1">
      <c r="A233" s="19">
        <v>233</v>
      </c>
    </row>
    <row r="234" spans="1:1">
      <c r="A234" s="19">
        <v>234</v>
      </c>
    </row>
    <row r="235" spans="1:1">
      <c r="A235" s="19">
        <v>235</v>
      </c>
    </row>
    <row r="236" spans="1:1">
      <c r="A236" s="19">
        <v>236</v>
      </c>
    </row>
    <row r="237" spans="1:1">
      <c r="A237" s="19">
        <v>237</v>
      </c>
    </row>
    <row r="238" spans="1:1">
      <c r="A238" s="19">
        <v>238</v>
      </c>
    </row>
    <row r="239" spans="1:1">
      <c r="A239" s="19">
        <v>239</v>
      </c>
    </row>
    <row r="240" spans="1:1">
      <c r="A240" s="19">
        <v>240</v>
      </c>
    </row>
    <row r="241" spans="1:1">
      <c r="A241" s="19">
        <v>241</v>
      </c>
    </row>
    <row r="242" spans="1:1">
      <c r="A242" s="19">
        <v>242</v>
      </c>
    </row>
    <row r="243" spans="1:1">
      <c r="A243" s="19">
        <v>243</v>
      </c>
    </row>
    <row r="244" spans="1:1">
      <c r="A244" s="19">
        <v>244</v>
      </c>
    </row>
    <row r="245" spans="1:1">
      <c r="A245" s="19">
        <v>245</v>
      </c>
    </row>
    <row r="246" spans="1:1">
      <c r="A246" s="19">
        <v>246</v>
      </c>
    </row>
    <row r="247" spans="1:1">
      <c r="A247" s="19">
        <v>247</v>
      </c>
    </row>
    <row r="248" spans="1:1">
      <c r="A248" s="19">
        <v>248</v>
      </c>
    </row>
    <row r="249" spans="1:1">
      <c r="A249" s="19">
        <v>249</v>
      </c>
    </row>
    <row r="250" spans="1:1">
      <c r="A250" s="19">
        <v>250</v>
      </c>
    </row>
    <row r="251" spans="1:1">
      <c r="A251" s="19">
        <v>251</v>
      </c>
    </row>
    <row r="252" spans="1:1">
      <c r="A252" s="19">
        <v>252</v>
      </c>
    </row>
    <row r="253" spans="1:1">
      <c r="A253" s="19">
        <v>253</v>
      </c>
    </row>
    <row r="254" spans="1:1">
      <c r="A254" s="19">
        <v>254</v>
      </c>
    </row>
    <row r="255" spans="1:1">
      <c r="A255" s="19">
        <v>255</v>
      </c>
    </row>
    <row r="256" spans="1:1">
      <c r="A256" s="19">
        <v>256</v>
      </c>
    </row>
    <row r="257" spans="1:1">
      <c r="A257" s="19">
        <v>257</v>
      </c>
    </row>
    <row r="258" spans="1:1">
      <c r="A258" s="19">
        <v>258</v>
      </c>
    </row>
    <row r="259" spans="1:1">
      <c r="A259" s="19">
        <v>259</v>
      </c>
    </row>
    <row r="260" spans="1:1">
      <c r="A260" s="19">
        <v>260</v>
      </c>
    </row>
    <row r="261" spans="1:1">
      <c r="A261" s="19">
        <v>261</v>
      </c>
    </row>
    <row r="262" spans="1:1">
      <c r="A262" s="19">
        <v>262</v>
      </c>
    </row>
    <row r="263" spans="1:1">
      <c r="A263" s="19">
        <v>263</v>
      </c>
    </row>
    <row r="264" spans="1:1">
      <c r="A264" s="19">
        <v>264</v>
      </c>
    </row>
    <row r="265" spans="1:1">
      <c r="A265" s="19">
        <v>265</v>
      </c>
    </row>
    <row r="266" spans="1:1">
      <c r="A266" s="19">
        <v>266</v>
      </c>
    </row>
    <row r="267" spans="1:1">
      <c r="A267" s="19">
        <v>267</v>
      </c>
    </row>
    <row r="268" spans="1:1">
      <c r="A268" s="19">
        <v>268</v>
      </c>
    </row>
    <row r="269" spans="1:1">
      <c r="A269" s="19">
        <v>269</v>
      </c>
    </row>
    <row r="270" spans="1:1">
      <c r="A270" s="19">
        <v>270</v>
      </c>
    </row>
    <row r="271" spans="1:1">
      <c r="A271" s="19">
        <v>271</v>
      </c>
    </row>
    <row r="272" spans="1:1">
      <c r="A272" s="19">
        <v>272</v>
      </c>
    </row>
    <row r="273" spans="1:1">
      <c r="A273" s="19">
        <v>273</v>
      </c>
    </row>
    <row r="274" spans="1:1">
      <c r="A274" s="19">
        <v>274</v>
      </c>
    </row>
    <row r="275" spans="1:1">
      <c r="A275" s="19">
        <v>275</v>
      </c>
    </row>
    <row r="276" spans="1:1">
      <c r="A276" s="19">
        <v>276</v>
      </c>
    </row>
    <row r="277" spans="1:1">
      <c r="A277" s="19">
        <v>277</v>
      </c>
    </row>
    <row r="278" spans="1:1">
      <c r="A278" s="19">
        <v>278</v>
      </c>
    </row>
    <row r="279" spans="1:1">
      <c r="A279" s="19">
        <v>279</v>
      </c>
    </row>
    <row r="280" spans="1:1">
      <c r="A280" s="19">
        <v>280</v>
      </c>
    </row>
    <row r="281" spans="1:1">
      <c r="A281" s="19">
        <v>281</v>
      </c>
    </row>
    <row r="282" spans="1:1">
      <c r="A282" s="19">
        <v>282</v>
      </c>
    </row>
    <row r="283" spans="1:1">
      <c r="A283" s="19">
        <v>283</v>
      </c>
    </row>
    <row r="284" spans="1:1">
      <c r="A284" s="19">
        <v>284</v>
      </c>
    </row>
    <row r="285" spans="1:1">
      <c r="A285" s="19">
        <v>285</v>
      </c>
    </row>
    <row r="286" spans="1:1">
      <c r="A286" s="19">
        <v>286</v>
      </c>
    </row>
    <row r="287" spans="1:1">
      <c r="A287" s="19">
        <v>287</v>
      </c>
    </row>
    <row r="288" spans="1:1">
      <c r="A288" s="19">
        <v>288</v>
      </c>
    </row>
    <row r="289" spans="1:1">
      <c r="A289" s="19">
        <v>289</v>
      </c>
    </row>
    <row r="290" spans="1:1">
      <c r="A290" s="19">
        <v>290</v>
      </c>
    </row>
    <row r="291" spans="1:1">
      <c r="A291" s="19">
        <v>291</v>
      </c>
    </row>
    <row r="292" spans="1:1">
      <c r="A292" s="19">
        <v>292</v>
      </c>
    </row>
    <row r="293" spans="1:1">
      <c r="A293" s="19">
        <v>293</v>
      </c>
    </row>
    <row r="294" spans="1:1">
      <c r="A294" s="19">
        <v>294</v>
      </c>
    </row>
    <row r="295" spans="1:1">
      <c r="A295" s="19">
        <v>295</v>
      </c>
    </row>
    <row r="296" spans="1:1">
      <c r="A296" s="19">
        <v>296</v>
      </c>
    </row>
    <row r="297" spans="1:1">
      <c r="A297" s="19">
        <v>297</v>
      </c>
    </row>
    <row r="298" spans="1:1">
      <c r="A298" s="19">
        <v>298</v>
      </c>
    </row>
    <row r="299" spans="1:1">
      <c r="A299" s="19">
        <v>299</v>
      </c>
    </row>
    <row r="300" spans="1:1">
      <c r="A300" s="19">
        <v>300</v>
      </c>
    </row>
    <row r="301" spans="1:1">
      <c r="A301" s="19">
        <v>301</v>
      </c>
    </row>
    <row r="302" spans="1:1">
      <c r="A302" s="19">
        <v>302</v>
      </c>
    </row>
    <row r="303" spans="1:1">
      <c r="A303" s="19">
        <v>303</v>
      </c>
    </row>
    <row r="304" spans="1:1">
      <c r="A304" s="19">
        <v>304</v>
      </c>
    </row>
    <row r="305" spans="1:1">
      <c r="A305" s="19">
        <v>305</v>
      </c>
    </row>
    <row r="306" spans="1:1">
      <c r="A306" s="19">
        <v>306</v>
      </c>
    </row>
    <row r="307" spans="1:1">
      <c r="A307" s="19">
        <v>307</v>
      </c>
    </row>
    <row r="308" spans="1:1">
      <c r="A308" s="19">
        <v>308</v>
      </c>
    </row>
    <row r="309" spans="1:1">
      <c r="A309" s="19">
        <v>309</v>
      </c>
    </row>
    <row r="310" spans="1:1">
      <c r="A310" s="19">
        <v>310</v>
      </c>
    </row>
    <row r="311" spans="1:1">
      <c r="A311" s="19">
        <v>311</v>
      </c>
    </row>
    <row r="312" spans="1:1">
      <c r="A312" s="19">
        <v>312</v>
      </c>
    </row>
    <row r="313" spans="1:1">
      <c r="A313" s="19">
        <v>313</v>
      </c>
    </row>
    <row r="314" spans="1:1">
      <c r="A314" s="19">
        <v>314</v>
      </c>
    </row>
    <row r="315" spans="1:1">
      <c r="A315" s="19">
        <v>315</v>
      </c>
    </row>
    <row r="316" spans="1:1">
      <c r="A316" s="19">
        <v>316</v>
      </c>
    </row>
    <row r="317" spans="1:1">
      <c r="A317" s="19">
        <v>317</v>
      </c>
    </row>
    <row r="318" spans="1:1">
      <c r="A318" s="19">
        <v>318</v>
      </c>
    </row>
    <row r="319" spans="1:1">
      <c r="A319" s="19">
        <v>319</v>
      </c>
    </row>
    <row r="320" spans="1:1">
      <c r="A320" s="19">
        <v>320</v>
      </c>
    </row>
    <row r="321" spans="1:1">
      <c r="A321" s="19">
        <v>321</v>
      </c>
    </row>
    <row r="322" spans="1:1">
      <c r="A322" s="19">
        <v>322</v>
      </c>
    </row>
    <row r="323" spans="1:1">
      <c r="A323" s="19">
        <v>323</v>
      </c>
    </row>
    <row r="324" spans="1:1">
      <c r="A324" s="19">
        <v>324</v>
      </c>
    </row>
    <row r="325" spans="1:1">
      <c r="A325" s="19">
        <v>325</v>
      </c>
    </row>
    <row r="326" spans="1:1">
      <c r="A326" s="19">
        <v>326</v>
      </c>
    </row>
    <row r="327" spans="1:1">
      <c r="A327" s="19">
        <v>327</v>
      </c>
    </row>
    <row r="328" spans="1:1">
      <c r="A328" s="19">
        <v>328</v>
      </c>
    </row>
    <row r="329" spans="1:1">
      <c r="A329" s="19">
        <v>329</v>
      </c>
    </row>
    <row r="330" spans="1:1">
      <c r="A330" s="19">
        <v>330</v>
      </c>
    </row>
    <row r="331" spans="1:1">
      <c r="A331" s="19">
        <v>331</v>
      </c>
    </row>
    <row r="332" spans="1:1">
      <c r="A332" s="19">
        <v>332</v>
      </c>
    </row>
    <row r="333" spans="1:1">
      <c r="A333" s="19">
        <v>333</v>
      </c>
    </row>
    <row r="334" spans="1:1">
      <c r="A334" s="19">
        <v>334</v>
      </c>
    </row>
    <row r="335" spans="1:1">
      <c r="A335" s="19">
        <v>335</v>
      </c>
    </row>
    <row r="336" spans="1:1">
      <c r="A336" s="19">
        <v>336</v>
      </c>
    </row>
    <row r="337" spans="1:1">
      <c r="A337" s="19">
        <v>337</v>
      </c>
    </row>
    <row r="338" spans="1:1">
      <c r="A338" s="19">
        <v>338</v>
      </c>
    </row>
    <row r="339" spans="1:1">
      <c r="A339" s="19">
        <v>339</v>
      </c>
    </row>
    <row r="340" spans="1:1">
      <c r="A340" s="19">
        <v>340</v>
      </c>
    </row>
    <row r="341" spans="1:1">
      <c r="A341" s="19">
        <v>341</v>
      </c>
    </row>
    <row r="342" spans="1:1">
      <c r="A342" s="19">
        <v>342</v>
      </c>
    </row>
    <row r="343" spans="1:1">
      <c r="A343" s="19">
        <v>343</v>
      </c>
    </row>
    <row r="344" spans="1:1">
      <c r="A344" s="19">
        <v>344</v>
      </c>
    </row>
    <row r="345" spans="1:1">
      <c r="A345" s="19">
        <v>345</v>
      </c>
    </row>
    <row r="346" spans="1:1">
      <c r="A346" s="19">
        <v>346</v>
      </c>
    </row>
    <row r="347" spans="1:1">
      <c r="A347" s="19">
        <v>347</v>
      </c>
    </row>
    <row r="348" spans="1:1">
      <c r="A348" s="19">
        <v>348</v>
      </c>
    </row>
    <row r="349" spans="1:1">
      <c r="A349" s="19">
        <v>349</v>
      </c>
    </row>
    <row r="350" spans="1:1">
      <c r="A350" s="19">
        <v>350</v>
      </c>
    </row>
    <row r="351" spans="1:1">
      <c r="A351" s="19">
        <v>351</v>
      </c>
    </row>
    <row r="352" spans="1:1">
      <c r="A352" s="19">
        <v>352</v>
      </c>
    </row>
    <row r="353" spans="1:1">
      <c r="A353" s="19">
        <v>353</v>
      </c>
    </row>
    <row r="354" spans="1:1">
      <c r="A354" s="19">
        <v>354</v>
      </c>
    </row>
    <row r="355" spans="1:1">
      <c r="A355" s="19">
        <v>355</v>
      </c>
    </row>
    <row r="356" spans="1:1">
      <c r="A356" s="19">
        <v>356</v>
      </c>
    </row>
    <row r="357" spans="1:1">
      <c r="A357" s="19">
        <v>357</v>
      </c>
    </row>
    <row r="358" spans="1:1">
      <c r="A358" s="19">
        <v>358</v>
      </c>
    </row>
    <row r="359" spans="1:1">
      <c r="A359" s="19">
        <v>359</v>
      </c>
    </row>
    <row r="360" spans="1:1">
      <c r="A360" s="19">
        <v>360</v>
      </c>
    </row>
    <row r="361" spans="1:1">
      <c r="A361" s="19">
        <v>361</v>
      </c>
    </row>
    <row r="362" spans="1:1">
      <c r="A362" s="19">
        <v>362</v>
      </c>
    </row>
    <row r="363" spans="1:1">
      <c r="A363" s="19">
        <v>363</v>
      </c>
    </row>
    <row r="364" spans="1:1">
      <c r="A364" s="19">
        <v>364</v>
      </c>
    </row>
    <row r="365" spans="1:1">
      <c r="A365" s="19">
        <v>365</v>
      </c>
    </row>
    <row r="366" spans="1:1">
      <c r="A366" s="19">
        <v>366</v>
      </c>
    </row>
    <row r="367" spans="1:1">
      <c r="A367" s="19">
        <v>367</v>
      </c>
    </row>
    <row r="368" spans="1:1">
      <c r="A368" s="19">
        <v>368</v>
      </c>
    </row>
    <row r="369" spans="1:1">
      <c r="A369" s="19">
        <v>369</v>
      </c>
    </row>
    <row r="370" spans="1:1">
      <c r="A370" s="19">
        <v>370</v>
      </c>
    </row>
    <row r="371" spans="1:1">
      <c r="A371" s="19">
        <v>371</v>
      </c>
    </row>
    <row r="372" spans="1:1">
      <c r="A372" s="19">
        <v>372</v>
      </c>
    </row>
    <row r="373" spans="1:1">
      <c r="A373" s="19">
        <v>373</v>
      </c>
    </row>
    <row r="374" spans="1:1">
      <c r="A374" s="19">
        <v>374</v>
      </c>
    </row>
    <row r="375" spans="1:1">
      <c r="A375" s="19">
        <v>375</v>
      </c>
    </row>
    <row r="376" spans="1:1">
      <c r="A376" s="19">
        <v>376</v>
      </c>
    </row>
    <row r="377" spans="1:1">
      <c r="A377" s="19">
        <v>377</v>
      </c>
    </row>
    <row r="378" spans="1:1">
      <c r="A378" s="19">
        <v>378</v>
      </c>
    </row>
    <row r="379" spans="1:1">
      <c r="A379" s="19">
        <v>379</v>
      </c>
    </row>
    <row r="380" spans="1:1">
      <c r="A380" s="19">
        <v>380</v>
      </c>
    </row>
    <row r="381" spans="1:1">
      <c r="A381" s="19">
        <v>381</v>
      </c>
    </row>
    <row r="382" spans="1:1">
      <c r="A382" s="19">
        <v>382</v>
      </c>
    </row>
    <row r="383" spans="1:1">
      <c r="A383" s="19">
        <v>383</v>
      </c>
    </row>
    <row r="384" spans="1:1">
      <c r="A384" s="19">
        <v>384</v>
      </c>
    </row>
    <row r="385" spans="1:1">
      <c r="A385" s="19">
        <v>385</v>
      </c>
    </row>
    <row r="386" spans="1:1">
      <c r="A386" s="19">
        <v>386</v>
      </c>
    </row>
    <row r="387" spans="1:1">
      <c r="A387" s="19">
        <v>387</v>
      </c>
    </row>
    <row r="388" spans="1:1">
      <c r="A388" s="19">
        <v>388</v>
      </c>
    </row>
    <row r="389" spans="1:1">
      <c r="A389" s="19">
        <v>389</v>
      </c>
    </row>
    <row r="390" spans="1:1">
      <c r="A390" s="19">
        <v>390</v>
      </c>
    </row>
    <row r="391" spans="1:1">
      <c r="A391" s="19">
        <v>391</v>
      </c>
    </row>
    <row r="392" spans="1:1">
      <c r="A392" s="19">
        <v>392</v>
      </c>
    </row>
    <row r="393" spans="1:1">
      <c r="A393" s="19">
        <v>393</v>
      </c>
    </row>
    <row r="394" spans="1:1">
      <c r="A394" s="19">
        <v>394</v>
      </c>
    </row>
    <row r="395" spans="1:1">
      <c r="A395" s="19">
        <v>395</v>
      </c>
    </row>
    <row r="396" spans="1:1">
      <c r="A396" s="19">
        <v>396</v>
      </c>
    </row>
    <row r="397" spans="1:1">
      <c r="A397" s="19">
        <v>397</v>
      </c>
    </row>
    <row r="398" spans="1:1">
      <c r="A398" s="19">
        <v>398</v>
      </c>
    </row>
    <row r="399" spans="1:1">
      <c r="A399" s="19">
        <v>399</v>
      </c>
    </row>
    <row r="400" spans="1:1">
      <c r="A400" s="19">
        <v>400</v>
      </c>
    </row>
    <row r="401" spans="1:1">
      <c r="A401" s="19">
        <v>401</v>
      </c>
    </row>
    <row r="402" spans="1:1">
      <c r="A402" s="19">
        <v>402</v>
      </c>
    </row>
    <row r="403" spans="1:1">
      <c r="A403" s="19">
        <v>403</v>
      </c>
    </row>
    <row r="404" spans="1:1">
      <c r="A404" s="19">
        <v>404</v>
      </c>
    </row>
    <row r="405" spans="1:1">
      <c r="A405" s="19">
        <v>405</v>
      </c>
    </row>
    <row r="406" spans="1:1">
      <c r="A406" s="19">
        <v>406</v>
      </c>
    </row>
    <row r="407" spans="1:1">
      <c r="A407" s="19">
        <v>407</v>
      </c>
    </row>
    <row r="408" spans="1:1">
      <c r="A408" s="19">
        <v>408</v>
      </c>
    </row>
    <row r="409" spans="1:1">
      <c r="A409" s="19">
        <v>409</v>
      </c>
    </row>
    <row r="410" spans="1:1">
      <c r="A410" s="19">
        <v>410</v>
      </c>
    </row>
    <row r="411" spans="1:1">
      <c r="A411" s="19">
        <v>411</v>
      </c>
    </row>
    <row r="412" spans="1:1">
      <c r="A412" s="19">
        <v>412</v>
      </c>
    </row>
    <row r="413" spans="1:1">
      <c r="A413" s="19">
        <v>413</v>
      </c>
    </row>
    <row r="414" spans="1:1">
      <c r="A414" s="19">
        <v>414</v>
      </c>
    </row>
    <row r="415" spans="1:1">
      <c r="A415" s="19">
        <v>415</v>
      </c>
    </row>
    <row r="416" spans="1:1">
      <c r="A416" s="19">
        <v>416</v>
      </c>
    </row>
    <row r="417" spans="1:1">
      <c r="A417" s="19">
        <v>417</v>
      </c>
    </row>
    <row r="418" spans="1:1">
      <c r="A418" s="19">
        <v>418</v>
      </c>
    </row>
    <row r="419" spans="1:1">
      <c r="A419" s="19">
        <v>419</v>
      </c>
    </row>
    <row r="420" spans="1:1">
      <c r="A420" s="19">
        <v>420</v>
      </c>
    </row>
    <row r="421" spans="1:1">
      <c r="A421" s="19">
        <v>421</v>
      </c>
    </row>
    <row r="422" spans="1:1">
      <c r="A422" s="19">
        <v>422</v>
      </c>
    </row>
    <row r="423" spans="1:1">
      <c r="A423" s="19">
        <v>423</v>
      </c>
    </row>
    <row r="424" spans="1:1">
      <c r="A424" s="19">
        <v>424</v>
      </c>
    </row>
    <row r="425" spans="1:1">
      <c r="A425" s="19">
        <v>425</v>
      </c>
    </row>
    <row r="426" spans="1:1">
      <c r="A426" s="19">
        <v>426</v>
      </c>
    </row>
    <row r="427" spans="1:1">
      <c r="A427" s="19">
        <v>427</v>
      </c>
    </row>
    <row r="428" spans="1:1">
      <c r="A428" s="19">
        <v>428</v>
      </c>
    </row>
    <row r="429" spans="1:1">
      <c r="A429" s="19">
        <v>429</v>
      </c>
    </row>
    <row r="430" spans="1:1">
      <c r="A430" s="19">
        <v>430</v>
      </c>
    </row>
    <row r="431" spans="1:1">
      <c r="A431" s="19">
        <v>431</v>
      </c>
    </row>
    <row r="432" spans="1:1">
      <c r="A432" s="19">
        <v>432</v>
      </c>
    </row>
    <row r="433" spans="1:1">
      <c r="A433" s="19">
        <v>433</v>
      </c>
    </row>
    <row r="434" spans="1:1">
      <c r="A434" s="19">
        <v>434</v>
      </c>
    </row>
    <row r="435" spans="1:1">
      <c r="A435" s="19">
        <v>435</v>
      </c>
    </row>
    <row r="436" spans="1:1">
      <c r="A436" s="19">
        <v>436</v>
      </c>
    </row>
    <row r="437" spans="1:1">
      <c r="A437" s="19">
        <v>437</v>
      </c>
    </row>
    <row r="438" spans="1:1">
      <c r="A438" s="19">
        <v>438</v>
      </c>
    </row>
    <row r="439" spans="1:1">
      <c r="A439" s="19">
        <v>439</v>
      </c>
    </row>
    <row r="440" spans="1:1">
      <c r="A440" s="19">
        <v>440</v>
      </c>
    </row>
    <row r="441" spans="1:1">
      <c r="A441" s="19">
        <v>441</v>
      </c>
    </row>
    <row r="442" spans="1:1">
      <c r="A442" s="19">
        <v>442</v>
      </c>
    </row>
    <row r="443" spans="1:1">
      <c r="A443" s="19">
        <v>443</v>
      </c>
    </row>
    <row r="444" spans="1:1">
      <c r="A444" s="19">
        <v>444</v>
      </c>
    </row>
    <row r="445" spans="1:1">
      <c r="A445" s="19">
        <v>445</v>
      </c>
    </row>
    <row r="446" spans="1:1">
      <c r="A446" s="19">
        <v>446</v>
      </c>
    </row>
    <row r="447" spans="1:1">
      <c r="A447" s="19">
        <v>447</v>
      </c>
    </row>
    <row r="448" spans="1:1">
      <c r="A448" s="19">
        <v>448</v>
      </c>
    </row>
    <row r="449" spans="1:1">
      <c r="A449" s="19">
        <v>449</v>
      </c>
    </row>
    <row r="450" spans="1:1">
      <c r="A450" s="19">
        <v>450</v>
      </c>
    </row>
    <row r="451" spans="1:1">
      <c r="A451" s="19">
        <v>451</v>
      </c>
    </row>
    <row r="452" spans="1:1">
      <c r="A452" s="19">
        <v>452</v>
      </c>
    </row>
    <row r="453" spans="1:1">
      <c r="A453" s="19">
        <v>453</v>
      </c>
    </row>
    <row r="454" spans="1:1">
      <c r="A454" s="19">
        <v>454</v>
      </c>
    </row>
    <row r="455" spans="1:1">
      <c r="A455" s="19">
        <v>455</v>
      </c>
    </row>
    <row r="456" spans="1:1">
      <c r="A456" s="19">
        <v>456</v>
      </c>
    </row>
    <row r="457" spans="1:1">
      <c r="A457" s="19">
        <v>457</v>
      </c>
    </row>
    <row r="458" spans="1:1">
      <c r="A458" s="19">
        <v>458</v>
      </c>
    </row>
    <row r="459" spans="1:1">
      <c r="A459" s="19">
        <v>459</v>
      </c>
    </row>
    <row r="460" spans="1:1">
      <c r="A460" s="19">
        <v>460</v>
      </c>
    </row>
    <row r="461" spans="1:1">
      <c r="A461" s="19">
        <v>461</v>
      </c>
    </row>
    <row r="462" spans="1:1">
      <c r="A462" s="19">
        <v>462</v>
      </c>
    </row>
    <row r="463" spans="1:1">
      <c r="A463" s="19">
        <v>463</v>
      </c>
    </row>
    <row r="464" spans="1:1">
      <c r="A464" s="19">
        <v>464</v>
      </c>
    </row>
    <row r="465" spans="1:1">
      <c r="A465" s="19">
        <v>465</v>
      </c>
    </row>
    <row r="466" spans="1:1">
      <c r="A466" s="19">
        <v>466</v>
      </c>
    </row>
    <row r="467" spans="1:1">
      <c r="A467" s="19">
        <v>467</v>
      </c>
    </row>
    <row r="468" spans="1:1">
      <c r="A468" s="19">
        <v>468</v>
      </c>
    </row>
    <row r="469" spans="1:1">
      <c r="A469" s="19">
        <v>469</v>
      </c>
    </row>
    <row r="470" spans="1:1">
      <c r="A470" s="19">
        <v>470</v>
      </c>
    </row>
    <row r="471" spans="1:1">
      <c r="A471" s="19">
        <v>471</v>
      </c>
    </row>
    <row r="472" spans="1:1">
      <c r="A472" s="19">
        <v>472</v>
      </c>
    </row>
    <row r="473" spans="1:1">
      <c r="A473" s="19">
        <v>473</v>
      </c>
    </row>
    <row r="474" spans="1:1">
      <c r="A474" s="19">
        <v>474</v>
      </c>
    </row>
    <row r="475" spans="1:1">
      <c r="A475" s="19">
        <v>475</v>
      </c>
    </row>
    <row r="476" spans="1:1">
      <c r="A476" s="19">
        <v>476</v>
      </c>
    </row>
    <row r="477" spans="1:1">
      <c r="A477" s="19">
        <v>477</v>
      </c>
    </row>
    <row r="478" spans="1:1">
      <c r="A478" s="19">
        <v>478</v>
      </c>
    </row>
    <row r="479" spans="1:1">
      <c r="A479" s="19">
        <v>479</v>
      </c>
    </row>
    <row r="480" spans="1:1">
      <c r="A480" s="19">
        <v>480</v>
      </c>
    </row>
    <row r="481" spans="1:1">
      <c r="A481" s="19">
        <v>481</v>
      </c>
    </row>
    <row r="482" spans="1:1">
      <c r="A482" s="19">
        <v>482</v>
      </c>
    </row>
    <row r="483" spans="1:1">
      <c r="A483" s="19">
        <v>483</v>
      </c>
    </row>
    <row r="484" spans="1:1">
      <c r="A484" s="19">
        <v>484</v>
      </c>
    </row>
    <row r="485" spans="1:1">
      <c r="A485" s="19">
        <v>485</v>
      </c>
    </row>
    <row r="486" spans="1:1">
      <c r="A486" s="19">
        <v>486</v>
      </c>
    </row>
    <row r="487" spans="1:1">
      <c r="A487" s="19">
        <v>487</v>
      </c>
    </row>
    <row r="488" spans="1:1">
      <c r="A488" s="19">
        <v>488</v>
      </c>
    </row>
    <row r="489" spans="1:1">
      <c r="A489" s="19">
        <v>489</v>
      </c>
    </row>
    <row r="490" spans="1:1">
      <c r="A490" s="19">
        <v>490</v>
      </c>
    </row>
    <row r="491" spans="1:1">
      <c r="A491" s="19">
        <v>491</v>
      </c>
    </row>
    <row r="492" spans="1:1">
      <c r="A492" s="19">
        <v>492</v>
      </c>
    </row>
    <row r="493" spans="1:1">
      <c r="A493" s="19">
        <v>493</v>
      </c>
    </row>
    <row r="494" spans="1:1">
      <c r="A494" s="19">
        <v>494</v>
      </c>
    </row>
    <row r="495" spans="1:1">
      <c r="A495" s="19">
        <v>495</v>
      </c>
    </row>
    <row r="496" spans="1:1">
      <c r="A496" s="19">
        <v>496</v>
      </c>
    </row>
    <row r="497" spans="1:1">
      <c r="A497" s="19">
        <v>497</v>
      </c>
    </row>
    <row r="498" spans="1:1">
      <c r="A498" s="19">
        <v>498</v>
      </c>
    </row>
    <row r="499" spans="1:1">
      <c r="A499" s="19">
        <v>499</v>
      </c>
    </row>
    <row r="500" spans="1:1">
      <c r="A500" s="19">
        <v>500</v>
      </c>
    </row>
    <row r="501" spans="1:1">
      <c r="A501" s="19">
        <v>501</v>
      </c>
    </row>
    <row r="502" spans="1:1">
      <c r="A502" s="19">
        <v>502</v>
      </c>
    </row>
    <row r="503" spans="1:1">
      <c r="A503" s="19">
        <v>503</v>
      </c>
    </row>
    <row r="504" spans="1:1">
      <c r="A504" s="19">
        <v>504</v>
      </c>
    </row>
    <row r="505" spans="1:1">
      <c r="A505" s="19">
        <v>505</v>
      </c>
    </row>
    <row r="506" spans="1:1">
      <c r="A506" s="19">
        <v>506</v>
      </c>
    </row>
    <row r="507" spans="1:1">
      <c r="A507" s="19">
        <v>507</v>
      </c>
    </row>
    <row r="508" spans="1:1">
      <c r="A508" s="19">
        <v>508</v>
      </c>
    </row>
    <row r="509" spans="1:1">
      <c r="A509" s="19">
        <v>509</v>
      </c>
    </row>
    <row r="510" spans="1:1">
      <c r="A510" s="19">
        <v>510</v>
      </c>
    </row>
    <row r="511" spans="1:1">
      <c r="A511" s="19">
        <v>511</v>
      </c>
    </row>
    <row r="512" spans="1:1">
      <c r="A512" s="19">
        <v>512</v>
      </c>
    </row>
    <row r="513" spans="1:1">
      <c r="A513" s="19">
        <v>513</v>
      </c>
    </row>
    <row r="514" spans="1:1">
      <c r="A514" s="19">
        <v>514</v>
      </c>
    </row>
    <row r="515" spans="1:1">
      <c r="A515" s="19">
        <v>515</v>
      </c>
    </row>
    <row r="516" spans="1:1">
      <c r="A516" s="19">
        <v>516</v>
      </c>
    </row>
    <row r="517" spans="1:1">
      <c r="A517" s="19">
        <v>517</v>
      </c>
    </row>
    <row r="518" spans="1:1">
      <c r="A518" s="19">
        <v>518</v>
      </c>
    </row>
    <row r="519" spans="1:1">
      <c r="A519" s="19">
        <v>519</v>
      </c>
    </row>
    <row r="520" spans="1:1">
      <c r="A520" s="19">
        <v>520</v>
      </c>
    </row>
    <row r="521" spans="1:1">
      <c r="A521" s="19">
        <v>521</v>
      </c>
    </row>
    <row r="522" spans="1:1">
      <c r="A522" s="19">
        <v>522</v>
      </c>
    </row>
    <row r="523" spans="1:1">
      <c r="A523" s="19">
        <v>523</v>
      </c>
    </row>
    <row r="524" spans="1:1">
      <c r="A524" s="19">
        <v>524</v>
      </c>
    </row>
    <row r="525" spans="1:1">
      <c r="A525" s="19">
        <v>525</v>
      </c>
    </row>
    <row r="526" spans="1:1">
      <c r="A526" s="19">
        <v>526</v>
      </c>
    </row>
    <row r="527" spans="1:1">
      <c r="A527" s="19">
        <v>527</v>
      </c>
    </row>
    <row r="528" spans="1:1">
      <c r="A528" s="19">
        <v>528</v>
      </c>
    </row>
    <row r="529" spans="1:1">
      <c r="A529" s="19">
        <v>529</v>
      </c>
    </row>
    <row r="530" spans="1:1">
      <c r="A530" s="19">
        <v>530</v>
      </c>
    </row>
    <row r="531" spans="1:1">
      <c r="A531" s="19">
        <v>531</v>
      </c>
    </row>
    <row r="532" spans="1:1">
      <c r="A532" s="19">
        <v>532</v>
      </c>
    </row>
    <row r="533" spans="1:1">
      <c r="A533" s="19">
        <v>533</v>
      </c>
    </row>
    <row r="534" spans="1:1">
      <c r="A534" s="19">
        <v>534</v>
      </c>
    </row>
    <row r="535" spans="1:1">
      <c r="A535" s="19">
        <v>535</v>
      </c>
    </row>
    <row r="536" spans="1:1">
      <c r="A536" s="19">
        <v>536</v>
      </c>
    </row>
    <row r="537" spans="1:1">
      <c r="A537" s="19">
        <v>537</v>
      </c>
    </row>
    <row r="538" spans="1:1">
      <c r="A538" s="19">
        <v>538</v>
      </c>
    </row>
    <row r="539" spans="1:1">
      <c r="A539" s="19">
        <v>539</v>
      </c>
    </row>
    <row r="540" spans="1:1">
      <c r="A540" s="19">
        <v>540</v>
      </c>
    </row>
    <row r="541" spans="1:1">
      <c r="A541" s="19">
        <v>541</v>
      </c>
    </row>
    <row r="542" spans="1:1">
      <c r="A542" s="19">
        <v>542</v>
      </c>
    </row>
    <row r="543" spans="1:1">
      <c r="A543" s="19">
        <v>543</v>
      </c>
    </row>
    <row r="544" spans="1:1">
      <c r="A544" s="19">
        <v>544</v>
      </c>
    </row>
    <row r="545" spans="1:1">
      <c r="A545" s="19">
        <v>545</v>
      </c>
    </row>
    <row r="546" spans="1:1">
      <c r="A546" s="19">
        <v>546</v>
      </c>
    </row>
    <row r="547" spans="1:1">
      <c r="A547" s="19">
        <v>547</v>
      </c>
    </row>
    <row r="548" spans="1:1">
      <c r="A548" s="19">
        <v>548</v>
      </c>
    </row>
    <row r="549" spans="1:1">
      <c r="A549" s="19">
        <v>549</v>
      </c>
    </row>
    <row r="550" spans="1:1">
      <c r="A550" s="19">
        <v>550</v>
      </c>
    </row>
    <row r="551" spans="1:1">
      <c r="A551" s="19">
        <v>551</v>
      </c>
    </row>
    <row r="552" spans="1:1">
      <c r="A552" s="19">
        <v>552</v>
      </c>
    </row>
    <row r="553" spans="1:1">
      <c r="A553" s="19">
        <v>553</v>
      </c>
    </row>
    <row r="554" spans="1:1">
      <c r="A554" s="19">
        <v>554</v>
      </c>
    </row>
    <row r="555" spans="1:1">
      <c r="A555" s="19">
        <v>555</v>
      </c>
    </row>
    <row r="556" spans="1:1">
      <c r="A556" s="19">
        <v>556</v>
      </c>
    </row>
    <row r="557" spans="1:1">
      <c r="A557" s="19">
        <v>557</v>
      </c>
    </row>
    <row r="558" spans="1:1">
      <c r="A558" s="19">
        <v>558</v>
      </c>
    </row>
    <row r="559" spans="1:1">
      <c r="A559" s="19">
        <v>559</v>
      </c>
    </row>
    <row r="560" spans="1:1">
      <c r="A560" s="19">
        <v>560</v>
      </c>
    </row>
    <row r="561" spans="1:1">
      <c r="A561" s="19">
        <v>561</v>
      </c>
    </row>
    <row r="562" spans="1:1">
      <c r="A562" s="19">
        <v>562</v>
      </c>
    </row>
    <row r="563" spans="1:1">
      <c r="A563" s="19">
        <v>563</v>
      </c>
    </row>
    <row r="564" spans="1:1">
      <c r="A564" s="19">
        <v>564</v>
      </c>
    </row>
    <row r="565" spans="1:1">
      <c r="A565" s="19">
        <v>565</v>
      </c>
    </row>
    <row r="566" spans="1:1">
      <c r="A566" s="19">
        <v>566</v>
      </c>
    </row>
    <row r="567" spans="1:1">
      <c r="A567" s="19">
        <v>567</v>
      </c>
    </row>
    <row r="568" spans="1:1">
      <c r="A568" s="19">
        <v>568</v>
      </c>
    </row>
    <row r="569" spans="1:1">
      <c r="A569" s="19">
        <v>569</v>
      </c>
    </row>
    <row r="570" spans="1:1">
      <c r="A570" s="19">
        <v>570</v>
      </c>
    </row>
    <row r="571" spans="1:1">
      <c r="A571" s="19">
        <v>571</v>
      </c>
    </row>
    <row r="572" spans="1:1">
      <c r="A572" s="19">
        <v>572</v>
      </c>
    </row>
    <row r="573" spans="1:1">
      <c r="A573" s="19">
        <v>573</v>
      </c>
    </row>
    <row r="574" spans="1:1">
      <c r="A574" s="19">
        <v>574</v>
      </c>
    </row>
    <row r="575" spans="1:1">
      <c r="A575" s="19">
        <v>575</v>
      </c>
    </row>
    <row r="576" spans="1:1">
      <c r="A576" s="19">
        <v>576</v>
      </c>
    </row>
    <row r="577" spans="1:1">
      <c r="A577" s="19">
        <v>577</v>
      </c>
    </row>
    <row r="578" spans="1:1">
      <c r="A578" s="19">
        <v>578</v>
      </c>
    </row>
    <row r="579" spans="1:1">
      <c r="A579" s="19">
        <v>579</v>
      </c>
    </row>
    <row r="580" spans="1:1">
      <c r="A580" s="19">
        <v>580</v>
      </c>
    </row>
    <row r="581" spans="1:1">
      <c r="A581" s="19">
        <v>581</v>
      </c>
    </row>
    <row r="582" spans="1:1">
      <c r="A582" s="19">
        <v>582</v>
      </c>
    </row>
    <row r="583" spans="1:1">
      <c r="A583" s="19">
        <v>583</v>
      </c>
    </row>
    <row r="584" spans="1:1">
      <c r="A584" s="19">
        <v>584</v>
      </c>
    </row>
    <row r="585" spans="1:1">
      <c r="A585" s="19">
        <v>585</v>
      </c>
    </row>
    <row r="586" spans="1:1">
      <c r="A586" s="19">
        <v>586</v>
      </c>
    </row>
    <row r="587" spans="1:1">
      <c r="A587" s="19">
        <v>587</v>
      </c>
    </row>
    <row r="588" spans="1:1">
      <c r="A588" s="19">
        <v>588</v>
      </c>
    </row>
    <row r="589" spans="1:1">
      <c r="A589" s="19">
        <v>589</v>
      </c>
    </row>
    <row r="590" spans="1:1">
      <c r="A590" s="19">
        <v>590</v>
      </c>
    </row>
    <row r="591" spans="1:1">
      <c r="A591" s="19">
        <v>591</v>
      </c>
    </row>
    <row r="592" spans="1:1">
      <c r="A592" s="19">
        <v>592</v>
      </c>
    </row>
    <row r="593" spans="1:1">
      <c r="A593" s="19">
        <v>593</v>
      </c>
    </row>
    <row r="594" spans="1:1">
      <c r="A594" s="19">
        <v>594</v>
      </c>
    </row>
    <row r="595" spans="1:1">
      <c r="A595" s="19">
        <v>595</v>
      </c>
    </row>
    <row r="596" spans="1:1">
      <c r="A596" s="19">
        <v>596</v>
      </c>
    </row>
    <row r="597" spans="1:1">
      <c r="A597" s="19">
        <v>597</v>
      </c>
    </row>
    <row r="598" spans="1:1">
      <c r="A598" s="19">
        <v>598</v>
      </c>
    </row>
    <row r="599" spans="1:1">
      <c r="A599" s="19">
        <v>599</v>
      </c>
    </row>
    <row r="600" spans="1:1">
      <c r="A600" s="19">
        <v>600</v>
      </c>
    </row>
    <row r="601" spans="1:1">
      <c r="A601" s="19">
        <v>601</v>
      </c>
    </row>
    <row r="602" spans="1:1">
      <c r="A602" s="19">
        <v>602</v>
      </c>
    </row>
    <row r="603" spans="1:1">
      <c r="A603" s="19">
        <v>603</v>
      </c>
    </row>
    <row r="604" spans="1:1">
      <c r="A604" s="19">
        <v>604</v>
      </c>
    </row>
    <row r="605" spans="1:1">
      <c r="A605" s="19">
        <v>605</v>
      </c>
    </row>
    <row r="606" spans="1:1">
      <c r="A606" s="19">
        <v>606</v>
      </c>
    </row>
    <row r="607" spans="1:1">
      <c r="A607" s="19">
        <v>607</v>
      </c>
    </row>
    <row r="608" spans="1:1">
      <c r="A608" s="19">
        <v>608</v>
      </c>
    </row>
    <row r="609" spans="1:1">
      <c r="A609" s="19">
        <v>609</v>
      </c>
    </row>
    <row r="610" spans="1:1">
      <c r="A610" s="19">
        <v>610</v>
      </c>
    </row>
    <row r="611" spans="1:1">
      <c r="A611" s="19">
        <v>611</v>
      </c>
    </row>
    <row r="612" spans="1:1">
      <c r="A612" s="19">
        <v>612</v>
      </c>
    </row>
    <row r="613" spans="1:1">
      <c r="A613" s="19">
        <v>613</v>
      </c>
    </row>
    <row r="614" spans="1:1">
      <c r="A614" s="19">
        <v>614</v>
      </c>
    </row>
    <row r="615" spans="1:1">
      <c r="A615" s="19">
        <v>615</v>
      </c>
    </row>
    <row r="616" spans="1:1">
      <c r="A616" s="19">
        <v>616</v>
      </c>
    </row>
    <row r="617" spans="1:1">
      <c r="A617" s="19">
        <v>617</v>
      </c>
    </row>
    <row r="618" spans="1:1">
      <c r="A618" s="19">
        <v>618</v>
      </c>
    </row>
    <row r="619" spans="1:1">
      <c r="A619" s="19">
        <v>619</v>
      </c>
    </row>
    <row r="620" spans="1:1">
      <c r="A620" s="19">
        <v>620</v>
      </c>
    </row>
    <row r="621" spans="1:1">
      <c r="A621" s="19">
        <v>621</v>
      </c>
    </row>
    <row r="622" spans="1:1">
      <c r="A622" s="19">
        <v>622</v>
      </c>
    </row>
    <row r="623" spans="1:1">
      <c r="A623" s="19">
        <v>623</v>
      </c>
    </row>
    <row r="624" spans="1:1">
      <c r="A624" s="19">
        <v>624</v>
      </c>
    </row>
    <row r="625" spans="1:1">
      <c r="A625" s="19">
        <v>625</v>
      </c>
    </row>
    <row r="626" spans="1:1">
      <c r="A626" s="19">
        <v>626</v>
      </c>
    </row>
    <row r="627" spans="1:1">
      <c r="A627" s="19">
        <v>627</v>
      </c>
    </row>
    <row r="628" spans="1:1">
      <c r="A628" s="19">
        <v>628</v>
      </c>
    </row>
    <row r="629" spans="1:1">
      <c r="A629" s="19">
        <v>629</v>
      </c>
    </row>
    <row r="630" spans="1:1">
      <c r="A630" s="19">
        <v>630</v>
      </c>
    </row>
    <row r="631" spans="1:1">
      <c r="A631" s="19">
        <v>631</v>
      </c>
    </row>
    <row r="632" spans="1:1">
      <c r="A632" s="19">
        <v>632</v>
      </c>
    </row>
    <row r="633" spans="1:1">
      <c r="A633" s="19">
        <v>633</v>
      </c>
    </row>
    <row r="634" spans="1:1">
      <c r="A634" s="19">
        <v>634</v>
      </c>
    </row>
    <row r="635" spans="1:1">
      <c r="A635" s="19">
        <v>635</v>
      </c>
    </row>
    <row r="636" spans="1:1">
      <c r="A636" s="19">
        <v>636</v>
      </c>
    </row>
    <row r="637" spans="1:1">
      <c r="A637" s="19">
        <v>637</v>
      </c>
    </row>
    <row r="638" spans="1:1">
      <c r="A638" s="19">
        <v>638</v>
      </c>
    </row>
    <row r="639" spans="1:1">
      <c r="A639" s="19">
        <v>639</v>
      </c>
    </row>
    <row r="640" spans="1:1">
      <c r="A640" s="19">
        <v>640</v>
      </c>
    </row>
    <row r="641" spans="1:1">
      <c r="A641" s="19">
        <v>641</v>
      </c>
    </row>
    <row r="642" spans="1:1">
      <c r="A642" s="19">
        <v>642</v>
      </c>
    </row>
    <row r="643" spans="1:1">
      <c r="A643" s="19">
        <v>643</v>
      </c>
    </row>
    <row r="644" spans="1:1">
      <c r="A644" s="19">
        <v>644</v>
      </c>
    </row>
    <row r="645" spans="1:1">
      <c r="A645" s="19">
        <v>645</v>
      </c>
    </row>
    <row r="646" spans="1:1">
      <c r="A646" s="19">
        <v>646</v>
      </c>
    </row>
    <row r="647" spans="1:1">
      <c r="A647" s="19">
        <v>647</v>
      </c>
    </row>
    <row r="648" spans="1:1">
      <c r="A648" s="19">
        <v>648</v>
      </c>
    </row>
    <row r="649" spans="1:1">
      <c r="A649" s="19">
        <v>649</v>
      </c>
    </row>
    <row r="650" spans="1:1">
      <c r="A650" s="19">
        <v>650</v>
      </c>
    </row>
    <row r="651" spans="1:1">
      <c r="A651" s="19">
        <v>651</v>
      </c>
    </row>
    <row r="652" spans="1:1">
      <c r="A652" s="19">
        <v>652</v>
      </c>
    </row>
    <row r="653" spans="1:1">
      <c r="A653" s="19">
        <v>653</v>
      </c>
    </row>
    <row r="654" spans="1:1">
      <c r="A654" s="19">
        <v>654</v>
      </c>
    </row>
    <row r="655" spans="1:1">
      <c r="A655" s="19">
        <v>655</v>
      </c>
    </row>
    <row r="656" spans="1:1">
      <c r="A656" s="19">
        <v>656</v>
      </c>
    </row>
    <row r="657" spans="1:1">
      <c r="A657" s="19">
        <v>657</v>
      </c>
    </row>
    <row r="658" spans="1:1">
      <c r="A658" s="19">
        <v>658</v>
      </c>
    </row>
    <row r="659" spans="1:1">
      <c r="A659" s="19">
        <v>659</v>
      </c>
    </row>
    <row r="660" spans="1:1">
      <c r="A660" s="19">
        <v>660</v>
      </c>
    </row>
    <row r="661" spans="1:1">
      <c r="A661" s="19">
        <v>661</v>
      </c>
    </row>
    <row r="662" spans="1:1">
      <c r="A662" s="19">
        <v>662</v>
      </c>
    </row>
    <row r="663" spans="1:1">
      <c r="A663" s="19">
        <v>663</v>
      </c>
    </row>
    <row r="664" spans="1:1">
      <c r="A664" s="19">
        <v>664</v>
      </c>
    </row>
    <row r="665" spans="1:1">
      <c r="A665" s="19">
        <v>665</v>
      </c>
    </row>
    <row r="666" spans="1:1">
      <c r="A666" s="19">
        <v>666</v>
      </c>
    </row>
    <row r="667" spans="1:1">
      <c r="A667" s="19">
        <v>667</v>
      </c>
    </row>
    <row r="668" spans="1:1">
      <c r="A668" s="19">
        <v>668</v>
      </c>
    </row>
    <row r="669" spans="1:1">
      <c r="A669" s="19">
        <v>669</v>
      </c>
    </row>
    <row r="670" spans="1:1">
      <c r="A670" s="19">
        <v>670</v>
      </c>
    </row>
    <row r="671" spans="1:1">
      <c r="A671" s="19">
        <v>671</v>
      </c>
    </row>
    <row r="672" spans="1:1">
      <c r="A672" s="19">
        <v>672</v>
      </c>
    </row>
    <row r="673" spans="1:1">
      <c r="A673" s="19">
        <v>673</v>
      </c>
    </row>
    <row r="674" spans="1:1">
      <c r="A674" s="19">
        <v>674</v>
      </c>
    </row>
    <row r="675" spans="1:1">
      <c r="A675" s="19">
        <v>675</v>
      </c>
    </row>
    <row r="676" spans="1:1">
      <c r="A676" s="19">
        <v>676</v>
      </c>
    </row>
    <row r="677" spans="1:1">
      <c r="A677" s="19">
        <v>677</v>
      </c>
    </row>
    <row r="678" spans="1:1">
      <c r="A678" s="19">
        <v>678</v>
      </c>
    </row>
    <row r="679" spans="1:1">
      <c r="A679" s="19">
        <v>679</v>
      </c>
    </row>
    <row r="680" spans="1:1">
      <c r="A680" s="19">
        <v>680</v>
      </c>
    </row>
    <row r="681" spans="1:1">
      <c r="A681" s="19">
        <v>681</v>
      </c>
    </row>
    <row r="682" spans="1:1">
      <c r="A682" s="19">
        <v>682</v>
      </c>
    </row>
    <row r="683" spans="1:1">
      <c r="A683" s="19">
        <v>683</v>
      </c>
    </row>
    <row r="684" spans="1:1">
      <c r="A684" s="19">
        <v>684</v>
      </c>
    </row>
    <row r="685" spans="1:1">
      <c r="A685" s="19">
        <v>685</v>
      </c>
    </row>
    <row r="686" spans="1:1">
      <c r="A686" s="19">
        <v>686</v>
      </c>
    </row>
    <row r="687" spans="1:1">
      <c r="A687" s="19">
        <v>687</v>
      </c>
    </row>
    <row r="688" spans="1:1">
      <c r="A688" s="19">
        <v>688</v>
      </c>
    </row>
    <row r="689" spans="1:1">
      <c r="A689" s="19">
        <v>689</v>
      </c>
    </row>
    <row r="690" spans="1:1">
      <c r="A690" s="19">
        <v>690</v>
      </c>
    </row>
    <row r="691" spans="1:1">
      <c r="A691" s="19">
        <v>691</v>
      </c>
    </row>
    <row r="692" spans="1:1">
      <c r="A692" s="19">
        <v>692</v>
      </c>
    </row>
    <row r="693" spans="1:1">
      <c r="A693" s="19">
        <v>693</v>
      </c>
    </row>
    <row r="694" spans="1:1">
      <c r="A694" s="19">
        <v>694</v>
      </c>
    </row>
    <row r="695" spans="1:1">
      <c r="A695" s="19">
        <v>695</v>
      </c>
    </row>
    <row r="696" spans="1:1">
      <c r="A696" s="19">
        <v>696</v>
      </c>
    </row>
    <row r="697" spans="1:1">
      <c r="A697" s="19">
        <v>697</v>
      </c>
    </row>
    <row r="698" spans="1:1">
      <c r="A698" s="19">
        <v>698</v>
      </c>
    </row>
    <row r="699" spans="1:1">
      <c r="A699" s="19">
        <v>699</v>
      </c>
    </row>
    <row r="700" spans="1:1">
      <c r="A700" s="19">
        <v>700</v>
      </c>
    </row>
    <row r="701" spans="1:1">
      <c r="A701" s="19">
        <v>701</v>
      </c>
    </row>
    <row r="702" spans="1:1">
      <c r="A702" s="19">
        <v>702</v>
      </c>
    </row>
    <row r="703" spans="1:1">
      <c r="A703" s="19">
        <v>703</v>
      </c>
    </row>
    <row r="704" spans="1:1">
      <c r="A704" s="19">
        <v>704</v>
      </c>
    </row>
    <row r="705" spans="1:1">
      <c r="A705" s="19">
        <v>705</v>
      </c>
    </row>
    <row r="706" spans="1:1">
      <c r="A706" s="19">
        <v>706</v>
      </c>
    </row>
    <row r="707" spans="1:1">
      <c r="A707" s="19">
        <v>707</v>
      </c>
    </row>
    <row r="708" spans="1:1">
      <c r="A708" s="19">
        <v>708</v>
      </c>
    </row>
    <row r="709" spans="1:1">
      <c r="A709" s="19">
        <v>709</v>
      </c>
    </row>
    <row r="710" spans="1:1">
      <c r="A710" s="19">
        <v>710</v>
      </c>
    </row>
    <row r="711" spans="1:1">
      <c r="A711" s="19">
        <v>711</v>
      </c>
    </row>
    <row r="712" spans="1:1">
      <c r="A712" s="19">
        <v>712</v>
      </c>
    </row>
    <row r="713" spans="1:1">
      <c r="A713" s="19">
        <v>713</v>
      </c>
    </row>
    <row r="714" spans="1:1">
      <c r="A714" s="19">
        <v>714</v>
      </c>
    </row>
    <row r="715" spans="1:1">
      <c r="A715" s="19">
        <v>715</v>
      </c>
    </row>
    <row r="716" spans="1:1">
      <c r="A716" s="19">
        <v>716</v>
      </c>
    </row>
    <row r="717" spans="1:1">
      <c r="A717" s="19">
        <v>717</v>
      </c>
    </row>
    <row r="718" spans="1:1">
      <c r="A718" s="19">
        <v>718</v>
      </c>
    </row>
    <row r="719" spans="1:1">
      <c r="A719" s="19">
        <v>719</v>
      </c>
    </row>
    <row r="720" spans="1:1">
      <c r="A720" s="19">
        <v>720</v>
      </c>
    </row>
    <row r="721" spans="1:1">
      <c r="A721" s="19">
        <v>721</v>
      </c>
    </row>
    <row r="722" spans="1:1">
      <c r="A722" s="19">
        <v>722</v>
      </c>
    </row>
    <row r="723" spans="1:1">
      <c r="A723" s="19">
        <v>723</v>
      </c>
    </row>
    <row r="724" spans="1:1">
      <c r="A724" s="19">
        <v>724</v>
      </c>
    </row>
    <row r="725" spans="1:1">
      <c r="A725" s="19">
        <v>725</v>
      </c>
    </row>
    <row r="726" spans="1:1">
      <c r="A726" s="19">
        <v>726</v>
      </c>
    </row>
    <row r="727" spans="1:1">
      <c r="A727" s="19">
        <v>727</v>
      </c>
    </row>
    <row r="728" spans="1:1">
      <c r="A728" s="19">
        <v>728</v>
      </c>
    </row>
    <row r="729" spans="1:1">
      <c r="A729" s="19">
        <v>729</v>
      </c>
    </row>
    <row r="730" spans="1:1">
      <c r="A730" s="19">
        <v>730</v>
      </c>
    </row>
    <row r="731" spans="1:1">
      <c r="A731" s="19">
        <v>731</v>
      </c>
    </row>
    <row r="732" spans="1:1">
      <c r="A732" s="19">
        <v>732</v>
      </c>
    </row>
    <row r="733" spans="1:1">
      <c r="A733" s="19">
        <v>733</v>
      </c>
    </row>
    <row r="734" spans="1:1">
      <c r="A734" s="19">
        <v>734</v>
      </c>
    </row>
    <row r="735" spans="1:1">
      <c r="A735" s="19">
        <v>735</v>
      </c>
    </row>
    <row r="736" spans="1:1">
      <c r="A736" s="19">
        <v>736</v>
      </c>
    </row>
    <row r="737" spans="1:1">
      <c r="A737" s="19">
        <v>737</v>
      </c>
    </row>
    <row r="738" spans="1:1">
      <c r="A738" s="19">
        <v>738</v>
      </c>
    </row>
    <row r="739" spans="1:1">
      <c r="A739" s="19">
        <v>739</v>
      </c>
    </row>
    <row r="740" spans="1:1">
      <c r="A740" s="19">
        <v>740</v>
      </c>
    </row>
    <row r="741" spans="1:1">
      <c r="A741" s="19">
        <v>741</v>
      </c>
    </row>
    <row r="742" spans="1:1">
      <c r="A742" s="19">
        <v>742</v>
      </c>
    </row>
    <row r="743" spans="1:1">
      <c r="A743" s="19">
        <v>743</v>
      </c>
    </row>
    <row r="744" spans="1:1">
      <c r="A744" s="19">
        <v>744</v>
      </c>
    </row>
    <row r="745" spans="1:1">
      <c r="A745" s="19">
        <v>745</v>
      </c>
    </row>
    <row r="746" spans="1:1">
      <c r="A746" s="19">
        <v>746</v>
      </c>
    </row>
    <row r="747" spans="1:1">
      <c r="A747" s="19">
        <v>747</v>
      </c>
    </row>
    <row r="748" spans="1:1">
      <c r="A748" s="19">
        <v>748</v>
      </c>
    </row>
    <row r="749" spans="1:1">
      <c r="A749" s="19">
        <v>749</v>
      </c>
    </row>
    <row r="750" spans="1:1">
      <c r="A750" s="19">
        <v>750</v>
      </c>
    </row>
    <row r="751" spans="1:1">
      <c r="A751" s="19">
        <v>751</v>
      </c>
    </row>
    <row r="752" spans="1:1">
      <c r="A752" s="19">
        <v>752</v>
      </c>
    </row>
    <row r="753" spans="1:1">
      <c r="A753" s="19">
        <v>753</v>
      </c>
    </row>
    <row r="754" spans="1:1">
      <c r="A754" s="19">
        <v>754</v>
      </c>
    </row>
    <row r="755" spans="1:1">
      <c r="A755" s="19">
        <v>755</v>
      </c>
    </row>
    <row r="756" spans="1:1">
      <c r="A756" s="19">
        <v>756</v>
      </c>
    </row>
    <row r="757" spans="1:1">
      <c r="A757" s="19">
        <v>757</v>
      </c>
    </row>
    <row r="758" spans="1:1">
      <c r="A758" s="19">
        <v>758</v>
      </c>
    </row>
    <row r="759" spans="1:1">
      <c r="A759" s="19">
        <v>759</v>
      </c>
    </row>
    <row r="760" spans="1:1">
      <c r="A760" s="19">
        <v>760</v>
      </c>
    </row>
    <row r="761" spans="1:1">
      <c r="A761" s="19">
        <v>761</v>
      </c>
    </row>
    <row r="762" spans="1:1">
      <c r="A762" s="19">
        <v>762</v>
      </c>
    </row>
    <row r="763" spans="1:1">
      <c r="A763" s="19">
        <v>763</v>
      </c>
    </row>
    <row r="764" spans="1:1">
      <c r="A764" s="19">
        <v>764</v>
      </c>
    </row>
    <row r="765" spans="1:1">
      <c r="A765" s="19">
        <v>765</v>
      </c>
    </row>
    <row r="766" spans="1:1">
      <c r="A766" s="19">
        <v>766</v>
      </c>
    </row>
    <row r="767" spans="1:1">
      <c r="A767" s="19">
        <v>767</v>
      </c>
    </row>
    <row r="768" spans="1:1">
      <c r="A768" s="19">
        <v>768</v>
      </c>
    </row>
    <row r="769" spans="1:1">
      <c r="A769" s="19">
        <v>769</v>
      </c>
    </row>
    <row r="770" spans="1:1">
      <c r="A770" s="19">
        <v>770</v>
      </c>
    </row>
    <row r="771" spans="1:1">
      <c r="A771" s="19">
        <v>771</v>
      </c>
    </row>
    <row r="772" spans="1:1">
      <c r="A772" s="19">
        <v>772</v>
      </c>
    </row>
    <row r="773" spans="1:1">
      <c r="A773" s="19">
        <v>773</v>
      </c>
    </row>
    <row r="774" spans="1:1">
      <c r="A774" s="19">
        <v>774</v>
      </c>
    </row>
    <row r="775" spans="1:1">
      <c r="A775" s="19">
        <v>775</v>
      </c>
    </row>
    <row r="776" spans="1:1">
      <c r="A776" s="19">
        <v>776</v>
      </c>
    </row>
    <row r="777" spans="1:1">
      <c r="A777" s="19">
        <v>777</v>
      </c>
    </row>
    <row r="778" spans="1:1">
      <c r="A778" s="19">
        <v>778</v>
      </c>
    </row>
    <row r="779" spans="1:1">
      <c r="A779" s="19">
        <v>779</v>
      </c>
    </row>
    <row r="780" spans="1:1">
      <c r="A780" s="19">
        <v>780</v>
      </c>
    </row>
    <row r="781" spans="1:1">
      <c r="A781" s="19">
        <v>781</v>
      </c>
    </row>
    <row r="782" spans="1:1">
      <c r="A782" s="19">
        <v>782</v>
      </c>
    </row>
    <row r="783" spans="1:1">
      <c r="A783" s="19">
        <v>783</v>
      </c>
    </row>
    <row r="784" spans="1:1">
      <c r="A784" s="19">
        <v>784</v>
      </c>
    </row>
    <row r="785" spans="1:1">
      <c r="A785" s="19">
        <v>785</v>
      </c>
    </row>
    <row r="786" spans="1:1">
      <c r="A786" s="19">
        <v>786</v>
      </c>
    </row>
    <row r="787" spans="1:1">
      <c r="A787" s="19">
        <v>787</v>
      </c>
    </row>
    <row r="788" spans="1:1">
      <c r="A788" s="19">
        <v>788</v>
      </c>
    </row>
    <row r="789" spans="1:1">
      <c r="A789" s="19">
        <v>789</v>
      </c>
    </row>
    <row r="790" spans="1:1">
      <c r="A790" s="19">
        <v>790</v>
      </c>
    </row>
    <row r="791" spans="1:1">
      <c r="A791" s="19">
        <v>791</v>
      </c>
    </row>
    <row r="792" spans="1:1">
      <c r="A792" s="19">
        <v>792</v>
      </c>
    </row>
    <row r="793" spans="1:1">
      <c r="A793" s="19">
        <v>793</v>
      </c>
    </row>
    <row r="794" spans="1:1">
      <c r="A794" s="19">
        <v>794</v>
      </c>
    </row>
    <row r="795" spans="1:1">
      <c r="A795" s="19">
        <v>795</v>
      </c>
    </row>
    <row r="796" spans="1:1">
      <c r="A796" s="19">
        <v>796</v>
      </c>
    </row>
    <row r="797" spans="1:1">
      <c r="A797" s="19">
        <v>797</v>
      </c>
    </row>
    <row r="798" spans="1:1">
      <c r="A798" s="19">
        <v>798</v>
      </c>
    </row>
    <row r="799" spans="1:1">
      <c r="A799" s="19">
        <v>799</v>
      </c>
    </row>
    <row r="800" spans="1:1">
      <c r="A800" s="19">
        <v>800</v>
      </c>
    </row>
    <row r="801" spans="1:1">
      <c r="A801" s="19">
        <v>801</v>
      </c>
    </row>
    <row r="802" spans="1:1">
      <c r="A802" s="19">
        <v>802</v>
      </c>
    </row>
    <row r="803" spans="1:1">
      <c r="A803" s="19">
        <v>803</v>
      </c>
    </row>
    <row r="804" spans="1:1">
      <c r="A804" s="19">
        <v>804</v>
      </c>
    </row>
    <row r="805" spans="1:1">
      <c r="A805" s="19">
        <v>805</v>
      </c>
    </row>
    <row r="806" spans="1:1">
      <c r="A806" s="19">
        <v>806</v>
      </c>
    </row>
    <row r="807" spans="1:1">
      <c r="A807" s="19">
        <v>807</v>
      </c>
    </row>
    <row r="808" spans="1:1">
      <c r="A808" s="19">
        <v>808</v>
      </c>
    </row>
    <row r="809" spans="1:1">
      <c r="A809" s="19">
        <v>809</v>
      </c>
    </row>
    <row r="810" spans="1:1">
      <c r="A810" s="19">
        <v>810</v>
      </c>
    </row>
    <row r="811" spans="1:1">
      <c r="A811" s="19">
        <v>811</v>
      </c>
    </row>
    <row r="812" spans="1:1">
      <c r="A812" s="19">
        <v>812</v>
      </c>
    </row>
    <row r="813" spans="1:1">
      <c r="A813" s="19">
        <v>813</v>
      </c>
    </row>
    <row r="814" spans="1:1">
      <c r="A814" s="19">
        <v>814</v>
      </c>
    </row>
    <row r="815" spans="1:1">
      <c r="A815" s="19">
        <v>815</v>
      </c>
    </row>
    <row r="816" spans="1:1">
      <c r="A816" s="19">
        <v>816</v>
      </c>
    </row>
    <row r="817" spans="1:1">
      <c r="A817" s="19">
        <v>817</v>
      </c>
    </row>
    <row r="818" spans="1:1">
      <c r="A818" s="19">
        <v>818</v>
      </c>
    </row>
    <row r="819" spans="1:1">
      <c r="A819" s="19">
        <v>819</v>
      </c>
    </row>
    <row r="820" spans="1:1">
      <c r="A820" s="19">
        <v>820</v>
      </c>
    </row>
    <row r="821" spans="1:1">
      <c r="A821" s="19">
        <v>821</v>
      </c>
    </row>
    <row r="822" spans="1:1">
      <c r="A822" s="19">
        <v>822</v>
      </c>
    </row>
    <row r="823" spans="1:1">
      <c r="A823" s="19">
        <v>823</v>
      </c>
    </row>
    <row r="824" spans="1:1">
      <c r="A824" s="19">
        <v>824</v>
      </c>
    </row>
    <row r="825" spans="1:1">
      <c r="A825" s="19">
        <v>825</v>
      </c>
    </row>
    <row r="826" spans="1:1">
      <c r="A826" s="19">
        <v>826</v>
      </c>
    </row>
    <row r="827" spans="1:1">
      <c r="A827" s="19">
        <v>827</v>
      </c>
    </row>
    <row r="828" spans="1:1">
      <c r="A828" s="19">
        <v>828</v>
      </c>
    </row>
    <row r="829" spans="1:1">
      <c r="A829" s="19">
        <v>829</v>
      </c>
    </row>
    <row r="830" spans="1:1">
      <c r="A830" s="19">
        <v>830</v>
      </c>
    </row>
    <row r="831" spans="1:1">
      <c r="A831" s="19">
        <v>831</v>
      </c>
    </row>
    <row r="832" spans="1:1">
      <c r="A832" s="19">
        <v>832</v>
      </c>
    </row>
    <row r="833" spans="1:1">
      <c r="A833" s="19">
        <v>833</v>
      </c>
    </row>
    <row r="834" spans="1:1">
      <c r="A834" s="19">
        <v>834</v>
      </c>
    </row>
    <row r="835" spans="1:1">
      <c r="A835" s="19">
        <v>835</v>
      </c>
    </row>
    <row r="836" spans="1:1">
      <c r="A836" s="19">
        <v>836</v>
      </c>
    </row>
    <row r="837" spans="1:1">
      <c r="A837" s="19">
        <v>837</v>
      </c>
    </row>
    <row r="838" spans="1:1">
      <c r="A838" s="19">
        <v>838</v>
      </c>
    </row>
    <row r="839" spans="1:1">
      <c r="A839" s="19">
        <v>839</v>
      </c>
    </row>
    <row r="840" spans="1:1">
      <c r="A840" s="19">
        <v>840</v>
      </c>
    </row>
    <row r="841" spans="1:1">
      <c r="A841" s="19">
        <v>841</v>
      </c>
    </row>
    <row r="842" spans="1:1">
      <c r="A842" s="19">
        <v>842</v>
      </c>
    </row>
    <row r="843" spans="1:1">
      <c r="A843" s="19">
        <v>843</v>
      </c>
    </row>
    <row r="844" spans="1:1">
      <c r="A844" s="19">
        <v>844</v>
      </c>
    </row>
    <row r="845" spans="1:1">
      <c r="A845" s="19">
        <v>845</v>
      </c>
    </row>
    <row r="846" spans="1:1">
      <c r="A846" s="19">
        <v>846</v>
      </c>
    </row>
    <row r="847" spans="1:1">
      <c r="A847" s="19">
        <v>847</v>
      </c>
    </row>
    <row r="848" spans="1:1">
      <c r="A848" s="19">
        <v>848</v>
      </c>
    </row>
    <row r="849" spans="1:1">
      <c r="A849" s="19">
        <v>849</v>
      </c>
    </row>
    <row r="850" spans="1:1">
      <c r="A850" s="19">
        <v>850</v>
      </c>
    </row>
    <row r="851" spans="1:1">
      <c r="A851" s="19">
        <v>851</v>
      </c>
    </row>
    <row r="852" spans="1:1">
      <c r="A852" s="19">
        <v>852</v>
      </c>
    </row>
    <row r="853" spans="1:1">
      <c r="A853" s="19">
        <v>853</v>
      </c>
    </row>
    <row r="854" spans="1:1">
      <c r="A854" s="19">
        <v>854</v>
      </c>
    </row>
    <row r="855" spans="1:1">
      <c r="A855" s="19">
        <v>855</v>
      </c>
    </row>
    <row r="856" spans="1:1">
      <c r="A856" s="19">
        <v>856</v>
      </c>
    </row>
    <row r="857" spans="1:1">
      <c r="A857" s="19">
        <v>857</v>
      </c>
    </row>
    <row r="858" spans="1:1">
      <c r="A858" s="19">
        <v>858</v>
      </c>
    </row>
    <row r="859" spans="1:1">
      <c r="A859" s="19">
        <v>859</v>
      </c>
    </row>
    <row r="860" spans="1:1">
      <c r="A860" s="19">
        <v>860</v>
      </c>
    </row>
    <row r="861" spans="1:1">
      <c r="A861" s="19">
        <v>861</v>
      </c>
    </row>
    <row r="862" spans="1:1">
      <c r="A862" s="19">
        <v>862</v>
      </c>
    </row>
    <row r="863" spans="1:1">
      <c r="A863" s="19">
        <v>863</v>
      </c>
    </row>
    <row r="864" spans="1:1">
      <c r="A864" s="19">
        <v>864</v>
      </c>
    </row>
    <row r="865" spans="1:1">
      <c r="A865" s="19">
        <v>865</v>
      </c>
    </row>
    <row r="866" spans="1:1">
      <c r="A866" s="19">
        <v>866</v>
      </c>
    </row>
    <row r="867" spans="1:1">
      <c r="A867" s="19">
        <v>867</v>
      </c>
    </row>
    <row r="868" spans="1:1">
      <c r="A868" s="19">
        <v>868</v>
      </c>
    </row>
    <row r="869" spans="1:1">
      <c r="A869" s="19">
        <v>869</v>
      </c>
    </row>
    <row r="870" spans="1:1">
      <c r="A870" s="19">
        <v>870</v>
      </c>
    </row>
    <row r="871" spans="1:1">
      <c r="A871" s="19">
        <v>871</v>
      </c>
    </row>
    <row r="872" spans="1:1">
      <c r="A872" s="19">
        <v>872</v>
      </c>
    </row>
    <row r="873" spans="1:1">
      <c r="A873" s="19">
        <v>873</v>
      </c>
    </row>
    <row r="874" spans="1:1">
      <c r="A874" s="19">
        <v>874</v>
      </c>
    </row>
    <row r="875" spans="1:1">
      <c r="A875" s="19">
        <v>875</v>
      </c>
    </row>
    <row r="876" spans="1:1">
      <c r="A876" s="19">
        <v>876</v>
      </c>
    </row>
    <row r="877" spans="1:1">
      <c r="A877" s="19">
        <v>877</v>
      </c>
    </row>
    <row r="878" spans="1:1">
      <c r="A878" s="19">
        <v>878</v>
      </c>
    </row>
    <row r="879" spans="1:1">
      <c r="A879" s="19">
        <v>879</v>
      </c>
    </row>
    <row r="880" spans="1:1">
      <c r="A880" s="19">
        <v>880</v>
      </c>
    </row>
    <row r="881" spans="1:1">
      <c r="A881" s="19">
        <v>881</v>
      </c>
    </row>
    <row r="882" spans="1:1">
      <c r="A882" s="19">
        <v>882</v>
      </c>
    </row>
    <row r="883" spans="1:1">
      <c r="A883" s="19">
        <v>883</v>
      </c>
    </row>
    <row r="884" spans="1:1">
      <c r="A884" s="19">
        <v>884</v>
      </c>
    </row>
    <row r="885" spans="1:1">
      <c r="A885" s="19">
        <v>885</v>
      </c>
    </row>
    <row r="886" spans="1:1">
      <c r="A886" s="19">
        <v>886</v>
      </c>
    </row>
    <row r="887" spans="1:1">
      <c r="A887" s="19">
        <v>887</v>
      </c>
    </row>
    <row r="888" spans="1:1">
      <c r="A888" s="19">
        <v>888</v>
      </c>
    </row>
    <row r="889" spans="1:1">
      <c r="A889" s="19">
        <v>889</v>
      </c>
    </row>
    <row r="890" spans="1:1">
      <c r="A890" s="19">
        <v>890</v>
      </c>
    </row>
    <row r="891" spans="1:1">
      <c r="A891" s="19">
        <v>891</v>
      </c>
    </row>
    <row r="892" spans="1:1">
      <c r="A892" s="19">
        <v>892</v>
      </c>
    </row>
    <row r="893" spans="1:1">
      <c r="A893" s="19">
        <v>893</v>
      </c>
    </row>
    <row r="894" spans="1:1">
      <c r="A894" s="19">
        <v>894</v>
      </c>
    </row>
    <row r="895" spans="1:1">
      <c r="A895" s="19">
        <v>895</v>
      </c>
    </row>
    <row r="896" spans="1:1">
      <c r="A896" s="19">
        <v>896</v>
      </c>
    </row>
    <row r="897" spans="1:1">
      <c r="A897" s="19">
        <v>897</v>
      </c>
    </row>
    <row r="898" spans="1:1">
      <c r="A898" s="19">
        <v>898</v>
      </c>
    </row>
    <row r="899" spans="1:1">
      <c r="A899" s="19">
        <v>899</v>
      </c>
    </row>
    <row r="900" spans="1:1">
      <c r="A900" s="19">
        <v>900</v>
      </c>
    </row>
    <row r="901" spans="1:1">
      <c r="A901" s="19">
        <v>901</v>
      </c>
    </row>
    <row r="902" spans="1:1">
      <c r="A902" s="19">
        <v>902</v>
      </c>
    </row>
    <row r="903" spans="1:1">
      <c r="A903" s="19">
        <v>903</v>
      </c>
    </row>
    <row r="904" spans="1:1">
      <c r="A904" s="19">
        <v>904</v>
      </c>
    </row>
    <row r="905" spans="1:1">
      <c r="A905" s="19">
        <v>905</v>
      </c>
    </row>
    <row r="906" spans="1:1">
      <c r="A906" s="19">
        <v>906</v>
      </c>
    </row>
    <row r="907" spans="1:1">
      <c r="A907" s="19">
        <v>907</v>
      </c>
    </row>
    <row r="908" spans="1:1">
      <c r="A908" s="19">
        <v>908</v>
      </c>
    </row>
    <row r="909" spans="1:1">
      <c r="A909" s="19">
        <v>909</v>
      </c>
    </row>
    <row r="910" spans="1:1">
      <c r="A910" s="19">
        <v>910</v>
      </c>
    </row>
    <row r="911" spans="1:1">
      <c r="A911" s="19">
        <v>911</v>
      </c>
    </row>
    <row r="912" spans="1:1">
      <c r="A912" s="19">
        <v>912</v>
      </c>
    </row>
    <row r="913" spans="1:1">
      <c r="A913" s="19">
        <v>913</v>
      </c>
    </row>
    <row r="914" spans="1:1">
      <c r="A914" s="19">
        <v>914</v>
      </c>
    </row>
    <row r="915" spans="1:1">
      <c r="A915" s="19">
        <v>915</v>
      </c>
    </row>
    <row r="916" spans="1:1">
      <c r="A916" s="19">
        <v>916</v>
      </c>
    </row>
    <row r="917" spans="1:1">
      <c r="A917" s="19">
        <v>917</v>
      </c>
    </row>
    <row r="918" spans="1:1">
      <c r="A918" s="19">
        <v>918</v>
      </c>
    </row>
    <row r="919" spans="1:1">
      <c r="A919" s="19">
        <v>919</v>
      </c>
    </row>
    <row r="920" spans="1:1">
      <c r="A920" s="19">
        <v>920</v>
      </c>
    </row>
    <row r="921" spans="1:1">
      <c r="A921" s="19">
        <v>921</v>
      </c>
    </row>
    <row r="922" spans="1:1">
      <c r="A922" s="19">
        <v>922</v>
      </c>
    </row>
    <row r="923" spans="1:1">
      <c r="A923" s="19">
        <v>923</v>
      </c>
    </row>
    <row r="924" spans="1:1">
      <c r="A924" s="19">
        <v>924</v>
      </c>
    </row>
    <row r="925" spans="1:1">
      <c r="A925" s="19">
        <v>925</v>
      </c>
    </row>
    <row r="926" spans="1:1">
      <c r="A926" s="19">
        <v>926</v>
      </c>
    </row>
    <row r="927" spans="1:1">
      <c r="A927" s="19">
        <v>927</v>
      </c>
    </row>
    <row r="928" spans="1:1">
      <c r="A928" s="19">
        <v>928</v>
      </c>
    </row>
    <row r="929" spans="1:1">
      <c r="A929" s="19">
        <v>929</v>
      </c>
    </row>
    <row r="930" spans="1:1">
      <c r="A930" s="19">
        <v>930</v>
      </c>
    </row>
    <row r="931" spans="1:1">
      <c r="A931" s="19">
        <v>931</v>
      </c>
    </row>
    <row r="932" spans="1:1">
      <c r="A932" s="19">
        <v>932</v>
      </c>
    </row>
    <row r="933" spans="1:1">
      <c r="A933" s="19">
        <v>933</v>
      </c>
    </row>
    <row r="934" spans="1:1">
      <c r="A934" s="19">
        <v>934</v>
      </c>
    </row>
    <row r="935" spans="1:1">
      <c r="A935" s="19">
        <v>935</v>
      </c>
    </row>
    <row r="936" spans="1:1">
      <c r="A936" s="19">
        <v>936</v>
      </c>
    </row>
    <row r="937" spans="1:1">
      <c r="A937" s="19">
        <v>937</v>
      </c>
    </row>
    <row r="938" spans="1:1">
      <c r="A938" s="19">
        <v>938</v>
      </c>
    </row>
    <row r="939" spans="1:1">
      <c r="A939" s="19">
        <v>939</v>
      </c>
    </row>
    <row r="940" spans="1:1">
      <c r="A940" s="19">
        <v>940</v>
      </c>
    </row>
    <row r="941" spans="1:1">
      <c r="A941" s="19">
        <v>941</v>
      </c>
    </row>
    <row r="942" spans="1:1">
      <c r="A942" s="19">
        <v>942</v>
      </c>
    </row>
    <row r="943" spans="1:1">
      <c r="A943" s="19">
        <v>943</v>
      </c>
    </row>
    <row r="944" spans="1:1">
      <c r="A944" s="19">
        <v>944</v>
      </c>
    </row>
    <row r="945" spans="1:1">
      <c r="A945" s="19">
        <v>945</v>
      </c>
    </row>
    <row r="946" spans="1:1">
      <c r="A946" s="19">
        <v>946</v>
      </c>
    </row>
    <row r="947" spans="1:1">
      <c r="A947" s="19">
        <v>947</v>
      </c>
    </row>
    <row r="948" spans="1:1">
      <c r="A948" s="19">
        <v>948</v>
      </c>
    </row>
    <row r="949" spans="1:1">
      <c r="A949" s="19">
        <v>949</v>
      </c>
    </row>
    <row r="950" spans="1:1">
      <c r="A950" s="19">
        <v>950</v>
      </c>
    </row>
    <row r="951" spans="1:1">
      <c r="A951" s="19">
        <v>951</v>
      </c>
    </row>
    <row r="952" spans="1:1">
      <c r="A952" s="19">
        <v>952</v>
      </c>
    </row>
    <row r="953" spans="1:1">
      <c r="A953" s="19">
        <v>953</v>
      </c>
    </row>
    <row r="954" spans="1:1">
      <c r="A954" s="19">
        <v>954</v>
      </c>
    </row>
    <row r="955" spans="1:1">
      <c r="A955" s="19">
        <v>955</v>
      </c>
    </row>
    <row r="956" spans="1:1">
      <c r="A956" s="19">
        <v>956</v>
      </c>
    </row>
    <row r="957" spans="1:1">
      <c r="A957" s="19">
        <v>957</v>
      </c>
    </row>
    <row r="958" spans="1:1">
      <c r="A958" s="19">
        <v>958</v>
      </c>
    </row>
    <row r="959" spans="1:1">
      <c r="A959" s="19">
        <v>959</v>
      </c>
    </row>
    <row r="960" spans="1:1">
      <c r="A960" s="19">
        <v>960</v>
      </c>
    </row>
    <row r="961" spans="1:1">
      <c r="A961" s="19">
        <v>961</v>
      </c>
    </row>
    <row r="962" spans="1:1">
      <c r="A962" s="19">
        <v>962</v>
      </c>
    </row>
    <row r="963" spans="1:1">
      <c r="A963" s="19">
        <v>963</v>
      </c>
    </row>
    <row r="964" spans="1:1">
      <c r="A964" s="19">
        <v>964</v>
      </c>
    </row>
    <row r="965" spans="1:1">
      <c r="A965" s="19">
        <v>965</v>
      </c>
    </row>
    <row r="966" spans="1:1">
      <c r="A966" s="19">
        <v>966</v>
      </c>
    </row>
    <row r="967" spans="1:1">
      <c r="A967" s="19">
        <v>967</v>
      </c>
    </row>
    <row r="968" spans="1:1">
      <c r="A968" s="19">
        <v>968</v>
      </c>
    </row>
    <row r="969" spans="1:1">
      <c r="A969" s="19">
        <v>969</v>
      </c>
    </row>
    <row r="970" spans="1:1">
      <c r="A970" s="19">
        <v>970</v>
      </c>
    </row>
    <row r="971" spans="1:1">
      <c r="A971" s="19">
        <v>971</v>
      </c>
    </row>
    <row r="972" spans="1:1">
      <c r="A972" s="19">
        <v>972</v>
      </c>
    </row>
    <row r="973" spans="1:1">
      <c r="A973" s="19">
        <v>973</v>
      </c>
    </row>
    <row r="974" spans="1:1">
      <c r="A974" s="19">
        <v>974</v>
      </c>
    </row>
    <row r="975" spans="1:1">
      <c r="A975" s="19">
        <v>975</v>
      </c>
    </row>
    <row r="976" spans="1:1">
      <c r="A976" s="19">
        <v>976</v>
      </c>
    </row>
    <row r="977" spans="1:1">
      <c r="A977" s="19">
        <v>977</v>
      </c>
    </row>
    <row r="978" spans="1:1">
      <c r="A978" s="19">
        <v>978</v>
      </c>
    </row>
    <row r="979" spans="1:1">
      <c r="A979" s="19">
        <v>979</v>
      </c>
    </row>
    <row r="980" spans="1:1">
      <c r="A980" s="19">
        <v>980</v>
      </c>
    </row>
    <row r="981" spans="1:1">
      <c r="A981" s="19">
        <v>981</v>
      </c>
    </row>
    <row r="982" spans="1:1">
      <c r="A982" s="19">
        <v>982</v>
      </c>
    </row>
    <row r="983" spans="1:1">
      <c r="A983" s="19">
        <v>983</v>
      </c>
    </row>
    <row r="984" spans="1:1">
      <c r="A984" s="19">
        <v>984</v>
      </c>
    </row>
    <row r="985" spans="1:1">
      <c r="A985" s="19">
        <v>985</v>
      </c>
    </row>
    <row r="986" spans="1:1">
      <c r="A986" s="19">
        <v>986</v>
      </c>
    </row>
    <row r="987" spans="1:1">
      <c r="A987" s="19">
        <v>987</v>
      </c>
    </row>
    <row r="988" spans="1:1">
      <c r="A988" s="19">
        <v>988</v>
      </c>
    </row>
    <row r="989" spans="1:1">
      <c r="A989" s="19">
        <v>989</v>
      </c>
    </row>
    <row r="990" spans="1:1">
      <c r="A990" s="19">
        <v>990</v>
      </c>
    </row>
    <row r="991" spans="1:1">
      <c r="A991" s="19">
        <v>991</v>
      </c>
    </row>
    <row r="992" spans="1:1">
      <c r="A992" s="19">
        <v>992</v>
      </c>
    </row>
    <row r="993" spans="1:1">
      <c r="A993" s="19">
        <v>993</v>
      </c>
    </row>
    <row r="994" spans="1:1">
      <c r="A994" s="19">
        <v>994</v>
      </c>
    </row>
    <row r="995" spans="1:1">
      <c r="A995" s="19">
        <v>995</v>
      </c>
    </row>
    <row r="996" spans="1:1">
      <c r="A996" s="19">
        <v>996</v>
      </c>
    </row>
    <row r="997" spans="1:1">
      <c r="A997" s="19">
        <v>997</v>
      </c>
    </row>
    <row r="998" spans="1:1">
      <c r="A998" s="19">
        <v>998</v>
      </c>
    </row>
    <row r="999" spans="1:1">
      <c r="A999" s="19">
        <v>999</v>
      </c>
    </row>
    <row r="1000" spans="1:1">
      <c r="A1000" s="19">
        <v>1000</v>
      </c>
    </row>
    <row r="1001" spans="1:1">
      <c r="A1001" s="19">
        <v>1001</v>
      </c>
    </row>
    <row r="1002" spans="1:1">
      <c r="A1002" s="19">
        <v>1002</v>
      </c>
    </row>
    <row r="1003" spans="1:1">
      <c r="A1003" s="19">
        <v>1003</v>
      </c>
    </row>
    <row r="1004" spans="1:1">
      <c r="A1004" s="19">
        <v>1004</v>
      </c>
    </row>
    <row r="1005" spans="1:1">
      <c r="A1005" s="19">
        <v>1005</v>
      </c>
    </row>
    <row r="1006" spans="1:1">
      <c r="A1006" s="19">
        <v>1006</v>
      </c>
    </row>
    <row r="1007" spans="1:1">
      <c r="A1007" s="19">
        <v>1007</v>
      </c>
    </row>
    <row r="1008" spans="1:1">
      <c r="A1008" s="19">
        <v>1008</v>
      </c>
    </row>
    <row r="1009" spans="1:1">
      <c r="A1009" s="19">
        <v>1009</v>
      </c>
    </row>
    <row r="1010" spans="1:1">
      <c r="A1010" s="19">
        <v>1010</v>
      </c>
    </row>
    <row r="1011" spans="1:1">
      <c r="A1011" s="19">
        <v>1011</v>
      </c>
    </row>
    <row r="1012" spans="1:1">
      <c r="A1012" s="19">
        <v>1012</v>
      </c>
    </row>
    <row r="1013" spans="1:1">
      <c r="A1013" s="19">
        <v>1013</v>
      </c>
    </row>
    <row r="1014" spans="1:1">
      <c r="A1014" s="19">
        <v>1014</v>
      </c>
    </row>
    <row r="1015" spans="1:1">
      <c r="A1015" s="19">
        <v>1015</v>
      </c>
    </row>
    <row r="1016" spans="1:1">
      <c r="A1016" s="19">
        <v>1016</v>
      </c>
    </row>
    <row r="1017" spans="1:1">
      <c r="A1017" s="19">
        <v>1017</v>
      </c>
    </row>
    <row r="1018" spans="1:1">
      <c r="A1018" s="19">
        <v>1018</v>
      </c>
    </row>
    <row r="1019" spans="1:1">
      <c r="A1019" s="19">
        <v>1019</v>
      </c>
    </row>
    <row r="1020" spans="1:1">
      <c r="A1020" s="19">
        <v>1020</v>
      </c>
    </row>
    <row r="1021" spans="1:1">
      <c r="A1021" s="19">
        <v>1021</v>
      </c>
    </row>
    <row r="1022" spans="1:1">
      <c r="A1022" s="19">
        <v>1022</v>
      </c>
    </row>
    <row r="1023" spans="1:1">
      <c r="A1023" s="19">
        <v>1023</v>
      </c>
    </row>
    <row r="1024" spans="1:1">
      <c r="A1024" s="19">
        <v>1024</v>
      </c>
    </row>
    <row r="1025" spans="1:1">
      <c r="A1025" s="19">
        <v>1025</v>
      </c>
    </row>
    <row r="1026" spans="1:1">
      <c r="A1026" s="19">
        <v>1026</v>
      </c>
    </row>
    <row r="1027" spans="1:1">
      <c r="A1027" s="19">
        <v>1027</v>
      </c>
    </row>
    <row r="1028" spans="1:1">
      <c r="A1028" s="19">
        <v>1028</v>
      </c>
    </row>
    <row r="1029" spans="1:1">
      <c r="A1029" s="19">
        <v>1029</v>
      </c>
    </row>
    <row r="1030" spans="1:1">
      <c r="A1030" s="19">
        <v>1030</v>
      </c>
    </row>
    <row r="1031" spans="1:1">
      <c r="A1031" s="19">
        <v>1031</v>
      </c>
    </row>
    <row r="1032" spans="1:1">
      <c r="A1032" s="19">
        <v>1032</v>
      </c>
    </row>
    <row r="1033" spans="1:1">
      <c r="A1033" s="19">
        <v>1033</v>
      </c>
    </row>
    <row r="1034" spans="1:1">
      <c r="A1034" s="19">
        <v>1034</v>
      </c>
    </row>
    <row r="1035" spans="1:1">
      <c r="A1035" s="19">
        <v>1035</v>
      </c>
    </row>
    <row r="1036" spans="1:1">
      <c r="A1036" s="19">
        <v>1036</v>
      </c>
    </row>
    <row r="1037" spans="1:1">
      <c r="A1037" s="19">
        <v>1037</v>
      </c>
    </row>
    <row r="1038" spans="1:1">
      <c r="A1038" s="19">
        <v>1038</v>
      </c>
    </row>
    <row r="1039" spans="1:1">
      <c r="A1039" s="19">
        <v>1039</v>
      </c>
    </row>
    <row r="1040" spans="1:1">
      <c r="A1040" s="19">
        <v>1040</v>
      </c>
    </row>
    <row r="1041" spans="1:1">
      <c r="A1041" s="19">
        <v>1041</v>
      </c>
    </row>
    <row r="1042" spans="1:1">
      <c r="A1042" s="19">
        <v>1042</v>
      </c>
    </row>
    <row r="1043" spans="1:1">
      <c r="A1043" s="19">
        <v>1043</v>
      </c>
    </row>
    <row r="1044" spans="1:1">
      <c r="A1044" s="19">
        <v>1044</v>
      </c>
    </row>
    <row r="1045" spans="1:1">
      <c r="A1045" s="19">
        <v>1045</v>
      </c>
    </row>
    <row r="1046" spans="1:1">
      <c r="A1046" s="19">
        <v>1046</v>
      </c>
    </row>
    <row r="1047" spans="1:1">
      <c r="A1047" s="19">
        <v>1047</v>
      </c>
    </row>
    <row r="1048" spans="1:1">
      <c r="A1048" s="19">
        <v>1048</v>
      </c>
    </row>
    <row r="1049" spans="1:1">
      <c r="A1049" s="19">
        <v>1049</v>
      </c>
    </row>
    <row r="1050" spans="1:1">
      <c r="A1050" s="19">
        <v>1050</v>
      </c>
    </row>
    <row r="1051" spans="1:1">
      <c r="A1051" s="19">
        <v>1051</v>
      </c>
    </row>
    <row r="1052" spans="1:1">
      <c r="A1052" s="19">
        <v>1052</v>
      </c>
    </row>
    <row r="1053" spans="1:1">
      <c r="A1053" s="19">
        <v>1053</v>
      </c>
    </row>
    <row r="1054" spans="1:1">
      <c r="A1054" s="19">
        <v>1054</v>
      </c>
    </row>
    <row r="1055" spans="1:1">
      <c r="A1055" s="19">
        <v>1055</v>
      </c>
    </row>
    <row r="1056" spans="1:1">
      <c r="A1056" s="19">
        <v>1056</v>
      </c>
    </row>
    <row r="1057" spans="1:1">
      <c r="A1057" s="19">
        <v>1057</v>
      </c>
    </row>
    <row r="1058" spans="1:1">
      <c r="A1058" s="19">
        <v>1058</v>
      </c>
    </row>
    <row r="1059" spans="1:1">
      <c r="A1059" s="19">
        <v>1059</v>
      </c>
    </row>
    <row r="1060" spans="1:1">
      <c r="A1060" s="19">
        <v>1060</v>
      </c>
    </row>
    <row r="1061" spans="1:1">
      <c r="A1061" s="19">
        <v>1061</v>
      </c>
    </row>
    <row r="1062" spans="1:1">
      <c r="A1062" s="19">
        <v>1062</v>
      </c>
    </row>
    <row r="1063" spans="1:1">
      <c r="A1063" s="19">
        <v>1063</v>
      </c>
    </row>
    <row r="1064" spans="1:1">
      <c r="A1064" s="19">
        <v>1064</v>
      </c>
    </row>
    <row r="1065" spans="1:1">
      <c r="A1065" s="19">
        <v>1065</v>
      </c>
    </row>
    <row r="1066" spans="1:1">
      <c r="A1066" s="19">
        <v>1066</v>
      </c>
    </row>
    <row r="1067" spans="1:1">
      <c r="A1067" s="19">
        <v>1067</v>
      </c>
    </row>
    <row r="1068" spans="1:1">
      <c r="A1068" s="19">
        <v>1068</v>
      </c>
    </row>
    <row r="1069" spans="1:1">
      <c r="A1069" s="19">
        <v>1069</v>
      </c>
    </row>
    <row r="1070" spans="1:1">
      <c r="A1070" s="19">
        <v>1070</v>
      </c>
    </row>
    <row r="1071" spans="1:1">
      <c r="A1071" s="19">
        <v>1071</v>
      </c>
    </row>
    <row r="1072" spans="1:1">
      <c r="A1072" s="19">
        <v>1072</v>
      </c>
    </row>
    <row r="1073" spans="1:1">
      <c r="A1073" s="19">
        <v>1073</v>
      </c>
    </row>
    <row r="1074" spans="1:1">
      <c r="A1074" s="19">
        <v>1074</v>
      </c>
    </row>
    <row r="1075" spans="1:1">
      <c r="A1075" s="19">
        <v>1075</v>
      </c>
    </row>
    <row r="1076" spans="1:1">
      <c r="A1076" s="19">
        <v>1076</v>
      </c>
    </row>
    <row r="1077" spans="1:1">
      <c r="A1077" s="19">
        <v>1077</v>
      </c>
    </row>
    <row r="1078" spans="1:1">
      <c r="A1078" s="19">
        <v>1078</v>
      </c>
    </row>
    <row r="1079" spans="1:1">
      <c r="A1079" s="19">
        <v>1079</v>
      </c>
    </row>
    <row r="1080" spans="1:1">
      <c r="A1080" s="19">
        <v>1080</v>
      </c>
    </row>
    <row r="1081" spans="1:1">
      <c r="A1081" s="19">
        <v>1081</v>
      </c>
    </row>
    <row r="1082" spans="1:1">
      <c r="A1082" s="19">
        <v>1082</v>
      </c>
    </row>
    <row r="1083" spans="1:1">
      <c r="A1083" s="19">
        <v>1083</v>
      </c>
    </row>
    <row r="1084" spans="1:1">
      <c r="A1084" s="19">
        <v>1084</v>
      </c>
    </row>
    <row r="1085" spans="1:1">
      <c r="A1085" s="19">
        <v>1085</v>
      </c>
    </row>
    <row r="1086" spans="1:1">
      <c r="A1086" s="19">
        <v>1086</v>
      </c>
    </row>
    <row r="1087" spans="1:1">
      <c r="A1087" s="19">
        <v>1087</v>
      </c>
    </row>
    <row r="1088" spans="1:1">
      <c r="A1088" s="19">
        <v>1088</v>
      </c>
    </row>
    <row r="1089" spans="1:1">
      <c r="A1089" s="19">
        <v>1089</v>
      </c>
    </row>
    <row r="1090" spans="1:1">
      <c r="A1090" s="19">
        <v>1090</v>
      </c>
    </row>
    <row r="1091" spans="1:1">
      <c r="A1091" s="19">
        <v>1091</v>
      </c>
    </row>
    <row r="1092" spans="1:1">
      <c r="A1092" s="19">
        <v>1092</v>
      </c>
    </row>
    <row r="1093" spans="1:1">
      <c r="A1093" s="19">
        <v>1093</v>
      </c>
    </row>
    <row r="1094" spans="1:1">
      <c r="A1094" s="19">
        <v>1094</v>
      </c>
    </row>
    <row r="1095" spans="1:1">
      <c r="A1095" s="19">
        <v>1095</v>
      </c>
    </row>
    <row r="1096" spans="1:1">
      <c r="A1096" s="19">
        <v>1096</v>
      </c>
    </row>
    <row r="1097" spans="1:1">
      <c r="A1097" s="19">
        <v>1097</v>
      </c>
    </row>
    <row r="1098" spans="1:1">
      <c r="A1098" s="19">
        <v>1098</v>
      </c>
    </row>
    <row r="1099" spans="1:1">
      <c r="A1099" s="19">
        <v>1099</v>
      </c>
    </row>
    <row r="1100" spans="1:1">
      <c r="A1100" s="19">
        <v>1100</v>
      </c>
    </row>
    <row r="1101" spans="1:1">
      <c r="A1101" s="19">
        <v>1101</v>
      </c>
    </row>
    <row r="1102" spans="1:1">
      <c r="A1102" s="19">
        <v>1102</v>
      </c>
    </row>
    <row r="1103" spans="1:1">
      <c r="A1103" s="19">
        <v>1103</v>
      </c>
    </row>
    <row r="1104" spans="1:1">
      <c r="A1104" s="19">
        <v>1104</v>
      </c>
    </row>
    <row r="1105" spans="1:1">
      <c r="A1105" s="19">
        <v>1105</v>
      </c>
    </row>
    <row r="1106" spans="1:1">
      <c r="A1106" s="19">
        <v>1106</v>
      </c>
    </row>
    <row r="1107" spans="1:1">
      <c r="A1107" s="19">
        <v>1107</v>
      </c>
    </row>
    <row r="1108" spans="1:1">
      <c r="A1108" s="19">
        <v>1108</v>
      </c>
    </row>
    <row r="1109" spans="1:1">
      <c r="A1109" s="19">
        <v>1109</v>
      </c>
    </row>
    <row r="1110" spans="1:1">
      <c r="A1110" s="19">
        <v>1110</v>
      </c>
    </row>
    <row r="1111" spans="1:1">
      <c r="A1111" s="19">
        <v>1111</v>
      </c>
    </row>
    <row r="1112" spans="1:1">
      <c r="A1112" s="19">
        <v>1112</v>
      </c>
    </row>
    <row r="1113" spans="1:1">
      <c r="A1113" s="19">
        <v>1113</v>
      </c>
    </row>
    <row r="1114" spans="1:1">
      <c r="A1114" s="19">
        <v>1114</v>
      </c>
    </row>
    <row r="1115" spans="1:1">
      <c r="A1115" s="19">
        <v>1115</v>
      </c>
    </row>
    <row r="1116" spans="1:1">
      <c r="A1116" s="19">
        <v>1116</v>
      </c>
    </row>
    <row r="1117" spans="1:1">
      <c r="A1117" s="19">
        <v>1117</v>
      </c>
    </row>
    <row r="1118" spans="1:1">
      <c r="A1118" s="19">
        <v>1118</v>
      </c>
    </row>
    <row r="1119" spans="1:1">
      <c r="A1119" s="19">
        <v>1119</v>
      </c>
    </row>
    <row r="1120" spans="1:1">
      <c r="A1120" s="19">
        <v>1120</v>
      </c>
    </row>
    <row r="1121" spans="1:1">
      <c r="A1121" s="19">
        <v>1121</v>
      </c>
    </row>
    <row r="1122" spans="1:1">
      <c r="A1122" s="19">
        <v>1122</v>
      </c>
    </row>
    <row r="1123" spans="1:1">
      <c r="A1123" s="19">
        <v>1123</v>
      </c>
    </row>
    <row r="1124" spans="1:1">
      <c r="A1124" s="19">
        <v>1124</v>
      </c>
    </row>
    <row r="1125" spans="1:1">
      <c r="A1125" s="19">
        <v>1125</v>
      </c>
    </row>
    <row r="1126" spans="1:1">
      <c r="A1126" s="19">
        <v>1126</v>
      </c>
    </row>
    <row r="1127" spans="1:1">
      <c r="A1127" s="19">
        <v>1127</v>
      </c>
    </row>
    <row r="1128" spans="1:1">
      <c r="A1128" s="19">
        <v>1128</v>
      </c>
    </row>
    <row r="1129" spans="1:1">
      <c r="A1129" s="19">
        <v>1129</v>
      </c>
    </row>
    <row r="1130" spans="1:1">
      <c r="A1130" s="19">
        <v>1130</v>
      </c>
    </row>
    <row r="1131" spans="1:1">
      <c r="A1131" s="19">
        <v>1131</v>
      </c>
    </row>
    <row r="1132" spans="1:1">
      <c r="A1132" s="19">
        <v>1132</v>
      </c>
    </row>
    <row r="1133" spans="1:1">
      <c r="A1133" s="19">
        <v>1133</v>
      </c>
    </row>
    <row r="1134" spans="1:1">
      <c r="A1134" s="19">
        <v>1134</v>
      </c>
    </row>
    <row r="1135" spans="1:1">
      <c r="A1135" s="19">
        <v>1135</v>
      </c>
    </row>
    <row r="1136" spans="1:1">
      <c r="A1136" s="19">
        <v>1136</v>
      </c>
    </row>
    <row r="1137" spans="1:1">
      <c r="A1137" s="19">
        <v>1137</v>
      </c>
    </row>
    <row r="1138" spans="1:1">
      <c r="A1138" s="19">
        <v>1138</v>
      </c>
    </row>
    <row r="1139" spans="1:1">
      <c r="A1139" s="19">
        <v>1139</v>
      </c>
    </row>
    <row r="1140" spans="1:1">
      <c r="A1140" s="19">
        <v>1140</v>
      </c>
    </row>
    <row r="1141" spans="1:1">
      <c r="A1141" s="19">
        <v>1141</v>
      </c>
    </row>
    <row r="1142" spans="1:1">
      <c r="A1142" s="19">
        <v>1142</v>
      </c>
    </row>
    <row r="1143" spans="1:1">
      <c r="A1143" s="19">
        <v>1143</v>
      </c>
    </row>
    <row r="1144" spans="1:1">
      <c r="A1144" s="19">
        <v>1144</v>
      </c>
    </row>
    <row r="1145" spans="1:1">
      <c r="A1145" s="19">
        <v>1145</v>
      </c>
    </row>
    <row r="1146" spans="1:1">
      <c r="A1146" s="19">
        <v>1146</v>
      </c>
    </row>
    <row r="1147" spans="1:1">
      <c r="A1147" s="19">
        <v>1147</v>
      </c>
    </row>
    <row r="1148" spans="1:1">
      <c r="A1148" s="19">
        <v>1148</v>
      </c>
    </row>
    <row r="1149" spans="1:1">
      <c r="A1149" s="19">
        <v>1149</v>
      </c>
    </row>
    <row r="1150" spans="1:1">
      <c r="A1150" s="19">
        <v>1150</v>
      </c>
    </row>
    <row r="1151" spans="1:1">
      <c r="A1151" s="19">
        <v>1151</v>
      </c>
    </row>
    <row r="1152" spans="1:1">
      <c r="A1152" s="19">
        <v>1152</v>
      </c>
    </row>
    <row r="1153" spans="1:1">
      <c r="A1153" s="19">
        <v>1153</v>
      </c>
    </row>
    <row r="1154" spans="1:1">
      <c r="A1154" s="19">
        <v>1154</v>
      </c>
    </row>
    <row r="1155" spans="1:1">
      <c r="A1155" s="19">
        <v>1155</v>
      </c>
    </row>
    <row r="1156" spans="1:1">
      <c r="A1156" s="19">
        <v>1156</v>
      </c>
    </row>
    <row r="1157" spans="1:1">
      <c r="A1157" s="19">
        <v>1157</v>
      </c>
    </row>
    <row r="1158" spans="1:1">
      <c r="A1158" s="19">
        <v>1158</v>
      </c>
    </row>
    <row r="1159" spans="1:1">
      <c r="A1159" s="19">
        <v>1159</v>
      </c>
    </row>
    <row r="1160" spans="1:1">
      <c r="A1160" s="19">
        <v>1160</v>
      </c>
    </row>
    <row r="1161" spans="1:1">
      <c r="A1161" s="19">
        <v>1161</v>
      </c>
    </row>
    <row r="1162" spans="1:1">
      <c r="A1162" s="19">
        <v>1162</v>
      </c>
    </row>
    <row r="1163" spans="1:1">
      <c r="A1163" s="19">
        <v>1163</v>
      </c>
    </row>
    <row r="1164" spans="1:1">
      <c r="A1164" s="19">
        <v>1164</v>
      </c>
    </row>
    <row r="1165" spans="1:1">
      <c r="A1165" s="19">
        <v>1165</v>
      </c>
    </row>
    <row r="1166" spans="1:1">
      <c r="A1166" s="19">
        <v>1166</v>
      </c>
    </row>
    <row r="1167" spans="1:1">
      <c r="A1167" s="19">
        <v>1167</v>
      </c>
    </row>
    <row r="1168" spans="1:1">
      <c r="A1168" s="19">
        <v>1168</v>
      </c>
    </row>
    <row r="1169" spans="1:1">
      <c r="A1169" s="19">
        <v>1169</v>
      </c>
    </row>
    <row r="1170" spans="1:1">
      <c r="A1170" s="19">
        <v>1170</v>
      </c>
    </row>
    <row r="1171" spans="1:1">
      <c r="A1171" s="19">
        <v>1171</v>
      </c>
    </row>
    <row r="1172" spans="1:1">
      <c r="A1172" s="19">
        <v>1172</v>
      </c>
    </row>
    <row r="1173" spans="1:1">
      <c r="A1173" s="19">
        <v>1173</v>
      </c>
    </row>
    <row r="1174" spans="1:1">
      <c r="A1174" s="19">
        <v>1174</v>
      </c>
    </row>
    <row r="1175" spans="1:1">
      <c r="A1175" s="19">
        <v>1175</v>
      </c>
    </row>
    <row r="1176" spans="1:1">
      <c r="A1176" s="19">
        <v>1176</v>
      </c>
    </row>
    <row r="1177" spans="1:1">
      <c r="A1177" s="19">
        <v>1177</v>
      </c>
    </row>
    <row r="1178" spans="1:1">
      <c r="A1178" s="19">
        <v>1178</v>
      </c>
    </row>
    <row r="1179" spans="1:1">
      <c r="A1179" s="19">
        <v>1179</v>
      </c>
    </row>
    <row r="1180" spans="1:1">
      <c r="A1180" s="19">
        <v>1180</v>
      </c>
    </row>
    <row r="1181" spans="1:1">
      <c r="A1181" s="19">
        <v>1181</v>
      </c>
    </row>
    <row r="1182" spans="1:1">
      <c r="A1182" s="19">
        <v>1182</v>
      </c>
    </row>
    <row r="1183" spans="1:1">
      <c r="A1183" s="19">
        <v>1183</v>
      </c>
    </row>
    <row r="1184" spans="1:1">
      <c r="A1184" s="19">
        <v>1184</v>
      </c>
    </row>
    <row r="1185" spans="1:1">
      <c r="A1185" s="19">
        <v>1185</v>
      </c>
    </row>
    <row r="1186" spans="1:1">
      <c r="A1186" s="19">
        <v>1186</v>
      </c>
    </row>
    <row r="1187" spans="1:1">
      <c r="A1187" s="19">
        <v>1187</v>
      </c>
    </row>
    <row r="1188" spans="1:1">
      <c r="A1188" s="19">
        <v>1188</v>
      </c>
    </row>
    <row r="1189" spans="1:1">
      <c r="A1189" s="19">
        <v>1189</v>
      </c>
    </row>
    <row r="1190" spans="1:1">
      <c r="A1190" s="19">
        <v>1190</v>
      </c>
    </row>
    <row r="1191" spans="1:1">
      <c r="A1191" s="19">
        <v>1191</v>
      </c>
    </row>
    <row r="1192" spans="1:1">
      <c r="A1192" s="19">
        <v>1192</v>
      </c>
    </row>
    <row r="1193" spans="1:1">
      <c r="A1193" s="19">
        <v>1193</v>
      </c>
    </row>
    <row r="1194" spans="1:1">
      <c r="A1194" s="19">
        <v>1194</v>
      </c>
    </row>
    <row r="1195" spans="1:1">
      <c r="A1195" s="19">
        <v>1195</v>
      </c>
    </row>
    <row r="1196" spans="1:1">
      <c r="A1196" s="19">
        <v>1196</v>
      </c>
    </row>
    <row r="1197" spans="1:1">
      <c r="A1197" s="19">
        <v>1197</v>
      </c>
    </row>
    <row r="1198" spans="1:1">
      <c r="A1198" s="19">
        <v>1198</v>
      </c>
    </row>
    <row r="1199" spans="1:1">
      <c r="A1199" s="19">
        <v>1199</v>
      </c>
    </row>
    <row r="1200" spans="1:1">
      <c r="A1200" s="19">
        <v>1200</v>
      </c>
    </row>
    <row r="1201" spans="1:1">
      <c r="A1201" s="19">
        <v>1201</v>
      </c>
    </row>
    <row r="1202" spans="1:1">
      <c r="A1202" s="19">
        <v>1202</v>
      </c>
    </row>
    <row r="1203" spans="1:1">
      <c r="A1203" s="19">
        <v>1203</v>
      </c>
    </row>
    <row r="1204" spans="1:1">
      <c r="A1204" s="19">
        <v>1204</v>
      </c>
    </row>
    <row r="1205" spans="1:1">
      <c r="A1205" s="19">
        <v>1205</v>
      </c>
    </row>
    <row r="1206" spans="1:1">
      <c r="A1206" s="19">
        <v>1206</v>
      </c>
    </row>
    <row r="1207" spans="1:1">
      <c r="A1207" s="19">
        <v>1207</v>
      </c>
    </row>
    <row r="1208" spans="1:1">
      <c r="A1208" s="19">
        <v>1208</v>
      </c>
    </row>
    <row r="1209" spans="1:1">
      <c r="A1209" s="19">
        <v>1209</v>
      </c>
    </row>
    <row r="1210" spans="1:1">
      <c r="A1210" s="19">
        <v>1210</v>
      </c>
    </row>
    <row r="1211" spans="1:1">
      <c r="A1211" s="19">
        <v>1211</v>
      </c>
    </row>
    <row r="1212" spans="1:1">
      <c r="A1212" s="19">
        <v>1212</v>
      </c>
    </row>
    <row r="1213" spans="1:1">
      <c r="A1213" s="19">
        <v>1213</v>
      </c>
    </row>
    <row r="1214" spans="1:1">
      <c r="A1214" s="19">
        <v>1214</v>
      </c>
    </row>
    <row r="1215" spans="1:1">
      <c r="A1215" s="19">
        <v>1215</v>
      </c>
    </row>
    <row r="1216" spans="1:1">
      <c r="A1216" s="19">
        <v>1216</v>
      </c>
    </row>
    <row r="1217" spans="1:1">
      <c r="A1217" s="19">
        <v>1217</v>
      </c>
    </row>
    <row r="1218" spans="1:1">
      <c r="A1218" s="19">
        <v>1218</v>
      </c>
    </row>
    <row r="1219" spans="1:1">
      <c r="A1219" s="19">
        <v>1219</v>
      </c>
    </row>
    <row r="1220" spans="1:1">
      <c r="A1220" s="19">
        <v>1220</v>
      </c>
    </row>
    <row r="1221" spans="1:1">
      <c r="A1221" s="19">
        <v>1221</v>
      </c>
    </row>
    <row r="1222" spans="1:1">
      <c r="A1222" s="19">
        <v>1222</v>
      </c>
    </row>
    <row r="1223" spans="1:1">
      <c r="A1223" s="19">
        <v>1223</v>
      </c>
    </row>
    <row r="1224" spans="1:1">
      <c r="A1224" s="19">
        <v>1224</v>
      </c>
    </row>
    <row r="1225" spans="1:1">
      <c r="A1225" s="19">
        <v>1225</v>
      </c>
    </row>
    <row r="1226" spans="1:1">
      <c r="A1226" s="19">
        <v>1226</v>
      </c>
    </row>
    <row r="1227" spans="1:1">
      <c r="A1227" s="19">
        <v>1227</v>
      </c>
    </row>
    <row r="1228" spans="1:1">
      <c r="A1228" s="19">
        <v>1228</v>
      </c>
    </row>
    <row r="1229" spans="1:1">
      <c r="A1229" s="19">
        <v>1229</v>
      </c>
    </row>
    <row r="1230" spans="1:1">
      <c r="A1230" s="19">
        <v>1230</v>
      </c>
    </row>
    <row r="1231" spans="1:1">
      <c r="A1231" s="19">
        <v>1231</v>
      </c>
    </row>
    <row r="1232" spans="1:1">
      <c r="A1232" s="19">
        <v>1232</v>
      </c>
    </row>
    <row r="1233" spans="1:1">
      <c r="A1233" s="19">
        <v>1233</v>
      </c>
    </row>
    <row r="1234" spans="1:1">
      <c r="A1234" s="19">
        <v>1234</v>
      </c>
    </row>
    <row r="1235" spans="1:1">
      <c r="A1235" s="19">
        <v>1235</v>
      </c>
    </row>
    <row r="1236" spans="1:1">
      <c r="A1236" s="19">
        <v>1236</v>
      </c>
    </row>
    <row r="1237" spans="1:1">
      <c r="A1237" s="19">
        <v>1237</v>
      </c>
    </row>
    <row r="1238" spans="1:1">
      <c r="A1238" s="19">
        <v>1238</v>
      </c>
    </row>
    <row r="1239" spans="1:1">
      <c r="A1239" s="19">
        <v>1239</v>
      </c>
    </row>
    <row r="1240" spans="1:1">
      <c r="A1240" s="19">
        <v>1240</v>
      </c>
    </row>
    <row r="1241" spans="1:1">
      <c r="A1241" s="19">
        <v>1241</v>
      </c>
    </row>
    <row r="1242" spans="1:1">
      <c r="A1242" s="19">
        <v>1242</v>
      </c>
    </row>
    <row r="1243" spans="1:1">
      <c r="A1243" s="19">
        <v>1243</v>
      </c>
    </row>
    <row r="1244" spans="1:1">
      <c r="A1244" s="19">
        <v>1244</v>
      </c>
    </row>
    <row r="1245" spans="1:1">
      <c r="A1245" s="19">
        <v>1245</v>
      </c>
    </row>
    <row r="1246" spans="1:1">
      <c r="A1246" s="19">
        <v>1246</v>
      </c>
    </row>
    <row r="1247" spans="1:1">
      <c r="A1247" s="19">
        <v>1247</v>
      </c>
    </row>
    <row r="1248" spans="1:1">
      <c r="A1248" s="19">
        <v>1248</v>
      </c>
    </row>
    <row r="1249" spans="1:1">
      <c r="A1249" s="19">
        <v>1249</v>
      </c>
    </row>
    <row r="1250" spans="1:1">
      <c r="A1250" s="19">
        <v>1250</v>
      </c>
    </row>
    <row r="1251" spans="1:1">
      <c r="A1251" s="19">
        <v>1251</v>
      </c>
    </row>
    <row r="1252" spans="1:1">
      <c r="A1252" s="19">
        <v>1252</v>
      </c>
    </row>
    <row r="1253" spans="1:1">
      <c r="A1253" s="19">
        <v>1253</v>
      </c>
    </row>
    <row r="1254" spans="1:1">
      <c r="A1254" s="19">
        <v>1254</v>
      </c>
    </row>
    <row r="1255" spans="1:1">
      <c r="A1255" s="19">
        <v>1255</v>
      </c>
    </row>
    <row r="1256" spans="1:1">
      <c r="A1256" s="19">
        <v>1256</v>
      </c>
    </row>
    <row r="1257" spans="1:1">
      <c r="A1257" s="19">
        <v>1257</v>
      </c>
    </row>
    <row r="1258" spans="1:1">
      <c r="A1258" s="19">
        <v>1258</v>
      </c>
    </row>
    <row r="1259" spans="1:1">
      <c r="A1259" s="19">
        <v>1259</v>
      </c>
    </row>
    <row r="1260" spans="1:1">
      <c r="A1260" s="19">
        <v>1260</v>
      </c>
    </row>
    <row r="1261" spans="1:1">
      <c r="A1261" s="19">
        <v>1261</v>
      </c>
    </row>
    <row r="1262" spans="1:1">
      <c r="A1262" s="19">
        <v>1262</v>
      </c>
    </row>
    <row r="1263" spans="1:1">
      <c r="A1263" s="19">
        <v>1263</v>
      </c>
    </row>
    <row r="1264" spans="1:1">
      <c r="A1264" s="19">
        <v>1264</v>
      </c>
    </row>
    <row r="1265" spans="1:1">
      <c r="A1265" s="19">
        <v>1265</v>
      </c>
    </row>
    <row r="1266" spans="1:1">
      <c r="A1266" s="19">
        <v>1266</v>
      </c>
    </row>
    <row r="1267" spans="1:1">
      <c r="A1267" s="19">
        <v>1267</v>
      </c>
    </row>
    <row r="1268" spans="1:1">
      <c r="A1268" s="19">
        <v>1268</v>
      </c>
    </row>
    <row r="1269" spans="1:1">
      <c r="A1269" s="19">
        <v>1269</v>
      </c>
    </row>
    <row r="1270" spans="1:1">
      <c r="A1270" s="19">
        <v>1270</v>
      </c>
    </row>
    <row r="1271" spans="1:1">
      <c r="A1271" s="19">
        <v>1271</v>
      </c>
    </row>
    <row r="1272" spans="1:1">
      <c r="A1272" s="19">
        <v>1272</v>
      </c>
    </row>
    <row r="1273" spans="1:1">
      <c r="A1273" s="19">
        <v>1273</v>
      </c>
    </row>
    <row r="1274" spans="1:1">
      <c r="A1274" s="19">
        <v>1274</v>
      </c>
    </row>
    <row r="1275" spans="1:1">
      <c r="A1275" s="19">
        <v>1275</v>
      </c>
    </row>
    <row r="1276" spans="1:1">
      <c r="A1276" s="19">
        <v>1276</v>
      </c>
    </row>
    <row r="1277" spans="1:1">
      <c r="A1277" s="19">
        <v>1277</v>
      </c>
    </row>
    <row r="1278" spans="1:1">
      <c r="A1278" s="19">
        <v>1278</v>
      </c>
    </row>
    <row r="1279" spans="1:1">
      <c r="A1279" s="19">
        <v>1279</v>
      </c>
    </row>
    <row r="1280" spans="1:1">
      <c r="A1280" s="19">
        <v>1280</v>
      </c>
    </row>
    <row r="1281" spans="1:1">
      <c r="A1281" s="19">
        <v>1281</v>
      </c>
    </row>
    <row r="1282" spans="1:1">
      <c r="A1282" s="19">
        <v>1282</v>
      </c>
    </row>
    <row r="1283" spans="1:1">
      <c r="A1283" s="19">
        <v>1283</v>
      </c>
    </row>
    <row r="1284" spans="1:1">
      <c r="A1284" s="19">
        <v>1284</v>
      </c>
    </row>
    <row r="1285" spans="1:1">
      <c r="A1285" s="19">
        <v>1285</v>
      </c>
    </row>
    <row r="1286" spans="1:1">
      <c r="A1286" s="19">
        <v>1286</v>
      </c>
    </row>
    <row r="1287" spans="1:1">
      <c r="A1287" s="19">
        <v>1287</v>
      </c>
    </row>
    <row r="1288" spans="1:1">
      <c r="A1288" s="19">
        <v>1288</v>
      </c>
    </row>
    <row r="1289" spans="1:1">
      <c r="A1289" s="19">
        <v>1289</v>
      </c>
    </row>
    <row r="1290" spans="1:1">
      <c r="A1290" s="19">
        <v>1290</v>
      </c>
    </row>
    <row r="1291" spans="1:1">
      <c r="A1291" s="19">
        <v>1291</v>
      </c>
    </row>
    <row r="1292" spans="1:1">
      <c r="A1292" s="19">
        <v>1292</v>
      </c>
    </row>
    <row r="1293" spans="1:1">
      <c r="A1293" s="19">
        <v>1293</v>
      </c>
    </row>
    <row r="1294" spans="1:1">
      <c r="A1294" s="19">
        <v>1294</v>
      </c>
    </row>
    <row r="1295" spans="1:1">
      <c r="A1295" s="19">
        <v>1295</v>
      </c>
    </row>
    <row r="1296" spans="1:1">
      <c r="A1296" s="19">
        <v>1296</v>
      </c>
    </row>
    <row r="1297" spans="1:1">
      <c r="A1297" s="19">
        <v>1297</v>
      </c>
    </row>
    <row r="1298" spans="1:1">
      <c r="A1298" s="19">
        <v>1298</v>
      </c>
    </row>
    <row r="1299" spans="1:1">
      <c r="A1299" s="19">
        <v>1299</v>
      </c>
    </row>
    <row r="1300" spans="1:1">
      <c r="A1300" s="19">
        <v>1300</v>
      </c>
    </row>
    <row r="1301" spans="1:1">
      <c r="A1301" s="19">
        <v>1301</v>
      </c>
    </row>
    <row r="1302" spans="1:1">
      <c r="A1302" s="19">
        <v>1302</v>
      </c>
    </row>
    <row r="1303" spans="1:1">
      <c r="A1303" s="19">
        <v>1303</v>
      </c>
    </row>
    <row r="1304" spans="1:1">
      <c r="A1304" s="19">
        <v>1304</v>
      </c>
    </row>
    <row r="1305" spans="1:1">
      <c r="A1305" s="19">
        <v>1305</v>
      </c>
    </row>
    <row r="1306" spans="1:1">
      <c r="A1306" s="19">
        <v>1306</v>
      </c>
    </row>
    <row r="1307" spans="1:1">
      <c r="A1307" s="19">
        <v>1307</v>
      </c>
    </row>
    <row r="1308" spans="1:1">
      <c r="A1308" s="19">
        <v>1308</v>
      </c>
    </row>
    <row r="1309" spans="1:1">
      <c r="A1309" s="19">
        <v>1309</v>
      </c>
    </row>
    <row r="1310" spans="1:1">
      <c r="A1310" s="19">
        <v>1310</v>
      </c>
    </row>
    <row r="1311" spans="1:1">
      <c r="A1311" s="19">
        <v>1311</v>
      </c>
    </row>
    <row r="1312" spans="1:1">
      <c r="A1312" s="19">
        <v>1312</v>
      </c>
    </row>
    <row r="1313" spans="1:1">
      <c r="A1313" s="19">
        <v>1313</v>
      </c>
    </row>
    <row r="1314" spans="1:1">
      <c r="A1314" s="19">
        <v>1314</v>
      </c>
    </row>
    <row r="1315" spans="1:1">
      <c r="A1315" s="19">
        <v>1315</v>
      </c>
    </row>
    <row r="1316" spans="1:1">
      <c r="A1316" s="19">
        <v>1316</v>
      </c>
    </row>
    <row r="1317" spans="1:1">
      <c r="A1317" s="19">
        <v>1317</v>
      </c>
    </row>
    <row r="1318" spans="1:1">
      <c r="A1318" s="19">
        <v>1318</v>
      </c>
    </row>
    <row r="1319" spans="1:1">
      <c r="A1319" s="19">
        <v>1319</v>
      </c>
    </row>
    <row r="1320" spans="1:1">
      <c r="A1320" s="19">
        <v>1320</v>
      </c>
    </row>
    <row r="1321" spans="1:1">
      <c r="A1321" s="19">
        <v>1321</v>
      </c>
    </row>
    <row r="1322" spans="1:1">
      <c r="A1322" s="19">
        <v>1322</v>
      </c>
    </row>
    <row r="1323" spans="1:1">
      <c r="A1323" s="19">
        <v>1323</v>
      </c>
    </row>
    <row r="1324" spans="1:1">
      <c r="A1324" s="19">
        <v>1324</v>
      </c>
    </row>
    <row r="1325" spans="1:1">
      <c r="A1325" s="19">
        <v>1325</v>
      </c>
    </row>
    <row r="1326" spans="1:1">
      <c r="A1326" s="19">
        <v>1326</v>
      </c>
    </row>
    <row r="1327" spans="1:1">
      <c r="A1327" s="19">
        <v>1327</v>
      </c>
    </row>
    <row r="1328" spans="1:1">
      <c r="A1328" s="19">
        <v>1328</v>
      </c>
    </row>
    <row r="1329" spans="1:1">
      <c r="A1329" s="19">
        <v>1329</v>
      </c>
    </row>
    <row r="1330" spans="1:1">
      <c r="A1330" s="19">
        <v>1330</v>
      </c>
    </row>
    <row r="1331" spans="1:1">
      <c r="A1331" s="19">
        <v>1331</v>
      </c>
    </row>
    <row r="1332" spans="1:1">
      <c r="A1332" s="19">
        <v>1332</v>
      </c>
    </row>
    <row r="1333" spans="1:1">
      <c r="A1333" s="19">
        <v>1333</v>
      </c>
    </row>
    <row r="1334" spans="1:1">
      <c r="A1334" s="19">
        <v>1334</v>
      </c>
    </row>
    <row r="1335" spans="1:1">
      <c r="A1335" s="19">
        <v>1335</v>
      </c>
    </row>
    <row r="1336" spans="1:1">
      <c r="A1336" s="19">
        <v>1336</v>
      </c>
    </row>
    <row r="1337" spans="1:1">
      <c r="A1337" s="19">
        <v>1337</v>
      </c>
    </row>
    <row r="1338" spans="1:1">
      <c r="A1338" s="19">
        <v>1338</v>
      </c>
    </row>
    <row r="1339" spans="1:1">
      <c r="A1339" s="19">
        <v>1339</v>
      </c>
    </row>
    <row r="1340" spans="1:1">
      <c r="A1340" s="19">
        <v>1340</v>
      </c>
    </row>
    <row r="1341" spans="1:1">
      <c r="A1341" s="19">
        <v>1341</v>
      </c>
    </row>
    <row r="1342" spans="1:1">
      <c r="A1342" s="19">
        <v>1342</v>
      </c>
    </row>
    <row r="1343" spans="1:1">
      <c r="A1343" s="19">
        <v>1343</v>
      </c>
    </row>
    <row r="1344" spans="1:1">
      <c r="A1344" s="19">
        <v>1344</v>
      </c>
    </row>
    <row r="1345" spans="1:1">
      <c r="A1345" s="19">
        <v>1345</v>
      </c>
    </row>
    <row r="1346" spans="1:1">
      <c r="A1346" s="19">
        <v>1346</v>
      </c>
    </row>
    <row r="1347" spans="1:1">
      <c r="A1347" s="19">
        <v>1347</v>
      </c>
    </row>
    <row r="1348" spans="1:1">
      <c r="A1348" s="19">
        <v>1348</v>
      </c>
    </row>
    <row r="1349" spans="1:1">
      <c r="A1349" s="19">
        <v>1349</v>
      </c>
    </row>
    <row r="1350" spans="1:1">
      <c r="A1350" s="19">
        <v>1350</v>
      </c>
    </row>
    <row r="1351" spans="1:1">
      <c r="A1351" s="19">
        <v>1351</v>
      </c>
    </row>
    <row r="1352" spans="1:1">
      <c r="A1352" s="19">
        <v>1352</v>
      </c>
    </row>
    <row r="1353" spans="1:1">
      <c r="A1353" s="19">
        <v>1353</v>
      </c>
    </row>
    <row r="1354" spans="1:1">
      <c r="A1354" s="19">
        <v>1354</v>
      </c>
    </row>
    <row r="1355" spans="1:1">
      <c r="A1355" s="19">
        <v>1355</v>
      </c>
    </row>
    <row r="1356" spans="1:1">
      <c r="A1356" s="19">
        <v>1356</v>
      </c>
    </row>
    <row r="1357" spans="1:1">
      <c r="A1357" s="19">
        <v>1357</v>
      </c>
    </row>
    <row r="1358" spans="1:1">
      <c r="A1358" s="19">
        <v>1358</v>
      </c>
    </row>
    <row r="1359" spans="1:1">
      <c r="A1359" s="19">
        <v>1359</v>
      </c>
    </row>
    <row r="1360" spans="1:1">
      <c r="A1360" s="19">
        <v>1360</v>
      </c>
    </row>
    <row r="1361" spans="1:1">
      <c r="A1361" s="19">
        <v>1361</v>
      </c>
    </row>
    <row r="1362" spans="1:1">
      <c r="A1362" s="19">
        <v>1362</v>
      </c>
    </row>
    <row r="1363" spans="1:1">
      <c r="A1363" s="19">
        <v>1363</v>
      </c>
    </row>
    <row r="1364" spans="1:1">
      <c r="A1364" s="19">
        <v>1364</v>
      </c>
    </row>
    <row r="1365" spans="1:1">
      <c r="A1365" s="19">
        <v>1365</v>
      </c>
    </row>
    <row r="1366" spans="1:1">
      <c r="A1366" s="19">
        <v>1366</v>
      </c>
    </row>
    <row r="1367" spans="1:1">
      <c r="A1367" s="19">
        <v>1367</v>
      </c>
    </row>
    <row r="1368" spans="1:1">
      <c r="A1368" s="19">
        <v>1368</v>
      </c>
    </row>
    <row r="1369" spans="1:1">
      <c r="A1369" s="19">
        <v>1369</v>
      </c>
    </row>
    <row r="1370" spans="1:1">
      <c r="A1370" s="19">
        <v>1370</v>
      </c>
    </row>
    <row r="1371" spans="1:1">
      <c r="A1371" s="19">
        <v>1371</v>
      </c>
    </row>
    <row r="1372" spans="1:1">
      <c r="A1372" s="19">
        <v>1372</v>
      </c>
    </row>
    <row r="1373" spans="1:1">
      <c r="A1373" s="19">
        <v>1373</v>
      </c>
    </row>
    <row r="1374" spans="1:1">
      <c r="A1374" s="19">
        <v>1374</v>
      </c>
    </row>
    <row r="1375" spans="1:1">
      <c r="A1375" s="19">
        <v>1375</v>
      </c>
    </row>
    <row r="1376" spans="1:1">
      <c r="A1376" s="19">
        <v>1376</v>
      </c>
    </row>
    <row r="1377" spans="1:1">
      <c r="A1377" s="19">
        <v>1377</v>
      </c>
    </row>
    <row r="1378" spans="1:1">
      <c r="A1378" s="19">
        <v>1378</v>
      </c>
    </row>
    <row r="1379" spans="1:1">
      <c r="A1379" s="19">
        <v>1379</v>
      </c>
    </row>
    <row r="1380" spans="1:1">
      <c r="A1380" s="19">
        <v>1380</v>
      </c>
    </row>
    <row r="1381" spans="1:1">
      <c r="A1381" s="19">
        <v>1381</v>
      </c>
    </row>
    <row r="1382" spans="1:1">
      <c r="A1382" s="19">
        <v>1382</v>
      </c>
    </row>
    <row r="1383" spans="1:1">
      <c r="A1383" s="19">
        <v>1383</v>
      </c>
    </row>
    <row r="1384" spans="1:1">
      <c r="A1384" s="19">
        <v>1384</v>
      </c>
    </row>
    <row r="1385" spans="1:1">
      <c r="A1385" s="19">
        <v>1385</v>
      </c>
    </row>
    <row r="1386" spans="1:1">
      <c r="A1386" s="19">
        <v>1386</v>
      </c>
    </row>
    <row r="1387" spans="1:1">
      <c r="A1387" s="19">
        <v>1387</v>
      </c>
    </row>
    <row r="1388" spans="1:1">
      <c r="A1388" s="19">
        <v>1388</v>
      </c>
    </row>
    <row r="1389" spans="1:1">
      <c r="A1389" s="19">
        <v>1389</v>
      </c>
    </row>
    <row r="1390" spans="1:1">
      <c r="A1390" s="19">
        <v>1390</v>
      </c>
    </row>
    <row r="1391" spans="1:1">
      <c r="A1391" s="19">
        <v>1391</v>
      </c>
    </row>
    <row r="1392" spans="1:1">
      <c r="A1392" s="19">
        <v>1392</v>
      </c>
    </row>
    <row r="1393" spans="1:1">
      <c r="A1393" s="19">
        <v>1393</v>
      </c>
    </row>
    <row r="1394" spans="1:1">
      <c r="A1394" s="19">
        <v>1394</v>
      </c>
    </row>
    <row r="1395" spans="1:1">
      <c r="A1395" s="19">
        <v>1395</v>
      </c>
    </row>
    <row r="1396" spans="1:1">
      <c r="A1396" s="19">
        <v>1396</v>
      </c>
    </row>
    <row r="1397" spans="1:1">
      <c r="A1397" s="19">
        <v>1397</v>
      </c>
    </row>
    <row r="1398" spans="1:1">
      <c r="A1398" s="19">
        <v>1398</v>
      </c>
    </row>
    <row r="1399" spans="1:1">
      <c r="A1399" s="19">
        <v>1399</v>
      </c>
    </row>
    <row r="1400" spans="1:1">
      <c r="A1400" s="19">
        <v>1400</v>
      </c>
    </row>
    <row r="1401" spans="1:1">
      <c r="A1401" s="19">
        <v>1401</v>
      </c>
    </row>
    <row r="1402" spans="1:1">
      <c r="A1402" s="19">
        <v>1402</v>
      </c>
    </row>
    <row r="1403" spans="1:1">
      <c r="A1403" s="19">
        <v>1403</v>
      </c>
    </row>
    <row r="1404" spans="1:1">
      <c r="A1404" s="19">
        <v>1404</v>
      </c>
    </row>
    <row r="1405" spans="1:1">
      <c r="A1405" s="19">
        <v>1405</v>
      </c>
    </row>
    <row r="1406" spans="1:1">
      <c r="A1406" s="19">
        <v>1406</v>
      </c>
    </row>
    <row r="1407" spans="1:1">
      <c r="A1407" s="19">
        <v>1407</v>
      </c>
    </row>
    <row r="1408" spans="1:1">
      <c r="A1408" s="19">
        <v>1408</v>
      </c>
    </row>
    <row r="1409" spans="1:1">
      <c r="A1409" s="19">
        <v>1409</v>
      </c>
    </row>
    <row r="1410" spans="1:1">
      <c r="A1410" s="19">
        <v>1410</v>
      </c>
    </row>
    <row r="1411" spans="1:1">
      <c r="A1411" s="19">
        <v>1411</v>
      </c>
    </row>
    <row r="1412" spans="1:1">
      <c r="A1412" s="19">
        <v>1412</v>
      </c>
    </row>
    <row r="1413" spans="1:1">
      <c r="A1413" s="19">
        <v>1413</v>
      </c>
    </row>
    <row r="1414" spans="1:1">
      <c r="A1414" s="19">
        <v>1414</v>
      </c>
    </row>
    <row r="1415" spans="1:1">
      <c r="A1415" s="19">
        <v>1415</v>
      </c>
    </row>
    <row r="1416" spans="1:1">
      <c r="A1416" s="19">
        <v>1416</v>
      </c>
    </row>
    <row r="1417" spans="1:1">
      <c r="A1417" s="19">
        <v>1417</v>
      </c>
    </row>
    <row r="1418" spans="1:1">
      <c r="A1418" s="19">
        <v>1418</v>
      </c>
    </row>
    <row r="1419" spans="1:1">
      <c r="A1419" s="19">
        <v>1419</v>
      </c>
    </row>
    <row r="1420" spans="1:1">
      <c r="A1420" s="19">
        <v>1420</v>
      </c>
    </row>
    <row r="1421" spans="1:1">
      <c r="A1421" s="19">
        <v>1421</v>
      </c>
    </row>
    <row r="1422" spans="1:1">
      <c r="A1422" s="19">
        <v>1422</v>
      </c>
    </row>
    <row r="1423" spans="1:1">
      <c r="A1423" s="19">
        <v>1423</v>
      </c>
    </row>
    <row r="1424" spans="1:1">
      <c r="A1424" s="19">
        <v>1424</v>
      </c>
    </row>
    <row r="1425" spans="1:1">
      <c r="A1425" s="19">
        <v>1425</v>
      </c>
    </row>
    <row r="1426" spans="1:1">
      <c r="A1426" s="19">
        <v>1426</v>
      </c>
    </row>
    <row r="1427" spans="1:1">
      <c r="A1427" s="19">
        <v>1427</v>
      </c>
    </row>
    <row r="1428" spans="1:1">
      <c r="A1428" s="19">
        <v>1428</v>
      </c>
    </row>
    <row r="1429" spans="1:1">
      <c r="A1429" s="19">
        <v>1429</v>
      </c>
    </row>
    <row r="1430" spans="1:1">
      <c r="A1430" s="19">
        <v>1430</v>
      </c>
    </row>
    <row r="1431" spans="1:1">
      <c r="A1431" s="19">
        <v>1431</v>
      </c>
    </row>
    <row r="1432" spans="1:1">
      <c r="A1432" s="19">
        <v>1432</v>
      </c>
    </row>
    <row r="1433" spans="1:1">
      <c r="A1433" s="19">
        <v>1433</v>
      </c>
    </row>
    <row r="1434" spans="1:1">
      <c r="A1434" s="19">
        <v>1434</v>
      </c>
    </row>
    <row r="1435" spans="1:1">
      <c r="A1435" s="19">
        <v>1435</v>
      </c>
    </row>
    <row r="1436" spans="1:1">
      <c r="A1436" s="19">
        <v>1436</v>
      </c>
    </row>
    <row r="1437" spans="1:1">
      <c r="A1437" s="19">
        <v>1437</v>
      </c>
    </row>
    <row r="1438" spans="1:1">
      <c r="A1438" s="19">
        <v>1438</v>
      </c>
    </row>
    <row r="1439" spans="1:1">
      <c r="A1439" s="19">
        <v>1439</v>
      </c>
    </row>
    <row r="1440" spans="1:1">
      <c r="A1440" s="19">
        <v>1440</v>
      </c>
    </row>
    <row r="1441" spans="1:1">
      <c r="A1441" s="19">
        <v>1441</v>
      </c>
    </row>
    <row r="1442" spans="1:1">
      <c r="A1442" s="19">
        <v>1442</v>
      </c>
    </row>
    <row r="1443" spans="1:1">
      <c r="A1443" s="19">
        <v>1443</v>
      </c>
    </row>
    <row r="1444" spans="1:1">
      <c r="A1444" s="19">
        <v>1444</v>
      </c>
    </row>
    <row r="1445" spans="1:1">
      <c r="A1445" s="19">
        <v>1445</v>
      </c>
    </row>
    <row r="1446" spans="1:1">
      <c r="A1446" s="19">
        <v>1446</v>
      </c>
    </row>
    <row r="1447" spans="1:1">
      <c r="A1447" s="19">
        <v>1447</v>
      </c>
    </row>
    <row r="1448" spans="1:1">
      <c r="A1448" s="19">
        <v>1448</v>
      </c>
    </row>
    <row r="1449" spans="1:1">
      <c r="A1449" s="19">
        <v>1449</v>
      </c>
    </row>
    <row r="1450" spans="1:1">
      <c r="A1450" s="19">
        <v>1450</v>
      </c>
    </row>
    <row r="1451" spans="1:1">
      <c r="A1451" s="19">
        <v>1451</v>
      </c>
    </row>
    <row r="1452" spans="1:1">
      <c r="A1452" s="19">
        <v>1452</v>
      </c>
    </row>
    <row r="1453" spans="1:1">
      <c r="A1453" s="19">
        <v>1453</v>
      </c>
    </row>
    <row r="1454" spans="1:1">
      <c r="A1454" s="19">
        <v>1454</v>
      </c>
    </row>
    <row r="1455" spans="1:1">
      <c r="A1455" s="19">
        <v>1455</v>
      </c>
    </row>
    <row r="1456" spans="1:1">
      <c r="A1456" s="19">
        <v>1456</v>
      </c>
    </row>
    <row r="1457" spans="1:1">
      <c r="A1457" s="19">
        <v>1457</v>
      </c>
    </row>
    <row r="1458" spans="1:1">
      <c r="A1458" s="19">
        <v>1458</v>
      </c>
    </row>
    <row r="1459" spans="1:1">
      <c r="A1459" s="19">
        <v>1459</v>
      </c>
    </row>
    <row r="1460" spans="1:1">
      <c r="A1460" s="19">
        <v>1460</v>
      </c>
    </row>
    <row r="1461" spans="1:1">
      <c r="A1461" s="19">
        <v>1461</v>
      </c>
    </row>
    <row r="1462" spans="1:1">
      <c r="A1462" s="19">
        <v>1462</v>
      </c>
    </row>
    <row r="1463" spans="1:1">
      <c r="A1463" s="19">
        <v>1463</v>
      </c>
    </row>
    <row r="1464" spans="1:1">
      <c r="A1464" s="19">
        <v>1464</v>
      </c>
    </row>
    <row r="1465" spans="1:1">
      <c r="A1465" s="19">
        <v>1465</v>
      </c>
    </row>
    <row r="1466" spans="1:1">
      <c r="A1466" s="19">
        <v>1466</v>
      </c>
    </row>
    <row r="1467" spans="1:1">
      <c r="A1467" s="19">
        <v>1467</v>
      </c>
    </row>
    <row r="1468" spans="1:1">
      <c r="A1468" s="19">
        <v>1468</v>
      </c>
    </row>
    <row r="1469" spans="1:1">
      <c r="A1469" s="19">
        <v>1469</v>
      </c>
    </row>
    <row r="1470" spans="1:1">
      <c r="A1470" s="19">
        <v>1470</v>
      </c>
    </row>
    <row r="1471" spans="1:1">
      <c r="A1471" s="19">
        <v>1471</v>
      </c>
    </row>
    <row r="1472" spans="1:1">
      <c r="A1472" s="19">
        <v>1472</v>
      </c>
    </row>
    <row r="1473" spans="1:1">
      <c r="A1473" s="19">
        <v>1473</v>
      </c>
    </row>
    <row r="1474" spans="1:1">
      <c r="A1474" s="19">
        <v>1474</v>
      </c>
    </row>
    <row r="1475" spans="1:1">
      <c r="A1475" s="19">
        <v>1475</v>
      </c>
    </row>
    <row r="1476" spans="1:1">
      <c r="A1476" s="19">
        <v>1476</v>
      </c>
    </row>
    <row r="1477" spans="1:1">
      <c r="A1477" s="19">
        <v>1477</v>
      </c>
    </row>
    <row r="1478" spans="1:1">
      <c r="A1478" s="19">
        <v>1478</v>
      </c>
    </row>
    <row r="1479" spans="1:1">
      <c r="A1479" s="19">
        <v>1479</v>
      </c>
    </row>
    <row r="1480" spans="1:1">
      <c r="A1480" s="19">
        <v>1480</v>
      </c>
    </row>
    <row r="1481" spans="1:1">
      <c r="A1481" s="19">
        <v>1481</v>
      </c>
    </row>
    <row r="1482" spans="1:1">
      <c r="A1482" s="19">
        <v>1482</v>
      </c>
    </row>
    <row r="1483" spans="1:1">
      <c r="A1483" s="19">
        <v>1483</v>
      </c>
    </row>
    <row r="1484" spans="1:1">
      <c r="A1484" s="19">
        <v>1484</v>
      </c>
    </row>
    <row r="1485" spans="1:1">
      <c r="A1485" s="19">
        <v>1485</v>
      </c>
    </row>
    <row r="1486" spans="1:1">
      <c r="A1486" s="19">
        <v>1486</v>
      </c>
    </row>
    <row r="1487" spans="1:1">
      <c r="A1487" s="19">
        <v>1487</v>
      </c>
    </row>
    <row r="1488" spans="1:1">
      <c r="A1488" s="19">
        <v>1488</v>
      </c>
    </row>
    <row r="1489" spans="1:1">
      <c r="A1489" s="19">
        <v>1489</v>
      </c>
    </row>
    <row r="1490" spans="1:1">
      <c r="A1490" s="19">
        <v>1490</v>
      </c>
    </row>
    <row r="1491" spans="1:1">
      <c r="A1491" s="19">
        <v>1491</v>
      </c>
    </row>
    <row r="1492" spans="1:1">
      <c r="A1492" s="19">
        <v>1492</v>
      </c>
    </row>
    <row r="1493" spans="1:1">
      <c r="A1493" s="19">
        <v>1493</v>
      </c>
    </row>
    <row r="1494" spans="1:1">
      <c r="A1494" s="19">
        <v>1494</v>
      </c>
    </row>
    <row r="1495" spans="1:1">
      <c r="A1495" s="19">
        <v>1495</v>
      </c>
    </row>
    <row r="1496" spans="1:1">
      <c r="A1496" s="19">
        <v>1496</v>
      </c>
    </row>
    <row r="1497" spans="1:1">
      <c r="A1497" s="19">
        <v>1497</v>
      </c>
    </row>
    <row r="1498" spans="1:1">
      <c r="A1498" s="19">
        <v>1498</v>
      </c>
    </row>
    <row r="1499" spans="1:1">
      <c r="A1499" s="19">
        <v>1499</v>
      </c>
    </row>
    <row r="1500" spans="1:1">
      <c r="A1500" s="19">
        <v>1500</v>
      </c>
    </row>
    <row r="1501" spans="1:1">
      <c r="A1501" s="19">
        <v>1501</v>
      </c>
    </row>
    <row r="1502" spans="1:1">
      <c r="A1502" s="19">
        <v>1502</v>
      </c>
    </row>
    <row r="1503" spans="1:1">
      <c r="A1503" s="19">
        <v>1503</v>
      </c>
    </row>
    <row r="1504" spans="1:1">
      <c r="A1504" s="19">
        <v>1504</v>
      </c>
    </row>
    <row r="1505" spans="1:1">
      <c r="A1505" s="19">
        <v>1505</v>
      </c>
    </row>
    <row r="1506" spans="1:1">
      <c r="A1506" s="19">
        <v>1506</v>
      </c>
    </row>
    <row r="1507" spans="1:1">
      <c r="A1507" s="19">
        <v>1507</v>
      </c>
    </row>
    <row r="1508" spans="1:1">
      <c r="A1508" s="19">
        <v>1508</v>
      </c>
    </row>
    <row r="1509" spans="1:1">
      <c r="A1509" s="19">
        <v>1509</v>
      </c>
    </row>
    <row r="1510" spans="1:1">
      <c r="A1510" s="19">
        <v>1510</v>
      </c>
    </row>
    <row r="1511" spans="1:1">
      <c r="A1511" s="19">
        <v>1511</v>
      </c>
    </row>
    <row r="1512" spans="1:1">
      <c r="A1512" s="19">
        <v>1512</v>
      </c>
    </row>
    <row r="1513" spans="1:1">
      <c r="A1513" s="19">
        <v>1513</v>
      </c>
    </row>
    <row r="1514" spans="1:1">
      <c r="A1514" s="19">
        <v>1514</v>
      </c>
    </row>
    <row r="1515" spans="1:1">
      <c r="A1515" s="19">
        <v>1515</v>
      </c>
    </row>
    <row r="1516" spans="1:1">
      <c r="A1516" s="19">
        <v>1516</v>
      </c>
    </row>
    <row r="1517" spans="1:1">
      <c r="A1517" s="19">
        <v>1517</v>
      </c>
    </row>
    <row r="1518" spans="1:1">
      <c r="A1518" s="19">
        <v>1518</v>
      </c>
    </row>
    <row r="1519" spans="1:1">
      <c r="A1519" s="19">
        <v>1519</v>
      </c>
    </row>
    <row r="1520" spans="1:1">
      <c r="A1520" s="19">
        <v>1520</v>
      </c>
    </row>
    <row r="1521" spans="1:1">
      <c r="A1521" s="19">
        <v>1521</v>
      </c>
    </row>
    <row r="1522" spans="1:1">
      <c r="A1522" s="19">
        <v>1522</v>
      </c>
    </row>
    <row r="1523" spans="1:1">
      <c r="A1523" s="19">
        <v>1523</v>
      </c>
    </row>
    <row r="1524" spans="1:1">
      <c r="A1524" s="19">
        <v>1524</v>
      </c>
    </row>
    <row r="1525" spans="1:1">
      <c r="A1525" s="19">
        <v>1525</v>
      </c>
    </row>
    <row r="1526" spans="1:1">
      <c r="A1526" s="19">
        <v>1526</v>
      </c>
    </row>
    <row r="1527" spans="1:1">
      <c r="A1527" s="19">
        <v>1527</v>
      </c>
    </row>
    <row r="1528" spans="1:1">
      <c r="A1528" s="19">
        <v>1528</v>
      </c>
    </row>
    <row r="1529" spans="1:1">
      <c r="A1529" s="19">
        <v>1529</v>
      </c>
    </row>
    <row r="1530" spans="1:1">
      <c r="A1530" s="19">
        <v>1530</v>
      </c>
    </row>
    <row r="1531" spans="1:1">
      <c r="A1531" s="19">
        <v>1531</v>
      </c>
    </row>
    <row r="1532" spans="1:1">
      <c r="A1532" s="19">
        <v>1532</v>
      </c>
    </row>
    <row r="1533" spans="1:1">
      <c r="A1533" s="19">
        <v>1533</v>
      </c>
    </row>
    <row r="1534" spans="1:1">
      <c r="A1534" s="19">
        <v>1534</v>
      </c>
    </row>
    <row r="1535" spans="1:1">
      <c r="A1535" s="19">
        <v>1535</v>
      </c>
    </row>
    <row r="1536" spans="1:1">
      <c r="A1536" s="19">
        <v>1536</v>
      </c>
    </row>
    <row r="1537" spans="1:1">
      <c r="A1537" s="19">
        <v>1537</v>
      </c>
    </row>
    <row r="1538" spans="1:1">
      <c r="A1538" s="19">
        <v>1538</v>
      </c>
    </row>
    <row r="1539" spans="1:1">
      <c r="A1539" s="19">
        <v>1539</v>
      </c>
    </row>
    <row r="1540" spans="1:1">
      <c r="A1540" s="19">
        <v>1540</v>
      </c>
    </row>
    <row r="1541" spans="1:1">
      <c r="A1541" s="19">
        <v>1541</v>
      </c>
    </row>
    <row r="1542" spans="1:1">
      <c r="A1542" s="19">
        <v>1542</v>
      </c>
    </row>
    <row r="1543" spans="1:1">
      <c r="A1543" s="19">
        <v>1543</v>
      </c>
    </row>
    <row r="1544" spans="1:1">
      <c r="A1544" s="19">
        <v>1544</v>
      </c>
    </row>
    <row r="1545" spans="1:1">
      <c r="A1545" s="19">
        <v>1545</v>
      </c>
    </row>
    <row r="1546" spans="1:1">
      <c r="A1546" s="19">
        <v>1546</v>
      </c>
    </row>
    <row r="1547" spans="1:1">
      <c r="A1547" s="19">
        <v>1547</v>
      </c>
    </row>
    <row r="1548" spans="1:1">
      <c r="A1548" s="19">
        <v>1548</v>
      </c>
    </row>
    <row r="1549" spans="1:1">
      <c r="A1549" s="19">
        <v>1549</v>
      </c>
    </row>
    <row r="1550" spans="1:1">
      <c r="A1550" s="19">
        <v>1550</v>
      </c>
    </row>
    <row r="1551" spans="1:1">
      <c r="A1551" s="19">
        <v>1551</v>
      </c>
    </row>
    <row r="1552" spans="1:1">
      <c r="A1552" s="19">
        <v>1552</v>
      </c>
    </row>
    <row r="1553" spans="1:1">
      <c r="A1553" s="19">
        <v>1553</v>
      </c>
    </row>
    <row r="1554" spans="1:1">
      <c r="A1554" s="19">
        <v>1554</v>
      </c>
    </row>
    <row r="1555" spans="1:1">
      <c r="A1555" s="19">
        <v>1555</v>
      </c>
    </row>
    <row r="1556" spans="1:1">
      <c r="A1556" s="19">
        <v>1556</v>
      </c>
    </row>
    <row r="1557" spans="1:1">
      <c r="A1557" s="19">
        <v>1557</v>
      </c>
    </row>
    <row r="1558" spans="1:1">
      <c r="A1558" s="19">
        <v>1558</v>
      </c>
    </row>
    <row r="1559" spans="1:1">
      <c r="A1559" s="19">
        <v>1559</v>
      </c>
    </row>
    <row r="1560" spans="1:1">
      <c r="A1560" s="19">
        <v>1560</v>
      </c>
    </row>
    <row r="1561" spans="1:1">
      <c r="A1561" s="19">
        <v>1561</v>
      </c>
    </row>
    <row r="1562" spans="1:1">
      <c r="A1562" s="19">
        <v>1562</v>
      </c>
    </row>
    <row r="1563" spans="1:1">
      <c r="A1563" s="19">
        <v>1563</v>
      </c>
    </row>
    <row r="1564" spans="1:1">
      <c r="A1564" s="19">
        <v>1564</v>
      </c>
    </row>
    <row r="1565" spans="1:1">
      <c r="A1565" s="19">
        <v>1565</v>
      </c>
    </row>
    <row r="1566" spans="1:1">
      <c r="A1566" s="19">
        <v>1566</v>
      </c>
    </row>
    <row r="1567" spans="1:1">
      <c r="A1567" s="19">
        <v>1567</v>
      </c>
    </row>
    <row r="1568" spans="1:1">
      <c r="A1568" s="19">
        <v>1568</v>
      </c>
    </row>
    <row r="1569" spans="1:1">
      <c r="A1569" s="19">
        <v>1569</v>
      </c>
    </row>
    <row r="1570" spans="1:1">
      <c r="A1570" s="19">
        <v>1570</v>
      </c>
    </row>
    <row r="1571" spans="1:1">
      <c r="A1571" s="19">
        <v>1571</v>
      </c>
    </row>
    <row r="1572" spans="1:1">
      <c r="A1572" s="19">
        <v>1572</v>
      </c>
    </row>
    <row r="1573" spans="1:1">
      <c r="A1573" s="19">
        <v>1573</v>
      </c>
    </row>
    <row r="1574" spans="1:1">
      <c r="A1574" s="19">
        <v>1574</v>
      </c>
    </row>
    <row r="1575" spans="1:1">
      <c r="A1575" s="19">
        <v>1575</v>
      </c>
    </row>
    <row r="1576" spans="1:1">
      <c r="A1576" s="19">
        <v>1576</v>
      </c>
    </row>
    <row r="1577" spans="1:1">
      <c r="A1577" s="19">
        <v>1577</v>
      </c>
    </row>
    <row r="1578" spans="1:1">
      <c r="A1578" s="19">
        <v>1578</v>
      </c>
    </row>
    <row r="1579" spans="1:1">
      <c r="A1579" s="19">
        <v>1579</v>
      </c>
    </row>
    <row r="1580" spans="1:1">
      <c r="A1580" s="19">
        <v>1580</v>
      </c>
    </row>
    <row r="1581" spans="1:1">
      <c r="A1581" s="19">
        <v>1581</v>
      </c>
    </row>
    <row r="1582" spans="1:1">
      <c r="A1582" s="19">
        <v>1582</v>
      </c>
    </row>
    <row r="1583" spans="1:1">
      <c r="A1583" s="19">
        <v>1583</v>
      </c>
    </row>
    <row r="1584" spans="1:1">
      <c r="A1584" s="19">
        <v>1584</v>
      </c>
    </row>
    <row r="1585" spans="1:1">
      <c r="A1585" s="19">
        <v>1585</v>
      </c>
    </row>
    <row r="1586" spans="1:1">
      <c r="A1586" s="19">
        <v>1586</v>
      </c>
    </row>
    <row r="1587" spans="1:1">
      <c r="A1587" s="19">
        <v>1587</v>
      </c>
    </row>
    <row r="1588" spans="1:1">
      <c r="A1588" s="19">
        <v>1588</v>
      </c>
    </row>
    <row r="1589" spans="1:1">
      <c r="A1589" s="19">
        <v>1589</v>
      </c>
    </row>
    <row r="1590" spans="1:1">
      <c r="A1590" s="19">
        <v>1590</v>
      </c>
    </row>
    <row r="1591" spans="1:1">
      <c r="A1591" s="19">
        <v>1591</v>
      </c>
    </row>
    <row r="1592" spans="1:1">
      <c r="A1592" s="19">
        <v>1592</v>
      </c>
    </row>
    <row r="1593" spans="1:1">
      <c r="A1593" s="19">
        <v>1593</v>
      </c>
    </row>
    <row r="1594" spans="1:1">
      <c r="A1594" s="19">
        <v>1594</v>
      </c>
    </row>
    <row r="1595" spans="1:1">
      <c r="A1595" s="19">
        <v>1595</v>
      </c>
    </row>
    <row r="1596" spans="1:1">
      <c r="A1596" s="19">
        <v>1596</v>
      </c>
    </row>
    <row r="1597" spans="1:1">
      <c r="A1597" s="19">
        <v>1597</v>
      </c>
    </row>
    <row r="1598" spans="1:1">
      <c r="A1598" s="19">
        <v>1598</v>
      </c>
    </row>
    <row r="1599" spans="1:1">
      <c r="A1599" s="19">
        <v>1599</v>
      </c>
    </row>
    <row r="1600" spans="1:1">
      <c r="A1600" s="19">
        <v>1600</v>
      </c>
    </row>
    <row r="1601" spans="1:1">
      <c r="A1601" s="19">
        <v>1601</v>
      </c>
    </row>
    <row r="1602" spans="1:1">
      <c r="A1602" s="19">
        <v>1602</v>
      </c>
    </row>
    <row r="1603" spans="1:1">
      <c r="A1603" s="19">
        <v>1603</v>
      </c>
    </row>
    <row r="1604" spans="1:1">
      <c r="A1604" s="19">
        <v>1604</v>
      </c>
    </row>
    <row r="1605" spans="1:1">
      <c r="A1605" s="19">
        <v>1605</v>
      </c>
    </row>
    <row r="1606" spans="1:1">
      <c r="A1606" s="19">
        <v>1606</v>
      </c>
    </row>
    <row r="1607" spans="1:1">
      <c r="A1607" s="19">
        <v>1607</v>
      </c>
    </row>
    <row r="1608" spans="1:1">
      <c r="A1608" s="19">
        <v>1608</v>
      </c>
    </row>
    <row r="1609" spans="1:1">
      <c r="A1609" s="19">
        <v>1609</v>
      </c>
    </row>
    <row r="1610" spans="1:1">
      <c r="A1610" s="19">
        <v>1610</v>
      </c>
    </row>
    <row r="1611" spans="1:1">
      <c r="A1611" s="19">
        <v>1611</v>
      </c>
    </row>
    <row r="1612" spans="1:1">
      <c r="A1612" s="19">
        <v>1612</v>
      </c>
    </row>
    <row r="1613" spans="1:1">
      <c r="A1613" s="19">
        <v>1613</v>
      </c>
    </row>
    <row r="1614" spans="1:1">
      <c r="A1614" s="19">
        <v>1614</v>
      </c>
    </row>
    <row r="1615" spans="1:1">
      <c r="A1615" s="19">
        <v>1615</v>
      </c>
    </row>
    <row r="1616" spans="1:1">
      <c r="A1616" s="19">
        <v>1616</v>
      </c>
    </row>
    <row r="1617" spans="1:1">
      <c r="A1617" s="19">
        <v>1617</v>
      </c>
    </row>
    <row r="1618" spans="1:1">
      <c r="A1618" s="19">
        <v>1618</v>
      </c>
    </row>
    <row r="1619" spans="1:1">
      <c r="A1619" s="19">
        <v>1619</v>
      </c>
    </row>
    <row r="1620" spans="1:1">
      <c r="A1620" s="19">
        <v>1620</v>
      </c>
    </row>
    <row r="1621" spans="1:1">
      <c r="A1621" s="19">
        <v>1621</v>
      </c>
    </row>
    <row r="1622" spans="1:1">
      <c r="A1622" s="19">
        <v>1622</v>
      </c>
    </row>
    <row r="1623" spans="1:1">
      <c r="A1623" s="19">
        <v>1623</v>
      </c>
    </row>
    <row r="1624" spans="1:1">
      <c r="A1624" s="19">
        <v>1624</v>
      </c>
    </row>
    <row r="1625" spans="1:1">
      <c r="A1625" s="19">
        <v>1625</v>
      </c>
    </row>
    <row r="1626" spans="1:1">
      <c r="A1626" s="19">
        <v>1626</v>
      </c>
    </row>
    <row r="1627" spans="1:1">
      <c r="A1627" s="19">
        <v>1627</v>
      </c>
    </row>
    <row r="1628" spans="1:1">
      <c r="A1628" s="19">
        <v>1628</v>
      </c>
    </row>
    <row r="1629" spans="1:1">
      <c r="A1629" s="19">
        <v>1629</v>
      </c>
    </row>
    <row r="1630" spans="1:1">
      <c r="A1630" s="19">
        <v>1630</v>
      </c>
    </row>
    <row r="1631" spans="1:1">
      <c r="A1631" s="19">
        <v>1631</v>
      </c>
    </row>
    <row r="1632" spans="1:1">
      <c r="A1632" s="19">
        <v>1632</v>
      </c>
    </row>
    <row r="1633" spans="1:1">
      <c r="A1633" s="19">
        <v>1633</v>
      </c>
    </row>
    <row r="1634" spans="1:1">
      <c r="A1634" s="19">
        <v>1634</v>
      </c>
    </row>
    <row r="1635" spans="1:1">
      <c r="A1635" s="19">
        <v>1635</v>
      </c>
    </row>
    <row r="1636" spans="1:1">
      <c r="A1636" s="19">
        <v>1636</v>
      </c>
    </row>
    <row r="1637" spans="1:1">
      <c r="A1637" s="19">
        <v>1637</v>
      </c>
    </row>
    <row r="1638" spans="1:1">
      <c r="A1638" s="19">
        <v>1638</v>
      </c>
    </row>
    <row r="1639" spans="1:1">
      <c r="A1639" s="19">
        <v>1639</v>
      </c>
    </row>
    <row r="1640" spans="1:1">
      <c r="A1640" s="19">
        <v>1640</v>
      </c>
    </row>
    <row r="1641" spans="1:1">
      <c r="A1641" s="19">
        <v>1641</v>
      </c>
    </row>
    <row r="1642" spans="1:1">
      <c r="A1642" s="19">
        <v>1642</v>
      </c>
    </row>
    <row r="1643" spans="1:1">
      <c r="A1643" s="19">
        <v>1643</v>
      </c>
    </row>
    <row r="1644" spans="1:1">
      <c r="A1644" s="19">
        <v>1644</v>
      </c>
    </row>
    <row r="1645" spans="1:1">
      <c r="A1645" s="19">
        <v>1645</v>
      </c>
    </row>
    <row r="1646" spans="1:1">
      <c r="A1646" s="19">
        <v>1646</v>
      </c>
    </row>
    <row r="1647" spans="1:1">
      <c r="A1647" s="19">
        <v>1647</v>
      </c>
    </row>
    <row r="1648" spans="1:1">
      <c r="A1648" s="19">
        <v>1648</v>
      </c>
    </row>
    <row r="1649" spans="1:1">
      <c r="A1649" s="19">
        <v>1649</v>
      </c>
    </row>
    <row r="1650" spans="1:1">
      <c r="A1650" s="19">
        <v>1650</v>
      </c>
    </row>
    <row r="1651" spans="1:1">
      <c r="A1651" s="19">
        <v>1651</v>
      </c>
    </row>
    <row r="1652" spans="1:1">
      <c r="A1652" s="19">
        <v>1652</v>
      </c>
    </row>
    <row r="1653" spans="1:1">
      <c r="A1653" s="19">
        <v>1653</v>
      </c>
    </row>
    <row r="1654" spans="1:1">
      <c r="A1654" s="19">
        <v>1654</v>
      </c>
    </row>
    <row r="1655" spans="1:1">
      <c r="A1655" s="19">
        <v>1655</v>
      </c>
    </row>
    <row r="1656" spans="1:1">
      <c r="A1656" s="19">
        <v>1656</v>
      </c>
    </row>
    <row r="1657" spans="1:1">
      <c r="A1657" s="19">
        <v>1657</v>
      </c>
    </row>
    <row r="1658" spans="1:1">
      <c r="A1658" s="19">
        <v>1658</v>
      </c>
    </row>
    <row r="1659" spans="1:1">
      <c r="A1659" s="19">
        <v>1659</v>
      </c>
    </row>
    <row r="1660" spans="1:1">
      <c r="A1660" s="19">
        <v>1660</v>
      </c>
    </row>
    <row r="1661" spans="1:1">
      <c r="A1661" s="19">
        <v>1661</v>
      </c>
    </row>
    <row r="1662" spans="1:1">
      <c r="A1662" s="19">
        <v>1662</v>
      </c>
    </row>
    <row r="1663" spans="1:1">
      <c r="A1663" s="19">
        <v>1663</v>
      </c>
    </row>
    <row r="1664" spans="1:1">
      <c r="A1664" s="19">
        <v>1664</v>
      </c>
    </row>
    <row r="1665" spans="1:1">
      <c r="A1665" s="19">
        <v>1665</v>
      </c>
    </row>
    <row r="1666" spans="1:1">
      <c r="A1666" s="19">
        <v>1666</v>
      </c>
    </row>
    <row r="1667" spans="1:1">
      <c r="A1667" s="19">
        <v>1667</v>
      </c>
    </row>
    <row r="1668" spans="1:1">
      <c r="A1668" s="19">
        <v>1668</v>
      </c>
    </row>
    <row r="1669" spans="1:1">
      <c r="A1669" s="19">
        <v>1669</v>
      </c>
    </row>
    <row r="1670" spans="1:1">
      <c r="A1670" s="19">
        <v>1670</v>
      </c>
    </row>
    <row r="1671" spans="1:1">
      <c r="A1671" s="19">
        <v>1671</v>
      </c>
    </row>
    <row r="1672" spans="1:1">
      <c r="A1672" s="19">
        <v>1672</v>
      </c>
    </row>
    <row r="1673" spans="1:1">
      <c r="A1673" s="19">
        <v>1673</v>
      </c>
    </row>
    <row r="1674" spans="1:1">
      <c r="A1674" s="19">
        <v>1674</v>
      </c>
    </row>
    <row r="1675" spans="1:1">
      <c r="A1675" s="19">
        <v>1675</v>
      </c>
    </row>
    <row r="1676" spans="1:1">
      <c r="A1676" s="19">
        <v>1676</v>
      </c>
    </row>
    <row r="1677" spans="1:1">
      <c r="A1677" s="19">
        <v>1677</v>
      </c>
    </row>
    <row r="1678" spans="1:1">
      <c r="A1678" s="19">
        <v>1678</v>
      </c>
    </row>
    <row r="1679" spans="1:1">
      <c r="A1679" s="19">
        <v>1679</v>
      </c>
    </row>
    <row r="1680" spans="1:1">
      <c r="A1680" s="19">
        <v>1680</v>
      </c>
    </row>
    <row r="1681" spans="1:1">
      <c r="A1681" s="19">
        <v>1681</v>
      </c>
    </row>
    <row r="1682" spans="1:1">
      <c r="A1682" s="19">
        <v>1682</v>
      </c>
    </row>
    <row r="1683" spans="1:1">
      <c r="A1683" s="19">
        <v>1683</v>
      </c>
    </row>
    <row r="1684" spans="1:1">
      <c r="A1684" s="19">
        <v>1684</v>
      </c>
    </row>
    <row r="1685" spans="1:1">
      <c r="A1685" s="19">
        <v>1685</v>
      </c>
    </row>
    <row r="1686" spans="1:1">
      <c r="A1686" s="19">
        <v>1686</v>
      </c>
    </row>
    <row r="1687" spans="1:1">
      <c r="A1687" s="19">
        <v>1687</v>
      </c>
    </row>
    <row r="1688" spans="1:1">
      <c r="A1688" s="19">
        <v>1688</v>
      </c>
    </row>
    <row r="1689" spans="1:1">
      <c r="A1689" s="19">
        <v>1689</v>
      </c>
    </row>
    <row r="1690" spans="1:1">
      <c r="A1690" s="19">
        <v>1690</v>
      </c>
    </row>
    <row r="1691" spans="1:1">
      <c r="A1691" s="19">
        <v>1691</v>
      </c>
    </row>
    <row r="1692" spans="1:1">
      <c r="A1692" s="19">
        <v>1692</v>
      </c>
    </row>
    <row r="1693" spans="1:1">
      <c r="A1693" s="19">
        <v>1693</v>
      </c>
    </row>
    <row r="1694" spans="1:1">
      <c r="A1694" s="19">
        <v>1694</v>
      </c>
    </row>
    <row r="1695" spans="1:1">
      <c r="A1695" s="19">
        <v>1695</v>
      </c>
    </row>
    <row r="1696" spans="1:1">
      <c r="A1696" s="19">
        <v>1696</v>
      </c>
    </row>
    <row r="1697" spans="1:1">
      <c r="A1697" s="19">
        <v>1697</v>
      </c>
    </row>
    <row r="1698" spans="1:1">
      <c r="A1698" s="19">
        <v>1698</v>
      </c>
    </row>
    <row r="1699" spans="1:1">
      <c r="A1699" s="19">
        <v>1699</v>
      </c>
    </row>
    <row r="1700" spans="1:1">
      <c r="A1700" s="19">
        <v>1700</v>
      </c>
    </row>
    <row r="1701" spans="1:1">
      <c r="A1701" s="19">
        <v>1701</v>
      </c>
    </row>
    <row r="1702" spans="1:1">
      <c r="A1702" s="19">
        <v>1702</v>
      </c>
    </row>
    <row r="1703" spans="1:1">
      <c r="A1703" s="19">
        <v>1703</v>
      </c>
    </row>
    <row r="1704" spans="1:1">
      <c r="A1704" s="19">
        <v>1704</v>
      </c>
    </row>
    <row r="1705" spans="1:1">
      <c r="A1705" s="19">
        <v>1705</v>
      </c>
    </row>
    <row r="1706" spans="1:1">
      <c r="A1706" s="19">
        <v>1706</v>
      </c>
    </row>
    <row r="1707" spans="1:1">
      <c r="A1707" s="19">
        <v>1707</v>
      </c>
    </row>
    <row r="1708" spans="1:1">
      <c r="A1708" s="19">
        <v>1708</v>
      </c>
    </row>
    <row r="1709" spans="1:1">
      <c r="A1709" s="19">
        <v>1709</v>
      </c>
    </row>
    <row r="1710" spans="1:1">
      <c r="A1710" s="19">
        <v>1710</v>
      </c>
    </row>
    <row r="1711" spans="1:1">
      <c r="A1711" s="19">
        <v>1711</v>
      </c>
    </row>
    <row r="1712" spans="1:1">
      <c r="A1712" s="19">
        <v>1712</v>
      </c>
    </row>
    <row r="1713" spans="1:1">
      <c r="A1713" s="19">
        <v>1713</v>
      </c>
    </row>
    <row r="1714" spans="1:1">
      <c r="A1714" s="19">
        <v>1714</v>
      </c>
    </row>
    <row r="1715" spans="1:1">
      <c r="A1715" s="19">
        <v>1715</v>
      </c>
    </row>
    <row r="1716" spans="1:1">
      <c r="A1716" s="19">
        <v>1716</v>
      </c>
    </row>
    <row r="1717" spans="1:1">
      <c r="A1717" s="19">
        <v>1717</v>
      </c>
    </row>
    <row r="1718" spans="1:1">
      <c r="A1718" s="19">
        <v>1718</v>
      </c>
    </row>
    <row r="1719" spans="1:1">
      <c r="A1719" s="19">
        <v>1719</v>
      </c>
    </row>
    <row r="1720" spans="1:1">
      <c r="A1720" s="19">
        <v>1720</v>
      </c>
    </row>
    <row r="1721" spans="1:1">
      <c r="A1721" s="19">
        <v>1721</v>
      </c>
    </row>
    <row r="1722" spans="1:1">
      <c r="A1722" s="19">
        <v>1722</v>
      </c>
    </row>
    <row r="1723" spans="1:1">
      <c r="A1723" s="19">
        <v>1723</v>
      </c>
    </row>
    <row r="1724" spans="1:1">
      <c r="A1724" s="19">
        <v>1724</v>
      </c>
    </row>
    <row r="1725" spans="1:1">
      <c r="A1725" s="19">
        <v>1725</v>
      </c>
    </row>
    <row r="1726" spans="1:1">
      <c r="A1726" s="19">
        <v>1726</v>
      </c>
    </row>
    <row r="1727" spans="1:1">
      <c r="A1727" s="19">
        <v>1727</v>
      </c>
    </row>
    <row r="1728" spans="1:1">
      <c r="A1728" s="19">
        <v>1728</v>
      </c>
    </row>
    <row r="1729" spans="1:1">
      <c r="A1729" s="19">
        <v>1729</v>
      </c>
    </row>
    <row r="1730" spans="1:1">
      <c r="A1730" s="19">
        <v>1730</v>
      </c>
    </row>
    <row r="1731" spans="1:1">
      <c r="A1731" s="19">
        <v>1731</v>
      </c>
    </row>
    <row r="1732" spans="1:1">
      <c r="A1732" s="19">
        <v>1732</v>
      </c>
    </row>
    <row r="1733" spans="1:1">
      <c r="A1733" s="19">
        <v>1733</v>
      </c>
    </row>
    <row r="1734" spans="1:1">
      <c r="A1734" s="19">
        <v>1734</v>
      </c>
    </row>
    <row r="1735" spans="1:1">
      <c r="A1735" s="19">
        <v>1735</v>
      </c>
    </row>
    <row r="1736" spans="1:1">
      <c r="A1736" s="19">
        <v>1736</v>
      </c>
    </row>
    <row r="1737" spans="1:1">
      <c r="A1737" s="19">
        <v>1737</v>
      </c>
    </row>
    <row r="1738" spans="1:1">
      <c r="A1738" s="19">
        <v>1738</v>
      </c>
    </row>
    <row r="1739" spans="1:1">
      <c r="A1739" s="19">
        <v>1739</v>
      </c>
    </row>
    <row r="1740" spans="1:1">
      <c r="A1740" s="19">
        <v>1740</v>
      </c>
    </row>
    <row r="1741" spans="1:1">
      <c r="A1741" s="19">
        <v>1741</v>
      </c>
    </row>
    <row r="1742" spans="1:1">
      <c r="A1742" s="19">
        <v>1742</v>
      </c>
    </row>
    <row r="1743" spans="1:1">
      <c r="A1743" s="19">
        <v>1743</v>
      </c>
    </row>
    <row r="1744" spans="1:1">
      <c r="A1744" s="19">
        <v>1744</v>
      </c>
    </row>
    <row r="1745" spans="1:1">
      <c r="A1745" s="19">
        <v>1745</v>
      </c>
    </row>
    <row r="1746" spans="1:1">
      <c r="A1746" s="19">
        <v>1746</v>
      </c>
    </row>
    <row r="1747" spans="1:1">
      <c r="A1747" s="19">
        <v>1747</v>
      </c>
    </row>
    <row r="1748" spans="1:1">
      <c r="A1748" s="19">
        <v>1748</v>
      </c>
    </row>
    <row r="1749" spans="1:1">
      <c r="A1749" s="19">
        <v>1749</v>
      </c>
    </row>
    <row r="1750" spans="1:1">
      <c r="A1750" s="19">
        <v>1750</v>
      </c>
    </row>
    <row r="1751" spans="1:1">
      <c r="A1751" s="19">
        <v>1751</v>
      </c>
    </row>
    <row r="1752" spans="1:1">
      <c r="A1752" s="19">
        <v>1752</v>
      </c>
    </row>
    <row r="1753" spans="1:1">
      <c r="A1753" s="19">
        <v>1753</v>
      </c>
    </row>
    <row r="1754" spans="1:1">
      <c r="A1754" s="19">
        <v>1754</v>
      </c>
    </row>
    <row r="1755" spans="1:1">
      <c r="A1755" s="19">
        <v>1755</v>
      </c>
    </row>
    <row r="1756" spans="1:1">
      <c r="A1756" s="19">
        <v>1756</v>
      </c>
    </row>
    <row r="1757" spans="1:1">
      <c r="A1757" s="19">
        <v>1757</v>
      </c>
    </row>
    <row r="1758" spans="1:1">
      <c r="A1758" s="19">
        <v>1758</v>
      </c>
    </row>
    <row r="1759" spans="1:1">
      <c r="A1759" s="19">
        <v>1759</v>
      </c>
    </row>
    <row r="1760" spans="1:1">
      <c r="A1760" s="19">
        <v>1760</v>
      </c>
    </row>
    <row r="1761" spans="1:1">
      <c r="A1761" s="19">
        <v>1761</v>
      </c>
    </row>
    <row r="1762" spans="1:1">
      <c r="A1762" s="19">
        <v>1762</v>
      </c>
    </row>
    <row r="1763" spans="1:1">
      <c r="A1763" s="19">
        <v>1763</v>
      </c>
    </row>
    <row r="1764" spans="1:1">
      <c r="A1764" s="19">
        <v>1764</v>
      </c>
    </row>
    <row r="1765" spans="1:1">
      <c r="A1765" s="19">
        <v>1765</v>
      </c>
    </row>
    <row r="1766" spans="1:1">
      <c r="A1766" s="19">
        <v>1766</v>
      </c>
    </row>
    <row r="1767" spans="1:1">
      <c r="A1767" s="19">
        <v>1767</v>
      </c>
    </row>
    <row r="1768" spans="1:1">
      <c r="A1768" s="19">
        <v>1768</v>
      </c>
    </row>
    <row r="1769" spans="1:1">
      <c r="A1769" s="19">
        <v>1769</v>
      </c>
    </row>
    <row r="1770" spans="1:1">
      <c r="A1770" s="19">
        <v>1770</v>
      </c>
    </row>
    <row r="1771" spans="1:1">
      <c r="A1771" s="19">
        <v>1771</v>
      </c>
    </row>
    <row r="1772" spans="1:1">
      <c r="A1772" s="19">
        <v>1772</v>
      </c>
    </row>
    <row r="1773" spans="1:1">
      <c r="A1773" s="19">
        <v>1773</v>
      </c>
    </row>
    <row r="1774" spans="1:1">
      <c r="A1774" s="19">
        <v>1774</v>
      </c>
    </row>
    <row r="1775" spans="1:1">
      <c r="A1775" s="19">
        <v>1775</v>
      </c>
    </row>
    <row r="1776" spans="1:1">
      <c r="A1776" s="19">
        <v>1776</v>
      </c>
    </row>
    <row r="1777" spans="1:1">
      <c r="A1777" s="19">
        <v>1777</v>
      </c>
    </row>
    <row r="1778" spans="1:1">
      <c r="A1778" s="19">
        <v>1778</v>
      </c>
    </row>
    <row r="1779" spans="1:1">
      <c r="A1779" s="19">
        <v>1779</v>
      </c>
    </row>
    <row r="1780" spans="1:1">
      <c r="A1780" s="19">
        <v>1780</v>
      </c>
    </row>
    <row r="1781" spans="1:1">
      <c r="A1781" s="19">
        <v>1781</v>
      </c>
    </row>
    <row r="1782" spans="1:1">
      <c r="A1782" s="19">
        <v>1782</v>
      </c>
    </row>
    <row r="1783" spans="1:1">
      <c r="A1783" s="19">
        <v>1783</v>
      </c>
    </row>
    <row r="1784" spans="1:1">
      <c r="A1784" s="19">
        <v>1784</v>
      </c>
    </row>
    <row r="1785" spans="1:1">
      <c r="A1785" s="19">
        <v>1785</v>
      </c>
    </row>
    <row r="1786" spans="1:1">
      <c r="A1786" s="19">
        <v>1786</v>
      </c>
    </row>
    <row r="1787" spans="1:1">
      <c r="A1787" s="19">
        <v>1787</v>
      </c>
    </row>
    <row r="1788" spans="1:1">
      <c r="A1788" s="19">
        <v>1788</v>
      </c>
    </row>
    <row r="1789" spans="1:1">
      <c r="A1789" s="19">
        <v>1789</v>
      </c>
    </row>
    <row r="1790" spans="1:1">
      <c r="A1790" s="19">
        <v>1790</v>
      </c>
    </row>
    <row r="1791" spans="1:1">
      <c r="A1791" s="19">
        <v>1791</v>
      </c>
    </row>
    <row r="1792" spans="1:1">
      <c r="A1792" s="19">
        <v>1792</v>
      </c>
    </row>
    <row r="1793" spans="1:1">
      <c r="A1793" s="19">
        <v>1793</v>
      </c>
    </row>
    <row r="1794" spans="1:1">
      <c r="A1794" s="19">
        <v>1794</v>
      </c>
    </row>
    <row r="1795" spans="1:1">
      <c r="A1795" s="19">
        <v>1795</v>
      </c>
    </row>
    <row r="1796" spans="1:1">
      <c r="A1796" s="19">
        <v>1796</v>
      </c>
    </row>
    <row r="1797" spans="1:1">
      <c r="A1797" s="19">
        <v>1797</v>
      </c>
    </row>
    <row r="1798" spans="1:1">
      <c r="A1798" s="19">
        <v>1798</v>
      </c>
    </row>
    <row r="1799" spans="1:1">
      <c r="A1799" s="19">
        <v>1799</v>
      </c>
    </row>
    <row r="1800" spans="1:1">
      <c r="A1800" s="19">
        <v>1800</v>
      </c>
    </row>
    <row r="1801" spans="1:1">
      <c r="A1801" s="19">
        <v>1801</v>
      </c>
    </row>
    <row r="1802" spans="1:1">
      <c r="A1802" s="19">
        <v>1802</v>
      </c>
    </row>
    <row r="1803" spans="1:1">
      <c r="A1803" s="19">
        <v>1803</v>
      </c>
    </row>
    <row r="1804" spans="1:1">
      <c r="A1804" s="19">
        <v>1804</v>
      </c>
    </row>
    <row r="1805" spans="1:1">
      <c r="A1805" s="19">
        <v>1805</v>
      </c>
    </row>
    <row r="1806" spans="1:1">
      <c r="A1806" s="19">
        <v>1806</v>
      </c>
    </row>
    <row r="1807" spans="1:1">
      <c r="A1807" s="19">
        <v>1807</v>
      </c>
    </row>
    <row r="1808" spans="1:1">
      <c r="A1808" s="19">
        <v>1808</v>
      </c>
    </row>
    <row r="1809" spans="1:1">
      <c r="A1809" s="19">
        <v>1809</v>
      </c>
    </row>
    <row r="1810" spans="1:1">
      <c r="A1810" s="19">
        <v>1810</v>
      </c>
    </row>
    <row r="1811" spans="1:1">
      <c r="A1811" s="19">
        <v>1811</v>
      </c>
    </row>
    <row r="1812" spans="1:1">
      <c r="A1812" s="19">
        <v>1812</v>
      </c>
    </row>
    <row r="1813" spans="1:1">
      <c r="A1813" s="19">
        <v>1813</v>
      </c>
    </row>
    <row r="1814" spans="1:1">
      <c r="A1814" s="19">
        <v>1814</v>
      </c>
    </row>
    <row r="1815" spans="1:1">
      <c r="A1815" s="19">
        <v>1815</v>
      </c>
    </row>
    <row r="1816" spans="1:1">
      <c r="A1816" s="19">
        <v>1816</v>
      </c>
    </row>
    <row r="1817" spans="1:1">
      <c r="A1817" s="19">
        <v>1817</v>
      </c>
    </row>
    <row r="1818" spans="1:1">
      <c r="A1818" s="19">
        <v>1818</v>
      </c>
    </row>
    <row r="1819" spans="1:1">
      <c r="A1819" s="19">
        <v>1819</v>
      </c>
    </row>
    <row r="1820" spans="1:1">
      <c r="A1820" s="19">
        <v>1820</v>
      </c>
    </row>
    <row r="1821" spans="1:1">
      <c r="A1821" s="19">
        <v>1821</v>
      </c>
    </row>
    <row r="1822" spans="1:1">
      <c r="A1822" s="19">
        <v>1822</v>
      </c>
    </row>
    <row r="1823" spans="1:1">
      <c r="A1823" s="19">
        <v>1823</v>
      </c>
    </row>
    <row r="1824" spans="1:1">
      <c r="A1824" s="19">
        <v>1824</v>
      </c>
    </row>
    <row r="1825" spans="1:1">
      <c r="A1825" s="19">
        <v>1825</v>
      </c>
    </row>
    <row r="1826" spans="1:1">
      <c r="A1826" s="19">
        <v>1826</v>
      </c>
    </row>
    <row r="1827" spans="1:1">
      <c r="A1827" s="19">
        <v>1827</v>
      </c>
    </row>
    <row r="1828" spans="1:1">
      <c r="A1828" s="19">
        <v>1828</v>
      </c>
    </row>
    <row r="1829" spans="1:1">
      <c r="A1829" s="19">
        <v>1829</v>
      </c>
    </row>
    <row r="1830" spans="1:1">
      <c r="A1830" s="19">
        <v>1830</v>
      </c>
    </row>
    <row r="1831" spans="1:1">
      <c r="A1831" s="19">
        <v>1831</v>
      </c>
    </row>
    <row r="1832" spans="1:1">
      <c r="A1832" s="19">
        <v>1832</v>
      </c>
    </row>
    <row r="1833" spans="1:1">
      <c r="A1833" s="19">
        <v>1833</v>
      </c>
    </row>
    <row r="1834" spans="1:1">
      <c r="A1834" s="19">
        <v>1834</v>
      </c>
    </row>
    <row r="1835" spans="1:1">
      <c r="A1835" s="19">
        <v>1835</v>
      </c>
    </row>
    <row r="1836" spans="1:1">
      <c r="A1836" s="19">
        <v>1836</v>
      </c>
    </row>
    <row r="1837" spans="1:1">
      <c r="A1837" s="19">
        <v>1837</v>
      </c>
    </row>
    <row r="1838" spans="1:1">
      <c r="A1838" s="19">
        <v>1838</v>
      </c>
    </row>
    <row r="1839" spans="1:1">
      <c r="A1839" s="19">
        <v>1839</v>
      </c>
    </row>
    <row r="1840" spans="1:1">
      <c r="A1840" s="19">
        <v>1840</v>
      </c>
    </row>
    <row r="1841" spans="1:1">
      <c r="A1841" s="19">
        <v>1841</v>
      </c>
    </row>
    <row r="1842" spans="1:1">
      <c r="A1842" s="19">
        <v>1842</v>
      </c>
    </row>
    <row r="1843" spans="1:1">
      <c r="A1843" s="19">
        <v>1843</v>
      </c>
    </row>
    <row r="1844" spans="1:1">
      <c r="A1844" s="19">
        <v>1844</v>
      </c>
    </row>
    <row r="1845" spans="1:1">
      <c r="A1845" s="19">
        <v>1845</v>
      </c>
    </row>
    <row r="1846" spans="1:1">
      <c r="A1846" s="19">
        <v>1846</v>
      </c>
    </row>
    <row r="1847" spans="1:1">
      <c r="A1847" s="19">
        <v>1847</v>
      </c>
    </row>
    <row r="1848" spans="1:1">
      <c r="A1848" s="19">
        <v>1848</v>
      </c>
    </row>
    <row r="1849" spans="1:1">
      <c r="A1849" s="19">
        <v>1849</v>
      </c>
    </row>
    <row r="1850" spans="1:1">
      <c r="A1850" s="19">
        <v>1850</v>
      </c>
    </row>
    <row r="1851" spans="1:1">
      <c r="A1851" s="19">
        <v>1851</v>
      </c>
    </row>
    <row r="1852" spans="1:1">
      <c r="A1852" s="19">
        <v>1852</v>
      </c>
    </row>
    <row r="1853" spans="1:1">
      <c r="A1853" s="19">
        <v>1853</v>
      </c>
    </row>
    <row r="1854" spans="1:1">
      <c r="A1854" s="19">
        <v>1854</v>
      </c>
    </row>
    <row r="1855" spans="1:1">
      <c r="A1855" s="19">
        <v>1855</v>
      </c>
    </row>
    <row r="1856" spans="1:1">
      <c r="A1856" s="19">
        <v>1856</v>
      </c>
    </row>
    <row r="1857" spans="1:1">
      <c r="A1857" s="19">
        <v>1857</v>
      </c>
    </row>
    <row r="1858" spans="1:1">
      <c r="A1858" s="19">
        <v>1858</v>
      </c>
    </row>
    <row r="1859" spans="1:1">
      <c r="A1859" s="19">
        <v>1859</v>
      </c>
    </row>
    <row r="1860" spans="1:1">
      <c r="A1860" s="19">
        <v>1860</v>
      </c>
    </row>
    <row r="1861" spans="1:1">
      <c r="A1861" s="19">
        <v>1861</v>
      </c>
    </row>
    <row r="1862" spans="1:1">
      <c r="A1862" s="19">
        <v>1862</v>
      </c>
    </row>
    <row r="1863" spans="1:1">
      <c r="A1863" s="19">
        <v>1863</v>
      </c>
    </row>
    <row r="1864" spans="1:1">
      <c r="A1864" s="19">
        <v>1864</v>
      </c>
    </row>
    <row r="1865" spans="1:1">
      <c r="A1865" s="19">
        <v>1865</v>
      </c>
    </row>
    <row r="1866" spans="1:1">
      <c r="A1866" s="19">
        <v>1866</v>
      </c>
    </row>
    <row r="1867" spans="1:1">
      <c r="A1867" s="19">
        <v>1867</v>
      </c>
    </row>
    <row r="1868" spans="1:1">
      <c r="A1868" s="19">
        <v>1868</v>
      </c>
    </row>
    <row r="1869" spans="1:1">
      <c r="A1869" s="19">
        <v>1869</v>
      </c>
    </row>
    <row r="1870" spans="1:1">
      <c r="A1870" s="19">
        <v>1870</v>
      </c>
    </row>
    <row r="1871" spans="1:1">
      <c r="A1871" s="19">
        <v>1871</v>
      </c>
    </row>
    <row r="1872" spans="1:1">
      <c r="A1872" s="19">
        <v>1872</v>
      </c>
    </row>
    <row r="1873" spans="1:1">
      <c r="A1873" s="19">
        <v>1873</v>
      </c>
    </row>
    <row r="1874" spans="1:1">
      <c r="A1874" s="19">
        <v>1874</v>
      </c>
    </row>
    <row r="1875" spans="1:1">
      <c r="A1875" s="19">
        <v>1875</v>
      </c>
    </row>
    <row r="1876" spans="1:1">
      <c r="A1876" s="19">
        <v>1876</v>
      </c>
    </row>
    <row r="1877" spans="1:1">
      <c r="A1877" s="19">
        <v>1877</v>
      </c>
    </row>
    <row r="1878" spans="1:1">
      <c r="A1878" s="19">
        <v>1878</v>
      </c>
    </row>
    <row r="1879" spans="1:1">
      <c r="A1879" s="19">
        <v>1879</v>
      </c>
    </row>
    <row r="1880" spans="1:1">
      <c r="A1880" s="19">
        <v>1880</v>
      </c>
    </row>
    <row r="1881" spans="1:1">
      <c r="A1881" s="19">
        <v>1881</v>
      </c>
    </row>
    <row r="1882" spans="1:1">
      <c r="A1882" s="19">
        <v>1882</v>
      </c>
    </row>
    <row r="1883" spans="1:1">
      <c r="A1883" s="19">
        <v>1883</v>
      </c>
    </row>
    <row r="1884" spans="1:1">
      <c r="A1884" s="19">
        <v>1884</v>
      </c>
    </row>
    <row r="1885" spans="1:1">
      <c r="A1885" s="19">
        <v>1885</v>
      </c>
    </row>
    <row r="1886" spans="1:1">
      <c r="A1886" s="19">
        <v>1886</v>
      </c>
    </row>
    <row r="1887" spans="1:1">
      <c r="A1887" s="19">
        <v>1887</v>
      </c>
    </row>
    <row r="1888" spans="1:1">
      <c r="A1888" s="19">
        <v>1888</v>
      </c>
    </row>
    <row r="1889" spans="1:1">
      <c r="A1889" s="19">
        <v>1889</v>
      </c>
    </row>
    <row r="1890" spans="1:1">
      <c r="A1890" s="19">
        <v>1890</v>
      </c>
    </row>
    <row r="1891" spans="1:1">
      <c r="A1891" s="19">
        <v>1891</v>
      </c>
    </row>
    <row r="1892" spans="1:1">
      <c r="A1892" s="19">
        <v>1892</v>
      </c>
    </row>
    <row r="1893" spans="1:1">
      <c r="A1893" s="19">
        <v>1893</v>
      </c>
    </row>
    <row r="1894" spans="1:1">
      <c r="A1894" s="19">
        <v>1894</v>
      </c>
    </row>
    <row r="1895" spans="1:1">
      <c r="A1895" s="19">
        <v>1895</v>
      </c>
    </row>
    <row r="1896" spans="1:1">
      <c r="A1896" s="19">
        <v>1896</v>
      </c>
    </row>
    <row r="1897" spans="1:1">
      <c r="A1897" s="19">
        <v>1897</v>
      </c>
    </row>
    <row r="1898" spans="1:1">
      <c r="A1898" s="19">
        <v>1898</v>
      </c>
    </row>
    <row r="1899" spans="1:1">
      <c r="A1899" s="19">
        <v>1899</v>
      </c>
    </row>
    <row r="1900" spans="1:1">
      <c r="A1900" s="19">
        <v>1900</v>
      </c>
    </row>
    <row r="1901" spans="1:1">
      <c r="A1901" s="19">
        <v>1901</v>
      </c>
    </row>
    <row r="1902" spans="1:1">
      <c r="A1902" s="19">
        <v>1902</v>
      </c>
    </row>
    <row r="1903" spans="1:1">
      <c r="A1903" s="19">
        <v>1903</v>
      </c>
    </row>
    <row r="1904" spans="1:1">
      <c r="A1904" s="19">
        <v>1904</v>
      </c>
    </row>
    <row r="1905" spans="1:1">
      <c r="A1905" s="19">
        <v>1905</v>
      </c>
    </row>
    <row r="1906" spans="1:1">
      <c r="A1906" s="19">
        <v>1906</v>
      </c>
    </row>
    <row r="1907" spans="1:1">
      <c r="A1907" s="19">
        <v>1907</v>
      </c>
    </row>
    <row r="1908" spans="1:1">
      <c r="A1908" s="19">
        <v>1908</v>
      </c>
    </row>
    <row r="1909" spans="1:1">
      <c r="A1909" s="19">
        <v>1909</v>
      </c>
    </row>
    <row r="1910" spans="1:1">
      <c r="A1910" s="19">
        <v>1910</v>
      </c>
    </row>
    <row r="1911" spans="1:1">
      <c r="A1911" s="19">
        <v>1911</v>
      </c>
    </row>
    <row r="1912" spans="1:1">
      <c r="A1912" s="19">
        <v>1912</v>
      </c>
    </row>
    <row r="1913" spans="1:1">
      <c r="A1913" s="19">
        <v>1913</v>
      </c>
    </row>
    <row r="1914" spans="1:1">
      <c r="A1914" s="19">
        <v>1914</v>
      </c>
    </row>
    <row r="1915" spans="1:1">
      <c r="A1915" s="19">
        <v>1915</v>
      </c>
    </row>
    <row r="1916" spans="1:1">
      <c r="A1916" s="19">
        <v>1916</v>
      </c>
    </row>
    <row r="1917" spans="1:1">
      <c r="A1917" s="19">
        <v>1917</v>
      </c>
    </row>
    <row r="1918" spans="1:1">
      <c r="A1918" s="19">
        <v>1918</v>
      </c>
    </row>
    <row r="1919" spans="1:1">
      <c r="A1919" s="19">
        <v>1919</v>
      </c>
    </row>
    <row r="1920" spans="1:1">
      <c r="A1920" s="19">
        <v>1920</v>
      </c>
    </row>
    <row r="1921" spans="1:1">
      <c r="A1921" s="19">
        <v>1921</v>
      </c>
    </row>
    <row r="1922" spans="1:1">
      <c r="A1922" s="19">
        <v>1922</v>
      </c>
    </row>
    <row r="1923" spans="1:1">
      <c r="A1923" s="19">
        <v>1923</v>
      </c>
    </row>
    <row r="1924" spans="1:1">
      <c r="A1924" s="19">
        <v>1924</v>
      </c>
    </row>
    <row r="1925" spans="1:1">
      <c r="A1925" s="19">
        <v>1925</v>
      </c>
    </row>
    <row r="1926" spans="1:1">
      <c r="A1926" s="19">
        <v>1926</v>
      </c>
    </row>
    <row r="1927" spans="1:1">
      <c r="A1927" s="19">
        <v>1927</v>
      </c>
    </row>
    <row r="1928" spans="1:1">
      <c r="A1928" s="19">
        <v>1928</v>
      </c>
    </row>
    <row r="1929" spans="1:1">
      <c r="A1929" s="19">
        <v>1929</v>
      </c>
    </row>
    <row r="1930" spans="1:1">
      <c r="A1930" s="19">
        <v>1930</v>
      </c>
    </row>
    <row r="1931" spans="1:1">
      <c r="A1931" s="19">
        <v>1931</v>
      </c>
    </row>
    <row r="1932" spans="1:1">
      <c r="A1932" s="19">
        <v>1932</v>
      </c>
    </row>
    <row r="1933" spans="1:1">
      <c r="A1933" s="19">
        <v>1933</v>
      </c>
    </row>
    <row r="1934" spans="1:1">
      <c r="A1934" s="19">
        <v>1934</v>
      </c>
    </row>
    <row r="1935" spans="1:1">
      <c r="A1935" s="19">
        <v>1935</v>
      </c>
    </row>
    <row r="1936" spans="1:1">
      <c r="A1936" s="19">
        <v>1936</v>
      </c>
    </row>
    <row r="1937" spans="1:1">
      <c r="A1937" s="19">
        <v>1937</v>
      </c>
    </row>
    <row r="1938" spans="1:1">
      <c r="A1938" s="19">
        <v>1938</v>
      </c>
    </row>
    <row r="1939" spans="1:1">
      <c r="A1939" s="19">
        <v>1939</v>
      </c>
    </row>
    <row r="1940" spans="1:1">
      <c r="A1940" s="19">
        <v>1940</v>
      </c>
    </row>
    <row r="1941" spans="1:1">
      <c r="A1941" s="19">
        <v>1941</v>
      </c>
    </row>
    <row r="1942" spans="1:1">
      <c r="A1942" s="19">
        <v>1942</v>
      </c>
    </row>
    <row r="1943" spans="1:1">
      <c r="A1943" s="19">
        <v>1943</v>
      </c>
    </row>
    <row r="1944" spans="1:1">
      <c r="A1944" s="19">
        <v>1944</v>
      </c>
    </row>
    <row r="1945" spans="1:1">
      <c r="A1945" s="19">
        <v>1945</v>
      </c>
    </row>
    <row r="1946" spans="1:1">
      <c r="A1946" s="19">
        <v>1946</v>
      </c>
    </row>
    <row r="1947" spans="1:1">
      <c r="A1947" s="19">
        <v>1947</v>
      </c>
    </row>
    <row r="1948" spans="1:1">
      <c r="A1948" s="19">
        <v>1948</v>
      </c>
    </row>
    <row r="1949" spans="1:1">
      <c r="A1949" s="19">
        <v>1949</v>
      </c>
    </row>
    <row r="1950" spans="1:1">
      <c r="A1950" s="19">
        <v>1950</v>
      </c>
    </row>
    <row r="1951" spans="1:1">
      <c r="A1951" s="19">
        <v>1951</v>
      </c>
    </row>
    <row r="1952" spans="1:1">
      <c r="A1952" s="19">
        <v>1952</v>
      </c>
    </row>
    <row r="1953" spans="1:1">
      <c r="A1953" s="19">
        <v>1953</v>
      </c>
    </row>
    <row r="1954" spans="1:1">
      <c r="A1954" s="19">
        <v>1954</v>
      </c>
    </row>
    <row r="1955" spans="1:1">
      <c r="A1955" s="19">
        <v>1955</v>
      </c>
    </row>
    <row r="1956" spans="1:1">
      <c r="A1956" s="19">
        <v>1956</v>
      </c>
    </row>
    <row r="1957" spans="1:1">
      <c r="A1957" s="19">
        <v>1957</v>
      </c>
    </row>
    <row r="1958" spans="1:1">
      <c r="A1958" s="19">
        <v>1958</v>
      </c>
    </row>
    <row r="1959" spans="1:1">
      <c r="A1959" s="19">
        <v>1959</v>
      </c>
    </row>
    <row r="1960" spans="1:1">
      <c r="A1960" s="19">
        <v>1960</v>
      </c>
    </row>
    <row r="1961" spans="1:1">
      <c r="A1961" s="19">
        <v>1961</v>
      </c>
    </row>
    <row r="1962" spans="1:1">
      <c r="A1962" s="19">
        <v>1962</v>
      </c>
    </row>
    <row r="1963" spans="1:1">
      <c r="A1963" s="19">
        <v>1963</v>
      </c>
    </row>
    <row r="1964" spans="1:1">
      <c r="A1964" s="19">
        <v>1964</v>
      </c>
    </row>
    <row r="1965" spans="1:1">
      <c r="A1965" s="19">
        <v>1965</v>
      </c>
    </row>
    <row r="1966" spans="1:1">
      <c r="A1966" s="19">
        <v>1966</v>
      </c>
    </row>
    <row r="1967" spans="1:1">
      <c r="A1967" s="19">
        <v>1967</v>
      </c>
    </row>
    <row r="1968" spans="1:1">
      <c r="A1968" s="19">
        <v>1968</v>
      </c>
    </row>
    <row r="1969" spans="1:1">
      <c r="A1969" s="19">
        <v>1969</v>
      </c>
    </row>
    <row r="1970" spans="1:1">
      <c r="A1970" s="19">
        <v>1970</v>
      </c>
    </row>
    <row r="1971" spans="1:1">
      <c r="A1971" s="19">
        <v>1971</v>
      </c>
    </row>
    <row r="1972" spans="1:1">
      <c r="A1972" s="19">
        <v>1972</v>
      </c>
    </row>
    <row r="1973" spans="1:1">
      <c r="A1973" s="19">
        <v>1973</v>
      </c>
    </row>
    <row r="1974" spans="1:1">
      <c r="A1974" s="19">
        <v>1974</v>
      </c>
    </row>
    <row r="1975" spans="1:1">
      <c r="A1975" s="19">
        <v>1975</v>
      </c>
    </row>
    <row r="1976" spans="1:1">
      <c r="A1976" s="19">
        <v>1976</v>
      </c>
    </row>
    <row r="1977" spans="1:1">
      <c r="A1977" s="19">
        <v>1977</v>
      </c>
    </row>
    <row r="1978" spans="1:1">
      <c r="A1978" s="19">
        <v>1978</v>
      </c>
    </row>
    <row r="1979" spans="1:1">
      <c r="A1979" s="19">
        <v>1979</v>
      </c>
    </row>
    <row r="1980" spans="1:1">
      <c r="A1980" s="19">
        <v>1980</v>
      </c>
    </row>
    <row r="1981" spans="1:1">
      <c r="A1981" s="19">
        <v>1981</v>
      </c>
    </row>
    <row r="1982" spans="1:1">
      <c r="A1982" s="19">
        <v>1982</v>
      </c>
    </row>
    <row r="1983" spans="1:1">
      <c r="A1983" s="19">
        <v>1983</v>
      </c>
    </row>
    <row r="1984" spans="1:1">
      <c r="A1984" s="19">
        <v>1984</v>
      </c>
    </row>
    <row r="1985" spans="1:1">
      <c r="A1985" s="19">
        <v>1985</v>
      </c>
    </row>
    <row r="1986" spans="1:1">
      <c r="A1986" s="19">
        <v>1986</v>
      </c>
    </row>
    <row r="1987" spans="1:1">
      <c r="A1987" s="19">
        <v>1987</v>
      </c>
    </row>
    <row r="1988" spans="1:1">
      <c r="A1988" s="19">
        <v>1988</v>
      </c>
    </row>
    <row r="1989" spans="1:1">
      <c r="A1989" s="19">
        <v>1989</v>
      </c>
    </row>
    <row r="1990" spans="1:1">
      <c r="A1990" s="19">
        <v>1990</v>
      </c>
    </row>
    <row r="1991" spans="1:1">
      <c r="A1991" s="19">
        <v>1991</v>
      </c>
    </row>
    <row r="1992" spans="1:1">
      <c r="A1992" s="19">
        <v>1992</v>
      </c>
    </row>
    <row r="1993" spans="1:1">
      <c r="A1993" s="19">
        <v>1993</v>
      </c>
    </row>
    <row r="1994" spans="1:1">
      <c r="A1994" s="19">
        <v>1994</v>
      </c>
    </row>
    <row r="1995" spans="1:1">
      <c r="A1995" s="19">
        <v>1995</v>
      </c>
    </row>
    <row r="1996" spans="1:1">
      <c r="A1996" s="19">
        <v>1996</v>
      </c>
    </row>
    <row r="1997" spans="1:1">
      <c r="A1997" s="19">
        <v>1997</v>
      </c>
    </row>
    <row r="1998" spans="1:1">
      <c r="A1998" s="19">
        <v>1998</v>
      </c>
    </row>
    <row r="1999" spans="1:1">
      <c r="A1999" s="19">
        <v>1999</v>
      </c>
    </row>
    <row r="2000" spans="1:1">
      <c r="A2000" s="19">
        <v>2000</v>
      </c>
    </row>
    <row r="2001" spans="1:1">
      <c r="A2001" s="19">
        <v>2001</v>
      </c>
    </row>
    <row r="2002" spans="1:1">
      <c r="A2002" s="19">
        <v>2002</v>
      </c>
    </row>
    <row r="2003" spans="1:1">
      <c r="A2003" s="19">
        <v>2003</v>
      </c>
    </row>
    <row r="2004" spans="1:1">
      <c r="A2004" s="19">
        <v>2004</v>
      </c>
    </row>
    <row r="2005" spans="1:1">
      <c r="A2005" s="19">
        <v>2005</v>
      </c>
    </row>
    <row r="2006" spans="1:1">
      <c r="A2006" s="19">
        <v>2006</v>
      </c>
    </row>
    <row r="2007" spans="1:1">
      <c r="A2007" s="19">
        <v>2007</v>
      </c>
    </row>
    <row r="2008" spans="1:1">
      <c r="A2008" s="19">
        <v>2008</v>
      </c>
    </row>
    <row r="2009" spans="1:1">
      <c r="A2009" s="19">
        <v>2009</v>
      </c>
    </row>
    <row r="2010" spans="1:1">
      <c r="A2010" s="19">
        <v>2010</v>
      </c>
    </row>
    <row r="2011" spans="1:1">
      <c r="A2011" s="19">
        <v>2011</v>
      </c>
    </row>
    <row r="2012" spans="1:1">
      <c r="A2012" s="19">
        <v>2012</v>
      </c>
    </row>
    <row r="2013" spans="1:1">
      <c r="A2013" s="19">
        <v>2013</v>
      </c>
    </row>
    <row r="2014" spans="1:1">
      <c r="A2014" s="19">
        <v>2014</v>
      </c>
    </row>
    <row r="2015" spans="1:1">
      <c r="A2015" s="19">
        <v>2015</v>
      </c>
    </row>
    <row r="2016" spans="1:1">
      <c r="A2016" s="19">
        <v>2016</v>
      </c>
    </row>
    <row r="2017" spans="1:1">
      <c r="A2017" s="19">
        <v>2017</v>
      </c>
    </row>
    <row r="2018" spans="1:1">
      <c r="A2018" s="19">
        <v>2018</v>
      </c>
    </row>
    <row r="2019" spans="1:1">
      <c r="A2019" s="19">
        <v>2019</v>
      </c>
    </row>
    <row r="2020" spans="1:1">
      <c r="A2020" s="19">
        <v>2020</v>
      </c>
    </row>
    <row r="2021" spans="1:1">
      <c r="A2021" s="19">
        <v>2021</v>
      </c>
    </row>
    <row r="2022" spans="1:1">
      <c r="A2022" s="19">
        <v>2022</v>
      </c>
    </row>
    <row r="2023" spans="1:1">
      <c r="A2023" s="19">
        <v>2023</v>
      </c>
    </row>
    <row r="2024" spans="1:1">
      <c r="A2024" s="19">
        <v>2024</v>
      </c>
    </row>
    <row r="2025" spans="1:1">
      <c r="A2025" s="19">
        <v>2025</v>
      </c>
    </row>
    <row r="2026" spans="1:1">
      <c r="A2026" s="19">
        <v>2026</v>
      </c>
    </row>
    <row r="2027" spans="1:1">
      <c r="A2027" s="19">
        <v>2027</v>
      </c>
    </row>
    <row r="2028" spans="1:1">
      <c r="A2028" s="19">
        <v>2028</v>
      </c>
    </row>
    <row r="2029" spans="1:1">
      <c r="A2029" s="19">
        <v>2029</v>
      </c>
    </row>
    <row r="2030" spans="1:1">
      <c r="A2030" s="19">
        <v>2030</v>
      </c>
    </row>
    <row r="2031" spans="1:1">
      <c r="A2031" s="19">
        <v>2031</v>
      </c>
    </row>
    <row r="2032" spans="1:1">
      <c r="A2032" s="19">
        <v>2032</v>
      </c>
    </row>
    <row r="2033" spans="1:1">
      <c r="A2033" s="19">
        <v>2033</v>
      </c>
    </row>
    <row r="2034" spans="1:1">
      <c r="A2034" s="19">
        <v>2034</v>
      </c>
    </row>
    <row r="2035" spans="1:1">
      <c r="A2035" s="19">
        <v>2035</v>
      </c>
    </row>
    <row r="2036" spans="1:1">
      <c r="A2036" s="19">
        <v>2036</v>
      </c>
    </row>
    <row r="2037" spans="1:1">
      <c r="A2037" s="19">
        <v>2037</v>
      </c>
    </row>
    <row r="2038" spans="1:1">
      <c r="A2038" s="19">
        <v>2038</v>
      </c>
    </row>
    <row r="2039" spans="1:1">
      <c r="A2039" s="19">
        <v>2039</v>
      </c>
    </row>
    <row r="2040" spans="1:1">
      <c r="A2040" s="19">
        <v>2040</v>
      </c>
    </row>
    <row r="2041" spans="1:1">
      <c r="A2041" s="19">
        <v>2041</v>
      </c>
    </row>
    <row r="2042" spans="1:1">
      <c r="A2042" s="19">
        <v>2042</v>
      </c>
    </row>
    <row r="2043" spans="1:1">
      <c r="A2043" s="19">
        <v>2043</v>
      </c>
    </row>
    <row r="2044" spans="1:1">
      <c r="A2044" s="19">
        <v>2044</v>
      </c>
    </row>
    <row r="2045" spans="1:1">
      <c r="A2045" s="19">
        <v>2045</v>
      </c>
    </row>
    <row r="2046" spans="1:1">
      <c r="A2046" s="19">
        <v>2046</v>
      </c>
    </row>
    <row r="2047" spans="1:1">
      <c r="A2047" s="19">
        <v>2047</v>
      </c>
    </row>
    <row r="2048" spans="1:1">
      <c r="A2048" s="19">
        <v>2048</v>
      </c>
    </row>
    <row r="2049" spans="1:1">
      <c r="A2049" s="19">
        <v>2049</v>
      </c>
    </row>
    <row r="2050" spans="1:1">
      <c r="A2050" s="19">
        <v>2050</v>
      </c>
    </row>
    <row r="2051" spans="1:1">
      <c r="A2051" s="19">
        <v>2051</v>
      </c>
    </row>
    <row r="2052" spans="1:1">
      <c r="A2052" s="19">
        <v>2052</v>
      </c>
    </row>
    <row r="2053" spans="1:1">
      <c r="A2053" s="19">
        <v>2053</v>
      </c>
    </row>
    <row r="2054" spans="1:1">
      <c r="A2054" s="19">
        <v>2054</v>
      </c>
    </row>
    <row r="2055" spans="1:1">
      <c r="A2055" s="19">
        <v>2055</v>
      </c>
    </row>
    <row r="2056" spans="1:1">
      <c r="A2056" s="19">
        <v>2056</v>
      </c>
    </row>
    <row r="2057" spans="1:1">
      <c r="A2057" s="19">
        <v>2057</v>
      </c>
    </row>
    <row r="2058" spans="1:1">
      <c r="A2058" s="19">
        <v>2058</v>
      </c>
    </row>
    <row r="2059" spans="1:1">
      <c r="A2059" s="19">
        <v>2059</v>
      </c>
    </row>
    <row r="2060" spans="1:1">
      <c r="A2060" s="19">
        <v>2060</v>
      </c>
    </row>
    <row r="2061" spans="1:1">
      <c r="A2061" s="19">
        <v>2061</v>
      </c>
    </row>
    <row r="2062" spans="1:1">
      <c r="A2062" s="19">
        <v>2062</v>
      </c>
    </row>
    <row r="2063" spans="1:1">
      <c r="A2063" s="19">
        <v>2063</v>
      </c>
    </row>
    <row r="2064" spans="1:1">
      <c r="A2064" s="19">
        <v>2064</v>
      </c>
    </row>
    <row r="2065" spans="1:1">
      <c r="A2065" s="19">
        <v>2065</v>
      </c>
    </row>
    <row r="2066" spans="1:1">
      <c r="A2066" s="19">
        <v>2066</v>
      </c>
    </row>
    <row r="2067" spans="1:1">
      <c r="A2067" s="19">
        <v>2067</v>
      </c>
    </row>
    <row r="2068" spans="1:1">
      <c r="A2068" s="19">
        <v>2068</v>
      </c>
    </row>
    <row r="2069" spans="1:1">
      <c r="A2069" s="19">
        <v>2069</v>
      </c>
    </row>
    <row r="2070" spans="1:1">
      <c r="A2070" s="19">
        <v>2070</v>
      </c>
    </row>
    <row r="2071" spans="1:1">
      <c r="A2071" s="19">
        <v>2071</v>
      </c>
    </row>
    <row r="2072" spans="1:1">
      <c r="A2072" s="19">
        <v>2072</v>
      </c>
    </row>
    <row r="2073" spans="1:1">
      <c r="A2073" s="19">
        <v>2073</v>
      </c>
    </row>
    <row r="2074" spans="1:1">
      <c r="A2074" s="19">
        <v>2074</v>
      </c>
    </row>
    <row r="2075" spans="1:1">
      <c r="A2075" s="19">
        <v>2075</v>
      </c>
    </row>
    <row r="2076" spans="1:1">
      <c r="A2076" s="19">
        <v>2076</v>
      </c>
    </row>
    <row r="2077" spans="1:1">
      <c r="A2077" s="19">
        <v>2077</v>
      </c>
    </row>
    <row r="2078" spans="1:1">
      <c r="A2078" s="19">
        <v>2078</v>
      </c>
    </row>
    <row r="2079" spans="1:1">
      <c r="A2079" s="19">
        <v>2079</v>
      </c>
    </row>
    <row r="2080" spans="1:1">
      <c r="A2080" s="19">
        <v>2080</v>
      </c>
    </row>
    <row r="2081" spans="1:1">
      <c r="A2081" s="19">
        <v>2081</v>
      </c>
    </row>
    <row r="2082" spans="1:1">
      <c r="A2082" s="19">
        <v>2082</v>
      </c>
    </row>
    <row r="2083" spans="1:1">
      <c r="A2083" s="19">
        <v>2083</v>
      </c>
    </row>
    <row r="2084" spans="1:1">
      <c r="A2084" s="19">
        <v>2084</v>
      </c>
    </row>
    <row r="2085" spans="1:1">
      <c r="A2085" s="19">
        <v>2085</v>
      </c>
    </row>
    <row r="2086" spans="1:1">
      <c r="A2086" s="19">
        <v>2086</v>
      </c>
    </row>
    <row r="2087" spans="1:1">
      <c r="A2087" s="19">
        <v>2087</v>
      </c>
    </row>
    <row r="2088" spans="1:1">
      <c r="A2088" s="19">
        <v>2088</v>
      </c>
    </row>
    <row r="2089" spans="1:1">
      <c r="A2089" s="19">
        <v>2089</v>
      </c>
    </row>
    <row r="2090" spans="1:1">
      <c r="A2090" s="19">
        <v>2090</v>
      </c>
    </row>
    <row r="2091" spans="1:1">
      <c r="A2091" s="19">
        <v>2091</v>
      </c>
    </row>
    <row r="2092" spans="1:1">
      <c r="A2092" s="19">
        <v>2092</v>
      </c>
    </row>
    <row r="2093" spans="1:1">
      <c r="A2093" s="19">
        <v>2093</v>
      </c>
    </row>
    <row r="2094" spans="1:1">
      <c r="A2094" s="19">
        <v>2094</v>
      </c>
    </row>
    <row r="2095" spans="1:1">
      <c r="A2095" s="19">
        <v>2095</v>
      </c>
    </row>
    <row r="2096" spans="1:1">
      <c r="A2096" s="19">
        <v>2096</v>
      </c>
    </row>
    <row r="2097" spans="1:1">
      <c r="A2097" s="19">
        <v>2097</v>
      </c>
    </row>
    <row r="2098" spans="1:1">
      <c r="A2098" s="19">
        <v>2098</v>
      </c>
    </row>
    <row r="2099" spans="1:1">
      <c r="A2099" s="19">
        <v>2099</v>
      </c>
    </row>
    <row r="2100" spans="1:1">
      <c r="A2100" s="19">
        <v>2100</v>
      </c>
    </row>
    <row r="2101" spans="1:1">
      <c r="A2101" s="19">
        <v>2101</v>
      </c>
    </row>
    <row r="2102" spans="1:1">
      <c r="A2102" s="19">
        <v>2102</v>
      </c>
    </row>
    <row r="2103" spans="1:1">
      <c r="A2103" s="19">
        <v>2103</v>
      </c>
    </row>
    <row r="2104" spans="1:1">
      <c r="A2104" s="19">
        <v>2104</v>
      </c>
    </row>
    <row r="2105" spans="1:1">
      <c r="A2105" s="19">
        <v>2105</v>
      </c>
    </row>
    <row r="2106" spans="1:1">
      <c r="A2106" s="19">
        <v>2106</v>
      </c>
    </row>
    <row r="2107" spans="1:1">
      <c r="A2107" s="19">
        <v>2107</v>
      </c>
    </row>
    <row r="2108" spans="1:1">
      <c r="A2108" s="19">
        <v>2108</v>
      </c>
    </row>
    <row r="2109" spans="1:1">
      <c r="A2109" s="19">
        <v>2109</v>
      </c>
    </row>
    <row r="2110" spans="1:1">
      <c r="A2110" s="19">
        <v>2110</v>
      </c>
    </row>
    <row r="2111" spans="1:1">
      <c r="A2111" s="19">
        <v>2111</v>
      </c>
    </row>
    <row r="2112" spans="1:1">
      <c r="A2112" s="19">
        <v>2112</v>
      </c>
    </row>
    <row r="2113" spans="1:1">
      <c r="A2113" s="19">
        <v>2113</v>
      </c>
    </row>
    <row r="2114" spans="1:1">
      <c r="A2114" s="19">
        <v>2114</v>
      </c>
    </row>
    <row r="2115" spans="1:1">
      <c r="A2115" s="19">
        <v>2115</v>
      </c>
    </row>
    <row r="2116" spans="1:1">
      <c r="A2116" s="19">
        <v>2116</v>
      </c>
    </row>
    <row r="2117" spans="1:1">
      <c r="A2117" s="19">
        <v>2117</v>
      </c>
    </row>
    <row r="2118" spans="1:1">
      <c r="A2118" s="19">
        <v>2118</v>
      </c>
    </row>
    <row r="2119" spans="1:1">
      <c r="A2119" s="19">
        <v>2119</v>
      </c>
    </row>
    <row r="2120" spans="1:1">
      <c r="A2120" s="19">
        <v>2120</v>
      </c>
    </row>
    <row r="2121" spans="1:1">
      <c r="A2121" s="19">
        <v>2121</v>
      </c>
    </row>
    <row r="2122" spans="1:1">
      <c r="A2122" s="19">
        <v>2122</v>
      </c>
    </row>
    <row r="2123" spans="1:1">
      <c r="A2123" s="19">
        <v>2123</v>
      </c>
    </row>
    <row r="2124" spans="1:1">
      <c r="A2124" s="19">
        <v>2124</v>
      </c>
    </row>
    <row r="2125" spans="1:1">
      <c r="A2125" s="19">
        <v>2125</v>
      </c>
    </row>
    <row r="2126" spans="1:1">
      <c r="A2126" s="19">
        <v>2126</v>
      </c>
    </row>
    <row r="2127" spans="1:1">
      <c r="A2127" s="19">
        <v>2127</v>
      </c>
    </row>
    <row r="2128" spans="1:1">
      <c r="A2128" s="19">
        <v>2128</v>
      </c>
    </row>
    <row r="2129" spans="1:1">
      <c r="A2129" s="19">
        <v>2129</v>
      </c>
    </row>
    <row r="2130" spans="1:1">
      <c r="A2130" s="19">
        <v>2130</v>
      </c>
    </row>
    <row r="2131" spans="1:1">
      <c r="A2131" s="19">
        <v>2131</v>
      </c>
    </row>
    <row r="2132" spans="1:1">
      <c r="A2132" s="19">
        <v>2132</v>
      </c>
    </row>
    <row r="2133" spans="1:1">
      <c r="A2133" s="19">
        <v>2133</v>
      </c>
    </row>
    <row r="2134" spans="1:1">
      <c r="A2134" s="19">
        <v>2134</v>
      </c>
    </row>
    <row r="2135" spans="1:1">
      <c r="A2135" s="19">
        <v>2135</v>
      </c>
    </row>
    <row r="2136" spans="1:1">
      <c r="A2136" s="19">
        <v>2136</v>
      </c>
    </row>
    <row r="2137" spans="1:1">
      <c r="A2137" s="19">
        <v>2137</v>
      </c>
    </row>
    <row r="2138" spans="1:1">
      <c r="A2138" s="19">
        <v>2138</v>
      </c>
    </row>
    <row r="2139" spans="1:1">
      <c r="A2139" s="19">
        <v>2139</v>
      </c>
    </row>
    <row r="2140" spans="1:1">
      <c r="A2140" s="19">
        <v>2140</v>
      </c>
    </row>
    <row r="2141" spans="1:1">
      <c r="A2141" s="19">
        <v>2141</v>
      </c>
    </row>
    <row r="2142" spans="1:1">
      <c r="A2142" s="19">
        <v>2142</v>
      </c>
    </row>
    <row r="2143" spans="1:1">
      <c r="A2143" s="19">
        <v>2143</v>
      </c>
    </row>
    <row r="2144" spans="1:1">
      <c r="A2144" s="19">
        <v>2144</v>
      </c>
    </row>
    <row r="2145" spans="1:1">
      <c r="A2145" s="19">
        <v>2145</v>
      </c>
    </row>
    <row r="2146" spans="1:1">
      <c r="A2146" s="19">
        <v>2146</v>
      </c>
    </row>
    <row r="2147" spans="1:1">
      <c r="A2147" s="19">
        <v>2147</v>
      </c>
    </row>
    <row r="2148" spans="1:1">
      <c r="A2148" s="19">
        <v>2148</v>
      </c>
    </row>
    <row r="2149" spans="1:1">
      <c r="A2149" s="19">
        <v>2149</v>
      </c>
    </row>
    <row r="2150" spans="1:1">
      <c r="A2150" s="19">
        <v>2150</v>
      </c>
    </row>
    <row r="2151" spans="1:1">
      <c r="A2151" s="19">
        <v>2151</v>
      </c>
    </row>
    <row r="2152" spans="1:1">
      <c r="A2152" s="19">
        <v>2152</v>
      </c>
    </row>
    <row r="2153" spans="1:1">
      <c r="A2153" s="19">
        <v>2153</v>
      </c>
    </row>
    <row r="2154" spans="1:1">
      <c r="A2154" s="19">
        <v>2154</v>
      </c>
    </row>
    <row r="2155" spans="1:1">
      <c r="A2155" s="19">
        <v>2155</v>
      </c>
    </row>
    <row r="2156" spans="1:1">
      <c r="A2156" s="19">
        <v>2156</v>
      </c>
    </row>
    <row r="2157" spans="1:1">
      <c r="A2157" s="19">
        <v>2157</v>
      </c>
    </row>
    <row r="2158" spans="1:1">
      <c r="A2158" s="19">
        <v>2158</v>
      </c>
    </row>
    <row r="2159" spans="1:1">
      <c r="A2159" s="19">
        <v>2159</v>
      </c>
    </row>
    <row r="2160" spans="1:1">
      <c r="A2160" s="19">
        <v>2160</v>
      </c>
    </row>
    <row r="2161" spans="1:1">
      <c r="A2161" s="19">
        <v>2161</v>
      </c>
    </row>
    <row r="2162" spans="1:1">
      <c r="A2162" s="19">
        <v>2162</v>
      </c>
    </row>
    <row r="2163" spans="1:1">
      <c r="A2163" s="19">
        <v>2163</v>
      </c>
    </row>
    <row r="2164" spans="1:1">
      <c r="A2164" s="19">
        <v>2164</v>
      </c>
    </row>
    <row r="2165" spans="1:1">
      <c r="A2165" s="19">
        <v>2165</v>
      </c>
    </row>
    <row r="2166" spans="1:1">
      <c r="A2166" s="19">
        <v>2166</v>
      </c>
    </row>
    <row r="2167" spans="1:1">
      <c r="A2167" s="19">
        <v>2167</v>
      </c>
    </row>
    <row r="2168" spans="1:1">
      <c r="A2168" s="19">
        <v>2168</v>
      </c>
    </row>
    <row r="2169" spans="1:1">
      <c r="A2169" s="19">
        <v>2169</v>
      </c>
    </row>
    <row r="2170" spans="1:1">
      <c r="A2170" s="19">
        <v>2170</v>
      </c>
    </row>
    <row r="2171" spans="1:1">
      <c r="A2171" s="19">
        <v>2171</v>
      </c>
    </row>
    <row r="2172" spans="1:1">
      <c r="A2172" s="19">
        <v>2172</v>
      </c>
    </row>
    <row r="2173" spans="1:1">
      <c r="A2173" s="19">
        <v>2173</v>
      </c>
    </row>
    <row r="2174" spans="1:1">
      <c r="A2174" s="19">
        <v>2174</v>
      </c>
    </row>
    <row r="2175" spans="1:1">
      <c r="A2175" s="19">
        <v>2175</v>
      </c>
    </row>
    <row r="2176" spans="1:1">
      <c r="A2176" s="19">
        <v>2176</v>
      </c>
    </row>
    <row r="2177" spans="1:1">
      <c r="A2177" s="19">
        <v>2177</v>
      </c>
    </row>
    <row r="2178" spans="1:1">
      <c r="A2178" s="19">
        <v>2178</v>
      </c>
    </row>
    <row r="2179" spans="1:1">
      <c r="A2179" s="19">
        <v>2179</v>
      </c>
    </row>
    <row r="2180" spans="1:1">
      <c r="A2180" s="19">
        <v>2180</v>
      </c>
    </row>
    <row r="2181" spans="1:1">
      <c r="A2181" s="19">
        <v>2181</v>
      </c>
    </row>
    <row r="2182" spans="1:1">
      <c r="A2182" s="19">
        <v>2182</v>
      </c>
    </row>
    <row r="2183" spans="1:1">
      <c r="A2183" s="19">
        <v>2183</v>
      </c>
    </row>
    <row r="2184" spans="1:1">
      <c r="A2184" s="19">
        <v>2184</v>
      </c>
    </row>
    <row r="2185" spans="1:1">
      <c r="A2185" s="19">
        <v>2185</v>
      </c>
    </row>
    <row r="2186" spans="1:1">
      <c r="A2186" s="19">
        <v>2186</v>
      </c>
    </row>
    <row r="2187" spans="1:1">
      <c r="A2187" s="19">
        <v>2187</v>
      </c>
    </row>
    <row r="2188" spans="1:1">
      <c r="A2188" s="19">
        <v>2188</v>
      </c>
    </row>
    <row r="2189" spans="1:1">
      <c r="A2189" s="19">
        <v>2189</v>
      </c>
    </row>
    <row r="2190" spans="1:1">
      <c r="A2190" s="19">
        <v>2190</v>
      </c>
    </row>
    <row r="2191" spans="1:1">
      <c r="A2191" s="19">
        <v>2191</v>
      </c>
    </row>
    <row r="2192" spans="1:1">
      <c r="A2192" s="19">
        <v>2192</v>
      </c>
    </row>
    <row r="2193" spans="1:1">
      <c r="A2193" s="19">
        <v>2193</v>
      </c>
    </row>
    <row r="2194" spans="1:1">
      <c r="A2194" s="19">
        <v>2194</v>
      </c>
    </row>
    <row r="2195" spans="1:1">
      <c r="A2195" s="19">
        <v>2195</v>
      </c>
    </row>
    <row r="2196" spans="1:1">
      <c r="A2196" s="19">
        <v>2196</v>
      </c>
    </row>
    <row r="2197" spans="1:1">
      <c r="A2197" s="19">
        <v>2197</v>
      </c>
    </row>
    <row r="2198" spans="1:1">
      <c r="A2198" s="19">
        <v>2198</v>
      </c>
    </row>
    <row r="2199" spans="1:1">
      <c r="A2199" s="19">
        <v>2199</v>
      </c>
    </row>
    <row r="2200" spans="1:1">
      <c r="A2200" s="19">
        <v>2200</v>
      </c>
    </row>
    <row r="2201" spans="1:1">
      <c r="A2201" s="19">
        <v>2201</v>
      </c>
    </row>
    <row r="2202" spans="1:1">
      <c r="A2202" s="19">
        <v>2202</v>
      </c>
    </row>
    <row r="2203" spans="1:1">
      <c r="A2203" s="19">
        <v>2203</v>
      </c>
    </row>
    <row r="2204" spans="1:1">
      <c r="A2204" s="19">
        <v>2204</v>
      </c>
    </row>
    <row r="2205" spans="1:1">
      <c r="A2205" s="19">
        <v>2205</v>
      </c>
    </row>
    <row r="2206" spans="1:1">
      <c r="A2206" s="19">
        <v>2206</v>
      </c>
    </row>
    <row r="2207" spans="1:1">
      <c r="A2207" s="19">
        <v>2207</v>
      </c>
    </row>
    <row r="2208" spans="1:1">
      <c r="A2208" s="19">
        <v>2208</v>
      </c>
    </row>
    <row r="2209" spans="1:1">
      <c r="A2209" s="19">
        <v>2209</v>
      </c>
    </row>
    <row r="2210" spans="1:1">
      <c r="A2210" s="19">
        <v>2210</v>
      </c>
    </row>
    <row r="2211" spans="1:1">
      <c r="A2211" s="19">
        <v>2211</v>
      </c>
    </row>
    <row r="2212" spans="1:1">
      <c r="A2212" s="19">
        <v>2212</v>
      </c>
    </row>
    <row r="2213" spans="1:1">
      <c r="A2213" s="19">
        <v>2213</v>
      </c>
    </row>
    <row r="2214" spans="1:1">
      <c r="A2214" s="19">
        <v>2214</v>
      </c>
    </row>
    <row r="2215" spans="1:1">
      <c r="A2215" s="19">
        <v>2215</v>
      </c>
    </row>
    <row r="2216" spans="1:1">
      <c r="A2216" s="19">
        <v>2216</v>
      </c>
    </row>
    <row r="2217" spans="1:1">
      <c r="A2217" s="19">
        <v>2217</v>
      </c>
    </row>
    <row r="2218" spans="1:1">
      <c r="A2218" s="19">
        <v>2218</v>
      </c>
    </row>
    <row r="2219" spans="1:1">
      <c r="A2219" s="19">
        <v>2219</v>
      </c>
    </row>
    <row r="2220" spans="1:1">
      <c r="A2220" s="19">
        <v>2220</v>
      </c>
    </row>
    <row r="2221" spans="1:1">
      <c r="A2221" s="19">
        <v>2221</v>
      </c>
    </row>
    <row r="2222" spans="1:1">
      <c r="A2222" s="19">
        <v>2222</v>
      </c>
    </row>
    <row r="2223" spans="1:1">
      <c r="A2223" s="19">
        <v>2223</v>
      </c>
    </row>
    <row r="2224" spans="1:1">
      <c r="A2224" s="19">
        <v>2224</v>
      </c>
    </row>
    <row r="2225" spans="1:1">
      <c r="A2225" s="19">
        <v>2225</v>
      </c>
    </row>
    <row r="2226" spans="1:1">
      <c r="A2226" s="19">
        <v>2226</v>
      </c>
    </row>
    <row r="2227" spans="1:1">
      <c r="A2227" s="19">
        <v>2227</v>
      </c>
    </row>
    <row r="2228" spans="1:1">
      <c r="A2228" s="19">
        <v>2228</v>
      </c>
    </row>
    <row r="2229" spans="1:1">
      <c r="A2229" s="19">
        <v>2229</v>
      </c>
    </row>
    <row r="2230" spans="1:1">
      <c r="A2230" s="19">
        <v>2230</v>
      </c>
    </row>
    <row r="2231" spans="1:1">
      <c r="A2231" s="19">
        <v>2231</v>
      </c>
    </row>
    <row r="2232" spans="1:1">
      <c r="A2232" s="19">
        <v>2232</v>
      </c>
    </row>
    <row r="2233" spans="1:1">
      <c r="A2233" s="19">
        <v>2233</v>
      </c>
    </row>
    <row r="2234" spans="1:1">
      <c r="A2234" s="19">
        <v>2234</v>
      </c>
    </row>
    <row r="2235" spans="1:1">
      <c r="A2235" s="19">
        <v>2235</v>
      </c>
    </row>
    <row r="2236" spans="1:1">
      <c r="A2236" s="19">
        <v>2236</v>
      </c>
    </row>
    <row r="2237" spans="1:1">
      <c r="A2237" s="19">
        <v>2237</v>
      </c>
    </row>
    <row r="2238" spans="1:1">
      <c r="A2238" s="19">
        <v>2238</v>
      </c>
    </row>
    <row r="2239" spans="1:1">
      <c r="A2239" s="19">
        <v>2239</v>
      </c>
    </row>
    <row r="2240" spans="1:1">
      <c r="A2240" s="19">
        <v>2240</v>
      </c>
    </row>
    <row r="2241" spans="1:1">
      <c r="A2241" s="19">
        <v>2241</v>
      </c>
    </row>
    <row r="2242" spans="1:1">
      <c r="A2242" s="19">
        <v>2242</v>
      </c>
    </row>
    <row r="2243" spans="1:1">
      <c r="A2243" s="19">
        <v>2243</v>
      </c>
    </row>
    <row r="2244" spans="1:1">
      <c r="A2244" s="19">
        <v>2244</v>
      </c>
    </row>
    <row r="2245" spans="1:1">
      <c r="A2245" s="19">
        <v>2245</v>
      </c>
    </row>
    <row r="2246" spans="1:1">
      <c r="A2246" s="19">
        <v>2246</v>
      </c>
    </row>
    <row r="2247" spans="1:1">
      <c r="A2247" s="19">
        <v>2247</v>
      </c>
    </row>
    <row r="2248" spans="1:1">
      <c r="A2248" s="19">
        <v>2248</v>
      </c>
    </row>
    <row r="2249" spans="1:1">
      <c r="A2249" s="19">
        <v>2249</v>
      </c>
    </row>
    <row r="2250" spans="1:1">
      <c r="A2250" s="19">
        <v>2250</v>
      </c>
    </row>
    <row r="2251" spans="1:1">
      <c r="A2251" s="19">
        <v>2251</v>
      </c>
    </row>
    <row r="2252" spans="1:1">
      <c r="A2252" s="19">
        <v>2252</v>
      </c>
    </row>
    <row r="2253" spans="1:1">
      <c r="A2253" s="19">
        <v>2253</v>
      </c>
    </row>
    <row r="2254" spans="1:1">
      <c r="A2254" s="19">
        <v>2254</v>
      </c>
    </row>
    <row r="2255" spans="1:1">
      <c r="A2255" s="19">
        <v>2255</v>
      </c>
    </row>
    <row r="2256" spans="1:1">
      <c r="A2256" s="19">
        <v>2256</v>
      </c>
    </row>
    <row r="2257" spans="1:1">
      <c r="A2257" s="19">
        <v>2257</v>
      </c>
    </row>
    <row r="2258" spans="1:1">
      <c r="A2258" s="19">
        <v>2258</v>
      </c>
    </row>
    <row r="2259" spans="1:1">
      <c r="A2259" s="19">
        <v>2259</v>
      </c>
    </row>
    <row r="2260" spans="1:1">
      <c r="A2260" s="19">
        <v>2260</v>
      </c>
    </row>
    <row r="2261" spans="1:1">
      <c r="A2261" s="19">
        <v>2261</v>
      </c>
    </row>
    <row r="2262" spans="1:1">
      <c r="A2262" s="19">
        <v>2262</v>
      </c>
    </row>
    <row r="2263" spans="1:1">
      <c r="A2263" s="19">
        <v>2263</v>
      </c>
    </row>
    <row r="2264" spans="1:1">
      <c r="A2264" s="19">
        <v>2264</v>
      </c>
    </row>
    <row r="2265" spans="1:1">
      <c r="A2265" s="19">
        <v>2265</v>
      </c>
    </row>
    <row r="2266" spans="1:1">
      <c r="A2266" s="19">
        <v>2266</v>
      </c>
    </row>
    <row r="2267" spans="1:1">
      <c r="A2267" s="19">
        <v>2267</v>
      </c>
    </row>
    <row r="2268" spans="1:1">
      <c r="A2268" s="19">
        <v>2268</v>
      </c>
    </row>
    <row r="2269" spans="1:1">
      <c r="A2269" s="19">
        <v>2269</v>
      </c>
    </row>
    <row r="2270" spans="1:1">
      <c r="A2270" s="19">
        <v>2270</v>
      </c>
    </row>
    <row r="2271" spans="1:1">
      <c r="A2271" s="19">
        <v>2271</v>
      </c>
    </row>
    <row r="2272" spans="1:1">
      <c r="A2272" s="19">
        <v>2272</v>
      </c>
    </row>
    <row r="2273" spans="1:1">
      <c r="A2273" s="19">
        <v>2273</v>
      </c>
    </row>
    <row r="2274" spans="1:1">
      <c r="A2274" s="19">
        <v>2274</v>
      </c>
    </row>
    <row r="2275" spans="1:1">
      <c r="A2275" s="19">
        <v>2275</v>
      </c>
    </row>
    <row r="2276" spans="1:1">
      <c r="A2276" s="19">
        <v>2276</v>
      </c>
    </row>
    <row r="2277" spans="1:1">
      <c r="A2277" s="19">
        <v>2277</v>
      </c>
    </row>
    <row r="2278" spans="1:1">
      <c r="A2278" s="19">
        <v>2278</v>
      </c>
    </row>
    <row r="2279" spans="1:1">
      <c r="A2279" s="19">
        <v>2279</v>
      </c>
    </row>
    <row r="2280" spans="1:1">
      <c r="A2280" s="19">
        <v>2280</v>
      </c>
    </row>
    <row r="2281" spans="1:1">
      <c r="A2281" s="19">
        <v>2281</v>
      </c>
    </row>
    <row r="2282" spans="1:1">
      <c r="A2282" s="19">
        <v>2282</v>
      </c>
    </row>
    <row r="2283" spans="1:1">
      <c r="A2283" s="19">
        <v>2283</v>
      </c>
    </row>
    <row r="2284" spans="1:1">
      <c r="A2284" s="19">
        <v>2284</v>
      </c>
    </row>
    <row r="2285" spans="1:1">
      <c r="A2285" s="19">
        <v>2285</v>
      </c>
    </row>
    <row r="2286" spans="1:1">
      <c r="A2286" s="19">
        <v>2286</v>
      </c>
    </row>
    <row r="2287" spans="1:1">
      <c r="A2287" s="19">
        <v>2287</v>
      </c>
    </row>
    <row r="2288" spans="1:1">
      <c r="A2288" s="19">
        <v>2288</v>
      </c>
    </row>
    <row r="2289" spans="1:1">
      <c r="A2289" s="19">
        <v>2289</v>
      </c>
    </row>
    <row r="2290" spans="1:1">
      <c r="A2290" s="19">
        <v>2290</v>
      </c>
    </row>
    <row r="2291" spans="1:1">
      <c r="A2291" s="19">
        <v>2291</v>
      </c>
    </row>
    <row r="2292" spans="1:1">
      <c r="A2292" s="19">
        <v>2292</v>
      </c>
    </row>
    <row r="2293" spans="1:1">
      <c r="A2293" s="19">
        <v>2293</v>
      </c>
    </row>
    <row r="2294" spans="1:1">
      <c r="A2294" s="19">
        <v>2294</v>
      </c>
    </row>
    <row r="2295" spans="1:1">
      <c r="A2295" s="19">
        <v>2295</v>
      </c>
    </row>
    <row r="2296" spans="1:1">
      <c r="A2296" s="19">
        <v>2296</v>
      </c>
    </row>
    <row r="2297" spans="1:1">
      <c r="A2297" s="19">
        <v>2297</v>
      </c>
    </row>
    <row r="2298" spans="1:1">
      <c r="A2298" s="19">
        <v>2298</v>
      </c>
    </row>
    <row r="2299" spans="1:1">
      <c r="A2299" s="19">
        <v>2299</v>
      </c>
    </row>
    <row r="2300" spans="1:1">
      <c r="A2300" s="19">
        <v>2300</v>
      </c>
    </row>
    <row r="2301" spans="1:1">
      <c r="A2301" s="19">
        <v>2301</v>
      </c>
    </row>
    <row r="2302" spans="1:1">
      <c r="A2302" s="19">
        <v>2302</v>
      </c>
    </row>
    <row r="2303" spans="1:1">
      <c r="A2303" s="19">
        <v>2303</v>
      </c>
    </row>
    <row r="2304" spans="1:1">
      <c r="A2304" s="19">
        <v>2304</v>
      </c>
    </row>
    <row r="2305" spans="1:1">
      <c r="A2305" s="19">
        <v>2305</v>
      </c>
    </row>
    <row r="2306" spans="1:1">
      <c r="A2306" s="19">
        <v>2306</v>
      </c>
    </row>
    <row r="2307" spans="1:1">
      <c r="A2307" s="19">
        <v>2307</v>
      </c>
    </row>
    <row r="2308" spans="1:1">
      <c r="A2308" s="19">
        <v>2308</v>
      </c>
    </row>
    <row r="2309" spans="1:1">
      <c r="A2309" s="19">
        <v>2309</v>
      </c>
    </row>
    <row r="2310" spans="1:1">
      <c r="A2310" s="19">
        <v>2310</v>
      </c>
    </row>
    <row r="2311" spans="1:1">
      <c r="A2311" s="19">
        <v>2311</v>
      </c>
    </row>
    <row r="2312" spans="1:1">
      <c r="A2312" s="19">
        <v>2312</v>
      </c>
    </row>
    <row r="2313" spans="1:1">
      <c r="A2313" s="19">
        <v>2313</v>
      </c>
    </row>
    <row r="2314" spans="1:1">
      <c r="A2314" s="19">
        <v>2314</v>
      </c>
    </row>
    <row r="2315" spans="1:1">
      <c r="A2315" s="19">
        <v>2315</v>
      </c>
    </row>
    <row r="2316" spans="1:1">
      <c r="A2316" s="19">
        <v>2316</v>
      </c>
    </row>
    <row r="2317" spans="1:1">
      <c r="A2317" s="19">
        <v>2317</v>
      </c>
    </row>
    <row r="2318" spans="1:1">
      <c r="A2318" s="19">
        <v>2318</v>
      </c>
    </row>
    <row r="2319" spans="1:1">
      <c r="A2319" s="19">
        <v>2319</v>
      </c>
    </row>
    <row r="2320" spans="1:1">
      <c r="A2320" s="19">
        <v>2320</v>
      </c>
    </row>
    <row r="2321" spans="1:1">
      <c r="A2321" s="19">
        <v>2321</v>
      </c>
    </row>
    <row r="2322" spans="1:1">
      <c r="A2322" s="19">
        <v>2322</v>
      </c>
    </row>
    <row r="2323" spans="1:1">
      <c r="A2323" s="19">
        <v>2323</v>
      </c>
    </row>
    <row r="2324" spans="1:1">
      <c r="A2324" s="19">
        <v>2324</v>
      </c>
    </row>
    <row r="2325" spans="1:1">
      <c r="A2325" s="19">
        <v>2325</v>
      </c>
    </row>
    <row r="2326" spans="1:1">
      <c r="A2326" s="19">
        <v>2326</v>
      </c>
    </row>
    <row r="2327" spans="1:1">
      <c r="A2327" s="19">
        <v>2327</v>
      </c>
    </row>
    <row r="2328" spans="1:1">
      <c r="A2328" s="19">
        <v>2328</v>
      </c>
    </row>
    <row r="2329" spans="1:1">
      <c r="A2329" s="19">
        <v>2329</v>
      </c>
    </row>
    <row r="2330" spans="1:1">
      <c r="A2330" s="19">
        <v>2330</v>
      </c>
    </row>
    <row r="2331" spans="1:1">
      <c r="A2331" s="19">
        <v>2331</v>
      </c>
    </row>
    <row r="2332" spans="1:1">
      <c r="A2332" s="19">
        <v>2332</v>
      </c>
    </row>
    <row r="2333" spans="1:1">
      <c r="A2333" s="19">
        <v>2333</v>
      </c>
    </row>
    <row r="2334" spans="1:1">
      <c r="A2334" s="19">
        <v>2334</v>
      </c>
    </row>
    <row r="2335" spans="1:1">
      <c r="A2335" s="19">
        <v>2335</v>
      </c>
    </row>
    <row r="2336" spans="1:1">
      <c r="A2336" s="19">
        <v>2336</v>
      </c>
    </row>
    <row r="2337" spans="1:1">
      <c r="A2337" s="19">
        <v>2337</v>
      </c>
    </row>
    <row r="2338" spans="1:1">
      <c r="A2338" s="19">
        <v>2338</v>
      </c>
    </row>
    <row r="2339" spans="1:1">
      <c r="A2339" s="19">
        <v>2339</v>
      </c>
    </row>
    <row r="2340" spans="1:1">
      <c r="A2340" s="19">
        <v>2340</v>
      </c>
    </row>
    <row r="2341" spans="1:1">
      <c r="A2341" s="19">
        <v>2341</v>
      </c>
    </row>
    <row r="2342" spans="1:1">
      <c r="A2342" s="19">
        <v>2342</v>
      </c>
    </row>
    <row r="2343" spans="1:1">
      <c r="A2343" s="19">
        <v>2343</v>
      </c>
    </row>
    <row r="2344" spans="1:1">
      <c r="A2344" s="19">
        <v>2344</v>
      </c>
    </row>
    <row r="2345" spans="1:1">
      <c r="A2345" s="19">
        <v>2345</v>
      </c>
    </row>
    <row r="2346" spans="1:1">
      <c r="A2346" s="19">
        <v>2346</v>
      </c>
    </row>
    <row r="2347" spans="1:1">
      <c r="A2347" s="19">
        <v>2347</v>
      </c>
    </row>
    <row r="2348" spans="1:1">
      <c r="A2348" s="19">
        <v>2348</v>
      </c>
    </row>
    <row r="2349" spans="1:1">
      <c r="A2349" s="19">
        <v>2349</v>
      </c>
    </row>
    <row r="2350" spans="1:1">
      <c r="A2350" s="19">
        <v>2350</v>
      </c>
    </row>
    <row r="2351" spans="1:1">
      <c r="A2351" s="19">
        <v>2351</v>
      </c>
    </row>
    <row r="2352" spans="1:1">
      <c r="A2352" s="19">
        <v>2352</v>
      </c>
    </row>
    <row r="2353" spans="1:1">
      <c r="A2353" s="19">
        <v>2353</v>
      </c>
    </row>
    <row r="2354" spans="1:1">
      <c r="A2354" s="19">
        <v>2354</v>
      </c>
    </row>
    <row r="2355" spans="1:1">
      <c r="A2355" s="19">
        <v>2355</v>
      </c>
    </row>
    <row r="2356" spans="1:1">
      <c r="A2356" s="19">
        <v>2356</v>
      </c>
    </row>
    <row r="2357" spans="1:1">
      <c r="A2357" s="19">
        <v>2357</v>
      </c>
    </row>
    <row r="2358" spans="1:1">
      <c r="A2358" s="19">
        <v>2358</v>
      </c>
    </row>
    <row r="2359" spans="1:1">
      <c r="A2359" s="19">
        <v>2359</v>
      </c>
    </row>
    <row r="2360" spans="1:1">
      <c r="A2360" s="19">
        <v>2360</v>
      </c>
    </row>
    <row r="2361" spans="1:1">
      <c r="A2361" s="19">
        <v>2361</v>
      </c>
    </row>
    <row r="2362" spans="1:1">
      <c r="A2362" s="19">
        <v>2362</v>
      </c>
    </row>
    <row r="2363" spans="1:1">
      <c r="A2363" s="19">
        <v>2363</v>
      </c>
    </row>
    <row r="2364" spans="1:1">
      <c r="A2364" s="19">
        <v>2364</v>
      </c>
    </row>
    <row r="2365" spans="1:1">
      <c r="A2365" s="19">
        <v>2365</v>
      </c>
    </row>
    <row r="2366" spans="1:1">
      <c r="A2366" s="19">
        <v>2366</v>
      </c>
    </row>
    <row r="2367" spans="1:1">
      <c r="A2367" s="19">
        <v>2367</v>
      </c>
    </row>
    <row r="2368" spans="1:1">
      <c r="A2368" s="19">
        <v>2368</v>
      </c>
    </row>
    <row r="2369" spans="1:1">
      <c r="A2369" s="19">
        <v>2369</v>
      </c>
    </row>
    <row r="2370" spans="1:1">
      <c r="A2370" s="19">
        <v>2370</v>
      </c>
    </row>
    <row r="2371" spans="1:1">
      <c r="A2371" s="19">
        <v>2371</v>
      </c>
    </row>
    <row r="2372" spans="1:1">
      <c r="A2372" s="19">
        <v>2372</v>
      </c>
    </row>
    <row r="2373" spans="1:1">
      <c r="A2373" s="19">
        <v>2373</v>
      </c>
    </row>
    <row r="2374" spans="1:1">
      <c r="A2374" s="19">
        <v>2374</v>
      </c>
    </row>
    <row r="2375" spans="1:1">
      <c r="A2375" s="19">
        <v>2375</v>
      </c>
    </row>
    <row r="2376" spans="1:1">
      <c r="A2376" s="19">
        <v>2376</v>
      </c>
    </row>
    <row r="2377" spans="1:1">
      <c r="A2377" s="19">
        <v>2377</v>
      </c>
    </row>
    <row r="2378" spans="1:1">
      <c r="A2378" s="19">
        <v>2378</v>
      </c>
    </row>
    <row r="2379" spans="1:1">
      <c r="A2379" s="19">
        <v>2379</v>
      </c>
    </row>
    <row r="2380" spans="1:1">
      <c r="A2380" s="19">
        <v>2380</v>
      </c>
    </row>
    <row r="2381" spans="1:1">
      <c r="A2381" s="19">
        <v>2381</v>
      </c>
    </row>
    <row r="2382" spans="1:1">
      <c r="A2382" s="19">
        <v>2382</v>
      </c>
    </row>
    <row r="2383" spans="1:1">
      <c r="A2383" s="19">
        <v>2383</v>
      </c>
    </row>
    <row r="2384" spans="1:1">
      <c r="A2384" s="19">
        <v>2384</v>
      </c>
    </row>
    <row r="2385" spans="1:1">
      <c r="A2385" s="19">
        <v>2385</v>
      </c>
    </row>
    <row r="2386" spans="1:1">
      <c r="A2386" s="19">
        <v>2386</v>
      </c>
    </row>
    <row r="2387" spans="1:1">
      <c r="A2387" s="19">
        <v>2387</v>
      </c>
    </row>
    <row r="2388" spans="1:1">
      <c r="A2388" s="19">
        <v>2388</v>
      </c>
    </row>
    <row r="2389" spans="1:1">
      <c r="A2389" s="19">
        <v>2389</v>
      </c>
    </row>
    <row r="2390" spans="1:1">
      <c r="A2390" s="19">
        <v>2390</v>
      </c>
    </row>
    <row r="2391" spans="1:1">
      <c r="A2391" s="19">
        <v>2391</v>
      </c>
    </row>
    <row r="2392" spans="1:1">
      <c r="A2392" s="19">
        <v>2392</v>
      </c>
    </row>
    <row r="2393" spans="1:1">
      <c r="A2393" s="19">
        <v>2393</v>
      </c>
    </row>
    <row r="2394" spans="1:1">
      <c r="A2394" s="19">
        <v>2394</v>
      </c>
    </row>
    <row r="2395" spans="1:1">
      <c r="A2395" s="19">
        <v>2395</v>
      </c>
    </row>
    <row r="2396" spans="1:1">
      <c r="A2396" s="19">
        <v>2396</v>
      </c>
    </row>
    <row r="2397" spans="1:1">
      <c r="A2397" s="19">
        <v>2397</v>
      </c>
    </row>
    <row r="2398" spans="1:1">
      <c r="A2398" s="19">
        <v>2398</v>
      </c>
    </row>
    <row r="2399" spans="1:1">
      <c r="A2399" s="19">
        <v>2399</v>
      </c>
    </row>
    <row r="2400" spans="1:1">
      <c r="A2400" s="19">
        <v>2400</v>
      </c>
    </row>
    <row r="2401" spans="1:1">
      <c r="A2401" s="19">
        <v>2401</v>
      </c>
    </row>
    <row r="2402" spans="1:1">
      <c r="A2402" s="19">
        <v>2402</v>
      </c>
    </row>
    <row r="2403" spans="1:1">
      <c r="A2403" s="19">
        <v>2403</v>
      </c>
    </row>
    <row r="2404" spans="1:1">
      <c r="A2404" s="19">
        <v>2404</v>
      </c>
    </row>
    <row r="2405" spans="1:1">
      <c r="A2405" s="19">
        <v>2405</v>
      </c>
    </row>
    <row r="2406" spans="1:1">
      <c r="A2406" s="19">
        <v>2406</v>
      </c>
    </row>
    <row r="2407" spans="1:1">
      <c r="A2407" s="19">
        <v>2407</v>
      </c>
    </row>
    <row r="2408" spans="1:1">
      <c r="A2408" s="19">
        <v>2408</v>
      </c>
    </row>
    <row r="2409" spans="1:1">
      <c r="A2409" s="19">
        <v>2409</v>
      </c>
    </row>
    <row r="2410" spans="1:1">
      <c r="A2410" s="19">
        <v>2410</v>
      </c>
    </row>
    <row r="2411" spans="1:1">
      <c r="A2411" s="19">
        <v>2411</v>
      </c>
    </row>
    <row r="2412" spans="1:1">
      <c r="A2412" s="19">
        <v>2412</v>
      </c>
    </row>
    <row r="2413" spans="1:1">
      <c r="A2413" s="19">
        <v>2413</v>
      </c>
    </row>
    <row r="2414" spans="1:1">
      <c r="A2414" s="19">
        <v>2414</v>
      </c>
    </row>
    <row r="2415" spans="1:1">
      <c r="A2415" s="19">
        <v>2415</v>
      </c>
    </row>
    <row r="2416" spans="1:1">
      <c r="A2416" s="19">
        <v>2416</v>
      </c>
    </row>
    <row r="2417" spans="1:1">
      <c r="A2417" s="19">
        <v>2417</v>
      </c>
    </row>
    <row r="2418" spans="1:1">
      <c r="A2418" s="19">
        <v>2418</v>
      </c>
    </row>
    <row r="2419" spans="1:1">
      <c r="A2419" s="19">
        <v>2419</v>
      </c>
    </row>
    <row r="2420" spans="1:1">
      <c r="A2420" s="19">
        <v>2420</v>
      </c>
    </row>
    <row r="2421" spans="1:1">
      <c r="A2421" s="19">
        <v>2421</v>
      </c>
    </row>
    <row r="2422" spans="1:1">
      <c r="A2422" s="19">
        <v>2422</v>
      </c>
    </row>
    <row r="2423" spans="1:1">
      <c r="A2423" s="19">
        <v>2423</v>
      </c>
    </row>
    <row r="2424" spans="1:1">
      <c r="A2424" s="19">
        <v>2424</v>
      </c>
    </row>
    <row r="2425" spans="1:1">
      <c r="A2425" s="19">
        <v>2425</v>
      </c>
    </row>
    <row r="2426" spans="1:1">
      <c r="A2426" s="19">
        <v>2426</v>
      </c>
    </row>
    <row r="2427" spans="1:1">
      <c r="A2427" s="19">
        <v>2427</v>
      </c>
    </row>
    <row r="2428" spans="1:1">
      <c r="A2428" s="19">
        <v>2428</v>
      </c>
    </row>
    <row r="2429" spans="1:1">
      <c r="A2429" s="19">
        <v>2429</v>
      </c>
    </row>
    <row r="2430" spans="1:1">
      <c r="A2430" s="19">
        <v>2430</v>
      </c>
    </row>
    <row r="2431" spans="1:1">
      <c r="A2431" s="19">
        <v>2431</v>
      </c>
    </row>
    <row r="2432" spans="1:1">
      <c r="A2432" s="19">
        <v>2432</v>
      </c>
    </row>
    <row r="2433" spans="1:1">
      <c r="A2433" s="19">
        <v>2433</v>
      </c>
    </row>
    <row r="2434" spans="1:1">
      <c r="A2434" s="19">
        <v>2434</v>
      </c>
    </row>
    <row r="2435" spans="1:1">
      <c r="A2435" s="19">
        <v>2435</v>
      </c>
    </row>
    <row r="2436" spans="1:1">
      <c r="A2436" s="19">
        <v>2436</v>
      </c>
    </row>
    <row r="2437" spans="1:1">
      <c r="A2437" s="19">
        <v>2437</v>
      </c>
    </row>
    <row r="2438" spans="1:1">
      <c r="A2438" s="19">
        <v>2438</v>
      </c>
    </row>
    <row r="2439" spans="1:1">
      <c r="A2439" s="19">
        <v>2439</v>
      </c>
    </row>
    <row r="2440" spans="1:1">
      <c r="A2440" s="19">
        <v>2440</v>
      </c>
    </row>
    <row r="2441" spans="1:1">
      <c r="A2441" s="19">
        <v>2441</v>
      </c>
    </row>
    <row r="2442" spans="1:1">
      <c r="A2442" s="19">
        <v>2442</v>
      </c>
    </row>
    <row r="2443" spans="1:1">
      <c r="A2443" s="19">
        <v>2443</v>
      </c>
    </row>
    <row r="2444" spans="1:1">
      <c r="A2444" s="19">
        <v>2444</v>
      </c>
    </row>
    <row r="2445" spans="1:1">
      <c r="A2445" s="19">
        <v>2445</v>
      </c>
    </row>
    <row r="2446" spans="1:1">
      <c r="A2446" s="19">
        <v>2446</v>
      </c>
    </row>
    <row r="2447" spans="1:1">
      <c r="A2447" s="19">
        <v>2447</v>
      </c>
    </row>
    <row r="2448" spans="1:1">
      <c r="A2448" s="19">
        <v>2448</v>
      </c>
    </row>
    <row r="2449" spans="1:1">
      <c r="A2449" s="19">
        <v>2449</v>
      </c>
    </row>
    <row r="2450" spans="1:1">
      <c r="A2450" s="19">
        <v>2450</v>
      </c>
    </row>
    <row r="2451" spans="1:1">
      <c r="A2451" s="19">
        <v>2451</v>
      </c>
    </row>
    <row r="2452" spans="1:1">
      <c r="A2452" s="19">
        <v>2452</v>
      </c>
    </row>
    <row r="2453" spans="1:1">
      <c r="A2453" s="19">
        <v>2453</v>
      </c>
    </row>
    <row r="2454" spans="1:1">
      <c r="A2454" s="19">
        <v>2454</v>
      </c>
    </row>
    <row r="2455" spans="1:1">
      <c r="A2455" s="19">
        <v>2455</v>
      </c>
    </row>
    <row r="2456" spans="1:1">
      <c r="A2456" s="19">
        <v>2456</v>
      </c>
    </row>
    <row r="2457" spans="1:1">
      <c r="A2457" s="19">
        <v>2457</v>
      </c>
    </row>
    <row r="2458" spans="1:1">
      <c r="A2458" s="19">
        <v>2458</v>
      </c>
    </row>
    <row r="2459" spans="1:1">
      <c r="A2459" s="19">
        <v>2459</v>
      </c>
    </row>
    <row r="2460" spans="1:1">
      <c r="A2460" s="19">
        <v>2460</v>
      </c>
    </row>
    <row r="2461" spans="1:1">
      <c r="A2461" s="19">
        <v>2461</v>
      </c>
    </row>
    <row r="2462" spans="1:1">
      <c r="A2462" s="19">
        <v>2462</v>
      </c>
    </row>
    <row r="2463" spans="1:1">
      <c r="A2463" s="19">
        <v>2463</v>
      </c>
    </row>
    <row r="2464" spans="1:1">
      <c r="A2464" s="19">
        <v>2464</v>
      </c>
    </row>
    <row r="2465" spans="1:1">
      <c r="A2465" s="19">
        <v>2465</v>
      </c>
    </row>
    <row r="2466" spans="1:1">
      <c r="A2466" s="19">
        <v>2466</v>
      </c>
    </row>
    <row r="2467" spans="1:1">
      <c r="A2467" s="19">
        <v>2467</v>
      </c>
    </row>
    <row r="2468" spans="1:1">
      <c r="A2468" s="19">
        <v>2468</v>
      </c>
    </row>
    <row r="2469" spans="1:1">
      <c r="A2469" s="19">
        <v>2469</v>
      </c>
    </row>
    <row r="2470" spans="1:1">
      <c r="A2470" s="19">
        <v>2470</v>
      </c>
    </row>
    <row r="2471" spans="1:1">
      <c r="A2471" s="19">
        <v>2471</v>
      </c>
    </row>
    <row r="2472" spans="1:1">
      <c r="A2472" s="19">
        <v>2472</v>
      </c>
    </row>
    <row r="2473" spans="1:1">
      <c r="A2473" s="19">
        <v>2473</v>
      </c>
    </row>
    <row r="2474" spans="1:1">
      <c r="A2474" s="19">
        <v>2474</v>
      </c>
    </row>
    <row r="2475" spans="1:1">
      <c r="A2475" s="19">
        <v>2475</v>
      </c>
    </row>
    <row r="2476" spans="1:1">
      <c r="A2476" s="19">
        <v>2476</v>
      </c>
    </row>
    <row r="2477" spans="1:1">
      <c r="A2477" s="19">
        <v>2477</v>
      </c>
    </row>
    <row r="2478" spans="1:1">
      <c r="A2478" s="19">
        <v>2478</v>
      </c>
    </row>
    <row r="2479" spans="1:1">
      <c r="A2479" s="19">
        <v>2479</v>
      </c>
    </row>
    <row r="2480" spans="1:1">
      <c r="A2480" s="19">
        <v>2480</v>
      </c>
    </row>
    <row r="2481" spans="1:1">
      <c r="A2481" s="19">
        <v>2481</v>
      </c>
    </row>
    <row r="2482" spans="1:1">
      <c r="A2482" s="19">
        <v>2482</v>
      </c>
    </row>
    <row r="2483" spans="1:1">
      <c r="A2483" s="19">
        <v>2483</v>
      </c>
    </row>
    <row r="2484" spans="1:1">
      <c r="A2484" s="19">
        <v>2484</v>
      </c>
    </row>
    <row r="2485" spans="1:1">
      <c r="A2485" s="19">
        <v>2485</v>
      </c>
    </row>
    <row r="2486" spans="1:1">
      <c r="A2486" s="19">
        <v>2486</v>
      </c>
    </row>
    <row r="2487" spans="1:1">
      <c r="A2487" s="19">
        <v>2487</v>
      </c>
    </row>
    <row r="2488" spans="1:1">
      <c r="A2488" s="19">
        <v>2488</v>
      </c>
    </row>
    <row r="2489" spans="1:1">
      <c r="A2489" s="19">
        <v>2489</v>
      </c>
    </row>
    <row r="2490" spans="1:1">
      <c r="A2490" s="19">
        <v>2490</v>
      </c>
    </row>
    <row r="2491" spans="1:1">
      <c r="A2491" s="19">
        <v>2491</v>
      </c>
    </row>
    <row r="2492" spans="1:1">
      <c r="A2492" s="19">
        <v>2492</v>
      </c>
    </row>
    <row r="2493" spans="1:1">
      <c r="A2493" s="19">
        <v>2493</v>
      </c>
    </row>
    <row r="2494" spans="1:1">
      <c r="A2494" s="19">
        <v>2494</v>
      </c>
    </row>
    <row r="2495" spans="1:1">
      <c r="A2495" s="19">
        <v>2495</v>
      </c>
    </row>
    <row r="2496" spans="1:1">
      <c r="A2496" s="19">
        <v>2496</v>
      </c>
    </row>
    <row r="2497" spans="1:1">
      <c r="A2497" s="19">
        <v>2497</v>
      </c>
    </row>
    <row r="2498" spans="1:1">
      <c r="A2498" s="19">
        <v>2498</v>
      </c>
    </row>
    <row r="2499" spans="1:1">
      <c r="A2499" s="19">
        <v>2499</v>
      </c>
    </row>
    <row r="2500" spans="1:1">
      <c r="A2500" s="19">
        <v>2500</v>
      </c>
    </row>
    <row r="2501" spans="1:1">
      <c r="A2501" s="19">
        <v>2501</v>
      </c>
    </row>
    <row r="2502" spans="1:1">
      <c r="A2502" s="19">
        <v>2502</v>
      </c>
    </row>
    <row r="2503" spans="1:1">
      <c r="A2503" s="19">
        <v>2503</v>
      </c>
    </row>
    <row r="2504" spans="1:1">
      <c r="A2504" s="19">
        <v>2504</v>
      </c>
    </row>
    <row r="2505" spans="1:1">
      <c r="A2505" s="19">
        <v>2505</v>
      </c>
    </row>
    <row r="2506" spans="1:1">
      <c r="A2506" s="19">
        <v>2506</v>
      </c>
    </row>
    <row r="2507" spans="1:1">
      <c r="A2507" s="19">
        <v>2507</v>
      </c>
    </row>
    <row r="2508" spans="1:1">
      <c r="A2508" s="19">
        <v>2508</v>
      </c>
    </row>
    <row r="2509" spans="1:1">
      <c r="A2509" s="19">
        <v>2509</v>
      </c>
    </row>
    <row r="2510" spans="1:1">
      <c r="A2510" s="19">
        <v>2510</v>
      </c>
    </row>
    <row r="2511" spans="1:1">
      <c r="A2511" s="19">
        <v>2511</v>
      </c>
    </row>
    <row r="2512" spans="1:1">
      <c r="A2512" s="19">
        <v>2512</v>
      </c>
    </row>
    <row r="2513" spans="1:1">
      <c r="A2513" s="19">
        <v>2513</v>
      </c>
    </row>
    <row r="2514" spans="1:1">
      <c r="A2514" s="19">
        <v>2514</v>
      </c>
    </row>
    <row r="2515" spans="1:1">
      <c r="A2515" s="19">
        <v>2515</v>
      </c>
    </row>
    <row r="2516" spans="1:1">
      <c r="A2516" s="19">
        <v>2516</v>
      </c>
    </row>
    <row r="2517" spans="1:1">
      <c r="A2517" s="19">
        <v>2517</v>
      </c>
    </row>
    <row r="2518" spans="1:1">
      <c r="A2518" s="19">
        <v>2518</v>
      </c>
    </row>
    <row r="2519" spans="1:1">
      <c r="A2519" s="19">
        <v>2519</v>
      </c>
    </row>
    <row r="2520" spans="1:1">
      <c r="A2520" s="19">
        <v>2520</v>
      </c>
    </row>
    <row r="2521" spans="1:1">
      <c r="A2521" s="19">
        <v>2521</v>
      </c>
    </row>
    <row r="2522" spans="1:1">
      <c r="A2522" s="19">
        <v>2522</v>
      </c>
    </row>
    <row r="2523" spans="1:1">
      <c r="A2523" s="19">
        <v>2523</v>
      </c>
    </row>
    <row r="2524" spans="1:1">
      <c r="A2524" s="19">
        <v>2524</v>
      </c>
    </row>
    <row r="2525" spans="1:1">
      <c r="A2525" s="19">
        <v>2525</v>
      </c>
    </row>
    <row r="2526" spans="1:1">
      <c r="A2526" s="19">
        <v>2526</v>
      </c>
    </row>
    <row r="2527" spans="1:1">
      <c r="A2527" s="19">
        <v>2527</v>
      </c>
    </row>
    <row r="2528" spans="1:1">
      <c r="A2528" s="19">
        <v>2528</v>
      </c>
    </row>
    <row r="2529" spans="1:1">
      <c r="A2529" s="19">
        <v>2529</v>
      </c>
    </row>
    <row r="2530" spans="1:1">
      <c r="A2530" s="19">
        <v>2530</v>
      </c>
    </row>
    <row r="2531" spans="1:1">
      <c r="A2531" s="19">
        <v>2531</v>
      </c>
    </row>
    <row r="2532" spans="1:1">
      <c r="A2532" s="19">
        <v>2532</v>
      </c>
    </row>
    <row r="2533" spans="1:1">
      <c r="A2533" s="19">
        <v>2533</v>
      </c>
    </row>
    <row r="2534" spans="1:1">
      <c r="A2534" s="19">
        <v>2534</v>
      </c>
    </row>
    <row r="2535" spans="1:1">
      <c r="A2535" s="19">
        <v>2535</v>
      </c>
    </row>
    <row r="2536" spans="1:1">
      <c r="A2536" s="19">
        <v>2536</v>
      </c>
    </row>
    <row r="2537" spans="1:1">
      <c r="A2537" s="19">
        <v>2537</v>
      </c>
    </row>
    <row r="2538" spans="1:1">
      <c r="A2538" s="19">
        <v>2538</v>
      </c>
    </row>
    <row r="2539" spans="1:1">
      <c r="A2539" s="19">
        <v>2539</v>
      </c>
    </row>
    <row r="2540" spans="1:1">
      <c r="A2540" s="19">
        <v>2540</v>
      </c>
    </row>
    <row r="2541" spans="1:1">
      <c r="A2541" s="19">
        <v>2541</v>
      </c>
    </row>
    <row r="2542" spans="1:1">
      <c r="A2542" s="19">
        <v>2542</v>
      </c>
    </row>
    <row r="2543" spans="1:1">
      <c r="A2543" s="19">
        <v>2543</v>
      </c>
    </row>
    <row r="2544" spans="1:1">
      <c r="A2544" s="19">
        <v>2544</v>
      </c>
    </row>
    <row r="2545" spans="1:1">
      <c r="A2545" s="19">
        <v>2545</v>
      </c>
    </row>
    <row r="2546" spans="1:1">
      <c r="A2546" s="19">
        <v>2546</v>
      </c>
    </row>
    <row r="2547" spans="1:1">
      <c r="A2547" s="19">
        <v>2547</v>
      </c>
    </row>
    <row r="2548" spans="1:1">
      <c r="A2548" s="19">
        <v>2548</v>
      </c>
    </row>
    <row r="2549" spans="1:1">
      <c r="A2549" s="19">
        <v>2549</v>
      </c>
    </row>
    <row r="2550" spans="1:1">
      <c r="A2550" s="19">
        <v>2550</v>
      </c>
    </row>
    <row r="2551" spans="1:1">
      <c r="A2551" s="19">
        <v>2551</v>
      </c>
    </row>
    <row r="2552" spans="1:1">
      <c r="A2552" s="19">
        <v>2552</v>
      </c>
    </row>
    <row r="2553" spans="1:1">
      <c r="A2553" s="19">
        <v>2553</v>
      </c>
    </row>
    <row r="2554" spans="1:1">
      <c r="A2554" s="19">
        <v>2554</v>
      </c>
    </row>
    <row r="2555" spans="1:1">
      <c r="A2555" s="19">
        <v>2555</v>
      </c>
    </row>
    <row r="2556" spans="1:1">
      <c r="A2556" s="19">
        <v>2556</v>
      </c>
    </row>
    <row r="2557" spans="1:1">
      <c r="A2557" s="19">
        <v>2557</v>
      </c>
    </row>
    <row r="2558" spans="1:1">
      <c r="A2558" s="19">
        <v>2558</v>
      </c>
    </row>
    <row r="2559" spans="1:1">
      <c r="A2559" s="19">
        <v>2559</v>
      </c>
    </row>
    <row r="2560" spans="1:1">
      <c r="A2560" s="19">
        <v>2560</v>
      </c>
    </row>
    <row r="2561" spans="1:1">
      <c r="A2561" s="19">
        <v>2561</v>
      </c>
    </row>
    <row r="2562" spans="1:1">
      <c r="A2562" s="19">
        <v>2562</v>
      </c>
    </row>
    <row r="2563" spans="1:1">
      <c r="A2563" s="19">
        <v>2563</v>
      </c>
    </row>
    <row r="2564" spans="1:1">
      <c r="A2564" s="19">
        <v>2564</v>
      </c>
    </row>
    <row r="2565" spans="1:1">
      <c r="A2565" s="19">
        <v>2565</v>
      </c>
    </row>
    <row r="2566" spans="1:1">
      <c r="A2566" s="19">
        <v>2566</v>
      </c>
    </row>
    <row r="2567" spans="1:1">
      <c r="A2567" s="19">
        <v>2567</v>
      </c>
    </row>
    <row r="2568" spans="1:1">
      <c r="A2568" s="19">
        <v>2568</v>
      </c>
    </row>
    <row r="2569" spans="1:1">
      <c r="A2569" s="19">
        <v>2569</v>
      </c>
    </row>
    <row r="2570" spans="1:1">
      <c r="A2570" s="19">
        <v>2570</v>
      </c>
    </row>
    <row r="2571" spans="1:1">
      <c r="A2571" s="19">
        <v>2571</v>
      </c>
    </row>
    <row r="2572" spans="1:1">
      <c r="A2572" s="19">
        <v>2572</v>
      </c>
    </row>
    <row r="2573" spans="1:1">
      <c r="A2573" s="19">
        <v>2573</v>
      </c>
    </row>
    <row r="2574" spans="1:1">
      <c r="A2574" s="19">
        <v>2574</v>
      </c>
    </row>
    <row r="2575" spans="1:1">
      <c r="A2575" s="19">
        <v>2575</v>
      </c>
    </row>
    <row r="2576" spans="1:1">
      <c r="A2576" s="19">
        <v>2576</v>
      </c>
    </row>
    <row r="2577" spans="1:1">
      <c r="A2577" s="19">
        <v>2577</v>
      </c>
    </row>
    <row r="2578" spans="1:1">
      <c r="A2578" s="19">
        <v>2578</v>
      </c>
    </row>
    <row r="2579" spans="1:1">
      <c r="A2579" s="19">
        <v>2579</v>
      </c>
    </row>
    <row r="2580" spans="1:1">
      <c r="A2580" s="19">
        <v>2580</v>
      </c>
    </row>
    <row r="2581" spans="1:1">
      <c r="A2581" s="19">
        <v>2581</v>
      </c>
    </row>
    <row r="2582" spans="1:1">
      <c r="A2582" s="19">
        <v>2582</v>
      </c>
    </row>
    <row r="2583" spans="1:1">
      <c r="A2583" s="19">
        <v>2583</v>
      </c>
    </row>
    <row r="2584" spans="1:1">
      <c r="A2584" s="19">
        <v>2584</v>
      </c>
    </row>
    <row r="2585" spans="1:1">
      <c r="A2585" s="19">
        <v>2585</v>
      </c>
    </row>
    <row r="2586" spans="1:1">
      <c r="A2586" s="19">
        <v>2586</v>
      </c>
    </row>
    <row r="2587" spans="1:1">
      <c r="A2587" s="19">
        <v>2587</v>
      </c>
    </row>
    <row r="2588" spans="1:1">
      <c r="A2588" s="19">
        <v>2588</v>
      </c>
    </row>
    <row r="2589" spans="1:1">
      <c r="A2589" s="19">
        <v>2589</v>
      </c>
    </row>
    <row r="2590" spans="1:1">
      <c r="A2590" s="19">
        <v>2590</v>
      </c>
    </row>
    <row r="2591" spans="1:1">
      <c r="A2591" s="19">
        <v>2591</v>
      </c>
    </row>
    <row r="2592" spans="1:1">
      <c r="A2592" s="19">
        <v>2592</v>
      </c>
    </row>
    <row r="2593" spans="1:1">
      <c r="A2593" s="19">
        <v>2593</v>
      </c>
    </row>
    <row r="2594" spans="1:1">
      <c r="A2594" s="19">
        <v>2594</v>
      </c>
    </row>
    <row r="2595" spans="1:1">
      <c r="A2595" s="19">
        <v>2595</v>
      </c>
    </row>
    <row r="2596" spans="1:1">
      <c r="A2596" s="19">
        <v>2596</v>
      </c>
    </row>
    <row r="2597" spans="1:1">
      <c r="A2597" s="19">
        <v>2597</v>
      </c>
    </row>
    <row r="2598" spans="1:1">
      <c r="A2598" s="19">
        <v>2598</v>
      </c>
    </row>
    <row r="2599" spans="1:1">
      <c r="A2599" s="19">
        <v>2599</v>
      </c>
    </row>
    <row r="2600" spans="1:1">
      <c r="A2600" s="19">
        <v>2600</v>
      </c>
    </row>
    <row r="2601" spans="1:1">
      <c r="A2601" s="19">
        <v>2601</v>
      </c>
    </row>
    <row r="2602" spans="1:1">
      <c r="A2602" s="19">
        <v>2602</v>
      </c>
    </row>
    <row r="2603" spans="1:1">
      <c r="A2603" s="19">
        <v>2603</v>
      </c>
    </row>
    <row r="2604" spans="1:1">
      <c r="A2604" s="19">
        <v>2604</v>
      </c>
    </row>
    <row r="2605" spans="1:1">
      <c r="A2605" s="19">
        <v>2605</v>
      </c>
    </row>
    <row r="2606" spans="1:1">
      <c r="A2606" s="19">
        <v>2606</v>
      </c>
    </row>
    <row r="2607" spans="1:1">
      <c r="A2607" s="19">
        <v>2607</v>
      </c>
    </row>
    <row r="2608" spans="1:1">
      <c r="A2608" s="19">
        <v>2608</v>
      </c>
    </row>
    <row r="2609" spans="1:1">
      <c r="A2609" s="19">
        <v>2609</v>
      </c>
    </row>
    <row r="2610" spans="1:1">
      <c r="A2610" s="19">
        <v>2610</v>
      </c>
    </row>
    <row r="2611" spans="1:1">
      <c r="A2611" s="19">
        <v>2611</v>
      </c>
    </row>
    <row r="2612" spans="1:1">
      <c r="A2612" s="19">
        <v>2612</v>
      </c>
    </row>
    <row r="2613" spans="1:1">
      <c r="A2613" s="19">
        <v>2613</v>
      </c>
    </row>
    <row r="2614" spans="1:1">
      <c r="A2614" s="19">
        <v>2614</v>
      </c>
    </row>
    <row r="2615" spans="1:1">
      <c r="A2615" s="19">
        <v>2615</v>
      </c>
    </row>
    <row r="2616" spans="1:1">
      <c r="A2616" s="19">
        <v>2616</v>
      </c>
    </row>
    <row r="2617" spans="1:1">
      <c r="A2617" s="19">
        <v>2617</v>
      </c>
    </row>
    <row r="2618" spans="1:1">
      <c r="A2618" s="19">
        <v>2618</v>
      </c>
    </row>
    <row r="2619" spans="1:1">
      <c r="A2619" s="19">
        <v>2619</v>
      </c>
    </row>
    <row r="2620" spans="1:1">
      <c r="A2620" s="19">
        <v>2620</v>
      </c>
    </row>
    <row r="2621" spans="1:1">
      <c r="A2621" s="19">
        <v>2621</v>
      </c>
    </row>
    <row r="2622" spans="1:1">
      <c r="A2622" s="19">
        <v>2622</v>
      </c>
    </row>
    <row r="2623" spans="1:1">
      <c r="A2623" s="19">
        <v>2623</v>
      </c>
    </row>
    <row r="2624" spans="1:1">
      <c r="A2624" s="19">
        <v>2624</v>
      </c>
    </row>
    <row r="2625" spans="1:1">
      <c r="A2625" s="19">
        <v>2625</v>
      </c>
    </row>
    <row r="2626" spans="1:1">
      <c r="A2626" s="19">
        <v>2626</v>
      </c>
    </row>
    <row r="2627" spans="1:1">
      <c r="A2627" s="19">
        <v>2627</v>
      </c>
    </row>
    <row r="2628" spans="1:1">
      <c r="A2628" s="19">
        <v>2628</v>
      </c>
    </row>
    <row r="2629" spans="1:1">
      <c r="A2629" s="19">
        <v>2629</v>
      </c>
    </row>
    <row r="2630" spans="1:1">
      <c r="A2630" s="19">
        <v>2630</v>
      </c>
    </row>
    <row r="2631" spans="1:1">
      <c r="A2631" s="19">
        <v>2631</v>
      </c>
    </row>
    <row r="2632" spans="1:1">
      <c r="A2632" s="19">
        <v>2632</v>
      </c>
    </row>
    <row r="2633" spans="1:1">
      <c r="A2633" s="19">
        <v>2633</v>
      </c>
    </row>
    <row r="2634" spans="1:1">
      <c r="A2634" s="19">
        <v>2634</v>
      </c>
    </row>
    <row r="2635" spans="1:1">
      <c r="A2635" s="19">
        <v>2635</v>
      </c>
    </row>
    <row r="2636" spans="1:1">
      <c r="A2636" s="19">
        <v>2636</v>
      </c>
    </row>
    <row r="2637" spans="1:1">
      <c r="A2637" s="19">
        <v>2637</v>
      </c>
    </row>
    <row r="2638" spans="1:1">
      <c r="A2638" s="19">
        <v>2638</v>
      </c>
    </row>
    <row r="2639" spans="1:1">
      <c r="A2639" s="19">
        <v>2639</v>
      </c>
    </row>
    <row r="2640" spans="1:1">
      <c r="A2640" s="19">
        <v>2640</v>
      </c>
    </row>
    <row r="2641" spans="1:1">
      <c r="A2641" s="19">
        <v>2641</v>
      </c>
    </row>
    <row r="2642" spans="1:1">
      <c r="A2642" s="19">
        <v>2642</v>
      </c>
    </row>
    <row r="2643" spans="1:1">
      <c r="A2643" s="19">
        <v>2643</v>
      </c>
    </row>
    <row r="2644" spans="1:1">
      <c r="A2644" s="19">
        <v>2644</v>
      </c>
    </row>
    <row r="2645" spans="1:1">
      <c r="A2645" s="19">
        <v>2645</v>
      </c>
    </row>
    <row r="2646" spans="1:1">
      <c r="A2646" s="19">
        <v>2646</v>
      </c>
    </row>
    <row r="2647" spans="1:1">
      <c r="A2647" s="19">
        <v>2647</v>
      </c>
    </row>
    <row r="2648" spans="1:1">
      <c r="A2648" s="19">
        <v>2648</v>
      </c>
    </row>
    <row r="2649" spans="1:1">
      <c r="A2649" s="19">
        <v>2649</v>
      </c>
    </row>
    <row r="2650" spans="1:1">
      <c r="A2650" s="19">
        <v>2650</v>
      </c>
    </row>
    <row r="2651" spans="1:1">
      <c r="A2651" s="19">
        <v>2651</v>
      </c>
    </row>
    <row r="2652" spans="1:1">
      <c r="A2652" s="19">
        <v>2652</v>
      </c>
    </row>
    <row r="2653" spans="1:1">
      <c r="A2653" s="19">
        <v>2653</v>
      </c>
    </row>
    <row r="2654" spans="1:1">
      <c r="A2654" s="19">
        <v>2654</v>
      </c>
    </row>
    <row r="2655" spans="1:1">
      <c r="A2655" s="19">
        <v>2655</v>
      </c>
    </row>
    <row r="2656" spans="1:1">
      <c r="A2656" s="19">
        <v>2656</v>
      </c>
    </row>
    <row r="2657" spans="1:1">
      <c r="A2657" s="19">
        <v>2657</v>
      </c>
    </row>
    <row r="2658" spans="1:1">
      <c r="A2658" s="19">
        <v>2658</v>
      </c>
    </row>
    <row r="2659" spans="1:1">
      <c r="A2659" s="19">
        <v>2659</v>
      </c>
    </row>
    <row r="2660" spans="1:1">
      <c r="A2660" s="19">
        <v>2660</v>
      </c>
    </row>
    <row r="2661" spans="1:1">
      <c r="A2661" s="19">
        <v>2661</v>
      </c>
    </row>
    <row r="2662" spans="1:1">
      <c r="A2662" s="19">
        <v>2662</v>
      </c>
    </row>
    <row r="2663" spans="1:1">
      <c r="A2663" s="19">
        <v>2663</v>
      </c>
    </row>
    <row r="2664" spans="1:1">
      <c r="A2664" s="19">
        <v>2664</v>
      </c>
    </row>
    <row r="2665" spans="1:1">
      <c r="A2665" s="19">
        <v>2665</v>
      </c>
    </row>
    <row r="2666" spans="1:1">
      <c r="A2666" s="19">
        <v>2666</v>
      </c>
    </row>
    <row r="2667" spans="1:1">
      <c r="A2667" s="19">
        <v>2667</v>
      </c>
    </row>
    <row r="2668" spans="1:1">
      <c r="A2668" s="19">
        <v>2668</v>
      </c>
    </row>
    <row r="2669" spans="1:1">
      <c r="A2669" s="19">
        <v>2669</v>
      </c>
    </row>
    <row r="2670" spans="1:1">
      <c r="A2670" s="19">
        <v>2670</v>
      </c>
    </row>
    <row r="2671" spans="1:1">
      <c r="A2671" s="19">
        <v>2671</v>
      </c>
    </row>
    <row r="2672" spans="1:1">
      <c r="A2672" s="19">
        <v>2672</v>
      </c>
    </row>
    <row r="2673" spans="1:1">
      <c r="A2673" s="19">
        <v>2673</v>
      </c>
    </row>
    <row r="2674" spans="1:1">
      <c r="A2674" s="19">
        <v>2674</v>
      </c>
    </row>
    <row r="2675" spans="1:1">
      <c r="A2675" s="19">
        <v>2675</v>
      </c>
    </row>
    <row r="2676" spans="1:1">
      <c r="A2676" s="19">
        <v>2676</v>
      </c>
    </row>
    <row r="2677" spans="1:1">
      <c r="A2677" s="19">
        <v>2677</v>
      </c>
    </row>
    <row r="2678" spans="1:1">
      <c r="A2678" s="19">
        <v>2678</v>
      </c>
    </row>
    <row r="2679" spans="1:1">
      <c r="A2679" s="19">
        <v>2679</v>
      </c>
    </row>
    <row r="2680" spans="1:1">
      <c r="A2680" s="19">
        <v>2680</v>
      </c>
    </row>
    <row r="2681" spans="1:1">
      <c r="A2681" s="19">
        <v>2681</v>
      </c>
    </row>
    <row r="2682" spans="1:1">
      <c r="A2682" s="19">
        <v>2682</v>
      </c>
    </row>
    <row r="2683" spans="1:1">
      <c r="A2683" s="19">
        <v>2683</v>
      </c>
    </row>
    <row r="2684" spans="1:1">
      <c r="A2684" s="19">
        <v>2684</v>
      </c>
    </row>
    <row r="2685" spans="1:1">
      <c r="A2685" s="19">
        <v>2685</v>
      </c>
    </row>
    <row r="2686" spans="1:1">
      <c r="A2686" s="19">
        <v>2686</v>
      </c>
    </row>
    <row r="2687" spans="1:1">
      <c r="A2687" s="19">
        <v>2687</v>
      </c>
    </row>
    <row r="2688" spans="1:1">
      <c r="A2688" s="19">
        <v>2688</v>
      </c>
    </row>
    <row r="2689" spans="1:1">
      <c r="A2689" s="19">
        <v>2689</v>
      </c>
    </row>
    <row r="2690" spans="1:1">
      <c r="A2690" s="19">
        <v>2690</v>
      </c>
    </row>
    <row r="2691" spans="1:1">
      <c r="A2691" s="19">
        <v>2691</v>
      </c>
    </row>
    <row r="2692" spans="1:1">
      <c r="A2692" s="19">
        <v>2692</v>
      </c>
    </row>
    <row r="2693" spans="1:1">
      <c r="A2693" s="19">
        <v>2693</v>
      </c>
    </row>
    <row r="2694" spans="1:1">
      <c r="A2694" s="19">
        <v>2694</v>
      </c>
    </row>
    <row r="2695" spans="1:1">
      <c r="A2695" s="19">
        <v>2695</v>
      </c>
    </row>
    <row r="2696" spans="1:1">
      <c r="A2696" s="19">
        <v>2696</v>
      </c>
    </row>
    <row r="2697" spans="1:1">
      <c r="A2697" s="19">
        <v>2697</v>
      </c>
    </row>
    <row r="2698" spans="1:1">
      <c r="A2698" s="19">
        <v>2698</v>
      </c>
    </row>
    <row r="2699" spans="1:1">
      <c r="A2699" s="19">
        <v>2699</v>
      </c>
    </row>
    <row r="2700" spans="1:1">
      <c r="A2700" s="19">
        <v>2700</v>
      </c>
    </row>
    <row r="2701" spans="1:1">
      <c r="A2701" s="19">
        <v>2701</v>
      </c>
    </row>
    <row r="2702" spans="1:1">
      <c r="A2702" s="19">
        <v>2702</v>
      </c>
    </row>
    <row r="2703" spans="1:1">
      <c r="A2703" s="19">
        <v>2703</v>
      </c>
    </row>
    <row r="2704" spans="1:1">
      <c r="A2704" s="19">
        <v>2704</v>
      </c>
    </row>
    <row r="2705" spans="1:1">
      <c r="A2705" s="19">
        <v>2705</v>
      </c>
    </row>
    <row r="2706" spans="1:1">
      <c r="A2706" s="19">
        <v>2706</v>
      </c>
    </row>
    <row r="2707" spans="1:1">
      <c r="A2707" s="19">
        <v>2707</v>
      </c>
    </row>
    <row r="2708" spans="1:1">
      <c r="A2708" s="19">
        <v>2708</v>
      </c>
    </row>
    <row r="2709" spans="1:1">
      <c r="A2709" s="19">
        <v>2709</v>
      </c>
    </row>
    <row r="2710" spans="1:1">
      <c r="A2710" s="19">
        <v>2710</v>
      </c>
    </row>
    <row r="2711" spans="1:1">
      <c r="A2711" s="19">
        <v>2711</v>
      </c>
    </row>
    <row r="2712" spans="1:1">
      <c r="A2712" s="19">
        <v>2712</v>
      </c>
    </row>
    <row r="2713" spans="1:1">
      <c r="A2713" s="19">
        <v>2713</v>
      </c>
    </row>
    <row r="2714" spans="1:1">
      <c r="A2714" s="19">
        <v>2714</v>
      </c>
    </row>
    <row r="2715" spans="1:1">
      <c r="A2715" s="19">
        <v>2715</v>
      </c>
    </row>
    <row r="2716" spans="1:1">
      <c r="A2716" s="19">
        <v>2716</v>
      </c>
    </row>
    <row r="2717" spans="1:1">
      <c r="A2717" s="19">
        <v>2717</v>
      </c>
    </row>
    <row r="2718" spans="1:1">
      <c r="A2718" s="19">
        <v>2718</v>
      </c>
    </row>
    <row r="2719" spans="1:1">
      <c r="A2719" s="19">
        <v>2719</v>
      </c>
    </row>
    <row r="2720" spans="1:1">
      <c r="A2720" s="19">
        <v>2720</v>
      </c>
    </row>
    <row r="2721" spans="1:1">
      <c r="A2721" s="19">
        <v>2721</v>
      </c>
    </row>
    <row r="2722" spans="1:1">
      <c r="A2722" s="19">
        <v>2722</v>
      </c>
    </row>
    <row r="2723" spans="1:1">
      <c r="A2723" s="19">
        <v>2723</v>
      </c>
    </row>
    <row r="2724" spans="1:1">
      <c r="A2724" s="19">
        <v>2724</v>
      </c>
    </row>
    <row r="2725" spans="1:1">
      <c r="A2725" s="19">
        <v>2725</v>
      </c>
    </row>
    <row r="2726" spans="1:1">
      <c r="A2726" s="19">
        <v>2726</v>
      </c>
    </row>
    <row r="2727" spans="1:1">
      <c r="A2727" s="19">
        <v>2727</v>
      </c>
    </row>
    <row r="2728" spans="1:1">
      <c r="A2728" s="19">
        <v>2728</v>
      </c>
    </row>
    <row r="2729" spans="1:1">
      <c r="A2729" s="19">
        <v>2729</v>
      </c>
    </row>
    <row r="2730" spans="1:1">
      <c r="A2730" s="19">
        <v>2730</v>
      </c>
    </row>
    <row r="2731" spans="1:1">
      <c r="A2731" s="19">
        <v>2731</v>
      </c>
    </row>
    <row r="2732" spans="1:1">
      <c r="A2732" s="19">
        <v>2732</v>
      </c>
    </row>
    <row r="2733" spans="1:1">
      <c r="A2733" s="19">
        <v>2733</v>
      </c>
    </row>
    <row r="2734" spans="1:1">
      <c r="A2734" s="19">
        <v>2734</v>
      </c>
    </row>
    <row r="2735" spans="1:1">
      <c r="A2735" s="19">
        <v>2735</v>
      </c>
    </row>
    <row r="2736" spans="1:1">
      <c r="A2736" s="19">
        <v>2736</v>
      </c>
    </row>
    <row r="2737" spans="1:1">
      <c r="A2737" s="19">
        <v>2737</v>
      </c>
    </row>
    <row r="2738" spans="1:1">
      <c r="A2738" s="19">
        <v>2738</v>
      </c>
    </row>
    <row r="2739" spans="1:1">
      <c r="A2739" s="19">
        <v>2739</v>
      </c>
    </row>
    <row r="2740" spans="1:1">
      <c r="A2740" s="19">
        <v>2740</v>
      </c>
    </row>
    <row r="2741" spans="1:1">
      <c r="A2741" s="19">
        <v>2741</v>
      </c>
    </row>
    <row r="2742" spans="1:1">
      <c r="A2742" s="19">
        <v>2742</v>
      </c>
    </row>
    <row r="2743" spans="1:1">
      <c r="A2743" s="19">
        <v>2743</v>
      </c>
    </row>
    <row r="2744" spans="1:1">
      <c r="A2744" s="19">
        <v>2744</v>
      </c>
    </row>
    <row r="2745" spans="1:1">
      <c r="A2745" s="19">
        <v>2745</v>
      </c>
    </row>
    <row r="2746" spans="1:1">
      <c r="A2746" s="19">
        <v>2746</v>
      </c>
    </row>
    <row r="2747" spans="1:1">
      <c r="A2747" s="19">
        <v>2747</v>
      </c>
    </row>
    <row r="2748" spans="1:1">
      <c r="A2748" s="19">
        <v>2748</v>
      </c>
    </row>
    <row r="2749" spans="1:1">
      <c r="A2749" s="19">
        <v>2749</v>
      </c>
    </row>
    <row r="2750" spans="1:1">
      <c r="A2750" s="19">
        <v>2750</v>
      </c>
    </row>
    <row r="2751" spans="1:1">
      <c r="A2751" s="19">
        <v>2751</v>
      </c>
    </row>
    <row r="2752" spans="1:1">
      <c r="A2752" s="19">
        <v>2752</v>
      </c>
    </row>
    <row r="2753" spans="1:1">
      <c r="A2753" s="19">
        <v>2753</v>
      </c>
    </row>
    <row r="2754" spans="1:1">
      <c r="A2754" s="19">
        <v>2754</v>
      </c>
    </row>
    <row r="2755" spans="1:1">
      <c r="A2755" s="19">
        <v>2755</v>
      </c>
    </row>
    <row r="2756" spans="1:1">
      <c r="A2756" s="19">
        <v>2756</v>
      </c>
    </row>
    <row r="2757" spans="1:1">
      <c r="A2757" s="19">
        <v>2757</v>
      </c>
    </row>
    <row r="2758" spans="1:1">
      <c r="A2758" s="19">
        <v>2758</v>
      </c>
    </row>
    <row r="2759" spans="1:1">
      <c r="A2759" s="19">
        <v>2759</v>
      </c>
    </row>
    <row r="2760" spans="1:1">
      <c r="A2760" s="19">
        <v>2760</v>
      </c>
    </row>
    <row r="2761" spans="1:1">
      <c r="A2761" s="19">
        <v>2761</v>
      </c>
    </row>
    <row r="2762" spans="1:1">
      <c r="A2762" s="19">
        <v>2762</v>
      </c>
    </row>
    <row r="2763" spans="1:1">
      <c r="A2763" s="19">
        <v>2763</v>
      </c>
    </row>
    <row r="2764" spans="1:1">
      <c r="A2764" s="19">
        <v>2764</v>
      </c>
    </row>
    <row r="2765" spans="1:1">
      <c r="A2765" s="19">
        <v>2765</v>
      </c>
    </row>
    <row r="2766" spans="1:1">
      <c r="A2766" s="19">
        <v>2766</v>
      </c>
    </row>
    <row r="2767" spans="1:1">
      <c r="A2767" s="19">
        <v>2767</v>
      </c>
    </row>
    <row r="2768" spans="1:1">
      <c r="A2768" s="19">
        <v>2768</v>
      </c>
    </row>
    <row r="2769" spans="1:1">
      <c r="A2769" s="19">
        <v>2769</v>
      </c>
    </row>
    <row r="2770" spans="1:1">
      <c r="A2770" s="19">
        <v>2770</v>
      </c>
    </row>
    <row r="2771" spans="1:1">
      <c r="A2771" s="19">
        <v>2771</v>
      </c>
    </row>
    <row r="2772" spans="1:1">
      <c r="A2772" s="19">
        <v>2772</v>
      </c>
    </row>
    <row r="2773" spans="1:1">
      <c r="A2773" s="19">
        <v>2773</v>
      </c>
    </row>
    <row r="2774" spans="1:1">
      <c r="A2774" s="19">
        <v>2774</v>
      </c>
    </row>
    <row r="2775" spans="1:1">
      <c r="A2775" s="19">
        <v>2775</v>
      </c>
    </row>
    <row r="2776" spans="1:1">
      <c r="A2776" s="19">
        <v>2776</v>
      </c>
    </row>
    <row r="2777" spans="1:1">
      <c r="A2777" s="19">
        <v>2777</v>
      </c>
    </row>
    <row r="2778" spans="1:1">
      <c r="A2778" s="19">
        <v>2778</v>
      </c>
    </row>
    <row r="2779" spans="1:1">
      <c r="A2779" s="19">
        <v>2779</v>
      </c>
    </row>
    <row r="2780" spans="1:1">
      <c r="A2780" s="19">
        <v>2780</v>
      </c>
    </row>
    <row r="2781" spans="1:1">
      <c r="A2781" s="19">
        <v>2781</v>
      </c>
    </row>
    <row r="2782" spans="1:1">
      <c r="A2782" s="19">
        <v>2782</v>
      </c>
    </row>
    <row r="2783" spans="1:1">
      <c r="A2783" s="19">
        <v>2783</v>
      </c>
    </row>
    <row r="2784" spans="1:1">
      <c r="A2784" s="19">
        <v>2784</v>
      </c>
    </row>
    <row r="2785" spans="1:1">
      <c r="A2785" s="19">
        <v>2785</v>
      </c>
    </row>
    <row r="2786" spans="1:1">
      <c r="A2786" s="19">
        <v>2786</v>
      </c>
    </row>
    <row r="2787" spans="1:1">
      <c r="A2787" s="19">
        <v>2787</v>
      </c>
    </row>
    <row r="2788" spans="1:1">
      <c r="A2788" s="19">
        <v>2788</v>
      </c>
    </row>
    <row r="2789" spans="1:1">
      <c r="A2789" s="19">
        <v>2789</v>
      </c>
    </row>
    <row r="2790" spans="1:1">
      <c r="A2790" s="19">
        <v>2790</v>
      </c>
    </row>
    <row r="2791" spans="1:1">
      <c r="A2791" s="19">
        <v>2791</v>
      </c>
    </row>
    <row r="2792" spans="1:1">
      <c r="A2792" s="19">
        <v>2792</v>
      </c>
    </row>
    <row r="2793" spans="1:1">
      <c r="A2793" s="19">
        <v>2793</v>
      </c>
    </row>
    <row r="2794" spans="1:1">
      <c r="A2794" s="19">
        <v>2794</v>
      </c>
    </row>
    <row r="2795" spans="1:1">
      <c r="A2795" s="19">
        <v>2795</v>
      </c>
    </row>
    <row r="2796" spans="1:1">
      <c r="A2796" s="19">
        <v>2796</v>
      </c>
    </row>
    <row r="2797" spans="1:1">
      <c r="A2797" s="19">
        <v>2797</v>
      </c>
    </row>
    <row r="2798" spans="1:1">
      <c r="A2798" s="19">
        <v>2798</v>
      </c>
    </row>
    <row r="2799" spans="1:1">
      <c r="A2799" s="19">
        <v>2799</v>
      </c>
    </row>
    <row r="2800" spans="1:1">
      <c r="A2800" s="19">
        <v>2800</v>
      </c>
    </row>
    <row r="2801" spans="1:1">
      <c r="A2801" s="19">
        <v>2801</v>
      </c>
    </row>
    <row r="2802" spans="1:1">
      <c r="A2802" s="19">
        <v>2802</v>
      </c>
    </row>
    <row r="2803" spans="1:1">
      <c r="A2803" s="19">
        <v>2803</v>
      </c>
    </row>
    <row r="2804" spans="1:1">
      <c r="A2804" s="19">
        <v>2804</v>
      </c>
    </row>
    <row r="2805" spans="1:1">
      <c r="A2805" s="19">
        <v>2805</v>
      </c>
    </row>
    <row r="2806" spans="1:1">
      <c r="A2806" s="19">
        <v>2806</v>
      </c>
    </row>
    <row r="2807" spans="1:1">
      <c r="A2807" s="19">
        <v>2807</v>
      </c>
    </row>
    <row r="2808" spans="1:1">
      <c r="A2808" s="19">
        <v>2808</v>
      </c>
    </row>
    <row r="2809" spans="1:1">
      <c r="A2809" s="19">
        <v>2809</v>
      </c>
    </row>
    <row r="2810" spans="1:1">
      <c r="A2810" s="19">
        <v>2810</v>
      </c>
    </row>
    <row r="2811" spans="1:1">
      <c r="A2811" s="19">
        <v>2811</v>
      </c>
    </row>
    <row r="2812" spans="1:1">
      <c r="A2812" s="19">
        <v>2812</v>
      </c>
    </row>
    <row r="2813" spans="1:1">
      <c r="A2813" s="19">
        <v>2813</v>
      </c>
    </row>
    <row r="2814" spans="1:1">
      <c r="A2814" s="19">
        <v>2814</v>
      </c>
    </row>
    <row r="2815" spans="1:1">
      <c r="A2815" s="19">
        <v>2815</v>
      </c>
    </row>
    <row r="2816" spans="1:1">
      <c r="A2816" s="19">
        <v>2816</v>
      </c>
    </row>
    <row r="2817" spans="1:1">
      <c r="A2817" s="19">
        <v>2817</v>
      </c>
    </row>
    <row r="2818" spans="1:1">
      <c r="A2818" s="19">
        <v>2818</v>
      </c>
    </row>
    <row r="2819" spans="1:1">
      <c r="A2819" s="19">
        <v>2819</v>
      </c>
    </row>
    <row r="2820" spans="1:1">
      <c r="A2820" s="19">
        <v>2820</v>
      </c>
    </row>
    <row r="2821" spans="1:1">
      <c r="A2821" s="19">
        <v>2821</v>
      </c>
    </row>
    <row r="2822" spans="1:1">
      <c r="A2822" s="19">
        <v>2822</v>
      </c>
    </row>
    <row r="2823" spans="1:1">
      <c r="A2823" s="19">
        <v>2823</v>
      </c>
    </row>
    <row r="2824" spans="1:1">
      <c r="A2824" s="19">
        <v>2824</v>
      </c>
    </row>
    <row r="2825" spans="1:1">
      <c r="A2825" s="19">
        <v>2825</v>
      </c>
    </row>
    <row r="2826" spans="1:1">
      <c r="A2826" s="19">
        <v>2826</v>
      </c>
    </row>
    <row r="2827" spans="1:1">
      <c r="A2827" s="19">
        <v>2827</v>
      </c>
    </row>
    <row r="2828" spans="1:1">
      <c r="A2828" s="19">
        <v>2828</v>
      </c>
    </row>
    <row r="2829" spans="1:1">
      <c r="A2829" s="19">
        <v>2829</v>
      </c>
    </row>
    <row r="2830" spans="1:1">
      <c r="A2830" s="19">
        <v>2830</v>
      </c>
    </row>
    <row r="2831" spans="1:1">
      <c r="A2831" s="19">
        <v>2831</v>
      </c>
    </row>
    <row r="2832" spans="1:1">
      <c r="A2832" s="19">
        <v>2832</v>
      </c>
    </row>
    <row r="2833" spans="1:1">
      <c r="A2833" s="19">
        <v>2833</v>
      </c>
    </row>
    <row r="2834" spans="1:1">
      <c r="A2834" s="19">
        <v>2834</v>
      </c>
    </row>
    <row r="2835" spans="1:1">
      <c r="A2835" s="19">
        <v>2835</v>
      </c>
    </row>
    <row r="2836" spans="1:1">
      <c r="A2836" s="19">
        <v>2836</v>
      </c>
    </row>
    <row r="2837" spans="1:1">
      <c r="A2837" s="19">
        <v>2837</v>
      </c>
    </row>
    <row r="2838" spans="1:1">
      <c r="A2838" s="19">
        <v>2838</v>
      </c>
    </row>
    <row r="2839" spans="1:1">
      <c r="A2839" s="19">
        <v>2839</v>
      </c>
    </row>
    <row r="2840" spans="1:1">
      <c r="A2840" s="19">
        <v>2840</v>
      </c>
    </row>
    <row r="2841" spans="1:1">
      <c r="A2841" s="19">
        <v>2841</v>
      </c>
    </row>
    <row r="2842" spans="1:1">
      <c r="A2842" s="19">
        <v>2842</v>
      </c>
    </row>
    <row r="2843" spans="1:1">
      <c r="A2843" s="19">
        <v>2843</v>
      </c>
    </row>
    <row r="2844" spans="1:1">
      <c r="A2844" s="19">
        <v>2844</v>
      </c>
    </row>
    <row r="2845" spans="1:1">
      <c r="A2845" s="19">
        <v>2845</v>
      </c>
    </row>
    <row r="2846" spans="1:1">
      <c r="A2846" s="19">
        <v>2846</v>
      </c>
    </row>
    <row r="2847" spans="1:1">
      <c r="A2847" s="19">
        <v>2847</v>
      </c>
    </row>
    <row r="2848" spans="1:1">
      <c r="A2848" s="19">
        <v>2848</v>
      </c>
    </row>
    <row r="2849" spans="1:1">
      <c r="A2849" s="19">
        <v>2849</v>
      </c>
    </row>
    <row r="2850" spans="1:1">
      <c r="A2850" s="19">
        <v>2850</v>
      </c>
    </row>
    <row r="2851" spans="1:1">
      <c r="A2851" s="19">
        <v>2851</v>
      </c>
    </row>
    <row r="2852" spans="1:1">
      <c r="A2852" s="19">
        <v>2852</v>
      </c>
    </row>
    <row r="2853" spans="1:1">
      <c r="A2853" s="19">
        <v>2853</v>
      </c>
    </row>
    <row r="2854" spans="1:1">
      <c r="A2854" s="19">
        <v>2854</v>
      </c>
    </row>
    <row r="2855" spans="1:1">
      <c r="A2855" s="19">
        <v>2855</v>
      </c>
    </row>
    <row r="2856" spans="1:1">
      <c r="A2856" s="19">
        <v>2856</v>
      </c>
    </row>
    <row r="2857" spans="1:1">
      <c r="A2857" s="19">
        <v>2857</v>
      </c>
    </row>
    <row r="2858" spans="1:1">
      <c r="A2858" s="19">
        <v>2858</v>
      </c>
    </row>
    <row r="2859" spans="1:1">
      <c r="A2859" s="19">
        <v>2859</v>
      </c>
    </row>
    <row r="2860" spans="1:1">
      <c r="A2860" s="19">
        <v>2860</v>
      </c>
    </row>
    <row r="2861" spans="1:1">
      <c r="A2861" s="19">
        <v>2861</v>
      </c>
    </row>
    <row r="2862" spans="1:1">
      <c r="A2862" s="19">
        <v>2862</v>
      </c>
    </row>
    <row r="2863" spans="1:1">
      <c r="A2863" s="19">
        <v>2863</v>
      </c>
    </row>
    <row r="2864" spans="1:1">
      <c r="A2864" s="19">
        <v>2864</v>
      </c>
    </row>
    <row r="2865" spans="1:1">
      <c r="A2865" s="19">
        <v>2865</v>
      </c>
    </row>
    <row r="2866" spans="1:1">
      <c r="A2866" s="19">
        <v>2866</v>
      </c>
    </row>
    <row r="2867" spans="1:1">
      <c r="A2867" s="19">
        <v>2867</v>
      </c>
    </row>
    <row r="2868" spans="1:1">
      <c r="A2868" s="19">
        <v>2868</v>
      </c>
    </row>
    <row r="2869" spans="1:1">
      <c r="A2869" s="19">
        <v>2869</v>
      </c>
    </row>
    <row r="2870" spans="1:1">
      <c r="A2870" s="19">
        <v>2870</v>
      </c>
    </row>
    <row r="2871" spans="1:1">
      <c r="A2871" s="19">
        <v>2871</v>
      </c>
    </row>
    <row r="2872" spans="1:1">
      <c r="A2872" s="19">
        <v>2872</v>
      </c>
    </row>
    <row r="2873" spans="1:1">
      <c r="A2873" s="19">
        <v>2873</v>
      </c>
    </row>
    <row r="2874" spans="1:1">
      <c r="A2874" s="19">
        <v>2874</v>
      </c>
    </row>
    <row r="2875" spans="1:1">
      <c r="A2875" s="19">
        <v>2875</v>
      </c>
    </row>
    <row r="2876" spans="1:1">
      <c r="A2876" s="19">
        <v>2876</v>
      </c>
    </row>
    <row r="2877" spans="1:1">
      <c r="A2877" s="19">
        <v>2877</v>
      </c>
    </row>
    <row r="2878" spans="1:1">
      <c r="A2878" s="19">
        <v>2878</v>
      </c>
    </row>
    <row r="2879" spans="1:1">
      <c r="A2879" s="19">
        <v>2879</v>
      </c>
    </row>
    <row r="2880" spans="1:1">
      <c r="A2880" s="19">
        <v>2880</v>
      </c>
    </row>
    <row r="2881" spans="1:1">
      <c r="A2881" s="19">
        <v>2881</v>
      </c>
    </row>
    <row r="2882" spans="1:1">
      <c r="A2882" s="19">
        <v>2882</v>
      </c>
    </row>
    <row r="2883" spans="1:1">
      <c r="A2883" s="19">
        <v>2883</v>
      </c>
    </row>
    <row r="2884" spans="1:1">
      <c r="A2884" s="19">
        <v>2884</v>
      </c>
    </row>
    <row r="2885" spans="1:1">
      <c r="A2885" s="19">
        <v>2885</v>
      </c>
    </row>
    <row r="2886" spans="1:1">
      <c r="A2886" s="19">
        <v>2886</v>
      </c>
    </row>
    <row r="2887" spans="1:1">
      <c r="A2887" s="19">
        <v>2887</v>
      </c>
    </row>
    <row r="2888" spans="1:1">
      <c r="A2888" s="19">
        <v>2888</v>
      </c>
    </row>
    <row r="2889" spans="1:1">
      <c r="A2889" s="19">
        <v>2889</v>
      </c>
    </row>
    <row r="2890" spans="1:1">
      <c r="A2890" s="19">
        <v>2890</v>
      </c>
    </row>
    <row r="2891" spans="1:1">
      <c r="A2891" s="19">
        <v>2891</v>
      </c>
    </row>
    <row r="2892" spans="1:1">
      <c r="A2892" s="19">
        <v>2892</v>
      </c>
    </row>
    <row r="2893" spans="1:1">
      <c r="A2893" s="19">
        <v>2893</v>
      </c>
    </row>
    <row r="2894" spans="1:1">
      <c r="A2894" s="19">
        <v>2894</v>
      </c>
    </row>
    <row r="2895" spans="1:1">
      <c r="A2895" s="19">
        <v>2895</v>
      </c>
    </row>
    <row r="2896" spans="1:1">
      <c r="A2896" s="19">
        <v>2896</v>
      </c>
    </row>
    <row r="2897" spans="1:1">
      <c r="A2897" s="19">
        <v>2897</v>
      </c>
    </row>
    <row r="2898" spans="1:1">
      <c r="A2898" s="19">
        <v>2898</v>
      </c>
    </row>
    <row r="2899" spans="1:1">
      <c r="A2899" s="19">
        <v>2899</v>
      </c>
    </row>
    <row r="2900" spans="1:1">
      <c r="A2900" s="19">
        <v>2900</v>
      </c>
    </row>
    <row r="2901" spans="1:1">
      <c r="A2901" s="19">
        <v>2901</v>
      </c>
    </row>
    <row r="2902" spans="1:1">
      <c r="A2902" s="19">
        <v>2902</v>
      </c>
    </row>
    <row r="2903" spans="1:1">
      <c r="A2903" s="19">
        <v>2903</v>
      </c>
    </row>
    <row r="2904" spans="1:1">
      <c r="A2904" s="19">
        <v>2904</v>
      </c>
    </row>
    <row r="2905" spans="1:1">
      <c r="A2905" s="19">
        <v>2905</v>
      </c>
    </row>
    <row r="2906" spans="1:1">
      <c r="A2906" s="19">
        <v>2906</v>
      </c>
    </row>
    <row r="2907" spans="1:1">
      <c r="A2907" s="19">
        <v>2907</v>
      </c>
    </row>
    <row r="2908" spans="1:1">
      <c r="A2908" s="19">
        <v>2908</v>
      </c>
    </row>
    <row r="2909" spans="1:1">
      <c r="A2909" s="19">
        <v>2909</v>
      </c>
    </row>
    <row r="2910" spans="1:1">
      <c r="A2910" s="19">
        <v>2910</v>
      </c>
    </row>
    <row r="2911" spans="1:1">
      <c r="A2911" s="19">
        <v>2911</v>
      </c>
    </row>
    <row r="2912" spans="1:1">
      <c r="A2912" s="19">
        <v>2912</v>
      </c>
    </row>
    <row r="2913" spans="1:1">
      <c r="A2913" s="19">
        <v>2913</v>
      </c>
    </row>
    <row r="2914" spans="1:1">
      <c r="A2914" s="19">
        <v>2914</v>
      </c>
    </row>
    <row r="2915" spans="1:1">
      <c r="A2915" s="19">
        <v>2915</v>
      </c>
    </row>
    <row r="2916" spans="1:1">
      <c r="A2916" s="19">
        <v>2916</v>
      </c>
    </row>
    <row r="2917" spans="1:1">
      <c r="A2917" s="19">
        <v>2917</v>
      </c>
    </row>
    <row r="2918" spans="1:1">
      <c r="A2918" s="19">
        <v>2918</v>
      </c>
    </row>
    <row r="2919" spans="1:1">
      <c r="A2919" s="19">
        <v>2919</v>
      </c>
    </row>
    <row r="2920" spans="1:1">
      <c r="A2920" s="19">
        <v>2920</v>
      </c>
    </row>
    <row r="2921" spans="1:1">
      <c r="A2921" s="19">
        <v>2921</v>
      </c>
    </row>
    <row r="2922" spans="1:1">
      <c r="A2922" s="19">
        <v>2922</v>
      </c>
    </row>
    <row r="2923" spans="1:1">
      <c r="A2923" s="19">
        <v>2923</v>
      </c>
    </row>
    <row r="2924" spans="1:1">
      <c r="A2924" s="19">
        <v>2924</v>
      </c>
    </row>
    <row r="2925" spans="1:1">
      <c r="A2925" s="19">
        <v>2925</v>
      </c>
    </row>
    <row r="2926" spans="1:1">
      <c r="A2926" s="19">
        <v>2926</v>
      </c>
    </row>
    <row r="2927" spans="1:1">
      <c r="A2927" s="19">
        <v>2927</v>
      </c>
    </row>
    <row r="2928" spans="1:1">
      <c r="A2928" s="19">
        <v>2928</v>
      </c>
    </row>
    <row r="2929" spans="1:1">
      <c r="A2929" s="19">
        <v>2929</v>
      </c>
    </row>
    <row r="2930" spans="1:1">
      <c r="A2930" s="19">
        <v>2930</v>
      </c>
    </row>
    <row r="2931" spans="1:1">
      <c r="A2931" s="19">
        <v>2931</v>
      </c>
    </row>
    <row r="2932" spans="1:1">
      <c r="A2932" s="19">
        <v>2932</v>
      </c>
    </row>
    <row r="2933" spans="1:1">
      <c r="A2933" s="19">
        <v>2933</v>
      </c>
    </row>
    <row r="2934" spans="1:1">
      <c r="A2934" s="19">
        <v>2934</v>
      </c>
    </row>
    <row r="2935" spans="1:1">
      <c r="A2935" s="19">
        <v>2935</v>
      </c>
    </row>
    <row r="2936" spans="1:1">
      <c r="A2936" s="19">
        <v>2936</v>
      </c>
    </row>
    <row r="2937" spans="1:1">
      <c r="A2937" s="19">
        <v>2937</v>
      </c>
    </row>
    <row r="2938" spans="1:1">
      <c r="A2938" s="19">
        <v>2938</v>
      </c>
    </row>
    <row r="2939" spans="1:1">
      <c r="A2939" s="19">
        <v>2939</v>
      </c>
    </row>
    <row r="2940" spans="1:1">
      <c r="A2940" s="19">
        <v>2940</v>
      </c>
    </row>
    <row r="2941" spans="1:1">
      <c r="A2941" s="19">
        <v>2941</v>
      </c>
    </row>
    <row r="2942" spans="1:1">
      <c r="A2942" s="19">
        <v>2942</v>
      </c>
    </row>
    <row r="2943" spans="1:1">
      <c r="A2943" s="19">
        <v>2943</v>
      </c>
    </row>
    <row r="2944" spans="1:1">
      <c r="A2944" s="19">
        <v>2944</v>
      </c>
    </row>
    <row r="2945" spans="1:1">
      <c r="A2945" s="19">
        <v>2945</v>
      </c>
    </row>
    <row r="2946" spans="1:1">
      <c r="A2946" s="19">
        <v>2946</v>
      </c>
    </row>
    <row r="2947" spans="1:1">
      <c r="A2947" s="19">
        <v>2947</v>
      </c>
    </row>
    <row r="2948" spans="1:1">
      <c r="A2948" s="19">
        <v>2948</v>
      </c>
    </row>
    <row r="2949" spans="1:1">
      <c r="A2949" s="19">
        <v>2949</v>
      </c>
    </row>
    <row r="2950" spans="1:1">
      <c r="A2950" s="19">
        <v>2950</v>
      </c>
    </row>
    <row r="2951" spans="1:1">
      <c r="A2951" s="19">
        <v>2951</v>
      </c>
    </row>
    <row r="2952" spans="1:1">
      <c r="A2952" s="19">
        <v>2952</v>
      </c>
    </row>
    <row r="2953" spans="1:1">
      <c r="A2953" s="19">
        <v>2953</v>
      </c>
    </row>
    <row r="2954" spans="1:1">
      <c r="A2954" s="19">
        <v>2954</v>
      </c>
    </row>
    <row r="2955" spans="1:1">
      <c r="A2955" s="19">
        <v>2955</v>
      </c>
    </row>
    <row r="2956" spans="1:1">
      <c r="A2956" s="19">
        <v>2956</v>
      </c>
    </row>
    <row r="2957" spans="1:1">
      <c r="A2957" s="19">
        <v>2957</v>
      </c>
    </row>
    <row r="2958" spans="1:1">
      <c r="A2958" s="19">
        <v>2958</v>
      </c>
    </row>
    <row r="2959" spans="1:1">
      <c r="A2959" s="19">
        <v>2959</v>
      </c>
    </row>
    <row r="2960" spans="1:1">
      <c r="A2960" s="19">
        <v>2960</v>
      </c>
    </row>
    <row r="2961" spans="1:1">
      <c r="A2961" s="19">
        <v>2961</v>
      </c>
    </row>
    <row r="2962" spans="1:1">
      <c r="A2962" s="19">
        <v>2962</v>
      </c>
    </row>
    <row r="2963" spans="1:1">
      <c r="A2963" s="19">
        <v>2963</v>
      </c>
    </row>
    <row r="2964" spans="1:1">
      <c r="A2964" s="19">
        <v>2964</v>
      </c>
    </row>
    <row r="2965" spans="1:1">
      <c r="A2965" s="19">
        <v>2965</v>
      </c>
    </row>
    <row r="2966" spans="1:1">
      <c r="A2966" s="19">
        <v>2966</v>
      </c>
    </row>
    <row r="2967" spans="1:1">
      <c r="A2967" s="19">
        <v>2967</v>
      </c>
    </row>
    <row r="2968" spans="1:1">
      <c r="A2968" s="19">
        <v>2968</v>
      </c>
    </row>
    <row r="2969" spans="1:1">
      <c r="A2969" s="19">
        <v>2969</v>
      </c>
    </row>
    <row r="2970" spans="1:1">
      <c r="A2970" s="19">
        <v>2970</v>
      </c>
    </row>
    <row r="2971" spans="1:1">
      <c r="A2971" s="19">
        <v>2971</v>
      </c>
    </row>
    <row r="2972" spans="1:1">
      <c r="A2972" s="19">
        <v>2972</v>
      </c>
    </row>
    <row r="2973" spans="1:1">
      <c r="A2973" s="19">
        <v>2973</v>
      </c>
    </row>
    <row r="2974" spans="1:1">
      <c r="A2974" s="19">
        <v>2974</v>
      </c>
    </row>
    <row r="2975" spans="1:1">
      <c r="A2975" s="19">
        <v>2975</v>
      </c>
    </row>
    <row r="2976" spans="1:1">
      <c r="A2976" s="19">
        <v>2976</v>
      </c>
    </row>
    <row r="2977" spans="1:1">
      <c r="A2977" s="19">
        <v>2977</v>
      </c>
    </row>
    <row r="2978" spans="1:1">
      <c r="A2978" s="19">
        <v>2978</v>
      </c>
    </row>
    <row r="2979" spans="1:1">
      <c r="A2979" s="19">
        <v>2979</v>
      </c>
    </row>
    <row r="2980" spans="1:1">
      <c r="A2980" s="19">
        <v>2980</v>
      </c>
    </row>
    <row r="2981" spans="1:1">
      <c r="A2981" s="19">
        <v>2981</v>
      </c>
    </row>
    <row r="2982" spans="1:1">
      <c r="A2982" s="19">
        <v>2982</v>
      </c>
    </row>
    <row r="2983" spans="1:1">
      <c r="A2983" s="19">
        <v>2983</v>
      </c>
    </row>
    <row r="2984" spans="1:1">
      <c r="A2984" s="19">
        <v>2984</v>
      </c>
    </row>
    <row r="2985" spans="1:1">
      <c r="A2985" s="19">
        <v>2985</v>
      </c>
    </row>
    <row r="2986" spans="1:1">
      <c r="A2986" s="19">
        <v>2986</v>
      </c>
    </row>
    <row r="2987" spans="1:1">
      <c r="A2987" s="19">
        <v>2987</v>
      </c>
    </row>
    <row r="2988" spans="1:1">
      <c r="A2988" s="19">
        <v>2988</v>
      </c>
    </row>
    <row r="2989" spans="1:1">
      <c r="A2989" s="19">
        <v>2989</v>
      </c>
    </row>
    <row r="2990" spans="1:1">
      <c r="A2990" s="19">
        <v>2990</v>
      </c>
    </row>
    <row r="2991" spans="1:1">
      <c r="A2991" s="19">
        <v>2991</v>
      </c>
    </row>
    <row r="2992" spans="1:1">
      <c r="A2992" s="19">
        <v>2992</v>
      </c>
    </row>
    <row r="2993" spans="1:1">
      <c r="A2993" s="19">
        <v>2993</v>
      </c>
    </row>
    <row r="2994" spans="1:1">
      <c r="A2994" s="19">
        <v>2994</v>
      </c>
    </row>
    <row r="2995" spans="1:1">
      <c r="A2995" s="19">
        <v>2995</v>
      </c>
    </row>
    <row r="2996" spans="1:1">
      <c r="A2996" s="19">
        <v>2996</v>
      </c>
    </row>
    <row r="2997" spans="1:1">
      <c r="A2997" s="19">
        <v>2997</v>
      </c>
    </row>
    <row r="2998" spans="1:1">
      <c r="A2998" s="19">
        <v>2998</v>
      </c>
    </row>
    <row r="2999" spans="1:1">
      <c r="A2999" s="19">
        <v>2999</v>
      </c>
    </row>
    <row r="3000" spans="1:1">
      <c r="A3000" s="19">
        <v>3000</v>
      </c>
    </row>
    <row r="3001" spans="1:1">
      <c r="A3001" s="19">
        <v>3001</v>
      </c>
    </row>
    <row r="3002" spans="1:1">
      <c r="A3002" s="19">
        <v>3002</v>
      </c>
    </row>
    <row r="3003" spans="1:1">
      <c r="A3003" s="19">
        <v>3003</v>
      </c>
    </row>
    <row r="3004" spans="1:1">
      <c r="A3004" s="19">
        <v>3004</v>
      </c>
    </row>
    <row r="3005" spans="1:1">
      <c r="A3005" s="19">
        <v>3005</v>
      </c>
    </row>
    <row r="3006" spans="1:1">
      <c r="A3006" s="19">
        <v>3006</v>
      </c>
    </row>
    <row r="3007" spans="1:1">
      <c r="A3007" s="19">
        <v>3007</v>
      </c>
    </row>
    <row r="3008" spans="1:1">
      <c r="A3008" s="19">
        <v>3008</v>
      </c>
    </row>
    <row r="3009" spans="1:1">
      <c r="A3009" s="19">
        <v>3009</v>
      </c>
    </row>
    <row r="3010" spans="1:1">
      <c r="A3010" s="19">
        <v>3010</v>
      </c>
    </row>
    <row r="3011" spans="1:1">
      <c r="A3011" s="19">
        <v>3011</v>
      </c>
    </row>
    <row r="3012" spans="1:1">
      <c r="A3012" s="19">
        <v>3012</v>
      </c>
    </row>
    <row r="3013" spans="1:1">
      <c r="A3013" s="19">
        <v>3013</v>
      </c>
    </row>
    <row r="3014" spans="1:1">
      <c r="A3014" s="19">
        <v>3014</v>
      </c>
    </row>
    <row r="3015" spans="1:1">
      <c r="A3015" s="19">
        <v>3015</v>
      </c>
    </row>
    <row r="3016" spans="1:1">
      <c r="A3016" s="19">
        <v>3016</v>
      </c>
    </row>
    <row r="3017" spans="1:1">
      <c r="A3017" s="19">
        <v>3017</v>
      </c>
    </row>
    <row r="3018" spans="1:1">
      <c r="A3018" s="19">
        <v>3018</v>
      </c>
    </row>
    <row r="3019" spans="1:1">
      <c r="A3019" s="19">
        <v>3019</v>
      </c>
    </row>
    <row r="3020" spans="1:1">
      <c r="A3020" s="19">
        <v>3020</v>
      </c>
    </row>
    <row r="3021" spans="1:1">
      <c r="A3021" s="19">
        <v>3021</v>
      </c>
    </row>
    <row r="3022" spans="1:1">
      <c r="A3022" s="19">
        <v>3022</v>
      </c>
    </row>
    <row r="3023" spans="1:1">
      <c r="A3023" s="19">
        <v>3023</v>
      </c>
    </row>
    <row r="3024" spans="1:1">
      <c r="A3024" s="19">
        <v>3024</v>
      </c>
    </row>
    <row r="3025" spans="1:1">
      <c r="A3025" s="19">
        <v>3025</v>
      </c>
    </row>
    <row r="3026" spans="1:1">
      <c r="A3026" s="19">
        <v>3026</v>
      </c>
    </row>
    <row r="3027" spans="1:1">
      <c r="A3027" s="19">
        <v>3027</v>
      </c>
    </row>
    <row r="3028" spans="1:1">
      <c r="A3028" s="19">
        <v>3028</v>
      </c>
    </row>
    <row r="3029" spans="1:1">
      <c r="A3029" s="19">
        <v>3029</v>
      </c>
    </row>
    <row r="3030" spans="1:1">
      <c r="A3030" s="19">
        <v>3030</v>
      </c>
    </row>
    <row r="3031" spans="1:1">
      <c r="A3031" s="19">
        <v>3031</v>
      </c>
    </row>
    <row r="3032" spans="1:1">
      <c r="A3032" s="19">
        <v>3032</v>
      </c>
    </row>
    <row r="3033" spans="1:1">
      <c r="A3033" s="19">
        <v>3033</v>
      </c>
    </row>
    <row r="3034" spans="1:1">
      <c r="A3034" s="19">
        <v>3034</v>
      </c>
    </row>
    <row r="3035" spans="1:1">
      <c r="A3035" s="19">
        <v>3035</v>
      </c>
    </row>
    <row r="3036" spans="1:1">
      <c r="A3036" s="19">
        <v>3036</v>
      </c>
    </row>
    <row r="3037" spans="1:1">
      <c r="A3037" s="19">
        <v>3037</v>
      </c>
    </row>
    <row r="3038" spans="1:1">
      <c r="A3038" s="19">
        <v>3038</v>
      </c>
    </row>
    <row r="3039" spans="1:1">
      <c r="A3039" s="19">
        <v>3039</v>
      </c>
    </row>
    <row r="3040" spans="1:1">
      <c r="A3040" s="19">
        <v>3040</v>
      </c>
    </row>
    <row r="3041" spans="1:1">
      <c r="A3041" s="19">
        <v>3041</v>
      </c>
    </row>
    <row r="3042" spans="1:1">
      <c r="A3042" s="19">
        <v>3042</v>
      </c>
    </row>
    <row r="3043" spans="1:1">
      <c r="A3043" s="19">
        <v>3043</v>
      </c>
    </row>
    <row r="3044" spans="1:1">
      <c r="A3044" s="19">
        <v>3044</v>
      </c>
    </row>
    <row r="3045" spans="1:1">
      <c r="A3045" s="19">
        <v>3045</v>
      </c>
    </row>
    <row r="3046" spans="1:1">
      <c r="A3046" s="19">
        <v>3046</v>
      </c>
    </row>
    <row r="3047" spans="1:1">
      <c r="A3047" s="19">
        <v>3047</v>
      </c>
    </row>
    <row r="3048" spans="1:1">
      <c r="A3048" s="19">
        <v>3048</v>
      </c>
    </row>
    <row r="3049" spans="1:1">
      <c r="A3049" s="19">
        <v>3049</v>
      </c>
    </row>
    <row r="3050" spans="1:1">
      <c r="A3050" s="19">
        <v>3050</v>
      </c>
    </row>
    <row r="3051" spans="1:1">
      <c r="A3051" s="19">
        <v>3051</v>
      </c>
    </row>
    <row r="3052" spans="1:1">
      <c r="A3052" s="19">
        <v>3052</v>
      </c>
    </row>
    <row r="3053" spans="1:1">
      <c r="A3053" s="19">
        <v>3053</v>
      </c>
    </row>
    <row r="3054" spans="1:1">
      <c r="A3054" s="19">
        <v>3054</v>
      </c>
    </row>
    <row r="3055" spans="1:1">
      <c r="A3055" s="19">
        <v>3055</v>
      </c>
    </row>
    <row r="3056" spans="1:1">
      <c r="A3056" s="19">
        <v>3056</v>
      </c>
    </row>
    <row r="3057" spans="1:1">
      <c r="A3057" s="19">
        <v>3057</v>
      </c>
    </row>
    <row r="3058" spans="1:1">
      <c r="A3058" s="19">
        <v>3058</v>
      </c>
    </row>
    <row r="3059" spans="1:1">
      <c r="A3059" s="19">
        <v>3059</v>
      </c>
    </row>
    <row r="3060" spans="1:1">
      <c r="A3060" s="19">
        <v>3060</v>
      </c>
    </row>
    <row r="3061" spans="1:1">
      <c r="A3061" s="19">
        <v>3061</v>
      </c>
    </row>
    <row r="3062" spans="1:1">
      <c r="A3062" s="19">
        <v>3062</v>
      </c>
    </row>
    <row r="3063" spans="1:1">
      <c r="A3063" s="19">
        <v>3063</v>
      </c>
    </row>
    <row r="3064" spans="1:1">
      <c r="A3064" s="19">
        <v>3064</v>
      </c>
    </row>
    <row r="3065" spans="1:1">
      <c r="A3065" s="19">
        <v>3065</v>
      </c>
    </row>
    <row r="3066" spans="1:1">
      <c r="A3066" s="19">
        <v>3066</v>
      </c>
    </row>
    <row r="3067" spans="1:1">
      <c r="A3067" s="19">
        <v>3067</v>
      </c>
    </row>
    <row r="3068" spans="1:1">
      <c r="A3068" s="19">
        <v>3068</v>
      </c>
    </row>
    <row r="3069" spans="1:1">
      <c r="A3069" s="19">
        <v>3069</v>
      </c>
    </row>
    <row r="3070" spans="1:1">
      <c r="A3070" s="19">
        <v>3070</v>
      </c>
    </row>
    <row r="3071" spans="1:1">
      <c r="A3071" s="19">
        <v>3071</v>
      </c>
    </row>
    <row r="3072" spans="1:1">
      <c r="A3072" s="19">
        <v>3072</v>
      </c>
    </row>
    <row r="3073" spans="1:1">
      <c r="A3073" s="19">
        <v>3073</v>
      </c>
    </row>
    <row r="3074" spans="1:1">
      <c r="A3074" s="19">
        <v>3074</v>
      </c>
    </row>
    <row r="3075" spans="1:1">
      <c r="A3075" s="19">
        <v>3075</v>
      </c>
    </row>
    <row r="3076" spans="1:1">
      <c r="A3076" s="19">
        <v>3076</v>
      </c>
    </row>
    <row r="3077" spans="1:1">
      <c r="A3077" s="19">
        <v>3077</v>
      </c>
    </row>
    <row r="3078" spans="1:1">
      <c r="A3078" s="19">
        <v>3078</v>
      </c>
    </row>
    <row r="3079" spans="1:1">
      <c r="A3079" s="19">
        <v>3079</v>
      </c>
    </row>
    <row r="3080" spans="1:1">
      <c r="A3080" s="19">
        <v>3080</v>
      </c>
    </row>
    <row r="3081" spans="1:1">
      <c r="A3081" s="19">
        <v>3081</v>
      </c>
    </row>
    <row r="3082" spans="1:1">
      <c r="A3082" s="19">
        <v>3082</v>
      </c>
    </row>
    <row r="3083" spans="1:1">
      <c r="A3083" s="19">
        <v>3083</v>
      </c>
    </row>
    <row r="3084" spans="1:1">
      <c r="A3084" s="19">
        <v>3084</v>
      </c>
    </row>
    <row r="3085" spans="1:1">
      <c r="A3085" s="19">
        <v>3085</v>
      </c>
    </row>
    <row r="3086" spans="1:1">
      <c r="A3086" s="19">
        <v>3086</v>
      </c>
    </row>
    <row r="3087" spans="1:1">
      <c r="A3087" s="19">
        <v>3087</v>
      </c>
    </row>
    <row r="3088" spans="1:1">
      <c r="A3088" s="19">
        <v>3088</v>
      </c>
    </row>
    <row r="3089" spans="1:1">
      <c r="A3089" s="19">
        <v>3089</v>
      </c>
    </row>
    <row r="3090" spans="1:1">
      <c r="A3090" s="19">
        <v>3090</v>
      </c>
    </row>
    <row r="3091" spans="1:1">
      <c r="A3091" s="19">
        <v>3091</v>
      </c>
    </row>
    <row r="3092" spans="1:1">
      <c r="A3092" s="19">
        <v>3092</v>
      </c>
    </row>
    <row r="3093" spans="1:1">
      <c r="A3093" s="19">
        <v>3093</v>
      </c>
    </row>
    <row r="3094" spans="1:1">
      <c r="A3094" s="19">
        <v>3094</v>
      </c>
    </row>
    <row r="3095" spans="1:1">
      <c r="A3095" s="19">
        <v>3095</v>
      </c>
    </row>
    <row r="3096" spans="1:1">
      <c r="A3096" s="19">
        <v>3096</v>
      </c>
    </row>
    <row r="3097" spans="1:1">
      <c r="A3097" s="19">
        <v>3097</v>
      </c>
    </row>
    <row r="3098" spans="1:1">
      <c r="A3098" s="19">
        <v>3098</v>
      </c>
    </row>
    <row r="3099" spans="1:1">
      <c r="A3099" s="19">
        <v>3099</v>
      </c>
    </row>
    <row r="3100" spans="1:1">
      <c r="A3100" s="19">
        <v>3100</v>
      </c>
    </row>
    <row r="3101" spans="1:1">
      <c r="A3101" s="19">
        <v>3101</v>
      </c>
    </row>
    <row r="3102" spans="1:1">
      <c r="A3102" s="19">
        <v>3102</v>
      </c>
    </row>
    <row r="3103" spans="1:1">
      <c r="A3103" s="19">
        <v>3103</v>
      </c>
    </row>
    <row r="3104" spans="1:1">
      <c r="A3104" s="19">
        <v>3104</v>
      </c>
    </row>
    <row r="3105" spans="1:1">
      <c r="A3105" s="19">
        <v>3105</v>
      </c>
    </row>
    <row r="3106" spans="1:1">
      <c r="A3106" s="19">
        <v>3106</v>
      </c>
    </row>
    <row r="3107" spans="1:1">
      <c r="A3107" s="19">
        <v>3107</v>
      </c>
    </row>
    <row r="3108" spans="1:1">
      <c r="A3108" s="19">
        <v>3108</v>
      </c>
    </row>
    <row r="3109" spans="1:1">
      <c r="A3109" s="19">
        <v>3109</v>
      </c>
    </row>
    <row r="3110" spans="1:1">
      <c r="A3110" s="19">
        <v>3110</v>
      </c>
    </row>
    <row r="3111" spans="1:1">
      <c r="A3111" s="19">
        <v>3111</v>
      </c>
    </row>
    <row r="3112" spans="1:1">
      <c r="A3112" s="19">
        <v>3112</v>
      </c>
    </row>
    <row r="3113" spans="1:1">
      <c r="A3113" s="19">
        <v>3113</v>
      </c>
    </row>
    <row r="3114" spans="1:1">
      <c r="A3114" s="19">
        <v>3114</v>
      </c>
    </row>
    <row r="3115" spans="1:1">
      <c r="A3115" s="19">
        <v>3115</v>
      </c>
    </row>
    <row r="3116" spans="1:1">
      <c r="A3116" s="19">
        <v>3116</v>
      </c>
    </row>
    <row r="3117" spans="1:1">
      <c r="A3117" s="19">
        <v>3117</v>
      </c>
    </row>
    <row r="3118" spans="1:1">
      <c r="A3118" s="19">
        <v>3118</v>
      </c>
    </row>
    <row r="3119" spans="1:1">
      <c r="A3119" s="19">
        <v>3119</v>
      </c>
    </row>
    <row r="3120" spans="1:1">
      <c r="A3120" s="19">
        <v>3120</v>
      </c>
    </row>
    <row r="3121" spans="1:1">
      <c r="A3121" s="19">
        <v>3121</v>
      </c>
    </row>
    <row r="3122" spans="1:1">
      <c r="A3122" s="19">
        <v>3122</v>
      </c>
    </row>
    <row r="3123" spans="1:1">
      <c r="A3123" s="19">
        <v>3123</v>
      </c>
    </row>
    <row r="3124" spans="1:1">
      <c r="A3124" s="19">
        <v>3124</v>
      </c>
    </row>
    <row r="3125" spans="1:1">
      <c r="A3125" s="19">
        <v>3125</v>
      </c>
    </row>
    <row r="3126" spans="1:1">
      <c r="A3126" s="19">
        <v>3126</v>
      </c>
    </row>
    <row r="3127" spans="1:1">
      <c r="A3127" s="19">
        <v>3127</v>
      </c>
    </row>
    <row r="3128" spans="1:1">
      <c r="A3128" s="19">
        <v>3128</v>
      </c>
    </row>
    <row r="3129" spans="1:1">
      <c r="A3129" s="19">
        <v>3129</v>
      </c>
    </row>
    <row r="3130" spans="1:1">
      <c r="A3130" s="19">
        <v>3130</v>
      </c>
    </row>
    <row r="3131" spans="1:1">
      <c r="A3131" s="19">
        <v>3131</v>
      </c>
    </row>
    <row r="3132" spans="1:1">
      <c r="A3132" s="19">
        <v>3132</v>
      </c>
    </row>
    <row r="3133" spans="1:1">
      <c r="A3133" s="19">
        <v>3133</v>
      </c>
    </row>
    <row r="3134" spans="1:1">
      <c r="A3134" s="19">
        <v>3134</v>
      </c>
    </row>
    <row r="3135" spans="1:1">
      <c r="A3135" s="19">
        <v>3135</v>
      </c>
    </row>
    <row r="3136" spans="1:1">
      <c r="A3136" s="19">
        <v>3136</v>
      </c>
    </row>
    <row r="3137" spans="1:1">
      <c r="A3137" s="19">
        <v>3137</v>
      </c>
    </row>
    <row r="3138" spans="1:1">
      <c r="A3138" s="19">
        <v>3138</v>
      </c>
    </row>
    <row r="3139" spans="1:1">
      <c r="A3139" s="19">
        <v>3139</v>
      </c>
    </row>
    <row r="3140" spans="1:1">
      <c r="A3140" s="19">
        <v>3140</v>
      </c>
    </row>
    <row r="3141" spans="1:1">
      <c r="A3141" s="19">
        <v>3141</v>
      </c>
    </row>
    <row r="3142" spans="1:1">
      <c r="A3142" s="19">
        <v>3142</v>
      </c>
    </row>
    <row r="3143" spans="1:1">
      <c r="A3143" s="19">
        <v>3143</v>
      </c>
    </row>
    <row r="3144" spans="1:1">
      <c r="A3144" s="19">
        <v>3144</v>
      </c>
    </row>
    <row r="3145" spans="1:1">
      <c r="A3145" s="19">
        <v>3145</v>
      </c>
    </row>
    <row r="3146" spans="1:1">
      <c r="A3146" s="19">
        <v>3146</v>
      </c>
    </row>
    <row r="3147" spans="1:1">
      <c r="A3147" s="19">
        <v>3147</v>
      </c>
    </row>
    <row r="3148" spans="1:1">
      <c r="A3148" s="19">
        <v>3148</v>
      </c>
    </row>
    <row r="3149" spans="1:1">
      <c r="A3149" s="19">
        <v>3149</v>
      </c>
    </row>
    <row r="3150" spans="1:1">
      <c r="A3150" s="19">
        <v>3150</v>
      </c>
    </row>
    <row r="3151" spans="1:1">
      <c r="A3151" s="19">
        <v>3151</v>
      </c>
    </row>
    <row r="3152" spans="1:1">
      <c r="A3152" s="19">
        <v>3152</v>
      </c>
    </row>
    <row r="3153" spans="1:1">
      <c r="A3153" s="19">
        <v>3153</v>
      </c>
    </row>
    <row r="3154" spans="1:1">
      <c r="A3154" s="19">
        <v>3154</v>
      </c>
    </row>
    <row r="3155" spans="1:1">
      <c r="A3155" s="19">
        <v>3155</v>
      </c>
    </row>
    <row r="3156" spans="1:1">
      <c r="A3156" s="19">
        <v>3156</v>
      </c>
    </row>
    <row r="3157" spans="1:1">
      <c r="A3157" s="19">
        <v>3157</v>
      </c>
    </row>
    <row r="3158" spans="1:1">
      <c r="A3158" s="19">
        <v>3158</v>
      </c>
    </row>
    <row r="3159" spans="1:1">
      <c r="A3159" s="19">
        <v>3159</v>
      </c>
    </row>
    <row r="3160" spans="1:1">
      <c r="A3160" s="19">
        <v>3160</v>
      </c>
    </row>
    <row r="3161" spans="1:1">
      <c r="A3161" s="19">
        <v>3161</v>
      </c>
    </row>
    <row r="3162" spans="1:1">
      <c r="A3162" s="19">
        <v>3162</v>
      </c>
    </row>
    <row r="3163" spans="1:1">
      <c r="A3163" s="19">
        <v>3163</v>
      </c>
    </row>
    <row r="3164" spans="1:1">
      <c r="A3164" s="19">
        <v>3164</v>
      </c>
    </row>
    <row r="3165" spans="1:1">
      <c r="A3165" s="19">
        <v>3165</v>
      </c>
    </row>
    <row r="3166" spans="1:1">
      <c r="A3166" s="19">
        <v>3166</v>
      </c>
    </row>
    <row r="3167" spans="1:1">
      <c r="A3167" s="19">
        <v>3167</v>
      </c>
    </row>
    <row r="3168" spans="1:1">
      <c r="A3168" s="19">
        <v>3168</v>
      </c>
    </row>
    <row r="3169" spans="1:1">
      <c r="A3169" s="19">
        <v>3169</v>
      </c>
    </row>
    <row r="3170" spans="1:1">
      <c r="A3170" s="19">
        <v>3170</v>
      </c>
    </row>
    <row r="3171" spans="1:1">
      <c r="A3171" s="19">
        <v>3171</v>
      </c>
    </row>
    <row r="3172" spans="1:1">
      <c r="A3172" s="19">
        <v>3172</v>
      </c>
    </row>
    <row r="3173" spans="1:1">
      <c r="A3173" s="19">
        <v>3173</v>
      </c>
    </row>
    <row r="3174" spans="1:1">
      <c r="A3174" s="19">
        <v>3174</v>
      </c>
    </row>
    <row r="3175" spans="1:1">
      <c r="A3175" s="19">
        <v>3175</v>
      </c>
    </row>
    <row r="3176" spans="1:1">
      <c r="A3176" s="19">
        <v>3176</v>
      </c>
    </row>
    <row r="3177" spans="1:1">
      <c r="A3177" s="19">
        <v>3177</v>
      </c>
    </row>
    <row r="3178" spans="1:1">
      <c r="A3178" s="19">
        <v>3178</v>
      </c>
    </row>
    <row r="3179" spans="1:1">
      <c r="A3179" s="19">
        <v>3179</v>
      </c>
    </row>
    <row r="3180" spans="1:1">
      <c r="A3180" s="19">
        <v>3180</v>
      </c>
    </row>
    <row r="3181" spans="1:1">
      <c r="A3181" s="19">
        <v>3181</v>
      </c>
    </row>
    <row r="3182" spans="1:1">
      <c r="A3182" s="19">
        <v>3182</v>
      </c>
    </row>
    <row r="3183" spans="1:1">
      <c r="A3183" s="19">
        <v>3183</v>
      </c>
    </row>
    <row r="3184" spans="1:1">
      <c r="A3184" s="19">
        <v>3184</v>
      </c>
    </row>
    <row r="3185" spans="1:1">
      <c r="A3185" s="19">
        <v>3185</v>
      </c>
    </row>
    <row r="3186" spans="1:1">
      <c r="A3186" s="19">
        <v>3186</v>
      </c>
    </row>
    <row r="3187" spans="1:1">
      <c r="A3187" s="19">
        <v>3187</v>
      </c>
    </row>
    <row r="3188" spans="1:1">
      <c r="A3188" s="19">
        <v>3188</v>
      </c>
    </row>
    <row r="3189" spans="1:1">
      <c r="A3189" s="19">
        <v>3189</v>
      </c>
    </row>
    <row r="3190" spans="1:1">
      <c r="A3190" s="19">
        <v>3190</v>
      </c>
    </row>
    <row r="3191" spans="1:1">
      <c r="A3191" s="19">
        <v>3191</v>
      </c>
    </row>
    <row r="3192" spans="1:1">
      <c r="A3192" s="19">
        <v>3192</v>
      </c>
    </row>
    <row r="3193" spans="1:1">
      <c r="A3193" s="19">
        <v>3193</v>
      </c>
    </row>
    <row r="3194" spans="1:1">
      <c r="A3194" s="19">
        <v>3194</v>
      </c>
    </row>
    <row r="3195" spans="1:1">
      <c r="A3195" s="19">
        <v>3195</v>
      </c>
    </row>
    <row r="3196" spans="1:1">
      <c r="A3196" s="19">
        <v>3196</v>
      </c>
    </row>
    <row r="3197" spans="1:1">
      <c r="A3197" s="19">
        <v>3197</v>
      </c>
    </row>
    <row r="3198" spans="1:1">
      <c r="A3198" s="19">
        <v>3198</v>
      </c>
    </row>
    <row r="3199" spans="1:1">
      <c r="A3199" s="19">
        <v>3199</v>
      </c>
    </row>
    <row r="3200" spans="1:1">
      <c r="A3200" s="19">
        <v>3200</v>
      </c>
    </row>
    <row r="3201" spans="1:1">
      <c r="A3201" s="19">
        <v>3201</v>
      </c>
    </row>
    <row r="3202" spans="1:1">
      <c r="A3202" s="19">
        <v>3202</v>
      </c>
    </row>
    <row r="3203" spans="1:1">
      <c r="A3203" s="19">
        <v>3203</v>
      </c>
    </row>
    <row r="3204" spans="1:1">
      <c r="A3204" s="19">
        <v>3204</v>
      </c>
    </row>
    <row r="3205" spans="1:1">
      <c r="A3205" s="19">
        <v>3205</v>
      </c>
    </row>
    <row r="3206" spans="1:1">
      <c r="A3206" s="19">
        <v>3206</v>
      </c>
    </row>
    <row r="3207" spans="1:1">
      <c r="A3207" s="19">
        <v>3207</v>
      </c>
    </row>
    <row r="3208" spans="1:1">
      <c r="A3208" s="19">
        <v>3208</v>
      </c>
    </row>
    <row r="3209" spans="1:1">
      <c r="A3209" s="19">
        <v>3209</v>
      </c>
    </row>
    <row r="3210" spans="1:1">
      <c r="A3210" s="19">
        <v>3210</v>
      </c>
    </row>
    <row r="3211" spans="1:1">
      <c r="A3211" s="19">
        <v>3211</v>
      </c>
    </row>
    <row r="3212" spans="1:1">
      <c r="A3212" s="19">
        <v>3212</v>
      </c>
    </row>
    <row r="3213" spans="1:1">
      <c r="A3213" s="19">
        <v>3213</v>
      </c>
    </row>
    <row r="3214" spans="1:1">
      <c r="A3214" s="19">
        <v>3214</v>
      </c>
    </row>
    <row r="3215" spans="1:1">
      <c r="A3215" s="19">
        <v>3215</v>
      </c>
    </row>
    <row r="3216" spans="1:1">
      <c r="A3216" s="19">
        <v>3216</v>
      </c>
    </row>
    <row r="3217" spans="1:1">
      <c r="A3217" s="19">
        <v>3217</v>
      </c>
    </row>
    <row r="3218" spans="1:1">
      <c r="A3218" s="19">
        <v>3218</v>
      </c>
    </row>
    <row r="3219" spans="1:1">
      <c r="A3219" s="19">
        <v>3219</v>
      </c>
    </row>
    <row r="3220" spans="1:1">
      <c r="A3220" s="19">
        <v>3220</v>
      </c>
    </row>
    <row r="3221" spans="1:1">
      <c r="A3221" s="19">
        <v>3221</v>
      </c>
    </row>
    <row r="3222" spans="1:1">
      <c r="A3222" s="19">
        <v>3222</v>
      </c>
    </row>
    <row r="3223" spans="1:1">
      <c r="A3223" s="19">
        <v>3223</v>
      </c>
    </row>
    <row r="3224" spans="1:1">
      <c r="A3224" s="19">
        <v>3224</v>
      </c>
    </row>
    <row r="3225" spans="1:1">
      <c r="A3225" s="19">
        <v>3225</v>
      </c>
    </row>
    <row r="3226" spans="1:1">
      <c r="A3226" s="19">
        <v>3226</v>
      </c>
    </row>
    <row r="3227" spans="1:1">
      <c r="A3227" s="19">
        <v>3227</v>
      </c>
    </row>
    <row r="3228" spans="1:1">
      <c r="A3228" s="19">
        <v>3228</v>
      </c>
    </row>
    <row r="3229" spans="1:1">
      <c r="A3229" s="19">
        <v>3229</v>
      </c>
    </row>
    <row r="3230" spans="1:1">
      <c r="A3230" s="19">
        <v>3230</v>
      </c>
    </row>
    <row r="3231" spans="1:1">
      <c r="A3231" s="19">
        <v>3231</v>
      </c>
    </row>
    <row r="3232" spans="1:1">
      <c r="A3232" s="19">
        <v>3232</v>
      </c>
    </row>
    <row r="3233" spans="1:1">
      <c r="A3233" s="19">
        <v>3233</v>
      </c>
    </row>
    <row r="3234" spans="1:1">
      <c r="A3234" s="19">
        <v>3234</v>
      </c>
    </row>
    <row r="3235" spans="1:1">
      <c r="A3235" s="19">
        <v>3235</v>
      </c>
    </row>
    <row r="3236" spans="1:1">
      <c r="A3236" s="19">
        <v>3236</v>
      </c>
    </row>
    <row r="3237" spans="1:1">
      <c r="A3237" s="19">
        <v>3237</v>
      </c>
    </row>
    <row r="3238" spans="1:1">
      <c r="A3238" s="19">
        <v>3238</v>
      </c>
    </row>
    <row r="3239" spans="1:1">
      <c r="A3239" s="19">
        <v>3239</v>
      </c>
    </row>
    <row r="3240" spans="1:1">
      <c r="A3240" s="19">
        <v>3240</v>
      </c>
    </row>
    <row r="3241" spans="1:1">
      <c r="A3241" s="19">
        <v>3241</v>
      </c>
    </row>
    <row r="3242" spans="1:1">
      <c r="A3242" s="19">
        <v>3242</v>
      </c>
    </row>
    <row r="3243" spans="1:1">
      <c r="A3243" s="19">
        <v>3243</v>
      </c>
    </row>
    <row r="3244" spans="1:1">
      <c r="A3244" s="19">
        <v>3244</v>
      </c>
    </row>
    <row r="3245" spans="1:1">
      <c r="A3245" s="19">
        <v>3245</v>
      </c>
    </row>
    <row r="3246" spans="1:1">
      <c r="A3246" s="19">
        <v>3246</v>
      </c>
    </row>
    <row r="3247" spans="1:1">
      <c r="A3247" s="19">
        <v>3247</v>
      </c>
    </row>
    <row r="3248" spans="1:1">
      <c r="A3248" s="19">
        <v>3248</v>
      </c>
    </row>
    <row r="3249" spans="1:1">
      <c r="A3249" s="19">
        <v>3249</v>
      </c>
    </row>
    <row r="3250" spans="1:1">
      <c r="A3250" s="19">
        <v>3250</v>
      </c>
    </row>
    <row r="3251" spans="1:1">
      <c r="A3251" s="19">
        <v>3251</v>
      </c>
    </row>
    <row r="3252" spans="1:1">
      <c r="A3252" s="19">
        <v>3252</v>
      </c>
    </row>
    <row r="3253" spans="1:1">
      <c r="A3253" s="19">
        <v>3253</v>
      </c>
    </row>
    <row r="3254" spans="1:1">
      <c r="A3254" s="19">
        <v>3254</v>
      </c>
    </row>
    <row r="3255" spans="1:1">
      <c r="A3255" s="19">
        <v>3255</v>
      </c>
    </row>
    <row r="3256" spans="1:1">
      <c r="A3256" s="19">
        <v>3256</v>
      </c>
    </row>
    <row r="3257" spans="1:1">
      <c r="A3257" s="19">
        <v>3257</v>
      </c>
    </row>
    <row r="3258" spans="1:1">
      <c r="A3258" s="19">
        <v>3258</v>
      </c>
    </row>
    <row r="3259" spans="1:1">
      <c r="A3259" s="19">
        <v>3259</v>
      </c>
    </row>
    <row r="3260" spans="1:1">
      <c r="A3260" s="19">
        <v>3260</v>
      </c>
    </row>
    <row r="3261" spans="1:1">
      <c r="A3261" s="19">
        <v>3261</v>
      </c>
    </row>
    <row r="3262" spans="1:1">
      <c r="A3262" s="19">
        <v>3262</v>
      </c>
    </row>
    <row r="3263" spans="1:1">
      <c r="A3263" s="19">
        <v>3263</v>
      </c>
    </row>
    <row r="3264" spans="1:1">
      <c r="A3264" s="19">
        <v>3264</v>
      </c>
    </row>
    <row r="3265" spans="1:1">
      <c r="A3265" s="19">
        <v>3265</v>
      </c>
    </row>
    <row r="3266" spans="1:1">
      <c r="A3266" s="19">
        <v>3266</v>
      </c>
    </row>
    <row r="3267" spans="1:1">
      <c r="A3267" s="19">
        <v>3267</v>
      </c>
    </row>
    <row r="3268" spans="1:1">
      <c r="A3268" s="19">
        <v>3268</v>
      </c>
    </row>
    <row r="3269" spans="1:1">
      <c r="A3269" s="19">
        <v>3269</v>
      </c>
    </row>
    <row r="3270" spans="1:1">
      <c r="A3270" s="19">
        <v>3270</v>
      </c>
    </row>
    <row r="3271" spans="1:1">
      <c r="A3271" s="19">
        <v>3271</v>
      </c>
    </row>
    <row r="3272" spans="1:1">
      <c r="A3272" s="19">
        <v>3272</v>
      </c>
    </row>
    <row r="3273" spans="1:1">
      <c r="A3273" s="19">
        <v>3273</v>
      </c>
    </row>
    <row r="3274" spans="1:1">
      <c r="A3274" s="19">
        <v>3274</v>
      </c>
    </row>
    <row r="3275" spans="1:1">
      <c r="A3275" s="19">
        <v>3275</v>
      </c>
    </row>
    <row r="3276" spans="1:1">
      <c r="A3276" s="19">
        <v>3276</v>
      </c>
    </row>
    <row r="3277" spans="1:1">
      <c r="A3277" s="19">
        <v>3277</v>
      </c>
    </row>
    <row r="3278" spans="1:1">
      <c r="A3278" s="19">
        <v>3278</v>
      </c>
    </row>
    <row r="3279" spans="1:1">
      <c r="A3279" s="19">
        <v>3279</v>
      </c>
    </row>
    <row r="3280" spans="1:1">
      <c r="A3280" s="19">
        <v>3280</v>
      </c>
    </row>
    <row r="3281" spans="1:1">
      <c r="A3281" s="19">
        <v>3281</v>
      </c>
    </row>
    <row r="3282" spans="1:1">
      <c r="A3282" s="19">
        <v>3282</v>
      </c>
    </row>
    <row r="3283" spans="1:1">
      <c r="A3283" s="19">
        <v>3283</v>
      </c>
    </row>
    <row r="3284" spans="1:1">
      <c r="A3284" s="19">
        <v>3284</v>
      </c>
    </row>
    <row r="3285" spans="1:1">
      <c r="A3285" s="19">
        <v>3285</v>
      </c>
    </row>
    <row r="3286" spans="1:1">
      <c r="A3286" s="19">
        <v>3286</v>
      </c>
    </row>
    <row r="3287" spans="1:1">
      <c r="A3287" s="19">
        <v>3287</v>
      </c>
    </row>
    <row r="3288" spans="1:1">
      <c r="A3288" s="19">
        <v>3288</v>
      </c>
    </row>
    <row r="3289" spans="1:1">
      <c r="A3289" s="19">
        <v>3289</v>
      </c>
    </row>
    <row r="3290" spans="1:1">
      <c r="A3290" s="19">
        <v>3290</v>
      </c>
    </row>
    <row r="3291" spans="1:1">
      <c r="A3291" s="19">
        <v>3291</v>
      </c>
    </row>
    <row r="3292" spans="1:1">
      <c r="A3292" s="19">
        <v>3292</v>
      </c>
    </row>
    <row r="3293" spans="1:1">
      <c r="A3293" s="19">
        <v>3293</v>
      </c>
    </row>
    <row r="3294" spans="1:1">
      <c r="A3294" s="19">
        <v>3294</v>
      </c>
    </row>
    <row r="3295" spans="1:1">
      <c r="A3295" s="19">
        <v>3295</v>
      </c>
    </row>
    <row r="3296" spans="1:1">
      <c r="A3296" s="19">
        <v>3296</v>
      </c>
    </row>
    <row r="3297" spans="1:1">
      <c r="A3297" s="19">
        <v>3297</v>
      </c>
    </row>
    <row r="3298" spans="1:1">
      <c r="A3298" s="19">
        <v>3298</v>
      </c>
    </row>
    <row r="3299" spans="1:1">
      <c r="A3299" s="19">
        <v>3299</v>
      </c>
    </row>
    <row r="3300" spans="1:1">
      <c r="A3300" s="19">
        <v>3300</v>
      </c>
    </row>
    <row r="3301" spans="1:1">
      <c r="A3301" s="19">
        <v>3301</v>
      </c>
    </row>
    <row r="3302" spans="1:1">
      <c r="A3302" s="19">
        <v>3302</v>
      </c>
    </row>
    <row r="3303" spans="1:1">
      <c r="A3303" s="19">
        <v>3303</v>
      </c>
    </row>
    <row r="3304" spans="1:1">
      <c r="A3304" s="19">
        <v>3304</v>
      </c>
    </row>
    <row r="3305" spans="1:1">
      <c r="A3305" s="19">
        <v>3305</v>
      </c>
    </row>
    <row r="3306" spans="1:1">
      <c r="A3306" s="19">
        <v>3306</v>
      </c>
    </row>
    <row r="3307" spans="1:1">
      <c r="A3307" s="19">
        <v>3307</v>
      </c>
    </row>
    <row r="3308" spans="1:1">
      <c r="A3308" s="19">
        <v>3308</v>
      </c>
    </row>
    <row r="3309" spans="1:1">
      <c r="A3309" s="19">
        <v>3309</v>
      </c>
    </row>
    <row r="3310" spans="1:1">
      <c r="A3310" s="19">
        <v>3310</v>
      </c>
    </row>
    <row r="3311" spans="1:1">
      <c r="A3311" s="19">
        <v>3311</v>
      </c>
    </row>
    <row r="3312" spans="1:1">
      <c r="A3312" s="19">
        <v>3312</v>
      </c>
    </row>
    <row r="3313" spans="1:1">
      <c r="A3313" s="19">
        <v>3313</v>
      </c>
    </row>
    <row r="3314" spans="1:1">
      <c r="A3314" s="19">
        <v>3314</v>
      </c>
    </row>
    <row r="3315" spans="1:1">
      <c r="A3315" s="19">
        <v>3315</v>
      </c>
    </row>
    <row r="3316" spans="1:1">
      <c r="A3316" s="19">
        <v>3316</v>
      </c>
    </row>
    <row r="3317" spans="1:1">
      <c r="A3317" s="19">
        <v>3317</v>
      </c>
    </row>
    <row r="3318" spans="1:1">
      <c r="A3318" s="19">
        <v>3318</v>
      </c>
    </row>
    <row r="3319" spans="1:1">
      <c r="A3319" s="19">
        <v>3319</v>
      </c>
    </row>
    <row r="3320" spans="1:1">
      <c r="A3320" s="19">
        <v>3320</v>
      </c>
    </row>
    <row r="3321" spans="1:1">
      <c r="A3321" s="19">
        <v>3321</v>
      </c>
    </row>
    <row r="3322" spans="1:1">
      <c r="A3322" s="19">
        <v>3322</v>
      </c>
    </row>
    <row r="3323" spans="1:1">
      <c r="A3323" s="19">
        <v>3323</v>
      </c>
    </row>
    <row r="3324" spans="1:1">
      <c r="A3324" s="19">
        <v>3324</v>
      </c>
    </row>
    <row r="3325" spans="1:1">
      <c r="A3325" s="19">
        <v>3325</v>
      </c>
    </row>
    <row r="3326" spans="1:1">
      <c r="A3326" s="19">
        <v>3326</v>
      </c>
    </row>
    <row r="3327" spans="1:1">
      <c r="A3327" s="19">
        <v>3327</v>
      </c>
    </row>
    <row r="3328" spans="1:1">
      <c r="A3328" s="19">
        <v>3328</v>
      </c>
    </row>
    <row r="3329" spans="1:1">
      <c r="A3329" s="19">
        <v>3329</v>
      </c>
    </row>
    <row r="3330" spans="1:1">
      <c r="A3330" s="19">
        <v>3330</v>
      </c>
    </row>
    <row r="3331" spans="1:1">
      <c r="A3331" s="19">
        <v>3331</v>
      </c>
    </row>
    <row r="3332" spans="1:1">
      <c r="A3332" s="19">
        <v>3332</v>
      </c>
    </row>
    <row r="3333" spans="1:1">
      <c r="A3333" s="19">
        <v>3333</v>
      </c>
    </row>
    <row r="3334" spans="1:1">
      <c r="A3334" s="19">
        <v>3334</v>
      </c>
    </row>
    <row r="3335" spans="1:1">
      <c r="A3335" s="19">
        <v>3335</v>
      </c>
    </row>
    <row r="3336" spans="1:1">
      <c r="A3336" s="19">
        <v>3336</v>
      </c>
    </row>
    <row r="3337" spans="1:1">
      <c r="A3337" s="19">
        <v>3337</v>
      </c>
    </row>
    <row r="3338" spans="1:1">
      <c r="A3338" s="19">
        <v>3338</v>
      </c>
    </row>
    <row r="3339" spans="1:1">
      <c r="A3339" s="19">
        <v>3339</v>
      </c>
    </row>
    <row r="3340" spans="1:1">
      <c r="A3340" s="19">
        <v>3340</v>
      </c>
    </row>
    <row r="3341" spans="1:1">
      <c r="A3341" s="19">
        <v>3341</v>
      </c>
    </row>
    <row r="3342" spans="1:1">
      <c r="A3342" s="19">
        <v>3342</v>
      </c>
    </row>
    <row r="3343" spans="1:1">
      <c r="A3343" s="19">
        <v>3343</v>
      </c>
    </row>
    <row r="3344" spans="1:1">
      <c r="A3344" s="19">
        <v>3344</v>
      </c>
    </row>
    <row r="3345" spans="1:1">
      <c r="A3345" s="19">
        <v>3345</v>
      </c>
    </row>
    <row r="3346" spans="1:1">
      <c r="A3346" s="19">
        <v>3346</v>
      </c>
    </row>
    <row r="3347" spans="1:1">
      <c r="A3347" s="19">
        <v>3347</v>
      </c>
    </row>
    <row r="3348" spans="1:1">
      <c r="A3348" s="19">
        <v>3348</v>
      </c>
    </row>
    <row r="3349" spans="1:1">
      <c r="A3349" s="19">
        <v>3349</v>
      </c>
    </row>
    <row r="3350" spans="1:1">
      <c r="A3350" s="19">
        <v>3350</v>
      </c>
    </row>
    <row r="3351" spans="1:1">
      <c r="A3351" s="19">
        <v>3351</v>
      </c>
    </row>
    <row r="3352" spans="1:1">
      <c r="A3352" s="19">
        <v>3352</v>
      </c>
    </row>
    <row r="3353" spans="1:1">
      <c r="A3353" s="19">
        <v>3353</v>
      </c>
    </row>
    <row r="3354" spans="1:1">
      <c r="A3354" s="19">
        <v>3354</v>
      </c>
    </row>
    <row r="3355" spans="1:1">
      <c r="A3355" s="19">
        <v>3355</v>
      </c>
    </row>
    <row r="3356" spans="1:1">
      <c r="A3356" s="19">
        <v>3356</v>
      </c>
    </row>
    <row r="3357" spans="1:1">
      <c r="A3357" s="19">
        <v>3357</v>
      </c>
    </row>
    <row r="3358" spans="1:1">
      <c r="A3358" s="19">
        <v>3358</v>
      </c>
    </row>
    <row r="3359" spans="1:1">
      <c r="A3359" s="19">
        <v>3359</v>
      </c>
    </row>
    <row r="3360" spans="1:1">
      <c r="A3360" s="19">
        <v>3360</v>
      </c>
    </row>
    <row r="3361" spans="1:1">
      <c r="A3361" s="19">
        <v>3361</v>
      </c>
    </row>
    <row r="3362" spans="1:1">
      <c r="A3362" s="19">
        <v>3362</v>
      </c>
    </row>
    <row r="3363" spans="1:1">
      <c r="A3363" s="19">
        <v>3363</v>
      </c>
    </row>
    <row r="3364" spans="1:1">
      <c r="A3364" s="19">
        <v>3364</v>
      </c>
    </row>
    <row r="3365" spans="1:1">
      <c r="A3365" s="19">
        <v>3365</v>
      </c>
    </row>
    <row r="3366" spans="1:1">
      <c r="A3366" s="19">
        <v>3366</v>
      </c>
    </row>
    <row r="3367" spans="1:1">
      <c r="A3367" s="19">
        <v>3367</v>
      </c>
    </row>
    <row r="3368" spans="1:1">
      <c r="A3368" s="19">
        <v>3368</v>
      </c>
    </row>
    <row r="3369" spans="1:1">
      <c r="A3369" s="19">
        <v>3369</v>
      </c>
    </row>
    <row r="3370" spans="1:1">
      <c r="A3370" s="19">
        <v>3370</v>
      </c>
    </row>
    <row r="3371" spans="1:1">
      <c r="A3371" s="19">
        <v>3371</v>
      </c>
    </row>
    <row r="3372" spans="1:1">
      <c r="A3372" s="19">
        <v>3372</v>
      </c>
    </row>
    <row r="3373" spans="1:1">
      <c r="A3373" s="19">
        <v>3373</v>
      </c>
    </row>
    <row r="3374" spans="1:1">
      <c r="A3374" s="19">
        <v>3374</v>
      </c>
    </row>
    <row r="3375" spans="1:1">
      <c r="A3375" s="19">
        <v>3375</v>
      </c>
    </row>
    <row r="3376" spans="1:1">
      <c r="A3376" s="19">
        <v>3376</v>
      </c>
    </row>
    <row r="3377" spans="1:1">
      <c r="A3377" s="19">
        <v>3377</v>
      </c>
    </row>
    <row r="3378" spans="1:1">
      <c r="A3378" s="19">
        <v>3378</v>
      </c>
    </row>
    <row r="3379" spans="1:1">
      <c r="A3379" s="19">
        <v>3379</v>
      </c>
    </row>
    <row r="3380" spans="1:1">
      <c r="A3380" s="19">
        <v>3380</v>
      </c>
    </row>
    <row r="3381" spans="1:1">
      <c r="A3381" s="19">
        <v>3381</v>
      </c>
    </row>
    <row r="3382" spans="1:1">
      <c r="A3382" s="19">
        <v>3382</v>
      </c>
    </row>
    <row r="3383" spans="1:1">
      <c r="A3383" s="19">
        <v>3383</v>
      </c>
    </row>
    <row r="3384" spans="1:1">
      <c r="A3384" s="19">
        <v>3384</v>
      </c>
    </row>
    <row r="3385" spans="1:1">
      <c r="A3385" s="19">
        <v>3385</v>
      </c>
    </row>
    <row r="3386" spans="1:1">
      <c r="A3386" s="19">
        <v>3386</v>
      </c>
    </row>
    <row r="3387" spans="1:1">
      <c r="A3387" s="19">
        <v>3387</v>
      </c>
    </row>
    <row r="3388" spans="1:1">
      <c r="A3388" s="19">
        <v>3388</v>
      </c>
    </row>
    <row r="3389" spans="1:1">
      <c r="A3389" s="19">
        <v>3389</v>
      </c>
    </row>
    <row r="3390" spans="1:1">
      <c r="A3390" s="19">
        <v>3390</v>
      </c>
    </row>
    <row r="3391" spans="1:1">
      <c r="A3391" s="19">
        <v>3391</v>
      </c>
    </row>
    <row r="3392" spans="1:1">
      <c r="A3392" s="19">
        <v>3392</v>
      </c>
    </row>
    <row r="3393" spans="1:1">
      <c r="A3393" s="19">
        <v>3393</v>
      </c>
    </row>
    <row r="3394" spans="1:1">
      <c r="A3394" s="19">
        <v>3394</v>
      </c>
    </row>
    <row r="3395" spans="1:1">
      <c r="A3395" s="19">
        <v>3395</v>
      </c>
    </row>
    <row r="3396" spans="1:1">
      <c r="A3396" s="19">
        <v>3396</v>
      </c>
    </row>
    <row r="3397" spans="1:1">
      <c r="A3397" s="19">
        <v>3397</v>
      </c>
    </row>
    <row r="3398" spans="1:1">
      <c r="A3398" s="19">
        <v>3398</v>
      </c>
    </row>
    <row r="3399" spans="1:1">
      <c r="A3399" s="19">
        <v>3399</v>
      </c>
    </row>
    <row r="3400" spans="1:1">
      <c r="A3400" s="19">
        <v>3400</v>
      </c>
    </row>
    <row r="3401" spans="1:1">
      <c r="A3401" s="19">
        <v>3401</v>
      </c>
    </row>
    <row r="3402" spans="1:1">
      <c r="A3402" s="19">
        <v>3402</v>
      </c>
    </row>
    <row r="3403" spans="1:1">
      <c r="A3403" s="19">
        <v>3403</v>
      </c>
    </row>
    <row r="3404" spans="1:1">
      <c r="A3404" s="19">
        <v>3404</v>
      </c>
    </row>
    <row r="3405" spans="1:1">
      <c r="A3405" s="19">
        <v>3405</v>
      </c>
    </row>
    <row r="3406" spans="1:1">
      <c r="A3406" s="19">
        <v>3406</v>
      </c>
    </row>
    <row r="3407" spans="1:1">
      <c r="A3407" s="19">
        <v>3407</v>
      </c>
    </row>
    <row r="3408" spans="1:1">
      <c r="A3408" s="19">
        <v>3408</v>
      </c>
    </row>
    <row r="3409" spans="1:1">
      <c r="A3409" s="19">
        <v>3409</v>
      </c>
    </row>
    <row r="3410" spans="1:1">
      <c r="A3410" s="19">
        <v>3410</v>
      </c>
    </row>
    <row r="3411" spans="1:1">
      <c r="A3411" s="19">
        <v>3411</v>
      </c>
    </row>
    <row r="3412" spans="1:1">
      <c r="A3412" s="19">
        <v>3412</v>
      </c>
    </row>
    <row r="3413" spans="1:1">
      <c r="A3413" s="19">
        <v>3413</v>
      </c>
    </row>
    <row r="3414" spans="1:1">
      <c r="A3414" s="19">
        <v>3414</v>
      </c>
    </row>
    <row r="3415" spans="1:1">
      <c r="A3415" s="19">
        <v>3415</v>
      </c>
    </row>
    <row r="3416" spans="1:1">
      <c r="A3416" s="19">
        <v>3416</v>
      </c>
    </row>
    <row r="3417" spans="1:1">
      <c r="A3417" s="19">
        <v>3417</v>
      </c>
    </row>
    <row r="3418" spans="1:1">
      <c r="A3418" s="19">
        <v>3418</v>
      </c>
    </row>
    <row r="3419" spans="1:1">
      <c r="A3419" s="19">
        <v>3419</v>
      </c>
    </row>
    <row r="3420" spans="1:1">
      <c r="A3420" s="19">
        <v>3420</v>
      </c>
    </row>
    <row r="3421" spans="1:1">
      <c r="A3421" s="19">
        <v>3421</v>
      </c>
    </row>
    <row r="3422" spans="1:1">
      <c r="A3422" s="19">
        <v>3422</v>
      </c>
    </row>
    <row r="3423" spans="1:1">
      <c r="A3423" s="19">
        <v>3423</v>
      </c>
    </row>
    <row r="3424" spans="1:1">
      <c r="A3424" s="19">
        <v>3424</v>
      </c>
    </row>
    <row r="3425" spans="1:1">
      <c r="A3425" s="19">
        <v>3425</v>
      </c>
    </row>
    <row r="3426" spans="1:1">
      <c r="A3426" s="19">
        <v>3426</v>
      </c>
    </row>
    <row r="3427" spans="1:1">
      <c r="A3427" s="19">
        <v>3427</v>
      </c>
    </row>
    <row r="3428" spans="1:1">
      <c r="A3428" s="19">
        <v>3428</v>
      </c>
    </row>
    <row r="3429" spans="1:1">
      <c r="A3429" s="19">
        <v>3429</v>
      </c>
    </row>
    <row r="3430" spans="1:1">
      <c r="A3430" s="19">
        <v>3430</v>
      </c>
    </row>
    <row r="3431" spans="1:1">
      <c r="A3431" s="19">
        <v>3431</v>
      </c>
    </row>
    <row r="3432" spans="1:1">
      <c r="A3432" s="19">
        <v>3432</v>
      </c>
    </row>
    <row r="3433" spans="1:1">
      <c r="A3433" s="19">
        <v>3433</v>
      </c>
    </row>
    <row r="3434" spans="1:1">
      <c r="A3434" s="19">
        <v>3434</v>
      </c>
    </row>
    <row r="3435" spans="1:1">
      <c r="A3435" s="19">
        <v>3435</v>
      </c>
    </row>
    <row r="3436" spans="1:1">
      <c r="A3436" s="19">
        <v>3436</v>
      </c>
    </row>
    <row r="3437" spans="1:1">
      <c r="A3437" s="19">
        <v>3437</v>
      </c>
    </row>
    <row r="3438" spans="1:1">
      <c r="A3438" s="19">
        <v>3438</v>
      </c>
    </row>
    <row r="3439" spans="1:1">
      <c r="A3439" s="19">
        <v>3439</v>
      </c>
    </row>
    <row r="3440" spans="1:1">
      <c r="A3440" s="19">
        <v>3440</v>
      </c>
    </row>
    <row r="3441" spans="1:1">
      <c r="A3441" s="19">
        <v>3441</v>
      </c>
    </row>
    <row r="3442" spans="1:1">
      <c r="A3442" s="19">
        <v>3442</v>
      </c>
    </row>
    <row r="3443" spans="1:1">
      <c r="A3443" s="19">
        <v>3443</v>
      </c>
    </row>
    <row r="3444" spans="1:1">
      <c r="A3444" s="19">
        <v>3444</v>
      </c>
    </row>
    <row r="3445" spans="1:1">
      <c r="A3445" s="19">
        <v>3445</v>
      </c>
    </row>
    <row r="3446" spans="1:1">
      <c r="A3446" s="19">
        <v>3446</v>
      </c>
    </row>
    <row r="3447" spans="1:1">
      <c r="A3447" s="19">
        <v>3447</v>
      </c>
    </row>
    <row r="3448" spans="1:1">
      <c r="A3448" s="19">
        <v>3448</v>
      </c>
    </row>
    <row r="3449" spans="1:1">
      <c r="A3449" s="19">
        <v>3449</v>
      </c>
    </row>
    <row r="3450" spans="1:1">
      <c r="A3450" s="19">
        <v>3450</v>
      </c>
    </row>
    <row r="3451" spans="1:1">
      <c r="A3451" s="19">
        <v>3451</v>
      </c>
    </row>
    <row r="3452" spans="1:1">
      <c r="A3452" s="19">
        <v>3452</v>
      </c>
    </row>
    <row r="3453" spans="1:1">
      <c r="A3453" s="19">
        <v>3453</v>
      </c>
    </row>
    <row r="3454" spans="1:1">
      <c r="A3454" s="19">
        <v>3454</v>
      </c>
    </row>
    <row r="3455" spans="1:1">
      <c r="A3455" s="19">
        <v>3455</v>
      </c>
    </row>
    <row r="3456" spans="1:1">
      <c r="A3456" s="19">
        <v>3456</v>
      </c>
    </row>
    <row r="3457" spans="1:1">
      <c r="A3457" s="19">
        <v>3457</v>
      </c>
    </row>
    <row r="3458" spans="1:1">
      <c r="A3458" s="19">
        <v>3458</v>
      </c>
    </row>
    <row r="3459" spans="1:1">
      <c r="A3459" s="19">
        <v>3459</v>
      </c>
    </row>
    <row r="3460" spans="1:1">
      <c r="A3460" s="19">
        <v>3460</v>
      </c>
    </row>
    <row r="3461" spans="1:1">
      <c r="A3461" s="19">
        <v>3461</v>
      </c>
    </row>
    <row r="3462" spans="1:1">
      <c r="A3462" s="19">
        <v>3462</v>
      </c>
    </row>
    <row r="3463" spans="1:1">
      <c r="A3463" s="19">
        <v>3463</v>
      </c>
    </row>
    <row r="3464" spans="1:1">
      <c r="A3464" s="19">
        <v>3464</v>
      </c>
    </row>
    <row r="3465" spans="1:1">
      <c r="A3465" s="19">
        <v>3465</v>
      </c>
    </row>
    <row r="3466" spans="1:1">
      <c r="A3466" s="19">
        <v>3466</v>
      </c>
    </row>
    <row r="3467" spans="1:1">
      <c r="A3467" s="19">
        <v>3467</v>
      </c>
    </row>
    <row r="3468" spans="1:1">
      <c r="A3468" s="19">
        <v>3468</v>
      </c>
    </row>
    <row r="3469" spans="1:1">
      <c r="A3469" s="19">
        <v>3469</v>
      </c>
    </row>
    <row r="3470" spans="1:1">
      <c r="A3470" s="19">
        <v>3470</v>
      </c>
    </row>
    <row r="3471" spans="1:1">
      <c r="A3471" s="19">
        <v>3471</v>
      </c>
    </row>
    <row r="3472" spans="1:1">
      <c r="A3472" s="19">
        <v>3472</v>
      </c>
    </row>
    <row r="3473" spans="1:1">
      <c r="A3473" s="19">
        <v>3473</v>
      </c>
    </row>
    <row r="3474" spans="1:1">
      <c r="A3474" s="19">
        <v>3474</v>
      </c>
    </row>
    <row r="3475" spans="1:1">
      <c r="A3475" s="19">
        <v>3475</v>
      </c>
    </row>
    <row r="3476" spans="1:1">
      <c r="A3476" s="19">
        <v>3476</v>
      </c>
    </row>
    <row r="3477" spans="1:1">
      <c r="A3477" s="19">
        <v>3477</v>
      </c>
    </row>
    <row r="3478" spans="1:1">
      <c r="A3478" s="19">
        <v>3478</v>
      </c>
    </row>
    <row r="3479" spans="1:1">
      <c r="A3479" s="19">
        <v>3479</v>
      </c>
    </row>
    <row r="3480" spans="1:1">
      <c r="A3480" s="19">
        <v>3480</v>
      </c>
    </row>
    <row r="3481" spans="1:1">
      <c r="A3481" s="19">
        <v>3481</v>
      </c>
    </row>
    <row r="3482" spans="1:1">
      <c r="A3482" s="19">
        <v>3482</v>
      </c>
    </row>
    <row r="3483" spans="1:1">
      <c r="A3483" s="19">
        <v>3483</v>
      </c>
    </row>
    <row r="3484" spans="1:1">
      <c r="A3484" s="19">
        <v>3484</v>
      </c>
    </row>
    <row r="3485" spans="1:1">
      <c r="A3485" s="19">
        <v>3485</v>
      </c>
    </row>
    <row r="3486" spans="1:1">
      <c r="A3486" s="19">
        <v>3486</v>
      </c>
    </row>
    <row r="3487" spans="1:1">
      <c r="A3487" s="19">
        <v>3487</v>
      </c>
    </row>
    <row r="3488" spans="1:1">
      <c r="A3488" s="19">
        <v>3488</v>
      </c>
    </row>
    <row r="3489" spans="1:1">
      <c r="A3489" s="19">
        <v>3489</v>
      </c>
    </row>
    <row r="3490" spans="1:1">
      <c r="A3490" s="19">
        <v>3490</v>
      </c>
    </row>
    <row r="3491" spans="1:1">
      <c r="A3491" s="19">
        <v>3491</v>
      </c>
    </row>
    <row r="3492" spans="1:1">
      <c r="A3492" s="19">
        <v>3492</v>
      </c>
    </row>
    <row r="3493" spans="1:1">
      <c r="A3493" s="19">
        <v>3493</v>
      </c>
    </row>
    <row r="3494" spans="1:1">
      <c r="A3494" s="19">
        <v>3494</v>
      </c>
    </row>
    <row r="3495" spans="1:1">
      <c r="A3495" s="19">
        <v>3495</v>
      </c>
    </row>
    <row r="3496" spans="1:1">
      <c r="A3496" s="19">
        <v>3496</v>
      </c>
    </row>
    <row r="3497" spans="1:1">
      <c r="A3497" s="19">
        <v>3497</v>
      </c>
    </row>
    <row r="3498" spans="1:1">
      <c r="A3498" s="19">
        <v>3498</v>
      </c>
    </row>
    <row r="3499" spans="1:1">
      <c r="A3499" s="19">
        <v>3499</v>
      </c>
    </row>
    <row r="3500" spans="1:1">
      <c r="A3500" s="19">
        <v>3500</v>
      </c>
    </row>
    <row r="3501" spans="1:1">
      <c r="A3501" s="19">
        <v>3501</v>
      </c>
    </row>
    <row r="3502" spans="1:1">
      <c r="A3502" s="19">
        <v>3502</v>
      </c>
    </row>
    <row r="3503" spans="1:1">
      <c r="A3503" s="19">
        <v>3503</v>
      </c>
    </row>
    <row r="3504" spans="1:1">
      <c r="A3504" s="19">
        <v>3504</v>
      </c>
    </row>
    <row r="3505" spans="1:1">
      <c r="A3505" s="19">
        <v>3505</v>
      </c>
    </row>
    <row r="3506" spans="1:1">
      <c r="A3506" s="19">
        <v>3506</v>
      </c>
    </row>
    <row r="3507" spans="1:1">
      <c r="A3507" s="19">
        <v>3507</v>
      </c>
    </row>
    <row r="3508" spans="1:1">
      <c r="A3508" s="19">
        <v>3508</v>
      </c>
    </row>
    <row r="3509" spans="1:1">
      <c r="A3509" s="19">
        <v>3509</v>
      </c>
    </row>
    <row r="3510" spans="1:1">
      <c r="A3510" s="19">
        <v>3510</v>
      </c>
    </row>
    <row r="3511" spans="1:1">
      <c r="A3511" s="19">
        <v>3511</v>
      </c>
    </row>
    <row r="3512" spans="1:1">
      <c r="A3512" s="19">
        <v>3512</v>
      </c>
    </row>
    <row r="3513" spans="1:1">
      <c r="A3513" s="19">
        <v>3513</v>
      </c>
    </row>
    <row r="3514" spans="1:1">
      <c r="A3514" s="19">
        <v>3514</v>
      </c>
    </row>
    <row r="3515" spans="1:1">
      <c r="A3515" s="19">
        <v>3515</v>
      </c>
    </row>
    <row r="3516" spans="1:1">
      <c r="A3516" s="19">
        <v>3516</v>
      </c>
    </row>
    <row r="3517" spans="1:1">
      <c r="A3517" s="19">
        <v>3517</v>
      </c>
    </row>
    <row r="3518" spans="1:1">
      <c r="A3518" s="19">
        <v>3518</v>
      </c>
    </row>
    <row r="3519" spans="1:1">
      <c r="A3519" s="19">
        <v>3519</v>
      </c>
    </row>
    <row r="3520" spans="1:1">
      <c r="A3520" s="19">
        <v>3520</v>
      </c>
    </row>
    <row r="3521" spans="1:1">
      <c r="A3521" s="19">
        <v>3521</v>
      </c>
    </row>
    <row r="3522" spans="1:1">
      <c r="A3522" s="19">
        <v>3522</v>
      </c>
    </row>
    <row r="3523" spans="1:1">
      <c r="A3523" s="19">
        <v>3523</v>
      </c>
    </row>
    <row r="3524" spans="1:1">
      <c r="A3524" s="19">
        <v>3524</v>
      </c>
    </row>
    <row r="3525" spans="1:1">
      <c r="A3525" s="19">
        <v>3525</v>
      </c>
    </row>
    <row r="3526" spans="1:1">
      <c r="A3526" s="19">
        <v>3526</v>
      </c>
    </row>
    <row r="3527" spans="1:1">
      <c r="A3527" s="19">
        <v>3527</v>
      </c>
    </row>
    <row r="3528" spans="1:1">
      <c r="A3528" s="19">
        <v>3528</v>
      </c>
    </row>
    <row r="3529" spans="1:1">
      <c r="A3529" s="19">
        <v>3529</v>
      </c>
    </row>
    <row r="3530" spans="1:1">
      <c r="A3530" s="19">
        <v>3530</v>
      </c>
    </row>
    <row r="3531" spans="1:1">
      <c r="A3531" s="19">
        <v>3531</v>
      </c>
    </row>
    <row r="3532" spans="1:1">
      <c r="A3532" s="19">
        <v>3532</v>
      </c>
    </row>
    <row r="3533" spans="1:1">
      <c r="A3533" s="19">
        <v>3533</v>
      </c>
    </row>
    <row r="3534" spans="1:1">
      <c r="A3534" s="19">
        <v>3534</v>
      </c>
    </row>
    <row r="3535" spans="1:1">
      <c r="A3535" s="19">
        <v>3535</v>
      </c>
    </row>
    <row r="3536" spans="1:1">
      <c r="A3536" s="19">
        <v>3536</v>
      </c>
    </row>
    <row r="3537" spans="1:1">
      <c r="A3537" s="19">
        <v>3537</v>
      </c>
    </row>
    <row r="3538" spans="1:1">
      <c r="A3538" s="19">
        <v>3538</v>
      </c>
    </row>
    <row r="3539" spans="1:1">
      <c r="A3539" s="19">
        <v>3539</v>
      </c>
    </row>
    <row r="3540" spans="1:1">
      <c r="A3540" s="19">
        <v>3540</v>
      </c>
    </row>
    <row r="3541" spans="1:1">
      <c r="A3541" s="19">
        <v>3541</v>
      </c>
    </row>
    <row r="3542" spans="1:1">
      <c r="A3542" s="19">
        <v>3542</v>
      </c>
    </row>
    <row r="3543" spans="1:1">
      <c r="A3543" s="19">
        <v>3543</v>
      </c>
    </row>
    <row r="3544" spans="1:1">
      <c r="A3544" s="19">
        <v>3544</v>
      </c>
    </row>
    <row r="3545" spans="1:1">
      <c r="A3545" s="19">
        <v>3545</v>
      </c>
    </row>
    <row r="3546" spans="1:1">
      <c r="A3546" s="19">
        <v>3546</v>
      </c>
    </row>
    <row r="3547" spans="1:1">
      <c r="A3547" s="19">
        <v>3547</v>
      </c>
    </row>
    <row r="3548" spans="1:1">
      <c r="A3548" s="19">
        <v>3548</v>
      </c>
    </row>
    <row r="3549" spans="1:1">
      <c r="A3549" s="19">
        <v>3549</v>
      </c>
    </row>
    <row r="3550" spans="1:1">
      <c r="A3550" s="19">
        <v>3550</v>
      </c>
    </row>
    <row r="3551" spans="1:1">
      <c r="A3551" s="19">
        <v>3551</v>
      </c>
    </row>
    <row r="3552" spans="1:1">
      <c r="A3552" s="19">
        <v>3552</v>
      </c>
    </row>
    <row r="3553" spans="1:1">
      <c r="A3553" s="19">
        <v>3553</v>
      </c>
    </row>
    <row r="3554" spans="1:1">
      <c r="A3554" s="19">
        <v>3554</v>
      </c>
    </row>
    <row r="3555" spans="1:1">
      <c r="A3555" s="19">
        <v>3555</v>
      </c>
    </row>
    <row r="3556" spans="1:1">
      <c r="A3556" s="19">
        <v>3556</v>
      </c>
    </row>
    <row r="3557" spans="1:1">
      <c r="A3557" s="19">
        <v>3557</v>
      </c>
    </row>
    <row r="3558" spans="1:1">
      <c r="A3558" s="19">
        <v>3558</v>
      </c>
    </row>
    <row r="3559" spans="1:1">
      <c r="A3559" s="19">
        <v>3559</v>
      </c>
    </row>
    <row r="3560" spans="1:1">
      <c r="A3560" s="19">
        <v>3560</v>
      </c>
    </row>
    <row r="3561" spans="1:1">
      <c r="A3561" s="19">
        <v>3561</v>
      </c>
    </row>
    <row r="3562" spans="1:1">
      <c r="A3562" s="19">
        <v>3562</v>
      </c>
    </row>
    <row r="3563" spans="1:1">
      <c r="A3563" s="19">
        <v>3563</v>
      </c>
    </row>
    <row r="3564" spans="1:1">
      <c r="A3564" s="19">
        <v>3564</v>
      </c>
    </row>
    <row r="3565" spans="1:1">
      <c r="A3565" s="19">
        <v>3565</v>
      </c>
    </row>
    <row r="3566" spans="1:1">
      <c r="A3566" s="19">
        <v>3566</v>
      </c>
    </row>
    <row r="3567" spans="1:1">
      <c r="A3567" s="19">
        <v>3567</v>
      </c>
    </row>
    <row r="3568" spans="1:1">
      <c r="A3568" s="19">
        <v>3568</v>
      </c>
    </row>
    <row r="3569" spans="1:1">
      <c r="A3569" s="19">
        <v>3569</v>
      </c>
    </row>
    <row r="3570" spans="1:1">
      <c r="A3570" s="19">
        <v>3570</v>
      </c>
    </row>
    <row r="3571" spans="1:1">
      <c r="A3571" s="19">
        <v>3571</v>
      </c>
    </row>
    <row r="3572" spans="1:1">
      <c r="A3572" s="19">
        <v>3572</v>
      </c>
    </row>
    <row r="3573" spans="1:1">
      <c r="A3573" s="19">
        <v>3573</v>
      </c>
    </row>
    <row r="3574" spans="1:1">
      <c r="A3574" s="19">
        <v>3574</v>
      </c>
    </row>
    <row r="3575" spans="1:1">
      <c r="A3575" s="19">
        <v>3575</v>
      </c>
    </row>
    <row r="3576" spans="1:1">
      <c r="A3576" s="19">
        <v>3576</v>
      </c>
    </row>
    <row r="3577" spans="1:1">
      <c r="A3577" s="19">
        <v>3577</v>
      </c>
    </row>
    <row r="3578" spans="1:1">
      <c r="A3578" s="19">
        <v>3578</v>
      </c>
    </row>
    <row r="3579" spans="1:1">
      <c r="A3579" s="19">
        <v>3579</v>
      </c>
    </row>
    <row r="3580" spans="1:1">
      <c r="A3580" s="19">
        <v>3580</v>
      </c>
    </row>
    <row r="3581" spans="1:1">
      <c r="A3581" s="19">
        <v>3581</v>
      </c>
    </row>
    <row r="3582" spans="1:1">
      <c r="A3582" s="19">
        <v>3582</v>
      </c>
    </row>
    <row r="3583" spans="1:1">
      <c r="A3583" s="19">
        <v>3583</v>
      </c>
    </row>
    <row r="3584" spans="1:1">
      <c r="A3584" s="19">
        <v>3584</v>
      </c>
    </row>
    <row r="3585" spans="1:1">
      <c r="A3585" s="19">
        <v>3585</v>
      </c>
    </row>
    <row r="3586" spans="1:1">
      <c r="A3586" s="19">
        <v>3586</v>
      </c>
    </row>
    <row r="3587" spans="1:1">
      <c r="A3587" s="19">
        <v>3587</v>
      </c>
    </row>
    <row r="3588" spans="1:1">
      <c r="A3588" s="19">
        <v>3588</v>
      </c>
    </row>
    <row r="3589" spans="1:1">
      <c r="A3589" s="19">
        <v>3589</v>
      </c>
    </row>
    <row r="3590" spans="1:1">
      <c r="A3590" s="19">
        <v>3590</v>
      </c>
    </row>
    <row r="3591" spans="1:1">
      <c r="A3591" s="19">
        <v>3591</v>
      </c>
    </row>
    <row r="3592" spans="1:1">
      <c r="A3592" s="19">
        <v>3592</v>
      </c>
    </row>
    <row r="3593" spans="1:1">
      <c r="A3593" s="19">
        <v>3593</v>
      </c>
    </row>
    <row r="3594" spans="1:1">
      <c r="A3594" s="19">
        <v>3594</v>
      </c>
    </row>
    <row r="3595" spans="1:1">
      <c r="A3595" s="19">
        <v>3595</v>
      </c>
    </row>
    <row r="3596" spans="1:1">
      <c r="A3596" s="19">
        <v>3596</v>
      </c>
    </row>
    <row r="3597" spans="1:1">
      <c r="A3597" s="19">
        <v>3597</v>
      </c>
    </row>
    <row r="3598" spans="1:1">
      <c r="A3598" s="19">
        <v>3598</v>
      </c>
    </row>
    <row r="3599" spans="1:1">
      <c r="A3599" s="19">
        <v>3599</v>
      </c>
    </row>
    <row r="3600" spans="1:1">
      <c r="A3600" s="19">
        <v>3600</v>
      </c>
    </row>
    <row r="3601" spans="1:1">
      <c r="A3601" s="19">
        <v>3601</v>
      </c>
    </row>
    <row r="3602" spans="1:1">
      <c r="A3602" s="19">
        <v>3602</v>
      </c>
    </row>
    <row r="3603" spans="1:1">
      <c r="A3603" s="19">
        <v>3603</v>
      </c>
    </row>
    <row r="3604" spans="1:1">
      <c r="A3604" s="19">
        <v>3604</v>
      </c>
    </row>
    <row r="3605" spans="1:1">
      <c r="A3605" s="19">
        <v>3605</v>
      </c>
    </row>
    <row r="3606" spans="1:1">
      <c r="A3606" s="19">
        <v>3606</v>
      </c>
    </row>
    <row r="3607" spans="1:1">
      <c r="A3607" s="19">
        <v>3607</v>
      </c>
    </row>
    <row r="3608" spans="1:1">
      <c r="A3608" s="19">
        <v>3608</v>
      </c>
    </row>
    <row r="3609" spans="1:1">
      <c r="A3609" s="19">
        <v>3609</v>
      </c>
    </row>
    <row r="3610" spans="1:1">
      <c r="A3610" s="19">
        <v>3610</v>
      </c>
    </row>
    <row r="3611" spans="1:1">
      <c r="A3611" s="19">
        <v>3611</v>
      </c>
    </row>
    <row r="3612" spans="1:1">
      <c r="A3612" s="19">
        <v>3612</v>
      </c>
    </row>
    <row r="3613" spans="1:1">
      <c r="A3613" s="19">
        <v>3613</v>
      </c>
    </row>
    <row r="3614" spans="1:1">
      <c r="A3614" s="19">
        <v>3614</v>
      </c>
    </row>
    <row r="3615" spans="1:1">
      <c r="A3615" s="19">
        <v>3615</v>
      </c>
    </row>
    <row r="3616" spans="1:1">
      <c r="A3616" s="19">
        <v>3616</v>
      </c>
    </row>
    <row r="3617" spans="1:1">
      <c r="A3617" s="19">
        <v>3617</v>
      </c>
    </row>
    <row r="3618" spans="1:1">
      <c r="A3618" s="19">
        <v>3618</v>
      </c>
    </row>
    <row r="3619" spans="1:1">
      <c r="A3619" s="19">
        <v>3619</v>
      </c>
    </row>
    <row r="3620" spans="1:1">
      <c r="A3620" s="19">
        <v>3620</v>
      </c>
    </row>
    <row r="3621" spans="1:1">
      <c r="A3621" s="19">
        <v>3621</v>
      </c>
    </row>
    <row r="3622" spans="1:1">
      <c r="A3622" s="19">
        <v>3622</v>
      </c>
    </row>
    <row r="3623" spans="1:1">
      <c r="A3623" s="19">
        <v>3623</v>
      </c>
    </row>
    <row r="3624" spans="1:1">
      <c r="A3624" s="19">
        <v>3624</v>
      </c>
    </row>
    <row r="3625" spans="1:1">
      <c r="A3625" s="19">
        <v>3625</v>
      </c>
    </row>
    <row r="3626" spans="1:1">
      <c r="A3626" s="19">
        <v>3626</v>
      </c>
    </row>
    <row r="3627" spans="1:1">
      <c r="A3627" s="19">
        <v>3627</v>
      </c>
    </row>
    <row r="3628" spans="1:1">
      <c r="A3628" s="19">
        <v>3628</v>
      </c>
    </row>
    <row r="3629" spans="1:1">
      <c r="A3629" s="19">
        <v>3629</v>
      </c>
    </row>
    <row r="3630" spans="1:1">
      <c r="A3630" s="19">
        <v>3630</v>
      </c>
    </row>
    <row r="3631" spans="1:1">
      <c r="A3631" s="19">
        <v>3631</v>
      </c>
    </row>
    <row r="3632" spans="1:1">
      <c r="A3632" s="19">
        <v>3632</v>
      </c>
    </row>
    <row r="3633" spans="1:1">
      <c r="A3633" s="19">
        <v>3633</v>
      </c>
    </row>
    <row r="3634" spans="1:1">
      <c r="A3634" s="19">
        <v>3634</v>
      </c>
    </row>
    <row r="3635" spans="1:1">
      <c r="A3635" s="19">
        <v>3635</v>
      </c>
    </row>
    <row r="3636" spans="1:1">
      <c r="A3636" s="19">
        <v>3636</v>
      </c>
    </row>
    <row r="3637" spans="1:1">
      <c r="A3637" s="19">
        <v>3637</v>
      </c>
    </row>
    <row r="3638" spans="1:1">
      <c r="A3638" s="19">
        <v>3638</v>
      </c>
    </row>
    <row r="3639" spans="1:1">
      <c r="A3639" s="19">
        <v>3639</v>
      </c>
    </row>
    <row r="3640" spans="1:1">
      <c r="A3640" s="19">
        <v>3640</v>
      </c>
    </row>
    <row r="3641" spans="1:1">
      <c r="A3641" s="19">
        <v>3641</v>
      </c>
    </row>
    <row r="3642" spans="1:1">
      <c r="A3642" s="19">
        <v>3642</v>
      </c>
    </row>
    <row r="3643" spans="1:1">
      <c r="A3643" s="19">
        <v>3643</v>
      </c>
    </row>
    <row r="3644" spans="1:1">
      <c r="A3644" s="19">
        <v>3644</v>
      </c>
    </row>
    <row r="3645" spans="1:1">
      <c r="A3645" s="19">
        <v>3645</v>
      </c>
    </row>
    <row r="3646" spans="1:1">
      <c r="A3646" s="19">
        <v>3646</v>
      </c>
    </row>
    <row r="3647" spans="1:1">
      <c r="A3647" s="19">
        <v>3647</v>
      </c>
    </row>
    <row r="3648" spans="1:1">
      <c r="A3648" s="19">
        <v>3648</v>
      </c>
    </row>
    <row r="3649" spans="1:1">
      <c r="A3649" s="19">
        <v>3649</v>
      </c>
    </row>
    <row r="3650" spans="1:1">
      <c r="A3650" s="19">
        <v>3650</v>
      </c>
    </row>
    <row r="3651" spans="1:1">
      <c r="A3651" s="19">
        <v>3651</v>
      </c>
    </row>
    <row r="3652" spans="1:1">
      <c r="A3652" s="19">
        <v>3652</v>
      </c>
    </row>
    <row r="3653" spans="1:1">
      <c r="A3653" s="19">
        <v>3653</v>
      </c>
    </row>
    <row r="3654" spans="1:1">
      <c r="A3654" s="19">
        <v>3654</v>
      </c>
    </row>
    <row r="3655" spans="1:1">
      <c r="A3655" s="19">
        <v>3655</v>
      </c>
    </row>
    <row r="3656" spans="1:1">
      <c r="A3656" s="19">
        <v>3656</v>
      </c>
    </row>
    <row r="3657" spans="1:1">
      <c r="A3657" s="19">
        <v>3657</v>
      </c>
    </row>
    <row r="3658" spans="1:1">
      <c r="A3658" s="19">
        <v>3658</v>
      </c>
    </row>
    <row r="3659" spans="1:1">
      <c r="A3659" s="19">
        <v>3659</v>
      </c>
    </row>
    <row r="3660" spans="1:1">
      <c r="A3660" s="19">
        <v>3660</v>
      </c>
    </row>
    <row r="3661" spans="1:1">
      <c r="A3661" s="19">
        <v>3661</v>
      </c>
    </row>
    <row r="3662" spans="1:1">
      <c r="A3662" s="19">
        <v>3662</v>
      </c>
    </row>
    <row r="3663" spans="1:1">
      <c r="A3663" s="19">
        <v>3663</v>
      </c>
    </row>
    <row r="3664" spans="1:1">
      <c r="A3664" s="19">
        <v>3664</v>
      </c>
    </row>
    <row r="3665" spans="1:1">
      <c r="A3665" s="19">
        <v>3665</v>
      </c>
    </row>
    <row r="3666" spans="1:1">
      <c r="A3666" s="19">
        <v>3666</v>
      </c>
    </row>
    <row r="3667" spans="1:1">
      <c r="A3667" s="19">
        <v>3667</v>
      </c>
    </row>
    <row r="3668" spans="1:1">
      <c r="A3668" s="19">
        <v>3668</v>
      </c>
    </row>
    <row r="3669" spans="1:1">
      <c r="A3669" s="19">
        <v>3669</v>
      </c>
    </row>
    <row r="3670" spans="1:1">
      <c r="A3670" s="19">
        <v>3670</v>
      </c>
    </row>
    <row r="3671" spans="1:1">
      <c r="A3671" s="19">
        <v>3671</v>
      </c>
    </row>
    <row r="3672" spans="1:1">
      <c r="A3672" s="19">
        <v>3672</v>
      </c>
    </row>
    <row r="3673" spans="1:1">
      <c r="A3673" s="19">
        <v>3673</v>
      </c>
    </row>
    <row r="3674" spans="1:1">
      <c r="A3674" s="19">
        <v>3674</v>
      </c>
    </row>
    <row r="3675" spans="1:1">
      <c r="A3675" s="19">
        <v>3675</v>
      </c>
    </row>
    <row r="3676" spans="1:1">
      <c r="A3676" s="19">
        <v>3676</v>
      </c>
    </row>
    <row r="3677" spans="1:1">
      <c r="A3677" s="19">
        <v>3677</v>
      </c>
    </row>
    <row r="3678" spans="1:1">
      <c r="A3678" s="19">
        <v>3678</v>
      </c>
    </row>
    <row r="3679" spans="1:1">
      <c r="A3679" s="19">
        <v>3679</v>
      </c>
    </row>
    <row r="3680" spans="1:1">
      <c r="A3680" s="19">
        <v>3680</v>
      </c>
    </row>
    <row r="3681" spans="1:1">
      <c r="A3681" s="19">
        <v>3681</v>
      </c>
    </row>
    <row r="3682" spans="1:1">
      <c r="A3682" s="19">
        <v>3682</v>
      </c>
    </row>
    <row r="3683" spans="1:1">
      <c r="A3683" s="19">
        <v>3683</v>
      </c>
    </row>
    <row r="3684" spans="1:1">
      <c r="A3684" s="19">
        <v>3684</v>
      </c>
    </row>
    <row r="3685" spans="1:1">
      <c r="A3685" s="19">
        <v>3685</v>
      </c>
    </row>
    <row r="3686" spans="1:1">
      <c r="A3686" s="19">
        <v>3686</v>
      </c>
    </row>
    <row r="3687" spans="1:1">
      <c r="A3687" s="19">
        <v>3687</v>
      </c>
    </row>
    <row r="3688" spans="1:1">
      <c r="A3688" s="19">
        <v>3688</v>
      </c>
    </row>
    <row r="3689" spans="1:1">
      <c r="A3689" s="19">
        <v>3689</v>
      </c>
    </row>
    <row r="3690" spans="1:1">
      <c r="A3690" s="19">
        <v>3690</v>
      </c>
    </row>
    <row r="3691" spans="1:1">
      <c r="A3691" s="19">
        <v>3691</v>
      </c>
    </row>
    <row r="3692" spans="1:1">
      <c r="A3692" s="19">
        <v>3692</v>
      </c>
    </row>
    <row r="3693" spans="1:1">
      <c r="A3693" s="19">
        <v>3693</v>
      </c>
    </row>
    <row r="3694" spans="1:1">
      <c r="A3694" s="19">
        <v>3694</v>
      </c>
    </row>
    <row r="3695" spans="1:1">
      <c r="A3695" s="19">
        <v>3695</v>
      </c>
    </row>
    <row r="3696" spans="1:1">
      <c r="A3696" s="19">
        <v>3696</v>
      </c>
    </row>
    <row r="3697" spans="1:1">
      <c r="A3697" s="19">
        <v>3697</v>
      </c>
    </row>
    <row r="3698" spans="1:1">
      <c r="A3698" s="19">
        <v>3698</v>
      </c>
    </row>
    <row r="3699" spans="1:1">
      <c r="A3699" s="19">
        <v>3699</v>
      </c>
    </row>
    <row r="3700" spans="1:1">
      <c r="A3700" s="19">
        <v>3700</v>
      </c>
    </row>
    <row r="3701" spans="1:1">
      <c r="A3701" s="19">
        <v>3701</v>
      </c>
    </row>
    <row r="3702" spans="1:1">
      <c r="A3702" s="19">
        <v>3702</v>
      </c>
    </row>
    <row r="3703" spans="1:1">
      <c r="A3703" s="19">
        <v>3703</v>
      </c>
    </row>
    <row r="3704" spans="1:1">
      <c r="A3704" s="19">
        <v>3704</v>
      </c>
    </row>
    <row r="3705" spans="1:1">
      <c r="A3705" s="19">
        <v>3705</v>
      </c>
    </row>
    <row r="3706" spans="1:1">
      <c r="A3706" s="19">
        <v>3706</v>
      </c>
    </row>
    <row r="3707" spans="1:1">
      <c r="A3707" s="19">
        <v>3707</v>
      </c>
    </row>
    <row r="3708" spans="1:1">
      <c r="A3708" s="19">
        <v>3708</v>
      </c>
    </row>
    <row r="3709" spans="1:1">
      <c r="A3709" s="19">
        <v>3709</v>
      </c>
    </row>
    <row r="3710" spans="1:1">
      <c r="A3710" s="19">
        <v>3710</v>
      </c>
    </row>
    <row r="3711" spans="1:1">
      <c r="A3711" s="19">
        <v>3711</v>
      </c>
    </row>
    <row r="3712" spans="1:1">
      <c r="A3712" s="19">
        <v>3712</v>
      </c>
    </row>
    <row r="3713" spans="1:1">
      <c r="A3713" s="19">
        <v>3713</v>
      </c>
    </row>
    <row r="3714" spans="1:1">
      <c r="A3714" s="19">
        <v>3714</v>
      </c>
    </row>
    <row r="3715" spans="1:1">
      <c r="A3715" s="19">
        <v>3715</v>
      </c>
    </row>
    <row r="3716" spans="1:1">
      <c r="A3716" s="19">
        <v>3716</v>
      </c>
    </row>
    <row r="3717" spans="1:1">
      <c r="A3717" s="19">
        <v>3717</v>
      </c>
    </row>
    <row r="3718" spans="1:1">
      <c r="A3718" s="19">
        <v>3718</v>
      </c>
    </row>
    <row r="3719" spans="1:1">
      <c r="A3719" s="19">
        <v>3719</v>
      </c>
    </row>
    <row r="3720" spans="1:1">
      <c r="A3720" s="19">
        <v>3720</v>
      </c>
    </row>
    <row r="3721" spans="1:1">
      <c r="A3721" s="19">
        <v>3721</v>
      </c>
    </row>
    <row r="3722" spans="1:1">
      <c r="A3722" s="19">
        <v>3722</v>
      </c>
    </row>
    <row r="3723" spans="1:1">
      <c r="A3723" s="19">
        <v>3723</v>
      </c>
    </row>
    <row r="3724" spans="1:1">
      <c r="A3724" s="19">
        <v>3724</v>
      </c>
    </row>
    <row r="3725" spans="1:1">
      <c r="A3725" s="19">
        <v>3725</v>
      </c>
    </row>
    <row r="3726" spans="1:1">
      <c r="A3726" s="19">
        <v>3726</v>
      </c>
    </row>
    <row r="3727" spans="1:1">
      <c r="A3727" s="19">
        <v>3727</v>
      </c>
    </row>
    <row r="3728" spans="1:1">
      <c r="A3728" s="19">
        <v>3728</v>
      </c>
    </row>
    <row r="3729" spans="1:1">
      <c r="A3729" s="19">
        <v>3729</v>
      </c>
    </row>
    <row r="3730" spans="1:1">
      <c r="A3730" s="19">
        <v>3730</v>
      </c>
    </row>
    <row r="3731" spans="1:1">
      <c r="A3731" s="19">
        <v>3731</v>
      </c>
    </row>
    <row r="3732" spans="1:1">
      <c r="A3732" s="19">
        <v>3732</v>
      </c>
    </row>
    <row r="3733" spans="1:1">
      <c r="A3733" s="19">
        <v>3733</v>
      </c>
    </row>
    <row r="3734" spans="1:1">
      <c r="A3734" s="19">
        <v>3734</v>
      </c>
    </row>
    <row r="3735" spans="1:1">
      <c r="A3735" s="19">
        <v>3735</v>
      </c>
    </row>
    <row r="3736" spans="1:1">
      <c r="A3736" s="19">
        <v>3736</v>
      </c>
    </row>
    <row r="3737" spans="1:1">
      <c r="A3737" s="19">
        <v>3737</v>
      </c>
    </row>
    <row r="3738" spans="1:1">
      <c r="A3738" s="19">
        <v>3738</v>
      </c>
    </row>
    <row r="3739" spans="1:1">
      <c r="A3739" s="19">
        <v>3739</v>
      </c>
    </row>
    <row r="3740" spans="1:1">
      <c r="A3740" s="19">
        <v>3740</v>
      </c>
    </row>
    <row r="3741" spans="1:1">
      <c r="A3741" s="19">
        <v>3741</v>
      </c>
    </row>
    <row r="3742" spans="1:1">
      <c r="A3742" s="19">
        <v>3742</v>
      </c>
    </row>
    <row r="3743" spans="1:1">
      <c r="A3743" s="19">
        <v>3743</v>
      </c>
    </row>
    <row r="3744" spans="1:1">
      <c r="A3744" s="19">
        <v>3744</v>
      </c>
    </row>
    <row r="3745" spans="1:1">
      <c r="A3745" s="19">
        <v>3745</v>
      </c>
    </row>
    <row r="3746" spans="1:1">
      <c r="A3746" s="19">
        <v>3746</v>
      </c>
    </row>
    <row r="3747" spans="1:1">
      <c r="A3747" s="19">
        <v>3747</v>
      </c>
    </row>
    <row r="3748" spans="1:1">
      <c r="A3748" s="19">
        <v>3748</v>
      </c>
    </row>
    <row r="3749" spans="1:1">
      <c r="A3749" s="19">
        <v>3749</v>
      </c>
    </row>
    <row r="3750" spans="1:1">
      <c r="A3750" s="19">
        <v>3750</v>
      </c>
    </row>
    <row r="3751" spans="1:1">
      <c r="A3751" s="19">
        <v>3751</v>
      </c>
    </row>
    <row r="3752" spans="1:1">
      <c r="A3752" s="19">
        <v>3752</v>
      </c>
    </row>
    <row r="3753" spans="1:1">
      <c r="A3753" s="19">
        <v>3753</v>
      </c>
    </row>
    <row r="3754" spans="1:1">
      <c r="A3754" s="19">
        <v>3754</v>
      </c>
    </row>
    <row r="3755" spans="1:1">
      <c r="A3755" s="19">
        <v>3755</v>
      </c>
    </row>
    <row r="3756" spans="1:1">
      <c r="A3756" s="19">
        <v>3756</v>
      </c>
    </row>
    <row r="3757" spans="1:1">
      <c r="A3757" s="19">
        <v>3757</v>
      </c>
    </row>
    <row r="3758" spans="1:1">
      <c r="A3758" s="19">
        <v>3758</v>
      </c>
    </row>
    <row r="3759" spans="1:1">
      <c r="A3759" s="19">
        <v>3759</v>
      </c>
    </row>
    <row r="3760" spans="1:1">
      <c r="A3760" s="19">
        <v>3760</v>
      </c>
    </row>
    <row r="3761" spans="1:1">
      <c r="A3761" s="19">
        <v>3761</v>
      </c>
    </row>
    <row r="3762" spans="1:1">
      <c r="A3762" s="19">
        <v>3762</v>
      </c>
    </row>
    <row r="3763" spans="1:1">
      <c r="A3763" s="19">
        <v>3763</v>
      </c>
    </row>
    <row r="3764" spans="1:1">
      <c r="A3764" s="19">
        <v>3764</v>
      </c>
    </row>
    <row r="3765" spans="1:1">
      <c r="A3765" s="19">
        <v>3765</v>
      </c>
    </row>
    <row r="3766" spans="1:1">
      <c r="A3766" s="19">
        <v>3766</v>
      </c>
    </row>
    <row r="3767" spans="1:1">
      <c r="A3767" s="19">
        <v>3767</v>
      </c>
    </row>
    <row r="3768" spans="1:1">
      <c r="A3768" s="19">
        <v>3768</v>
      </c>
    </row>
    <row r="3769" spans="1:1">
      <c r="A3769" s="19">
        <v>3769</v>
      </c>
    </row>
    <row r="3770" spans="1:1">
      <c r="A3770" s="19">
        <v>3770</v>
      </c>
    </row>
    <row r="3771" spans="1:1">
      <c r="A3771" s="19">
        <v>3771</v>
      </c>
    </row>
    <row r="3772" spans="1:1">
      <c r="A3772" s="19">
        <v>3772</v>
      </c>
    </row>
    <row r="3773" spans="1:1">
      <c r="A3773" s="19">
        <v>3773</v>
      </c>
    </row>
    <row r="3774" spans="1:1">
      <c r="A3774" s="19">
        <v>3774</v>
      </c>
    </row>
    <row r="3775" spans="1:1">
      <c r="A3775" s="19">
        <v>3775</v>
      </c>
    </row>
    <row r="3776" spans="1:1">
      <c r="A3776" s="19">
        <v>3776</v>
      </c>
    </row>
    <row r="3777" spans="1:1">
      <c r="A3777" s="19">
        <v>3777</v>
      </c>
    </row>
    <row r="3778" spans="1:1">
      <c r="A3778" s="19">
        <v>3778</v>
      </c>
    </row>
    <row r="3779" spans="1:1">
      <c r="A3779" s="19">
        <v>3779</v>
      </c>
    </row>
    <row r="3780" spans="1:1">
      <c r="A3780" s="19">
        <v>3780</v>
      </c>
    </row>
    <row r="3781" spans="1:1">
      <c r="A3781" s="19">
        <v>3781</v>
      </c>
    </row>
    <row r="3782" spans="1:1">
      <c r="A3782" s="19">
        <v>3782</v>
      </c>
    </row>
    <row r="3783" spans="1:1">
      <c r="A3783" s="19">
        <v>3783</v>
      </c>
    </row>
    <row r="3784" spans="1:1">
      <c r="A3784" s="19">
        <v>3784</v>
      </c>
    </row>
    <row r="3785" spans="1:1">
      <c r="A3785" s="19">
        <v>3785</v>
      </c>
    </row>
    <row r="3786" spans="1:1">
      <c r="A3786" s="19">
        <v>3786</v>
      </c>
    </row>
    <row r="3787" spans="1:1">
      <c r="A3787" s="19">
        <v>3787</v>
      </c>
    </row>
    <row r="3788" spans="1:1">
      <c r="A3788" s="19">
        <v>3788</v>
      </c>
    </row>
    <row r="3789" spans="1:1">
      <c r="A3789" s="19">
        <v>3789</v>
      </c>
    </row>
    <row r="3790" spans="1:1">
      <c r="A3790" s="19">
        <v>3790</v>
      </c>
    </row>
    <row r="3791" spans="1:1">
      <c r="A3791" s="19">
        <v>3791</v>
      </c>
    </row>
    <row r="3792" spans="1:1">
      <c r="A3792" s="19">
        <v>3792</v>
      </c>
    </row>
    <row r="3793" spans="1:1">
      <c r="A3793" s="19">
        <v>3793</v>
      </c>
    </row>
    <row r="3794" spans="1:1">
      <c r="A3794" s="19">
        <v>3794</v>
      </c>
    </row>
    <row r="3795" spans="1:1">
      <c r="A3795" s="19">
        <v>3795</v>
      </c>
    </row>
    <row r="3796" spans="1:1">
      <c r="A3796" s="19">
        <v>3796</v>
      </c>
    </row>
    <row r="3797" spans="1:1">
      <c r="A3797" s="19">
        <v>3797</v>
      </c>
    </row>
    <row r="3798" spans="1:1">
      <c r="A3798" s="19">
        <v>3798</v>
      </c>
    </row>
    <row r="3799" spans="1:1">
      <c r="A3799" s="19">
        <v>3799</v>
      </c>
    </row>
    <row r="3800" spans="1:1">
      <c r="A3800" s="19">
        <v>3800</v>
      </c>
    </row>
    <row r="3801" spans="1:1">
      <c r="A3801" s="19">
        <v>3801</v>
      </c>
    </row>
    <row r="3802" spans="1:1">
      <c r="A3802" s="19">
        <v>3802</v>
      </c>
    </row>
    <row r="3803" spans="1:1">
      <c r="A3803" s="19">
        <v>3803</v>
      </c>
    </row>
    <row r="3804" spans="1:1">
      <c r="A3804" s="19">
        <v>3804</v>
      </c>
    </row>
    <row r="3805" spans="1:1">
      <c r="A3805" s="19">
        <v>3805</v>
      </c>
    </row>
    <row r="3806" spans="1:1">
      <c r="A3806" s="19">
        <v>3806</v>
      </c>
    </row>
    <row r="3807" spans="1:1">
      <c r="A3807" s="19">
        <v>3807</v>
      </c>
    </row>
    <row r="3808" spans="1:1">
      <c r="A3808" s="19">
        <v>3808</v>
      </c>
    </row>
    <row r="3809" spans="1:1">
      <c r="A3809" s="19">
        <v>3809</v>
      </c>
    </row>
    <row r="3810" spans="1:1">
      <c r="A3810" s="19">
        <v>3810</v>
      </c>
    </row>
    <row r="3811" spans="1:1">
      <c r="A3811" s="19">
        <v>3811</v>
      </c>
    </row>
    <row r="3812" spans="1:1">
      <c r="A3812" s="19">
        <v>3812</v>
      </c>
    </row>
    <row r="3813" spans="1:1">
      <c r="A3813" s="19">
        <v>3813</v>
      </c>
    </row>
    <row r="3814" spans="1:1">
      <c r="A3814" s="19">
        <v>3814</v>
      </c>
    </row>
    <row r="3815" spans="1:1">
      <c r="A3815" s="19">
        <v>3815</v>
      </c>
    </row>
    <row r="3816" spans="1:1">
      <c r="A3816" s="19">
        <v>3816</v>
      </c>
    </row>
    <row r="3817" spans="1:1">
      <c r="A3817" s="19">
        <v>3817</v>
      </c>
    </row>
    <row r="3818" spans="1:1">
      <c r="A3818" s="19">
        <v>3818</v>
      </c>
    </row>
    <row r="3819" spans="1:1">
      <c r="A3819" s="19">
        <v>3819</v>
      </c>
    </row>
    <row r="3820" spans="1:1">
      <c r="A3820" s="19">
        <v>3820</v>
      </c>
    </row>
    <row r="3821" spans="1:1">
      <c r="A3821" s="19">
        <v>3821</v>
      </c>
    </row>
    <row r="3822" spans="1:1">
      <c r="A3822" s="19">
        <v>3822</v>
      </c>
    </row>
    <row r="3823" spans="1:1">
      <c r="A3823" s="19">
        <v>3823</v>
      </c>
    </row>
    <row r="3824" spans="1:1">
      <c r="A3824" s="19">
        <v>3824</v>
      </c>
    </row>
    <row r="3825" spans="1:1">
      <c r="A3825" s="19">
        <v>3825</v>
      </c>
    </row>
    <row r="3826" spans="1:1">
      <c r="A3826" s="19">
        <v>3826</v>
      </c>
    </row>
    <row r="3827" spans="1:1">
      <c r="A3827" s="19">
        <v>3827</v>
      </c>
    </row>
    <row r="3828" spans="1:1">
      <c r="A3828" s="19">
        <v>3828</v>
      </c>
    </row>
    <row r="3829" spans="1:1">
      <c r="A3829" s="19">
        <v>3829</v>
      </c>
    </row>
    <row r="3830" spans="1:1">
      <c r="A3830" s="19">
        <v>3830</v>
      </c>
    </row>
    <row r="3831" spans="1:1">
      <c r="A3831" s="19">
        <v>3831</v>
      </c>
    </row>
    <row r="3832" spans="1:1">
      <c r="A3832" s="19">
        <v>3832</v>
      </c>
    </row>
    <row r="3833" spans="1:1">
      <c r="A3833" s="19">
        <v>3833</v>
      </c>
    </row>
    <row r="3834" spans="1:1">
      <c r="A3834" s="19">
        <v>3834</v>
      </c>
    </row>
    <row r="3835" spans="1:1">
      <c r="A3835" s="19">
        <v>3835</v>
      </c>
    </row>
    <row r="3836" spans="1:1">
      <c r="A3836" s="19">
        <v>3836</v>
      </c>
    </row>
    <row r="3837" spans="1:1">
      <c r="A3837" s="19">
        <v>3837</v>
      </c>
    </row>
    <row r="3838" spans="1:1">
      <c r="A3838" s="19">
        <v>3838</v>
      </c>
    </row>
    <row r="3839" spans="1:1">
      <c r="A3839" s="19">
        <v>3839</v>
      </c>
    </row>
    <row r="3840" spans="1:1">
      <c r="A3840" s="19">
        <v>3840</v>
      </c>
    </row>
    <row r="3841" spans="1:1">
      <c r="A3841" s="19">
        <v>3841</v>
      </c>
    </row>
    <row r="3842" spans="1:1">
      <c r="A3842" s="19">
        <v>3842</v>
      </c>
    </row>
    <row r="3843" spans="1:1">
      <c r="A3843" s="19">
        <v>3843</v>
      </c>
    </row>
    <row r="3844" spans="1:1">
      <c r="A3844" s="19">
        <v>3844</v>
      </c>
    </row>
    <row r="3845" spans="1:1">
      <c r="A3845" s="19">
        <v>3845</v>
      </c>
    </row>
    <row r="3846" spans="1:1">
      <c r="A3846" s="19">
        <v>3846</v>
      </c>
    </row>
    <row r="3847" spans="1:1">
      <c r="A3847" s="19">
        <v>3847</v>
      </c>
    </row>
    <row r="3848" spans="1:1">
      <c r="A3848" s="19">
        <v>3848</v>
      </c>
    </row>
    <row r="3849" spans="1:1">
      <c r="A3849" s="19">
        <v>3849</v>
      </c>
    </row>
    <row r="3850" spans="1:1">
      <c r="A3850" s="19">
        <v>3850</v>
      </c>
    </row>
    <row r="3851" spans="1:1">
      <c r="A3851" s="19">
        <v>3851</v>
      </c>
    </row>
    <row r="3852" spans="1:1">
      <c r="A3852" s="19">
        <v>3852</v>
      </c>
    </row>
    <row r="3853" spans="1:1">
      <c r="A3853" s="19">
        <v>3853</v>
      </c>
    </row>
    <row r="3854" spans="1:1">
      <c r="A3854" s="19">
        <v>3854</v>
      </c>
    </row>
    <row r="3855" spans="1:1">
      <c r="A3855" s="19">
        <v>3855</v>
      </c>
    </row>
    <row r="3856" spans="1:1">
      <c r="A3856" s="19">
        <v>3856</v>
      </c>
    </row>
    <row r="3857" spans="1:1">
      <c r="A3857" s="19">
        <v>3857</v>
      </c>
    </row>
    <row r="3858" spans="1:1">
      <c r="A3858" s="19">
        <v>3858</v>
      </c>
    </row>
    <row r="3859" spans="1:1">
      <c r="A3859" s="19">
        <v>3859</v>
      </c>
    </row>
    <row r="3860" spans="1:1">
      <c r="A3860" s="19">
        <v>3860</v>
      </c>
    </row>
    <row r="3861" spans="1:1">
      <c r="A3861" s="19">
        <v>3861</v>
      </c>
    </row>
    <row r="3862" spans="1:1">
      <c r="A3862" s="19">
        <v>3862</v>
      </c>
    </row>
    <row r="3863" spans="1:1">
      <c r="A3863" s="19">
        <v>3863</v>
      </c>
    </row>
    <row r="3864" spans="1:1">
      <c r="A3864" s="19">
        <v>3864</v>
      </c>
    </row>
    <row r="3865" spans="1:1">
      <c r="A3865" s="19">
        <v>3865</v>
      </c>
    </row>
    <row r="3866" spans="1:1">
      <c r="A3866" s="19">
        <v>3866</v>
      </c>
    </row>
    <row r="3867" spans="1:1">
      <c r="A3867" s="19">
        <v>3867</v>
      </c>
    </row>
    <row r="3868" spans="1:1">
      <c r="A3868" s="19">
        <v>3868</v>
      </c>
    </row>
    <row r="3869" spans="1:1">
      <c r="A3869" s="19">
        <v>3869</v>
      </c>
    </row>
    <row r="3870" spans="1:1">
      <c r="A3870" s="19">
        <v>3870</v>
      </c>
    </row>
    <row r="3871" spans="1:1">
      <c r="A3871" s="19">
        <v>3871</v>
      </c>
    </row>
    <row r="3872" spans="1:1">
      <c r="A3872" s="19">
        <v>3872</v>
      </c>
    </row>
    <row r="3873" spans="1:1">
      <c r="A3873" s="19">
        <v>3873</v>
      </c>
    </row>
    <row r="3874" spans="1:1">
      <c r="A3874" s="19">
        <v>3874</v>
      </c>
    </row>
    <row r="3875" spans="1:1">
      <c r="A3875" s="19">
        <v>3875</v>
      </c>
    </row>
    <row r="3876" spans="1:1">
      <c r="A3876" s="19">
        <v>3876</v>
      </c>
    </row>
    <row r="3877" spans="1:1">
      <c r="A3877" s="19">
        <v>3877</v>
      </c>
    </row>
    <row r="3878" spans="1:1">
      <c r="A3878" s="19">
        <v>3878</v>
      </c>
    </row>
    <row r="3879" spans="1:1">
      <c r="A3879" s="19">
        <v>3879</v>
      </c>
    </row>
    <row r="3880" spans="1:1">
      <c r="A3880" s="19">
        <v>3880</v>
      </c>
    </row>
    <row r="3881" spans="1:1">
      <c r="A3881" s="19">
        <v>3881</v>
      </c>
    </row>
    <row r="3882" spans="1:1">
      <c r="A3882" s="19">
        <v>3882</v>
      </c>
    </row>
    <row r="3883" spans="1:1">
      <c r="A3883" s="19">
        <v>3883</v>
      </c>
    </row>
    <row r="3884" spans="1:1">
      <c r="A3884" s="19">
        <v>3884</v>
      </c>
    </row>
    <row r="3885" spans="1:1">
      <c r="A3885" s="19">
        <v>3885</v>
      </c>
    </row>
    <row r="3886" spans="1:1">
      <c r="A3886" s="19">
        <v>3886</v>
      </c>
    </row>
    <row r="3887" spans="1:1">
      <c r="A3887" s="19">
        <v>3887</v>
      </c>
    </row>
    <row r="3888" spans="1:1">
      <c r="A3888" s="19">
        <v>3888</v>
      </c>
    </row>
    <row r="3889" spans="1:1">
      <c r="A3889" s="19">
        <v>3889</v>
      </c>
    </row>
    <row r="3890" spans="1:1">
      <c r="A3890" s="19">
        <v>3890</v>
      </c>
    </row>
    <row r="3891" spans="1:1">
      <c r="A3891" s="19">
        <v>3891</v>
      </c>
    </row>
    <row r="3892" spans="1:1">
      <c r="A3892" s="19">
        <v>3892</v>
      </c>
    </row>
    <row r="3893" spans="1:1">
      <c r="A3893" s="19">
        <v>3893</v>
      </c>
    </row>
    <row r="3894" spans="1:1">
      <c r="A3894" s="19">
        <v>3894</v>
      </c>
    </row>
    <row r="3895" spans="1:1">
      <c r="A3895" s="19">
        <v>3895</v>
      </c>
    </row>
    <row r="3896" spans="1:1">
      <c r="A3896" s="19">
        <v>3896</v>
      </c>
    </row>
    <row r="3897" spans="1:1">
      <c r="A3897" s="19">
        <v>3897</v>
      </c>
    </row>
    <row r="3898" spans="1:1">
      <c r="A3898" s="19">
        <v>3898</v>
      </c>
    </row>
    <row r="3899" spans="1:1">
      <c r="A3899" s="19">
        <v>3899</v>
      </c>
    </row>
    <row r="3900" spans="1:1">
      <c r="A3900" s="19">
        <v>3900</v>
      </c>
    </row>
    <row r="3901" spans="1:1">
      <c r="A3901" s="19">
        <v>3901</v>
      </c>
    </row>
    <row r="3902" spans="1:1">
      <c r="A3902" s="19">
        <v>3902</v>
      </c>
    </row>
    <row r="3903" spans="1:1">
      <c r="A3903" s="19">
        <v>3903</v>
      </c>
    </row>
    <row r="3904" spans="1:1">
      <c r="A3904" s="19">
        <v>3904</v>
      </c>
    </row>
    <row r="3905" spans="1:1">
      <c r="A3905" s="19">
        <v>3905</v>
      </c>
    </row>
    <row r="3906" spans="1:1">
      <c r="A3906" s="19">
        <v>3906</v>
      </c>
    </row>
    <row r="3907" spans="1:1">
      <c r="A3907" s="19">
        <v>3907</v>
      </c>
    </row>
    <row r="3908" spans="1:1">
      <c r="A3908" s="19">
        <v>3908</v>
      </c>
    </row>
    <row r="3909" spans="1:1">
      <c r="A3909" s="19">
        <v>3909</v>
      </c>
    </row>
    <row r="3910" spans="1:1">
      <c r="A3910" s="19">
        <v>3910</v>
      </c>
    </row>
    <row r="3911" spans="1:1">
      <c r="A3911" s="19">
        <v>3911</v>
      </c>
    </row>
    <row r="3912" spans="1:1">
      <c r="A3912" s="19">
        <v>3912</v>
      </c>
    </row>
    <row r="3913" spans="1:1">
      <c r="A3913" s="19">
        <v>3913</v>
      </c>
    </row>
    <row r="3914" spans="1:1">
      <c r="A3914" s="19">
        <v>3914</v>
      </c>
    </row>
    <row r="3915" spans="1:1">
      <c r="A3915" s="19">
        <v>3915</v>
      </c>
    </row>
    <row r="3916" spans="1:1">
      <c r="A3916" s="19">
        <v>3916</v>
      </c>
    </row>
    <row r="3917" spans="1:1">
      <c r="A3917" s="19">
        <v>3917</v>
      </c>
    </row>
    <row r="3918" spans="1:1">
      <c r="A3918" s="19">
        <v>3918</v>
      </c>
    </row>
    <row r="3919" spans="1:1">
      <c r="A3919" s="19">
        <v>3919</v>
      </c>
    </row>
    <row r="3920" spans="1:1">
      <c r="A3920" s="19">
        <v>3920</v>
      </c>
    </row>
    <row r="3921" spans="1:1">
      <c r="A3921" s="19">
        <v>3921</v>
      </c>
    </row>
    <row r="3922" spans="1:1">
      <c r="A3922" s="19">
        <v>3922</v>
      </c>
    </row>
    <row r="3923" spans="1:1">
      <c r="A3923" s="19">
        <v>3923</v>
      </c>
    </row>
    <row r="3924" spans="1:1">
      <c r="A3924" s="19">
        <v>3924</v>
      </c>
    </row>
    <row r="3925" spans="1:1">
      <c r="A3925" s="19">
        <v>3925</v>
      </c>
    </row>
    <row r="3926" spans="1:1">
      <c r="A3926" s="19">
        <v>3926</v>
      </c>
    </row>
    <row r="3927" spans="1:1">
      <c r="A3927" s="19">
        <v>3927</v>
      </c>
    </row>
    <row r="3928" spans="1:1">
      <c r="A3928" s="19">
        <v>3928</v>
      </c>
    </row>
    <row r="3929" spans="1:1">
      <c r="A3929" s="19">
        <v>3929</v>
      </c>
    </row>
    <row r="3930" spans="1:1">
      <c r="A3930" s="19">
        <v>3930</v>
      </c>
    </row>
    <row r="3931" spans="1:1">
      <c r="A3931" s="19">
        <v>3931</v>
      </c>
    </row>
    <row r="3932" spans="1:1">
      <c r="A3932" s="19">
        <v>3932</v>
      </c>
    </row>
    <row r="3933" spans="1:1">
      <c r="A3933" s="19">
        <v>3933</v>
      </c>
    </row>
    <row r="3934" spans="1:1">
      <c r="A3934" s="19">
        <v>3934</v>
      </c>
    </row>
    <row r="3935" spans="1:1">
      <c r="A3935" s="19">
        <v>3935</v>
      </c>
    </row>
    <row r="3936" spans="1:1">
      <c r="A3936" s="19">
        <v>3936</v>
      </c>
    </row>
    <row r="3937" spans="1:1">
      <c r="A3937" s="19">
        <v>3937</v>
      </c>
    </row>
    <row r="3938" spans="1:1">
      <c r="A3938" s="19">
        <v>3938</v>
      </c>
    </row>
    <row r="3939" spans="1:1">
      <c r="A3939" s="19">
        <v>3939</v>
      </c>
    </row>
    <row r="3940" spans="1:1">
      <c r="A3940" s="19">
        <v>3940</v>
      </c>
    </row>
    <row r="3941" spans="1:1">
      <c r="A3941" s="19">
        <v>3941</v>
      </c>
    </row>
    <row r="3942" spans="1:1">
      <c r="A3942" s="19">
        <v>3942</v>
      </c>
    </row>
    <row r="3943" spans="1:1">
      <c r="A3943" s="19">
        <v>3943</v>
      </c>
    </row>
    <row r="3944" spans="1:1">
      <c r="A3944" s="19">
        <v>3944</v>
      </c>
    </row>
    <row r="3945" spans="1:1">
      <c r="A3945" s="19">
        <v>3945</v>
      </c>
    </row>
    <row r="3946" spans="1:1">
      <c r="A3946" s="19">
        <v>3946</v>
      </c>
    </row>
    <row r="3947" spans="1:1">
      <c r="A3947" s="19">
        <v>3947</v>
      </c>
    </row>
    <row r="3948" spans="1:1">
      <c r="A3948" s="19">
        <v>3948</v>
      </c>
    </row>
    <row r="3949" spans="1:1">
      <c r="A3949" s="19">
        <v>3949</v>
      </c>
    </row>
    <row r="3950" spans="1:1">
      <c r="A3950" s="19">
        <v>3950</v>
      </c>
    </row>
    <row r="3951" spans="1:1">
      <c r="A3951" s="19">
        <v>3951</v>
      </c>
    </row>
    <row r="3952" spans="1:1">
      <c r="A3952" s="19">
        <v>3952</v>
      </c>
    </row>
    <row r="3953" spans="1:1">
      <c r="A3953" s="19">
        <v>3953</v>
      </c>
    </row>
    <row r="3954" spans="1:1">
      <c r="A3954" s="19">
        <v>3954</v>
      </c>
    </row>
    <row r="3955" spans="1:1">
      <c r="A3955" s="19">
        <v>3955</v>
      </c>
    </row>
    <row r="3956" spans="1:1">
      <c r="A3956" s="19">
        <v>3956</v>
      </c>
    </row>
    <row r="3957" spans="1:1">
      <c r="A3957" s="19">
        <v>3957</v>
      </c>
    </row>
    <row r="3958" spans="1:1">
      <c r="A3958" s="19">
        <v>3958</v>
      </c>
    </row>
    <row r="3959" spans="1:1">
      <c r="A3959" s="19">
        <v>3959</v>
      </c>
    </row>
    <row r="3960" spans="1:1">
      <c r="A3960" s="19">
        <v>3960</v>
      </c>
    </row>
    <row r="3961" spans="1:1">
      <c r="A3961" s="19">
        <v>3961</v>
      </c>
    </row>
    <row r="3962" spans="1:1">
      <c r="A3962" s="19">
        <v>3962</v>
      </c>
    </row>
    <row r="3963" spans="1:1">
      <c r="A3963" s="19">
        <v>3963</v>
      </c>
    </row>
    <row r="3964" spans="1:1">
      <c r="A3964" s="19">
        <v>3964</v>
      </c>
    </row>
    <row r="3965" spans="1:1">
      <c r="A3965" s="19">
        <v>3965</v>
      </c>
    </row>
    <row r="3966" spans="1:1">
      <c r="A3966" s="19">
        <v>3966</v>
      </c>
    </row>
    <row r="3967" spans="1:1">
      <c r="A3967" s="19">
        <v>3967</v>
      </c>
    </row>
    <row r="3968" spans="1:1">
      <c r="A3968" s="19">
        <v>3968</v>
      </c>
    </row>
    <row r="3969" spans="1:1">
      <c r="A3969" s="19">
        <v>3969</v>
      </c>
    </row>
    <row r="3970" spans="1:1">
      <c r="A3970" s="19">
        <v>3970</v>
      </c>
    </row>
    <row r="3971" spans="1:1">
      <c r="A3971" s="19">
        <v>3971</v>
      </c>
    </row>
    <row r="3972" spans="1:1">
      <c r="A3972" s="19">
        <v>3972</v>
      </c>
    </row>
    <row r="3973" spans="1:1">
      <c r="A3973" s="19">
        <v>3973</v>
      </c>
    </row>
    <row r="3974" spans="1:1">
      <c r="A3974" s="19">
        <v>3974</v>
      </c>
    </row>
    <row r="3975" spans="1:1">
      <c r="A3975" s="19">
        <v>3975</v>
      </c>
    </row>
    <row r="3976" spans="1:1">
      <c r="A3976" s="19">
        <v>3976</v>
      </c>
    </row>
    <row r="3977" spans="1:1">
      <c r="A3977" s="19">
        <v>3977</v>
      </c>
    </row>
    <row r="3978" spans="1:1">
      <c r="A3978" s="19">
        <v>3978</v>
      </c>
    </row>
    <row r="3979" spans="1:1">
      <c r="A3979" s="19">
        <v>3979</v>
      </c>
    </row>
    <row r="3980" spans="1:1">
      <c r="A3980" s="19">
        <v>3980</v>
      </c>
    </row>
    <row r="3981" spans="1:1">
      <c r="A3981" s="19">
        <v>3981</v>
      </c>
    </row>
    <row r="3982" spans="1:1">
      <c r="A3982" s="19">
        <v>3982</v>
      </c>
    </row>
    <row r="3983" spans="1:1">
      <c r="A3983" s="19">
        <v>3983</v>
      </c>
    </row>
    <row r="3984" spans="1:1">
      <c r="A3984" s="19">
        <v>3984</v>
      </c>
    </row>
    <row r="3985" spans="1:1">
      <c r="A3985" s="19">
        <v>3985</v>
      </c>
    </row>
    <row r="3986" spans="1:1">
      <c r="A3986" s="19">
        <v>3986</v>
      </c>
    </row>
    <row r="3987" spans="1:1">
      <c r="A3987" s="19">
        <v>3987</v>
      </c>
    </row>
    <row r="3988" spans="1:1">
      <c r="A3988" s="19">
        <v>3988</v>
      </c>
    </row>
    <row r="3989" spans="1:1">
      <c r="A3989" s="19">
        <v>3989</v>
      </c>
    </row>
    <row r="3990" spans="1:1">
      <c r="A3990" s="19">
        <v>3990</v>
      </c>
    </row>
    <row r="3991" spans="1:1">
      <c r="A3991" s="19">
        <v>3991</v>
      </c>
    </row>
    <row r="3992" spans="1:1">
      <c r="A3992" s="19">
        <v>3992</v>
      </c>
    </row>
    <row r="3993" spans="1:1">
      <c r="A3993" s="19">
        <v>3993</v>
      </c>
    </row>
    <row r="3994" spans="1:1">
      <c r="A3994" s="19">
        <v>3994</v>
      </c>
    </row>
    <row r="3995" spans="1:1">
      <c r="A3995" s="19">
        <v>3995</v>
      </c>
    </row>
    <row r="3996" spans="1:1">
      <c r="A3996" s="19">
        <v>3996</v>
      </c>
    </row>
    <row r="3997" spans="1:1">
      <c r="A3997" s="19">
        <v>3997</v>
      </c>
    </row>
    <row r="3998" spans="1:1">
      <c r="A3998" s="19">
        <v>3998</v>
      </c>
    </row>
    <row r="3999" spans="1:1">
      <c r="A3999" s="19">
        <v>3999</v>
      </c>
    </row>
    <row r="4000" spans="1:1">
      <c r="A4000" s="19">
        <v>4000</v>
      </c>
    </row>
    <row r="4001" spans="1:1">
      <c r="A4001" s="19">
        <v>4001</v>
      </c>
    </row>
    <row r="4002" spans="1:1">
      <c r="A4002" s="19">
        <v>4002</v>
      </c>
    </row>
    <row r="4003" spans="1:1">
      <c r="A4003" s="19">
        <v>4003</v>
      </c>
    </row>
    <row r="4004" spans="1:1">
      <c r="A4004" s="19">
        <v>4004</v>
      </c>
    </row>
    <row r="4005" spans="1:1">
      <c r="A4005" s="19">
        <v>4005</v>
      </c>
    </row>
    <row r="4006" spans="1:1">
      <c r="A4006" s="19">
        <v>4006</v>
      </c>
    </row>
    <row r="4007" spans="1:1">
      <c r="A4007" s="19">
        <v>4007</v>
      </c>
    </row>
    <row r="4008" spans="1:1">
      <c r="A4008" s="19">
        <v>4008</v>
      </c>
    </row>
    <row r="4009" spans="1:1">
      <c r="A4009" s="19">
        <v>4009</v>
      </c>
    </row>
    <row r="4010" spans="1:1">
      <c r="A4010" s="19">
        <v>4010</v>
      </c>
    </row>
    <row r="4011" spans="1:1">
      <c r="A4011" s="19">
        <v>4011</v>
      </c>
    </row>
    <row r="4012" spans="1:1">
      <c r="A4012" s="19">
        <v>4012</v>
      </c>
    </row>
    <row r="4013" spans="1:1">
      <c r="A4013" s="19">
        <v>4013</v>
      </c>
    </row>
    <row r="4014" spans="1:1">
      <c r="A4014" s="19">
        <v>4014</v>
      </c>
    </row>
    <row r="4015" spans="1:1">
      <c r="A4015" s="19">
        <v>4015</v>
      </c>
    </row>
    <row r="4016" spans="1:1">
      <c r="A4016" s="19">
        <v>4016</v>
      </c>
    </row>
    <row r="4017" spans="1:1">
      <c r="A4017" s="19">
        <v>4017</v>
      </c>
    </row>
    <row r="4018" spans="1:1">
      <c r="A4018" s="19">
        <v>4018</v>
      </c>
    </row>
    <row r="4019" spans="1:1">
      <c r="A4019" s="19">
        <v>4019</v>
      </c>
    </row>
    <row r="4020" spans="1:1">
      <c r="A4020" s="19">
        <v>4020</v>
      </c>
    </row>
    <row r="4021" spans="1:1">
      <c r="A4021" s="19">
        <v>4021</v>
      </c>
    </row>
    <row r="4022" spans="1:1">
      <c r="A4022" s="19">
        <v>4022</v>
      </c>
    </row>
    <row r="4023" spans="1:1">
      <c r="A4023" s="19">
        <v>4023</v>
      </c>
    </row>
    <row r="4024" spans="1:1">
      <c r="A4024" s="19">
        <v>4024</v>
      </c>
    </row>
    <row r="4025" spans="1:1">
      <c r="A4025" s="19">
        <v>4025</v>
      </c>
    </row>
    <row r="4026" spans="1:1">
      <c r="A4026" s="19">
        <v>4026</v>
      </c>
    </row>
    <row r="4027" spans="1:1">
      <c r="A4027" s="19">
        <v>4027</v>
      </c>
    </row>
    <row r="4028" spans="1:1">
      <c r="A4028" s="19">
        <v>4028</v>
      </c>
    </row>
    <row r="4029" spans="1:1">
      <c r="A4029" s="19">
        <v>4029</v>
      </c>
    </row>
    <row r="4030" spans="1:1">
      <c r="A4030" s="19">
        <v>4030</v>
      </c>
    </row>
    <row r="4031" spans="1:1">
      <c r="A4031" s="19">
        <v>4031</v>
      </c>
    </row>
    <row r="4032" spans="1:1">
      <c r="A4032" s="19">
        <v>4032</v>
      </c>
    </row>
    <row r="4033" spans="1:1">
      <c r="A4033" s="19">
        <v>4033</v>
      </c>
    </row>
    <row r="4034" spans="1:1">
      <c r="A4034" s="19">
        <v>4034</v>
      </c>
    </row>
    <row r="4035" spans="1:1">
      <c r="A4035" s="19">
        <v>4035</v>
      </c>
    </row>
    <row r="4036" spans="1:1">
      <c r="A4036" s="19">
        <v>4036</v>
      </c>
    </row>
    <row r="4037" spans="1:1">
      <c r="A4037" s="19">
        <v>4037</v>
      </c>
    </row>
    <row r="4038" spans="1:1">
      <c r="A4038" s="19">
        <v>4038</v>
      </c>
    </row>
    <row r="4039" spans="1:1">
      <c r="A4039" s="19">
        <v>4039</v>
      </c>
    </row>
    <row r="4040" spans="1:1">
      <c r="A4040" s="19">
        <v>4040</v>
      </c>
    </row>
    <row r="4041" spans="1:1">
      <c r="A4041" s="19">
        <v>4041</v>
      </c>
    </row>
    <row r="4042" spans="1:1">
      <c r="A4042" s="19">
        <v>4042</v>
      </c>
    </row>
    <row r="4043" spans="1:1">
      <c r="A4043" s="19">
        <v>4043</v>
      </c>
    </row>
    <row r="4044" spans="1:1">
      <c r="A4044" s="19">
        <v>4044</v>
      </c>
    </row>
    <row r="4045" spans="1:1">
      <c r="A4045" s="19">
        <v>4045</v>
      </c>
    </row>
    <row r="4046" spans="1:1">
      <c r="A4046" s="19">
        <v>4046</v>
      </c>
    </row>
    <row r="4047" spans="1:1">
      <c r="A4047" s="19">
        <v>4047</v>
      </c>
    </row>
    <row r="4048" spans="1:1">
      <c r="A4048" s="19">
        <v>4048</v>
      </c>
    </row>
    <row r="4049" spans="1:1">
      <c r="A4049" s="19">
        <v>4049</v>
      </c>
    </row>
    <row r="4050" spans="1:1">
      <c r="A4050" s="19">
        <v>4050</v>
      </c>
    </row>
    <row r="4051" spans="1:1">
      <c r="A4051" s="19">
        <v>4051</v>
      </c>
    </row>
    <row r="4052" spans="1:1">
      <c r="A4052" s="19">
        <v>4052</v>
      </c>
    </row>
    <row r="4053" spans="1:1">
      <c r="A4053" s="19">
        <v>4053</v>
      </c>
    </row>
    <row r="4054" spans="1:1">
      <c r="A4054" s="19">
        <v>4054</v>
      </c>
    </row>
    <row r="4055" spans="1:1">
      <c r="A4055" s="19">
        <v>4055</v>
      </c>
    </row>
    <row r="4056" spans="1:1">
      <c r="A4056" s="19">
        <v>4056</v>
      </c>
    </row>
    <row r="4057" spans="1:1">
      <c r="A4057" s="19">
        <v>4057</v>
      </c>
    </row>
    <row r="4058" spans="1:1">
      <c r="A4058" s="19">
        <v>4058</v>
      </c>
    </row>
    <row r="4059" spans="1:1">
      <c r="A4059" s="19">
        <v>4059</v>
      </c>
    </row>
    <row r="4060" spans="1:1">
      <c r="A4060" s="19">
        <v>4060</v>
      </c>
    </row>
    <row r="4061" spans="1:1">
      <c r="A4061" s="19">
        <v>4061</v>
      </c>
    </row>
    <row r="4062" spans="1:1">
      <c r="A4062" s="19">
        <v>4062</v>
      </c>
    </row>
    <row r="4063" spans="1:1">
      <c r="A4063" s="19">
        <v>4063</v>
      </c>
    </row>
    <row r="4064" spans="1:1">
      <c r="A4064" s="19">
        <v>4064</v>
      </c>
    </row>
    <row r="4065" spans="1:1">
      <c r="A4065" s="19">
        <v>4065</v>
      </c>
    </row>
    <row r="4066" spans="1:1">
      <c r="A4066" s="19">
        <v>4066</v>
      </c>
    </row>
    <row r="4067" spans="1:1">
      <c r="A4067" s="19">
        <v>4067</v>
      </c>
    </row>
    <row r="4068" spans="1:1">
      <c r="A4068" s="19">
        <v>4068</v>
      </c>
    </row>
    <row r="4069" spans="1:1">
      <c r="A4069" s="19">
        <v>4069</v>
      </c>
    </row>
    <row r="4070" spans="1:1">
      <c r="A4070" s="19">
        <v>4070</v>
      </c>
    </row>
    <row r="4071" spans="1:1">
      <c r="A4071" s="19">
        <v>4071</v>
      </c>
    </row>
    <row r="4072" spans="1:1">
      <c r="A4072" s="19">
        <v>4072</v>
      </c>
    </row>
    <row r="4073" spans="1:1">
      <c r="A4073" s="19">
        <v>4073</v>
      </c>
    </row>
    <row r="4074" spans="1:1">
      <c r="A4074" s="19">
        <v>4074</v>
      </c>
    </row>
    <row r="4075" spans="1:1">
      <c r="A4075" s="19">
        <v>4075</v>
      </c>
    </row>
    <row r="4076" spans="1:1">
      <c r="A4076" s="19">
        <v>4076</v>
      </c>
    </row>
    <row r="4077" spans="1:1">
      <c r="A4077" s="19">
        <v>4077</v>
      </c>
    </row>
    <row r="4078" spans="1:1">
      <c r="A4078" s="19">
        <v>4078</v>
      </c>
    </row>
    <row r="4079" spans="1:1">
      <c r="A4079" s="19">
        <v>4079</v>
      </c>
    </row>
    <row r="4080" spans="1:1">
      <c r="A4080" s="19">
        <v>4080</v>
      </c>
    </row>
    <row r="4081" spans="1:1">
      <c r="A4081" s="19">
        <v>4081</v>
      </c>
    </row>
    <row r="4082" spans="1:1">
      <c r="A4082" s="19">
        <v>4082</v>
      </c>
    </row>
    <row r="4083" spans="1:1">
      <c r="A4083" s="19">
        <v>4083</v>
      </c>
    </row>
    <row r="4084" spans="1:1">
      <c r="A4084" s="19">
        <v>4084</v>
      </c>
    </row>
    <row r="4085" spans="1:1">
      <c r="A4085" s="19">
        <v>4085</v>
      </c>
    </row>
    <row r="4086" spans="1:1">
      <c r="A4086" s="19">
        <v>4086</v>
      </c>
    </row>
    <row r="4087" spans="1:1">
      <c r="A4087" s="19">
        <v>4087</v>
      </c>
    </row>
    <row r="4088" spans="1:1">
      <c r="A4088" s="19">
        <v>4088</v>
      </c>
    </row>
    <row r="4089" spans="1:1">
      <c r="A4089" s="19">
        <v>4089</v>
      </c>
    </row>
    <row r="4090" spans="1:1">
      <c r="A4090" s="19">
        <v>4090</v>
      </c>
    </row>
    <row r="4091" spans="1:1">
      <c r="A4091" s="19">
        <v>4091</v>
      </c>
    </row>
    <row r="4092" spans="1:1">
      <c r="A4092" s="19">
        <v>4092</v>
      </c>
    </row>
    <row r="4093" spans="1:1">
      <c r="A4093" s="19">
        <v>4093</v>
      </c>
    </row>
    <row r="4094" spans="1:1">
      <c r="A4094" s="19">
        <v>4094</v>
      </c>
    </row>
    <row r="4095" spans="1:1">
      <c r="A4095" s="19">
        <v>4095</v>
      </c>
    </row>
    <row r="4096" spans="1:1">
      <c r="A4096" s="19">
        <v>4096</v>
      </c>
    </row>
    <row r="4097" spans="1:1">
      <c r="A4097" s="19">
        <v>4097</v>
      </c>
    </row>
    <row r="4098" spans="1:1">
      <c r="A4098" s="19">
        <v>4098</v>
      </c>
    </row>
    <row r="4099" spans="1:1">
      <c r="A4099" s="19">
        <v>4099</v>
      </c>
    </row>
    <row r="4100" spans="1:1">
      <c r="A4100" s="19">
        <v>4100</v>
      </c>
    </row>
    <row r="4101" spans="1:1">
      <c r="A4101" s="19">
        <v>4101</v>
      </c>
    </row>
    <row r="4102" spans="1:1">
      <c r="A4102" s="19">
        <v>4102</v>
      </c>
    </row>
    <row r="4103" spans="1:1">
      <c r="A4103" s="19">
        <v>4103</v>
      </c>
    </row>
    <row r="4104" spans="1:1">
      <c r="A4104" s="19">
        <v>4104</v>
      </c>
    </row>
    <row r="4105" spans="1:1">
      <c r="A4105" s="19">
        <v>4105</v>
      </c>
    </row>
    <row r="4106" spans="1:1">
      <c r="A4106" s="19">
        <v>4106</v>
      </c>
    </row>
    <row r="4107" spans="1:1">
      <c r="A4107" s="19">
        <v>4107</v>
      </c>
    </row>
    <row r="4108" spans="1:1">
      <c r="A4108" s="19">
        <v>4108</v>
      </c>
    </row>
    <row r="4109" spans="1:1">
      <c r="A4109" s="19">
        <v>4109</v>
      </c>
    </row>
    <row r="4110" spans="1:1">
      <c r="A4110" s="19">
        <v>4110</v>
      </c>
    </row>
    <row r="4111" spans="1:1">
      <c r="A4111" s="19">
        <v>4111</v>
      </c>
    </row>
    <row r="4112" spans="1:1">
      <c r="A4112" s="19">
        <v>4112</v>
      </c>
    </row>
    <row r="4113" spans="1:1">
      <c r="A4113" s="19">
        <v>4113</v>
      </c>
    </row>
    <row r="4114" spans="1:1">
      <c r="A4114" s="19">
        <v>4114</v>
      </c>
    </row>
    <row r="4115" spans="1:1">
      <c r="A4115" s="19">
        <v>4115</v>
      </c>
    </row>
    <row r="4116" spans="1:1">
      <c r="A4116" s="19">
        <v>4116</v>
      </c>
    </row>
    <row r="4117" spans="1:1">
      <c r="A4117" s="19">
        <v>4117</v>
      </c>
    </row>
    <row r="4118" spans="1:1">
      <c r="A4118" s="19">
        <v>4118</v>
      </c>
    </row>
    <row r="4119" spans="1:1">
      <c r="A4119" s="19">
        <v>4119</v>
      </c>
    </row>
    <row r="4120" spans="1:1">
      <c r="A4120" s="19">
        <v>4120</v>
      </c>
    </row>
    <row r="4121" spans="1:1">
      <c r="A4121" s="19">
        <v>4121</v>
      </c>
    </row>
    <row r="4122" spans="1:1">
      <c r="A4122" s="19">
        <v>4122</v>
      </c>
    </row>
    <row r="4123" spans="1:1">
      <c r="A4123" s="19">
        <v>4123</v>
      </c>
    </row>
    <row r="4124" spans="1:1">
      <c r="A4124" s="19">
        <v>4124</v>
      </c>
    </row>
    <row r="4125" spans="1:1">
      <c r="A4125" s="19">
        <v>4125</v>
      </c>
    </row>
    <row r="4126" spans="1:1">
      <c r="A4126" s="19">
        <v>4126</v>
      </c>
    </row>
    <row r="4127" spans="1:1">
      <c r="A4127" s="19">
        <v>4127</v>
      </c>
    </row>
    <row r="4128" spans="1:1">
      <c r="A4128" s="19">
        <v>4128</v>
      </c>
    </row>
    <row r="4129" spans="1:1">
      <c r="A4129" s="19">
        <v>4129</v>
      </c>
    </row>
    <row r="4130" spans="1:1">
      <c r="A4130" s="19">
        <v>4130</v>
      </c>
    </row>
    <row r="4131" spans="1:1">
      <c r="A4131" s="19">
        <v>4131</v>
      </c>
    </row>
    <row r="4132" spans="1:1">
      <c r="A4132" s="19">
        <v>4132</v>
      </c>
    </row>
    <row r="4133" spans="1:1">
      <c r="A4133" s="19">
        <v>4133</v>
      </c>
    </row>
    <row r="4134" spans="1:1">
      <c r="A4134" s="19">
        <v>4134</v>
      </c>
    </row>
    <row r="4135" spans="1:1">
      <c r="A4135" s="19">
        <v>4135</v>
      </c>
    </row>
    <row r="4136" spans="1:1">
      <c r="A4136" s="19">
        <v>4136</v>
      </c>
    </row>
    <row r="4137" spans="1:1">
      <c r="A4137" s="19">
        <v>4137</v>
      </c>
    </row>
    <row r="4138" spans="1:1">
      <c r="A4138" s="19">
        <v>4138</v>
      </c>
    </row>
    <row r="4139" spans="1:1">
      <c r="A4139" s="19">
        <v>4139</v>
      </c>
    </row>
    <row r="4140" spans="1:1">
      <c r="A4140" s="19">
        <v>4140</v>
      </c>
    </row>
    <row r="4141" spans="1:1">
      <c r="A4141" s="19">
        <v>4141</v>
      </c>
    </row>
    <row r="4142" spans="1:1">
      <c r="A4142" s="19">
        <v>4142</v>
      </c>
    </row>
    <row r="4143" spans="1:1">
      <c r="A4143" s="19">
        <v>4143</v>
      </c>
    </row>
    <row r="4144" spans="1:1">
      <c r="A4144" s="19">
        <v>4144</v>
      </c>
    </row>
    <row r="4145" spans="1:1">
      <c r="A4145" s="19">
        <v>4145</v>
      </c>
    </row>
    <row r="4146" spans="1:1">
      <c r="A4146" s="19">
        <v>4146</v>
      </c>
    </row>
    <row r="4147" spans="1:1">
      <c r="A4147" s="19">
        <v>4147</v>
      </c>
    </row>
    <row r="4148" spans="1:1">
      <c r="A4148" s="19">
        <v>4148</v>
      </c>
    </row>
    <row r="4149" spans="1:1">
      <c r="A4149" s="19">
        <v>4149</v>
      </c>
    </row>
    <row r="4150" spans="1:1">
      <c r="A4150" s="19">
        <v>4150</v>
      </c>
    </row>
    <row r="4151" spans="1:1">
      <c r="A4151" s="19">
        <v>4151</v>
      </c>
    </row>
    <row r="4152" spans="1:1">
      <c r="A4152" s="19">
        <v>4152</v>
      </c>
    </row>
    <row r="4153" spans="1:1">
      <c r="A4153" s="19">
        <v>4153</v>
      </c>
    </row>
    <row r="4154" spans="1:1">
      <c r="A4154" s="19">
        <v>4154</v>
      </c>
    </row>
    <row r="4155" spans="1:1">
      <c r="A4155" s="19">
        <v>4155</v>
      </c>
    </row>
    <row r="4156" spans="1:1">
      <c r="A4156" s="19">
        <v>4156</v>
      </c>
    </row>
    <row r="4157" spans="1:1">
      <c r="A4157" s="19">
        <v>4157</v>
      </c>
    </row>
    <row r="4158" spans="1:1">
      <c r="A4158" s="19">
        <v>4158</v>
      </c>
    </row>
    <row r="4159" spans="1:1">
      <c r="A4159" s="19">
        <v>4159</v>
      </c>
    </row>
    <row r="4160" spans="1:1">
      <c r="A4160" s="19">
        <v>4160</v>
      </c>
    </row>
    <row r="4161" spans="1:1">
      <c r="A4161" s="19">
        <v>4161</v>
      </c>
    </row>
    <row r="4162" spans="1:1">
      <c r="A4162" s="19">
        <v>4162</v>
      </c>
    </row>
    <row r="4163" spans="1:1">
      <c r="A4163" s="19">
        <v>4163</v>
      </c>
    </row>
    <row r="4164" spans="1:1">
      <c r="A4164" s="19">
        <v>4164</v>
      </c>
    </row>
    <row r="4165" spans="1:1">
      <c r="A4165" s="19">
        <v>4165</v>
      </c>
    </row>
    <row r="4166" spans="1:1">
      <c r="A4166" s="19">
        <v>4166</v>
      </c>
    </row>
    <row r="4167" spans="1:1">
      <c r="A4167" s="19">
        <v>4167</v>
      </c>
    </row>
    <row r="4168" spans="1:1">
      <c r="A4168" s="19">
        <v>4168</v>
      </c>
    </row>
    <row r="4169" spans="1:1">
      <c r="A4169" s="19">
        <v>4169</v>
      </c>
    </row>
    <row r="4170" spans="1:1">
      <c r="A4170" s="19">
        <v>4170</v>
      </c>
    </row>
    <row r="4171" spans="1:1">
      <c r="A4171" s="19">
        <v>4171</v>
      </c>
    </row>
    <row r="4172" spans="1:1">
      <c r="A4172" s="19">
        <v>4172</v>
      </c>
    </row>
    <row r="4173" spans="1:1">
      <c r="A4173" s="19">
        <v>4173</v>
      </c>
    </row>
    <row r="4174" spans="1:1">
      <c r="A4174" s="19">
        <v>4174</v>
      </c>
    </row>
    <row r="4175" spans="1:1">
      <c r="A4175" s="19">
        <v>4175</v>
      </c>
    </row>
    <row r="4176" spans="1:1">
      <c r="A4176" s="19">
        <v>4176</v>
      </c>
    </row>
    <row r="4177" spans="1:1">
      <c r="A4177" s="19">
        <v>4177</v>
      </c>
    </row>
    <row r="4178" spans="1:1">
      <c r="A4178" s="19">
        <v>4178</v>
      </c>
    </row>
    <row r="4179" spans="1:1">
      <c r="A4179" s="19">
        <v>4179</v>
      </c>
    </row>
    <row r="4180" spans="1:1">
      <c r="A4180" s="19">
        <v>4180</v>
      </c>
    </row>
    <row r="4181" spans="1:1">
      <c r="A4181" s="19">
        <v>4181</v>
      </c>
    </row>
    <row r="4182" spans="1:1">
      <c r="A4182" s="19">
        <v>4182</v>
      </c>
    </row>
    <row r="4183" spans="1:1">
      <c r="A4183" s="19">
        <v>4183</v>
      </c>
    </row>
    <row r="4184" spans="1:1">
      <c r="A4184" s="19">
        <v>4184</v>
      </c>
    </row>
    <row r="4185" spans="1:1">
      <c r="A4185" s="19">
        <v>4185</v>
      </c>
    </row>
    <row r="4186" spans="1:1">
      <c r="A4186" s="19">
        <v>4186</v>
      </c>
    </row>
    <row r="4187" spans="1:1">
      <c r="A4187" s="19">
        <v>4187</v>
      </c>
    </row>
    <row r="4188" spans="1:1">
      <c r="A4188" s="19">
        <v>4188</v>
      </c>
    </row>
    <row r="4189" spans="1:1">
      <c r="A4189" s="19">
        <v>4189</v>
      </c>
    </row>
    <row r="4190" spans="1:1">
      <c r="A4190" s="19">
        <v>4190</v>
      </c>
    </row>
    <row r="4191" spans="1:1">
      <c r="A4191" s="19">
        <v>4191</v>
      </c>
    </row>
    <row r="4192" spans="1:1">
      <c r="A4192" s="19">
        <v>4192</v>
      </c>
    </row>
    <row r="4193" spans="1:1">
      <c r="A4193" s="19">
        <v>4193</v>
      </c>
    </row>
    <row r="4194" spans="1:1">
      <c r="A4194" s="19">
        <v>4194</v>
      </c>
    </row>
    <row r="4195" spans="1:1">
      <c r="A4195" s="19">
        <v>4195</v>
      </c>
    </row>
    <row r="4196" spans="1:1">
      <c r="A4196" s="19">
        <v>4196</v>
      </c>
    </row>
    <row r="4197" spans="1:1">
      <c r="A4197" s="19">
        <v>4197</v>
      </c>
    </row>
    <row r="4198" spans="1:1">
      <c r="A4198" s="19">
        <v>4198</v>
      </c>
    </row>
    <row r="4199" spans="1:1">
      <c r="A4199" s="19">
        <v>4199</v>
      </c>
    </row>
    <row r="4200" spans="1:1">
      <c r="A4200" s="19">
        <v>4200</v>
      </c>
    </row>
    <row r="4201" spans="1:1">
      <c r="A4201" s="19">
        <v>4201</v>
      </c>
    </row>
    <row r="4202" spans="1:1">
      <c r="A4202" s="19">
        <v>4202</v>
      </c>
    </row>
    <row r="4203" spans="1:1">
      <c r="A4203" s="19">
        <v>4203</v>
      </c>
    </row>
    <row r="4204" spans="1:1">
      <c r="A4204" s="19">
        <v>4204</v>
      </c>
    </row>
    <row r="4205" spans="1:1">
      <c r="A4205" s="19">
        <v>4205</v>
      </c>
    </row>
    <row r="4206" spans="1:1">
      <c r="A4206" s="19">
        <v>4206</v>
      </c>
    </row>
    <row r="4207" spans="1:1">
      <c r="A4207" s="19">
        <v>4207</v>
      </c>
    </row>
    <row r="4208" spans="1:1">
      <c r="A4208" s="19">
        <v>4208</v>
      </c>
    </row>
    <row r="4209" spans="1:1">
      <c r="A4209" s="19">
        <v>4209</v>
      </c>
    </row>
    <row r="4210" spans="1:1">
      <c r="A4210" s="19">
        <v>4210</v>
      </c>
    </row>
    <row r="4211" spans="1:1">
      <c r="A4211" s="19">
        <v>4211</v>
      </c>
    </row>
    <row r="4212" spans="1:1">
      <c r="A4212" s="19">
        <v>4212</v>
      </c>
    </row>
    <row r="4213" spans="1:1">
      <c r="A4213" s="19">
        <v>4213</v>
      </c>
    </row>
    <row r="4214" spans="1:1">
      <c r="A4214" s="19">
        <v>4214</v>
      </c>
    </row>
    <row r="4215" spans="1:1">
      <c r="A4215" s="19">
        <v>4215</v>
      </c>
    </row>
    <row r="4216" spans="1:1">
      <c r="A4216" s="19">
        <v>4216</v>
      </c>
    </row>
    <row r="4217" spans="1:1">
      <c r="A4217" s="19">
        <v>4217</v>
      </c>
    </row>
    <row r="4218" spans="1:1">
      <c r="A4218" s="19">
        <v>4218</v>
      </c>
    </row>
    <row r="4219" spans="1:1">
      <c r="A4219" s="19">
        <v>4219</v>
      </c>
    </row>
    <row r="4220" spans="1:1">
      <c r="A4220" s="19">
        <v>4220</v>
      </c>
    </row>
    <row r="4221" spans="1:1">
      <c r="A4221" s="19">
        <v>4221</v>
      </c>
    </row>
    <row r="4222" spans="1:1">
      <c r="A4222" s="19">
        <v>4222</v>
      </c>
    </row>
    <row r="4223" spans="1:1">
      <c r="A4223" s="19">
        <v>4223</v>
      </c>
    </row>
    <row r="4224" spans="1:1">
      <c r="A4224" s="19">
        <v>4224</v>
      </c>
    </row>
    <row r="4225" spans="1:1">
      <c r="A4225" s="19">
        <v>4225</v>
      </c>
    </row>
    <row r="4226" spans="1:1">
      <c r="A4226" s="19">
        <v>4226</v>
      </c>
    </row>
    <row r="4227" spans="1:1">
      <c r="A4227" s="19">
        <v>4227</v>
      </c>
    </row>
    <row r="4228" spans="1:1">
      <c r="A4228" s="19">
        <v>4228</v>
      </c>
    </row>
    <row r="4229" spans="1:1">
      <c r="A4229" s="19">
        <v>4229</v>
      </c>
    </row>
    <row r="4230" spans="1:1">
      <c r="A4230" s="19">
        <v>4230</v>
      </c>
    </row>
    <row r="4231" spans="1:1">
      <c r="A4231" s="19">
        <v>4231</v>
      </c>
    </row>
    <row r="4232" spans="1:1">
      <c r="A4232" s="19">
        <v>4232</v>
      </c>
    </row>
    <row r="4233" spans="1:1">
      <c r="A4233" s="19">
        <v>4233</v>
      </c>
    </row>
    <row r="4234" spans="1:1">
      <c r="A4234" s="19">
        <v>4234</v>
      </c>
    </row>
    <row r="4235" spans="1:1">
      <c r="A4235" s="19">
        <v>4235</v>
      </c>
    </row>
    <row r="4236" spans="1:1">
      <c r="A4236" s="19">
        <v>4236</v>
      </c>
    </row>
    <row r="4237" spans="1:1">
      <c r="A4237" s="19">
        <v>4237</v>
      </c>
    </row>
    <row r="4238" spans="1:1">
      <c r="A4238" s="19">
        <v>4238</v>
      </c>
    </row>
    <row r="4239" spans="1:1">
      <c r="A4239" s="19">
        <v>4239</v>
      </c>
    </row>
    <row r="4240" spans="1:1">
      <c r="A4240" s="19">
        <v>4240</v>
      </c>
    </row>
    <row r="4241" spans="1:1">
      <c r="A4241" s="19">
        <v>4241</v>
      </c>
    </row>
    <row r="4242" spans="1:1">
      <c r="A4242" s="19">
        <v>4242</v>
      </c>
    </row>
    <row r="4243" spans="1:1">
      <c r="A4243" s="19">
        <v>4243</v>
      </c>
    </row>
    <row r="4244" spans="1:1">
      <c r="A4244" s="19">
        <v>4244</v>
      </c>
    </row>
    <row r="4245" spans="1:1">
      <c r="A4245" s="19">
        <v>4245</v>
      </c>
    </row>
    <row r="4246" spans="1:1">
      <c r="A4246" s="19">
        <v>4246</v>
      </c>
    </row>
    <row r="4247" spans="1:1">
      <c r="A4247" s="19">
        <v>4247</v>
      </c>
    </row>
    <row r="4248" spans="1:1">
      <c r="A4248" s="19">
        <v>4248</v>
      </c>
    </row>
    <row r="4249" spans="1:1">
      <c r="A4249" s="19">
        <v>4249</v>
      </c>
    </row>
    <row r="4250" spans="1:1">
      <c r="A4250" s="19">
        <v>4250</v>
      </c>
    </row>
    <row r="4251" spans="1:1">
      <c r="A4251" s="19">
        <v>4251</v>
      </c>
    </row>
    <row r="4252" spans="1:1">
      <c r="A4252" s="19">
        <v>4252</v>
      </c>
    </row>
    <row r="4253" spans="1:1">
      <c r="A4253" s="19">
        <v>4253</v>
      </c>
    </row>
    <row r="4254" spans="1:1">
      <c r="A4254" s="19">
        <v>4254</v>
      </c>
    </row>
    <row r="4255" spans="1:1">
      <c r="A4255" s="19">
        <v>4255</v>
      </c>
    </row>
    <row r="4256" spans="1:1">
      <c r="A4256" s="19">
        <v>4256</v>
      </c>
    </row>
    <row r="4257" spans="1:1">
      <c r="A4257" s="19">
        <v>4257</v>
      </c>
    </row>
    <row r="4258" spans="1:1">
      <c r="A4258" s="19">
        <v>4258</v>
      </c>
    </row>
    <row r="4259" spans="1:1">
      <c r="A4259" s="19">
        <v>4259</v>
      </c>
    </row>
    <row r="4260" spans="1:1">
      <c r="A4260" s="19">
        <v>4260</v>
      </c>
    </row>
    <row r="4261" spans="1:1">
      <c r="A4261" s="19">
        <v>4261</v>
      </c>
    </row>
    <row r="4262" spans="1:1">
      <c r="A4262" s="19">
        <v>4262</v>
      </c>
    </row>
    <row r="4263" spans="1:1">
      <c r="A4263" s="19">
        <v>4263</v>
      </c>
    </row>
    <row r="4264" spans="1:1">
      <c r="A4264" s="19">
        <v>4264</v>
      </c>
    </row>
    <row r="4265" spans="1:1">
      <c r="A4265" s="19">
        <v>4265</v>
      </c>
    </row>
    <row r="4266" spans="1:1">
      <c r="A4266" s="19">
        <v>4266</v>
      </c>
    </row>
    <row r="4267" spans="1:1">
      <c r="A4267" s="19">
        <v>4267</v>
      </c>
    </row>
    <row r="4268" spans="1:1">
      <c r="A4268" s="19">
        <v>4268</v>
      </c>
    </row>
    <row r="4269" spans="1:1">
      <c r="A4269" s="19">
        <v>4269</v>
      </c>
    </row>
    <row r="4270" spans="1:1">
      <c r="A4270" s="19">
        <v>4270</v>
      </c>
    </row>
    <row r="4271" spans="1:1">
      <c r="A4271" s="19">
        <v>4271</v>
      </c>
    </row>
    <row r="4272" spans="1:1">
      <c r="A4272" s="19">
        <v>4272</v>
      </c>
    </row>
    <row r="4273" spans="1:1">
      <c r="A4273" s="19">
        <v>4273</v>
      </c>
    </row>
    <row r="4274" spans="1:1">
      <c r="A4274" s="19">
        <v>4274</v>
      </c>
    </row>
    <row r="4275" spans="1:1">
      <c r="A4275" s="19">
        <v>4275</v>
      </c>
    </row>
    <row r="4276" spans="1:1">
      <c r="A4276" s="19">
        <v>4276</v>
      </c>
    </row>
    <row r="4277" spans="1:1">
      <c r="A4277" s="19">
        <v>4277</v>
      </c>
    </row>
    <row r="4278" spans="1:1">
      <c r="A4278" s="19">
        <v>4278</v>
      </c>
    </row>
    <row r="4279" spans="1:1">
      <c r="A4279" s="19">
        <v>4279</v>
      </c>
    </row>
    <row r="4280" spans="1:1">
      <c r="A4280" s="19">
        <v>4280</v>
      </c>
    </row>
    <row r="4281" spans="1:1">
      <c r="A4281" s="19">
        <v>4281</v>
      </c>
    </row>
    <row r="4282" spans="1:1">
      <c r="A4282" s="19">
        <v>4282</v>
      </c>
    </row>
    <row r="4283" spans="1:1">
      <c r="A4283" s="19">
        <v>4283</v>
      </c>
    </row>
    <row r="4284" spans="1:1">
      <c r="A4284" s="19">
        <v>4284</v>
      </c>
    </row>
    <row r="4285" spans="1:1">
      <c r="A4285" s="19">
        <v>4285</v>
      </c>
    </row>
    <row r="4286" spans="1:1">
      <c r="A4286" s="19">
        <v>4286</v>
      </c>
    </row>
    <row r="4287" spans="1:1">
      <c r="A4287" s="19">
        <v>4287</v>
      </c>
    </row>
    <row r="4288" spans="1:1">
      <c r="A4288" s="19">
        <v>4288</v>
      </c>
    </row>
    <row r="4289" spans="1:1">
      <c r="A4289" s="19">
        <v>4289</v>
      </c>
    </row>
    <row r="4290" spans="1:1">
      <c r="A4290" s="19">
        <v>4290</v>
      </c>
    </row>
    <row r="4291" spans="1:1">
      <c r="A4291" s="19">
        <v>4291</v>
      </c>
    </row>
    <row r="4292" spans="1:1">
      <c r="A4292" s="19">
        <v>4292</v>
      </c>
    </row>
    <row r="4293" spans="1:1">
      <c r="A4293" s="19">
        <v>4293</v>
      </c>
    </row>
    <row r="4294" spans="1:1">
      <c r="A4294" s="19">
        <v>4294</v>
      </c>
    </row>
    <row r="4295" spans="1:1">
      <c r="A4295" s="19">
        <v>4295</v>
      </c>
    </row>
    <row r="4296" spans="1:1">
      <c r="A4296" s="19">
        <v>4296</v>
      </c>
    </row>
    <row r="4297" spans="1:1">
      <c r="A4297" s="19">
        <v>4297</v>
      </c>
    </row>
    <row r="4298" spans="1:1">
      <c r="A4298" s="19">
        <v>4298</v>
      </c>
    </row>
    <row r="4299" spans="1:1">
      <c r="A4299" s="19">
        <v>4299</v>
      </c>
    </row>
    <row r="4300" spans="1:1">
      <c r="A4300" s="19">
        <v>4300</v>
      </c>
    </row>
    <row r="4301" spans="1:1">
      <c r="A4301" s="19">
        <v>4301</v>
      </c>
    </row>
    <row r="4302" spans="1:1">
      <c r="A4302" s="19">
        <v>4302</v>
      </c>
    </row>
    <row r="4303" spans="1:1">
      <c r="A4303" s="19">
        <v>4303</v>
      </c>
    </row>
    <row r="4304" spans="1:1">
      <c r="A4304" s="19">
        <v>4304</v>
      </c>
    </row>
    <row r="4305" spans="1:1">
      <c r="A4305" s="19">
        <v>4305</v>
      </c>
    </row>
    <row r="4306" spans="1:1">
      <c r="A4306" s="19">
        <v>4306</v>
      </c>
    </row>
    <row r="4307" spans="1:1">
      <c r="A4307" s="19">
        <v>4307</v>
      </c>
    </row>
    <row r="4308" spans="1:1">
      <c r="A4308" s="19">
        <v>4308</v>
      </c>
    </row>
    <row r="4309" spans="1:1">
      <c r="A4309" s="19">
        <v>4309</v>
      </c>
    </row>
    <row r="4310" spans="1:1">
      <c r="A4310" s="19">
        <v>4310</v>
      </c>
    </row>
    <row r="4311" spans="1:1">
      <c r="A4311" s="19">
        <v>4311</v>
      </c>
    </row>
    <row r="4312" spans="1:1">
      <c r="A4312" s="19">
        <v>4312</v>
      </c>
    </row>
    <row r="4313" spans="1:1">
      <c r="A4313" s="19">
        <v>4313</v>
      </c>
    </row>
    <row r="4314" spans="1:1">
      <c r="A4314" s="19">
        <v>4314</v>
      </c>
    </row>
    <row r="4315" spans="1:1">
      <c r="A4315" s="19">
        <v>4315</v>
      </c>
    </row>
    <row r="4316" spans="1:1">
      <c r="A4316" s="19">
        <v>4316</v>
      </c>
    </row>
    <row r="4317" spans="1:1">
      <c r="A4317" s="19">
        <v>4317</v>
      </c>
    </row>
    <row r="4318" spans="1:1">
      <c r="A4318" s="19">
        <v>4318</v>
      </c>
    </row>
    <row r="4319" spans="1:1">
      <c r="A4319" s="19">
        <v>4319</v>
      </c>
    </row>
    <row r="4320" spans="1:1">
      <c r="A4320" s="19">
        <v>4320</v>
      </c>
    </row>
    <row r="4321" spans="1:1">
      <c r="A4321" s="19">
        <v>4321</v>
      </c>
    </row>
    <row r="4322" spans="1:1">
      <c r="A4322" s="19">
        <v>4322</v>
      </c>
    </row>
    <row r="4323" spans="1:1">
      <c r="A4323" s="19">
        <v>4323</v>
      </c>
    </row>
    <row r="4324" spans="1:1">
      <c r="A4324" s="19">
        <v>4324</v>
      </c>
    </row>
    <row r="4325" spans="1:1">
      <c r="A4325" s="19">
        <v>4325</v>
      </c>
    </row>
    <row r="4326" spans="1:1">
      <c r="A4326" s="19">
        <v>4326</v>
      </c>
    </row>
    <row r="4327" spans="1:1">
      <c r="A4327" s="19">
        <v>4327</v>
      </c>
    </row>
    <row r="4328" spans="1:1">
      <c r="A4328" s="19">
        <v>4328</v>
      </c>
    </row>
    <row r="4329" spans="1:1">
      <c r="A4329" s="19">
        <v>4329</v>
      </c>
    </row>
    <row r="4330" spans="1:1">
      <c r="A4330" s="19">
        <v>4330</v>
      </c>
    </row>
    <row r="4331" spans="1:1">
      <c r="A4331" s="19">
        <v>4331</v>
      </c>
    </row>
    <row r="4332" spans="1:1">
      <c r="A4332" s="19">
        <v>4332</v>
      </c>
    </row>
    <row r="4333" spans="1:1">
      <c r="A4333" s="19">
        <v>4333</v>
      </c>
    </row>
    <row r="4334" spans="1:1">
      <c r="A4334" s="19">
        <v>4334</v>
      </c>
    </row>
    <row r="4335" spans="1:1">
      <c r="A4335" s="19">
        <v>4335</v>
      </c>
    </row>
    <row r="4336" spans="1:1">
      <c r="A4336" s="19">
        <v>4336</v>
      </c>
    </row>
    <row r="4337" spans="1:1">
      <c r="A4337" s="19">
        <v>4337</v>
      </c>
    </row>
    <row r="4338" spans="1:1">
      <c r="A4338" s="19">
        <v>4338</v>
      </c>
    </row>
    <row r="4339" spans="1:1">
      <c r="A4339" s="19">
        <v>4339</v>
      </c>
    </row>
    <row r="4340" spans="1:1">
      <c r="A4340" s="19">
        <v>4340</v>
      </c>
    </row>
    <row r="4341" spans="1:1">
      <c r="A4341" s="19">
        <v>4341</v>
      </c>
    </row>
    <row r="4342" spans="1:1">
      <c r="A4342" s="19">
        <v>4342</v>
      </c>
    </row>
    <row r="4343" spans="1:1">
      <c r="A4343" s="19">
        <v>4343</v>
      </c>
    </row>
    <row r="4344" spans="1:1">
      <c r="A4344" s="19">
        <v>4344</v>
      </c>
    </row>
    <row r="4345" spans="1:1">
      <c r="A4345" s="19">
        <v>4345</v>
      </c>
    </row>
    <row r="4346" spans="1:1">
      <c r="A4346" s="19">
        <v>4346</v>
      </c>
    </row>
    <row r="4347" spans="1:1">
      <c r="A4347" s="19">
        <v>4347</v>
      </c>
    </row>
    <row r="4348" spans="1:1">
      <c r="A4348" s="19">
        <v>4348</v>
      </c>
    </row>
    <row r="4349" spans="1:1">
      <c r="A4349" s="19">
        <v>4349</v>
      </c>
    </row>
    <row r="4350" spans="1:1">
      <c r="A4350" s="19">
        <v>4350</v>
      </c>
    </row>
    <row r="4351" spans="1:1">
      <c r="A4351" s="19">
        <v>4351</v>
      </c>
    </row>
    <row r="4352" spans="1:1">
      <c r="A4352" s="19">
        <v>4352</v>
      </c>
    </row>
    <row r="4353" spans="1:1">
      <c r="A4353" s="19">
        <v>4353</v>
      </c>
    </row>
    <row r="4354" spans="1:1">
      <c r="A4354" s="19">
        <v>4354</v>
      </c>
    </row>
    <row r="4355" spans="1:1">
      <c r="A4355" s="19">
        <v>4355</v>
      </c>
    </row>
    <row r="4356" spans="1:1">
      <c r="A4356" s="19">
        <v>4356</v>
      </c>
    </row>
    <row r="4357" spans="1:1">
      <c r="A4357" s="19">
        <v>4357</v>
      </c>
    </row>
    <row r="4358" spans="1:1">
      <c r="A4358" s="19">
        <v>4358</v>
      </c>
    </row>
    <row r="4359" spans="1:1">
      <c r="A4359" s="19">
        <v>4359</v>
      </c>
    </row>
    <row r="4360" spans="1:1">
      <c r="A4360" s="19">
        <v>4360</v>
      </c>
    </row>
    <row r="4361" spans="1:1">
      <c r="A4361" s="19">
        <v>4361</v>
      </c>
    </row>
    <row r="4362" spans="1:1">
      <c r="A4362" s="19">
        <v>4362</v>
      </c>
    </row>
    <row r="4363" spans="1:1">
      <c r="A4363" s="19">
        <v>4363</v>
      </c>
    </row>
    <row r="4364" spans="1:1">
      <c r="A4364" s="19">
        <v>4364</v>
      </c>
    </row>
    <row r="4365" spans="1:1">
      <c r="A4365" s="19">
        <v>4365</v>
      </c>
    </row>
    <row r="4366" spans="1:1">
      <c r="A4366" s="19">
        <v>4366</v>
      </c>
    </row>
    <row r="4367" spans="1:1">
      <c r="A4367" s="19">
        <v>4367</v>
      </c>
    </row>
    <row r="4368" spans="1:1">
      <c r="A4368" s="19">
        <v>4368</v>
      </c>
    </row>
    <row r="4369" spans="1:1">
      <c r="A4369" s="19">
        <v>4369</v>
      </c>
    </row>
    <row r="4370" spans="1:1">
      <c r="A4370" s="19">
        <v>4370</v>
      </c>
    </row>
    <row r="4371" spans="1:1">
      <c r="A4371" s="19">
        <v>4371</v>
      </c>
    </row>
    <row r="4372" spans="1:1">
      <c r="A4372" s="19">
        <v>4372</v>
      </c>
    </row>
    <row r="4373" spans="1:1">
      <c r="A4373" s="19">
        <v>4373</v>
      </c>
    </row>
    <row r="4374" spans="1:1">
      <c r="A4374" s="19">
        <v>4374</v>
      </c>
    </row>
    <row r="4375" spans="1:1">
      <c r="A4375" s="19">
        <v>4375</v>
      </c>
    </row>
    <row r="4376" spans="1:1">
      <c r="A4376" s="19">
        <v>4376</v>
      </c>
    </row>
    <row r="4377" spans="1:1">
      <c r="A4377" s="19">
        <v>4377</v>
      </c>
    </row>
    <row r="4378" spans="1:1">
      <c r="A4378" s="19">
        <v>4378</v>
      </c>
    </row>
    <row r="4379" spans="1:1">
      <c r="A4379" s="19">
        <v>4379</v>
      </c>
    </row>
    <row r="4380" spans="1:1">
      <c r="A4380" s="19">
        <v>4380</v>
      </c>
    </row>
    <row r="4381" spans="1:1">
      <c r="A4381" s="19">
        <v>4381</v>
      </c>
    </row>
    <row r="4382" spans="1:1">
      <c r="A4382" s="19">
        <v>4382</v>
      </c>
    </row>
    <row r="4383" spans="1:1">
      <c r="A4383" s="19">
        <v>4383</v>
      </c>
    </row>
    <row r="4384" spans="1:1">
      <c r="A4384" s="19">
        <v>4384</v>
      </c>
    </row>
    <row r="4385" spans="1:1">
      <c r="A4385" s="19">
        <v>4385</v>
      </c>
    </row>
    <row r="4386" spans="1:1">
      <c r="A4386" s="19">
        <v>4386</v>
      </c>
    </row>
    <row r="4387" spans="1:1">
      <c r="A4387" s="19">
        <v>4387</v>
      </c>
    </row>
    <row r="4388" spans="1:1">
      <c r="A4388" s="19">
        <v>4388</v>
      </c>
    </row>
    <row r="4389" spans="1:1">
      <c r="A4389" s="19">
        <v>4389</v>
      </c>
    </row>
    <row r="4390" spans="1:1">
      <c r="A4390" s="19">
        <v>4390</v>
      </c>
    </row>
    <row r="4391" spans="1:1">
      <c r="A4391" s="19">
        <v>4391</v>
      </c>
    </row>
    <row r="4392" spans="1:1">
      <c r="A4392" s="19">
        <v>4392</v>
      </c>
    </row>
    <row r="4393" spans="1:1">
      <c r="A4393" s="19">
        <v>4393</v>
      </c>
    </row>
    <row r="4394" spans="1:1">
      <c r="A4394" s="19">
        <v>4394</v>
      </c>
    </row>
    <row r="4395" spans="1:1">
      <c r="A4395" s="19">
        <v>4395</v>
      </c>
    </row>
    <row r="4396" spans="1:1">
      <c r="A4396" s="19">
        <v>4396</v>
      </c>
    </row>
    <row r="4397" spans="1:1">
      <c r="A4397" s="19">
        <v>4397</v>
      </c>
    </row>
    <row r="4398" spans="1:1">
      <c r="A4398" s="19">
        <v>4398</v>
      </c>
    </row>
    <row r="4399" spans="1:1">
      <c r="A4399" s="19">
        <v>4399</v>
      </c>
    </row>
    <row r="4400" spans="1:1">
      <c r="A4400" s="19">
        <v>4400</v>
      </c>
    </row>
    <row r="4401" spans="1:1">
      <c r="A4401" s="19">
        <v>4401</v>
      </c>
    </row>
    <row r="4402" spans="1:1">
      <c r="A4402" s="19">
        <v>4402</v>
      </c>
    </row>
    <row r="4403" spans="1:1">
      <c r="A4403" s="19">
        <v>4403</v>
      </c>
    </row>
    <row r="4404" spans="1:1">
      <c r="A4404" s="19">
        <v>4404</v>
      </c>
    </row>
    <row r="4405" spans="1:1">
      <c r="A4405" s="19">
        <v>4405</v>
      </c>
    </row>
    <row r="4406" spans="1:1">
      <c r="A4406" s="19">
        <v>4406</v>
      </c>
    </row>
    <row r="4407" spans="1:1">
      <c r="A4407" s="19">
        <v>4407</v>
      </c>
    </row>
    <row r="4408" spans="1:1">
      <c r="A4408" s="19">
        <v>4408</v>
      </c>
    </row>
    <row r="4409" spans="1:1">
      <c r="A4409" s="19">
        <v>4409</v>
      </c>
    </row>
    <row r="4410" spans="1:1">
      <c r="A4410" s="19">
        <v>4410</v>
      </c>
    </row>
    <row r="4411" spans="1:1">
      <c r="A4411" s="19">
        <v>4411</v>
      </c>
    </row>
    <row r="4412" spans="1:1">
      <c r="A4412" s="19">
        <v>4412</v>
      </c>
    </row>
    <row r="4413" spans="1:1">
      <c r="A4413" s="19">
        <v>4413</v>
      </c>
    </row>
    <row r="4414" spans="1:1">
      <c r="A4414" s="19">
        <v>4414</v>
      </c>
    </row>
    <row r="4415" spans="1:1">
      <c r="A4415" s="19">
        <v>4415</v>
      </c>
    </row>
    <row r="4416" spans="1:1">
      <c r="A4416" s="19">
        <v>4416</v>
      </c>
    </row>
    <row r="4417" spans="1:1">
      <c r="A4417" s="19">
        <v>4417</v>
      </c>
    </row>
    <row r="4418" spans="1:1">
      <c r="A4418" s="19">
        <v>4418</v>
      </c>
    </row>
    <row r="4419" spans="1:1">
      <c r="A4419" s="19">
        <v>4419</v>
      </c>
    </row>
    <row r="4420" spans="1:1">
      <c r="A4420" s="19">
        <v>4420</v>
      </c>
    </row>
    <row r="4421" spans="1:1">
      <c r="A4421" s="19">
        <v>4421</v>
      </c>
    </row>
    <row r="4422" spans="1:1">
      <c r="A4422" s="19">
        <v>4422</v>
      </c>
    </row>
    <row r="4423" spans="1:1">
      <c r="A4423" s="19">
        <v>4423</v>
      </c>
    </row>
    <row r="4424" spans="1:1">
      <c r="A4424" s="19">
        <v>4424</v>
      </c>
    </row>
    <row r="4425" spans="1:1">
      <c r="A4425" s="19">
        <v>4425</v>
      </c>
    </row>
    <row r="4426" spans="1:1">
      <c r="A4426" s="19">
        <v>4426</v>
      </c>
    </row>
    <row r="4427" spans="1:1">
      <c r="A4427" s="19">
        <v>4427</v>
      </c>
    </row>
    <row r="4428" spans="1:1">
      <c r="A4428" s="19">
        <v>4428</v>
      </c>
    </row>
    <row r="4429" spans="1:1">
      <c r="A4429" s="19">
        <v>4429</v>
      </c>
    </row>
    <row r="4430" spans="1:1">
      <c r="A4430" s="19">
        <v>4430</v>
      </c>
    </row>
    <row r="4431" spans="1:1">
      <c r="A4431" s="19">
        <v>4431</v>
      </c>
    </row>
    <row r="4432" spans="1:1">
      <c r="A4432" s="19">
        <v>4432</v>
      </c>
    </row>
    <row r="4433" spans="1:1">
      <c r="A4433" s="19">
        <v>4433</v>
      </c>
    </row>
    <row r="4434" spans="1:1">
      <c r="A4434" s="19">
        <v>4434</v>
      </c>
    </row>
    <row r="4435" spans="1:1">
      <c r="A4435" s="19">
        <v>4435</v>
      </c>
    </row>
    <row r="4436" spans="1:1">
      <c r="A4436" s="19">
        <v>4436</v>
      </c>
    </row>
    <row r="4437" spans="1:1">
      <c r="A4437" s="19">
        <v>4437</v>
      </c>
    </row>
    <row r="4438" spans="1:1">
      <c r="A4438" s="19">
        <v>4438</v>
      </c>
    </row>
    <row r="4439" spans="1:1">
      <c r="A4439" s="19">
        <v>4439</v>
      </c>
    </row>
    <row r="4440" spans="1:1">
      <c r="A4440" s="19">
        <v>4440</v>
      </c>
    </row>
    <row r="4441" spans="1:1">
      <c r="A4441" s="19">
        <v>4441</v>
      </c>
    </row>
    <row r="4442" spans="1:1">
      <c r="A4442" s="19">
        <v>4442</v>
      </c>
    </row>
    <row r="4443" spans="1:1">
      <c r="A4443" s="19">
        <v>4443</v>
      </c>
    </row>
    <row r="4444" spans="1:1">
      <c r="A4444" s="19">
        <v>4444</v>
      </c>
    </row>
    <row r="4445" spans="1:1">
      <c r="A4445" s="19">
        <v>4445</v>
      </c>
    </row>
    <row r="4446" spans="1:1">
      <c r="A4446" s="19">
        <v>4446</v>
      </c>
    </row>
    <row r="4447" spans="1:1">
      <c r="A4447" s="19">
        <v>4447</v>
      </c>
    </row>
    <row r="4448" spans="1:1">
      <c r="A4448" s="19">
        <v>4448</v>
      </c>
    </row>
    <row r="4449" spans="1:1">
      <c r="A4449" s="19">
        <v>4449</v>
      </c>
    </row>
    <row r="4450" spans="1:1">
      <c r="A4450" s="19">
        <v>4450</v>
      </c>
    </row>
    <row r="4451" spans="1:1">
      <c r="A4451" s="19">
        <v>4451</v>
      </c>
    </row>
    <row r="4452" spans="1:1">
      <c r="A4452" s="19">
        <v>4452</v>
      </c>
    </row>
    <row r="4453" spans="1:1">
      <c r="A4453" s="19">
        <v>4453</v>
      </c>
    </row>
    <row r="4454" spans="1:1">
      <c r="A4454" s="19">
        <v>4454</v>
      </c>
    </row>
    <row r="4455" spans="1:1">
      <c r="A4455" s="19">
        <v>4455</v>
      </c>
    </row>
    <row r="4456" spans="1:1">
      <c r="A4456" s="19">
        <v>4456</v>
      </c>
    </row>
    <row r="4457" spans="1:1">
      <c r="A4457" s="19">
        <v>4457</v>
      </c>
    </row>
    <row r="4458" spans="1:1">
      <c r="A4458" s="19">
        <v>4458</v>
      </c>
    </row>
    <row r="4459" spans="1:1">
      <c r="A4459" s="19">
        <v>4459</v>
      </c>
    </row>
    <row r="4460" spans="1:1">
      <c r="A4460" s="19">
        <v>4460</v>
      </c>
    </row>
    <row r="4461" spans="1:1">
      <c r="A4461" s="19">
        <v>4461</v>
      </c>
    </row>
    <row r="4462" spans="1:1">
      <c r="A4462" s="19">
        <v>4462</v>
      </c>
    </row>
    <row r="4463" spans="1:1">
      <c r="A4463" s="19">
        <v>4463</v>
      </c>
    </row>
    <row r="4464" spans="1:1">
      <c r="A4464" s="19">
        <v>4464</v>
      </c>
    </row>
    <row r="4465" spans="1:1">
      <c r="A4465" s="19">
        <v>4465</v>
      </c>
    </row>
    <row r="4466" spans="1:1">
      <c r="A4466" s="19">
        <v>4466</v>
      </c>
    </row>
    <row r="4467" spans="1:1">
      <c r="A4467" s="19">
        <v>4467</v>
      </c>
    </row>
    <row r="4468" spans="1:1">
      <c r="A4468" s="19">
        <v>4468</v>
      </c>
    </row>
    <row r="4469" spans="1:1">
      <c r="A4469" s="19">
        <v>4469</v>
      </c>
    </row>
    <row r="4470" spans="1:1">
      <c r="A4470" s="19">
        <v>4470</v>
      </c>
    </row>
    <row r="4471" spans="1:1">
      <c r="A4471" s="19">
        <v>4471</v>
      </c>
    </row>
    <row r="4472" spans="1:1">
      <c r="A4472" s="19">
        <v>4472</v>
      </c>
    </row>
    <row r="4473" spans="1:1">
      <c r="A4473" s="19">
        <v>4473</v>
      </c>
    </row>
    <row r="4474" spans="1:1">
      <c r="A4474" s="19">
        <v>4474</v>
      </c>
    </row>
    <row r="4475" spans="1:1">
      <c r="A4475" s="19">
        <v>4475</v>
      </c>
    </row>
    <row r="4476" spans="1:1">
      <c r="A4476" s="19">
        <v>4476</v>
      </c>
    </row>
    <row r="4477" spans="1:1">
      <c r="A4477" s="19">
        <v>4477</v>
      </c>
    </row>
    <row r="4478" spans="1:1">
      <c r="A4478" s="19">
        <v>4478</v>
      </c>
    </row>
    <row r="4479" spans="1:1">
      <c r="A4479" s="19">
        <v>4479</v>
      </c>
    </row>
    <row r="4480" spans="1:1">
      <c r="A4480" s="19">
        <v>4480</v>
      </c>
    </row>
    <row r="4481" spans="1:1">
      <c r="A4481" s="19">
        <v>4481</v>
      </c>
    </row>
    <row r="4482" spans="1:1">
      <c r="A4482" s="19">
        <v>4482</v>
      </c>
    </row>
    <row r="4483" spans="1:1">
      <c r="A4483" s="19">
        <v>4483</v>
      </c>
    </row>
    <row r="4484" spans="1:1">
      <c r="A4484" s="19">
        <v>4484</v>
      </c>
    </row>
    <row r="4485" spans="1:1">
      <c r="A4485" s="19">
        <v>4485</v>
      </c>
    </row>
    <row r="4486" spans="1:1">
      <c r="A4486" s="19">
        <v>4486</v>
      </c>
    </row>
    <row r="4487" spans="1:1">
      <c r="A4487" s="19">
        <v>4487</v>
      </c>
    </row>
    <row r="4488" spans="1:1">
      <c r="A4488" s="19">
        <v>4488</v>
      </c>
    </row>
    <row r="4489" spans="1:1">
      <c r="A4489" s="19">
        <v>4489</v>
      </c>
    </row>
    <row r="4490" spans="1:1">
      <c r="A4490" s="19">
        <v>4490</v>
      </c>
    </row>
    <row r="4491" spans="1:1">
      <c r="A4491" s="19">
        <v>4491</v>
      </c>
    </row>
    <row r="4492" spans="1:1">
      <c r="A4492" s="19">
        <v>4492</v>
      </c>
    </row>
    <row r="4493" spans="1:1">
      <c r="A4493" s="19">
        <v>4493</v>
      </c>
    </row>
    <row r="4494" spans="1:1">
      <c r="A4494" s="19">
        <v>4494</v>
      </c>
    </row>
    <row r="4495" spans="1:1">
      <c r="A4495" s="19">
        <v>4495</v>
      </c>
    </row>
    <row r="4496" spans="1:1">
      <c r="A4496" s="19">
        <v>4496</v>
      </c>
    </row>
    <row r="4497" spans="1:1">
      <c r="A4497" s="19">
        <v>4497</v>
      </c>
    </row>
    <row r="4498" spans="1:1">
      <c r="A4498" s="19">
        <v>4498</v>
      </c>
    </row>
    <row r="4499" spans="1:1">
      <c r="A4499" s="19">
        <v>4499</v>
      </c>
    </row>
    <row r="4500" spans="1:1">
      <c r="A4500" s="19">
        <v>4500</v>
      </c>
    </row>
    <row r="4501" spans="1:1">
      <c r="A4501" s="19">
        <v>4501</v>
      </c>
    </row>
    <row r="4502" spans="1:1">
      <c r="A4502" s="19">
        <v>4502</v>
      </c>
    </row>
    <row r="4503" spans="1:1">
      <c r="A4503" s="19">
        <v>4503</v>
      </c>
    </row>
    <row r="4504" spans="1:1">
      <c r="A4504" s="19">
        <v>4504</v>
      </c>
    </row>
    <row r="4505" spans="1:1">
      <c r="A4505" s="19">
        <v>4505</v>
      </c>
    </row>
    <row r="4506" spans="1:1">
      <c r="A4506" s="19">
        <v>4506</v>
      </c>
    </row>
    <row r="4507" spans="1:1">
      <c r="A4507" s="19">
        <v>4507</v>
      </c>
    </row>
    <row r="4508" spans="1:1">
      <c r="A4508" s="19">
        <v>4508</v>
      </c>
    </row>
    <row r="4509" spans="1:1">
      <c r="A4509" s="19">
        <v>4509</v>
      </c>
    </row>
    <row r="4510" spans="1:1">
      <c r="A4510" s="19">
        <v>4510</v>
      </c>
    </row>
    <row r="4511" spans="1:1">
      <c r="A4511" s="19">
        <v>4511</v>
      </c>
    </row>
    <row r="4512" spans="1:1">
      <c r="A4512" s="19">
        <v>4512</v>
      </c>
    </row>
    <row r="4513" spans="1:1">
      <c r="A4513" s="19">
        <v>4513</v>
      </c>
    </row>
    <row r="4514" spans="1:1">
      <c r="A4514" s="19">
        <v>4514</v>
      </c>
    </row>
    <row r="4515" spans="1:1">
      <c r="A4515" s="19">
        <v>4515</v>
      </c>
    </row>
    <row r="4516" spans="1:1">
      <c r="A4516" s="19">
        <v>4516</v>
      </c>
    </row>
    <row r="4517" spans="1:1">
      <c r="A4517" s="19">
        <v>4517</v>
      </c>
    </row>
    <row r="4518" spans="1:1">
      <c r="A4518" s="19">
        <v>4518</v>
      </c>
    </row>
    <row r="4519" spans="1:1">
      <c r="A4519" s="19">
        <v>4519</v>
      </c>
    </row>
    <row r="4520" spans="1:1">
      <c r="A4520" s="19">
        <v>4520</v>
      </c>
    </row>
    <row r="4521" spans="1:1">
      <c r="A4521" s="19">
        <v>4521</v>
      </c>
    </row>
    <row r="4522" spans="1:1">
      <c r="A4522" s="19">
        <v>4522</v>
      </c>
    </row>
    <row r="4523" spans="1:1">
      <c r="A4523" s="19">
        <v>4523</v>
      </c>
    </row>
    <row r="4524" spans="1:1">
      <c r="A4524" s="19">
        <v>4524</v>
      </c>
    </row>
    <row r="4525" spans="1:1">
      <c r="A4525" s="19">
        <v>4525</v>
      </c>
    </row>
    <row r="4526" spans="1:1">
      <c r="A4526" s="19">
        <v>4526</v>
      </c>
    </row>
    <row r="4527" spans="1:1">
      <c r="A4527" s="19">
        <v>4527</v>
      </c>
    </row>
    <row r="4528" spans="1:1">
      <c r="A4528" s="19">
        <v>4528</v>
      </c>
    </row>
    <row r="4529" spans="1:1">
      <c r="A4529" s="19">
        <v>4529</v>
      </c>
    </row>
    <row r="4530" spans="1:1">
      <c r="A4530" s="19">
        <v>4530</v>
      </c>
    </row>
    <row r="4531" spans="1:1">
      <c r="A4531" s="19">
        <v>4531</v>
      </c>
    </row>
    <row r="4532" spans="1:1">
      <c r="A4532" s="19">
        <v>4532</v>
      </c>
    </row>
    <row r="4533" spans="1:1">
      <c r="A4533" s="19">
        <v>4533</v>
      </c>
    </row>
    <row r="4534" spans="1:1">
      <c r="A4534" s="19">
        <v>4534</v>
      </c>
    </row>
    <row r="4535" spans="1:1">
      <c r="A4535" s="19">
        <v>4535</v>
      </c>
    </row>
    <row r="4536" spans="1:1">
      <c r="A4536" s="19">
        <v>4536</v>
      </c>
    </row>
    <row r="4537" spans="1:1">
      <c r="A4537" s="19">
        <v>4537</v>
      </c>
    </row>
    <row r="4538" spans="1:1">
      <c r="A4538" s="19">
        <v>4538</v>
      </c>
    </row>
    <row r="4539" spans="1:1">
      <c r="A4539" s="19">
        <v>4539</v>
      </c>
    </row>
    <row r="4540" spans="1:1">
      <c r="A4540" s="19">
        <v>4540</v>
      </c>
    </row>
    <row r="4541" spans="1:1">
      <c r="A4541" s="19">
        <v>4541</v>
      </c>
    </row>
    <row r="4542" spans="1:1">
      <c r="A4542" s="19">
        <v>4542</v>
      </c>
    </row>
    <row r="4543" spans="1:1">
      <c r="A4543" s="19">
        <v>4543</v>
      </c>
    </row>
    <row r="4544" spans="1:1">
      <c r="A4544" s="19">
        <v>4544</v>
      </c>
    </row>
    <row r="4545" spans="1:1">
      <c r="A4545" s="19">
        <v>4545</v>
      </c>
    </row>
    <row r="4546" spans="1:1">
      <c r="A4546" s="19">
        <v>4546</v>
      </c>
    </row>
    <row r="4547" spans="1:1">
      <c r="A4547" s="19">
        <v>4547</v>
      </c>
    </row>
    <row r="4548" spans="1:1">
      <c r="A4548" s="19">
        <v>4548</v>
      </c>
    </row>
    <row r="4549" spans="1:1">
      <c r="A4549" s="19">
        <v>4549</v>
      </c>
    </row>
    <row r="4550" spans="1:1">
      <c r="A4550" s="19">
        <v>4550</v>
      </c>
    </row>
    <row r="4551" spans="1:1">
      <c r="A4551" s="19">
        <v>4551</v>
      </c>
    </row>
    <row r="4552" spans="1:1">
      <c r="A4552" s="19">
        <v>4552</v>
      </c>
    </row>
    <row r="4553" spans="1:1">
      <c r="A4553" s="19">
        <v>4553</v>
      </c>
    </row>
    <row r="4554" spans="1:1">
      <c r="A4554" s="19">
        <v>4554</v>
      </c>
    </row>
    <row r="4555" spans="1:1">
      <c r="A4555" s="19">
        <v>4555</v>
      </c>
    </row>
    <row r="4556" spans="1:1">
      <c r="A4556" s="19">
        <v>4556</v>
      </c>
    </row>
    <row r="4557" spans="1:1">
      <c r="A4557" s="19">
        <v>4557</v>
      </c>
    </row>
    <row r="4558" spans="1:1">
      <c r="A4558" s="19">
        <v>4558</v>
      </c>
    </row>
    <row r="4559" spans="1:1">
      <c r="A4559" s="19">
        <v>4559</v>
      </c>
    </row>
    <row r="4560" spans="1:1">
      <c r="A4560" s="19">
        <v>4560</v>
      </c>
    </row>
    <row r="4561" spans="1:1">
      <c r="A4561" s="19">
        <v>4561</v>
      </c>
    </row>
    <row r="4562" spans="1:1">
      <c r="A4562" s="19">
        <v>4562</v>
      </c>
    </row>
    <row r="4563" spans="1:1">
      <c r="A4563" s="19">
        <v>4563</v>
      </c>
    </row>
    <row r="4564" spans="1:1">
      <c r="A4564" s="19">
        <v>4564</v>
      </c>
    </row>
    <row r="4565" spans="1:1">
      <c r="A4565" s="19">
        <v>4565</v>
      </c>
    </row>
    <row r="4566" spans="1:1">
      <c r="A4566" s="19">
        <v>4566</v>
      </c>
    </row>
    <row r="4567" spans="1:1">
      <c r="A4567" s="19">
        <v>4567</v>
      </c>
    </row>
    <row r="4568" spans="1:1">
      <c r="A4568" s="19">
        <v>4568</v>
      </c>
    </row>
    <row r="4569" spans="1:1">
      <c r="A4569" s="19">
        <v>4569</v>
      </c>
    </row>
    <row r="4570" spans="1:1">
      <c r="A4570" s="19">
        <v>4570</v>
      </c>
    </row>
    <row r="4571" spans="1:1">
      <c r="A4571" s="19">
        <v>4571</v>
      </c>
    </row>
    <row r="4572" spans="1:1">
      <c r="A4572" s="19">
        <v>4572</v>
      </c>
    </row>
    <row r="4573" spans="1:1">
      <c r="A4573" s="19">
        <v>4573</v>
      </c>
    </row>
    <row r="4574" spans="1:1">
      <c r="A4574" s="19">
        <v>4574</v>
      </c>
    </row>
    <row r="4575" spans="1:1">
      <c r="A4575" s="19">
        <v>4575</v>
      </c>
    </row>
    <row r="4576" spans="1:1">
      <c r="A4576" s="19">
        <v>4576</v>
      </c>
    </row>
    <row r="4577" spans="1:1">
      <c r="A4577" s="19">
        <v>4577</v>
      </c>
    </row>
    <row r="4578" spans="1:1">
      <c r="A4578" s="19">
        <v>4578</v>
      </c>
    </row>
    <row r="4579" spans="1:1">
      <c r="A4579" s="19">
        <v>4579</v>
      </c>
    </row>
    <row r="4580" spans="1:1">
      <c r="A4580" s="19">
        <v>4580</v>
      </c>
    </row>
    <row r="4581" spans="1:1">
      <c r="A4581" s="19">
        <v>4581</v>
      </c>
    </row>
    <row r="4582" spans="1:1">
      <c r="A4582" s="19">
        <v>4582</v>
      </c>
    </row>
    <row r="4583" spans="1:1">
      <c r="A4583" s="19">
        <v>4583</v>
      </c>
    </row>
    <row r="4584" spans="1:1">
      <c r="A4584" s="19">
        <v>4584</v>
      </c>
    </row>
    <row r="4585" spans="1:1">
      <c r="A4585" s="19">
        <v>4585</v>
      </c>
    </row>
    <row r="4586" spans="1:1">
      <c r="A4586" s="19">
        <v>4586</v>
      </c>
    </row>
    <row r="4587" spans="1:1">
      <c r="A4587" s="19">
        <v>4587</v>
      </c>
    </row>
    <row r="4588" spans="1:1">
      <c r="A4588" s="19">
        <v>4588</v>
      </c>
    </row>
    <row r="4589" spans="1:1">
      <c r="A4589" s="19">
        <v>4589</v>
      </c>
    </row>
    <row r="4590" spans="1:1">
      <c r="A4590" s="19">
        <v>4590</v>
      </c>
    </row>
    <row r="4591" spans="1:1">
      <c r="A4591" s="19">
        <v>4591</v>
      </c>
    </row>
    <row r="4592" spans="1:1">
      <c r="A4592" s="19">
        <v>4592</v>
      </c>
    </row>
    <row r="4593" spans="1:1">
      <c r="A4593" s="19">
        <v>4593</v>
      </c>
    </row>
    <row r="4594" spans="1:1">
      <c r="A4594" s="19">
        <v>4594</v>
      </c>
    </row>
    <row r="4595" spans="1:1">
      <c r="A4595" s="19">
        <v>4595</v>
      </c>
    </row>
    <row r="4596" spans="1:1">
      <c r="A4596" s="19">
        <v>4596</v>
      </c>
    </row>
    <row r="4597" spans="1:1">
      <c r="A4597" s="19">
        <v>4597</v>
      </c>
    </row>
    <row r="4598" spans="1:1">
      <c r="A4598" s="19">
        <v>4598</v>
      </c>
    </row>
    <row r="4599" spans="1:1">
      <c r="A4599" s="19">
        <v>4599</v>
      </c>
    </row>
    <row r="4600" spans="1:1">
      <c r="A4600" s="19">
        <v>4600</v>
      </c>
    </row>
    <row r="4601" spans="1:1">
      <c r="A4601" s="19">
        <v>4601</v>
      </c>
    </row>
    <row r="4602" spans="1:1">
      <c r="A4602" s="19">
        <v>4602</v>
      </c>
    </row>
    <row r="4603" spans="1:1">
      <c r="A4603" s="19">
        <v>4603</v>
      </c>
    </row>
    <row r="4604" spans="1:1">
      <c r="A4604" s="19">
        <v>4604</v>
      </c>
    </row>
    <row r="4605" spans="1:1">
      <c r="A4605" s="19">
        <v>4605</v>
      </c>
    </row>
    <row r="4606" spans="1:1">
      <c r="A4606" s="19">
        <v>4606</v>
      </c>
    </row>
    <row r="4607" spans="1:1">
      <c r="A4607" s="19">
        <v>4607</v>
      </c>
    </row>
    <row r="4608" spans="1:1">
      <c r="A4608" s="19">
        <v>4608</v>
      </c>
    </row>
    <row r="4609" spans="1:1">
      <c r="A4609" s="19">
        <v>4609</v>
      </c>
    </row>
    <row r="4610" spans="1:1">
      <c r="A4610" s="19">
        <v>4610</v>
      </c>
    </row>
    <row r="4611" spans="1:1">
      <c r="A4611" s="19">
        <v>4611</v>
      </c>
    </row>
    <row r="4612" spans="1:1">
      <c r="A4612" s="19">
        <v>4612</v>
      </c>
    </row>
    <row r="4613" spans="1:1">
      <c r="A4613" s="19">
        <v>4613</v>
      </c>
    </row>
    <row r="4614" spans="1:1">
      <c r="A4614" s="19">
        <v>4614</v>
      </c>
    </row>
    <row r="4615" spans="1:1">
      <c r="A4615" s="19">
        <v>4615</v>
      </c>
    </row>
    <row r="4616" spans="1:1">
      <c r="A4616" s="19">
        <v>4616</v>
      </c>
    </row>
    <row r="4617" spans="1:1">
      <c r="A4617" s="19">
        <v>4617</v>
      </c>
    </row>
    <row r="4618" spans="1:1">
      <c r="A4618" s="19">
        <v>4618</v>
      </c>
    </row>
    <row r="4619" spans="1:1">
      <c r="A4619" s="19">
        <v>4619</v>
      </c>
    </row>
    <row r="4620" spans="1:1">
      <c r="A4620" s="19">
        <v>4620</v>
      </c>
    </row>
    <row r="4621" spans="1:1">
      <c r="A4621" s="19">
        <v>4621</v>
      </c>
    </row>
    <row r="4622" spans="1:1">
      <c r="A4622" s="19">
        <v>4622</v>
      </c>
    </row>
    <row r="4623" spans="1:1">
      <c r="A4623" s="19">
        <v>4623</v>
      </c>
    </row>
    <row r="4624" spans="1:1">
      <c r="A4624" s="19">
        <v>4624</v>
      </c>
    </row>
    <row r="4625" spans="1:1">
      <c r="A4625" s="19">
        <v>4625</v>
      </c>
    </row>
    <row r="4626" spans="1:1">
      <c r="A4626" s="19">
        <v>4626</v>
      </c>
    </row>
    <row r="4627" spans="1:1">
      <c r="A4627" s="19">
        <v>4627</v>
      </c>
    </row>
    <row r="4628" spans="1:1">
      <c r="A4628" s="19">
        <v>4628</v>
      </c>
    </row>
    <row r="4629" spans="1:1">
      <c r="A4629" s="19">
        <v>4629</v>
      </c>
    </row>
    <row r="4630" spans="1:1">
      <c r="A4630" s="19">
        <v>4630</v>
      </c>
    </row>
    <row r="4631" spans="1:1">
      <c r="A4631" s="19">
        <v>4631</v>
      </c>
    </row>
    <row r="4632" spans="1:1">
      <c r="A4632" s="19">
        <v>4632</v>
      </c>
    </row>
    <row r="4633" spans="1:1">
      <c r="A4633" s="19">
        <v>4633</v>
      </c>
    </row>
    <row r="4634" spans="1:1">
      <c r="A4634" s="19">
        <v>4634</v>
      </c>
    </row>
    <row r="4635" spans="1:1">
      <c r="A4635" s="19">
        <v>4635</v>
      </c>
    </row>
    <row r="4636" spans="1:1">
      <c r="A4636" s="19">
        <v>4636</v>
      </c>
    </row>
    <row r="4637" spans="1:1">
      <c r="A4637" s="19">
        <v>4637</v>
      </c>
    </row>
    <row r="4638" spans="1:1">
      <c r="A4638" s="19">
        <v>4638</v>
      </c>
    </row>
    <row r="4639" spans="1:1">
      <c r="A4639" s="19">
        <v>4639</v>
      </c>
    </row>
    <row r="4640" spans="1:1">
      <c r="A4640" s="19">
        <v>4640</v>
      </c>
    </row>
    <row r="4641" spans="1:1">
      <c r="A4641" s="19">
        <v>4641</v>
      </c>
    </row>
    <row r="4642" spans="1:1">
      <c r="A4642" s="19">
        <v>4642</v>
      </c>
    </row>
    <row r="4643" spans="1:1">
      <c r="A4643" s="19">
        <v>4643</v>
      </c>
    </row>
    <row r="4644" spans="1:1">
      <c r="A4644" s="19">
        <v>4644</v>
      </c>
    </row>
    <row r="4645" spans="1:1">
      <c r="A4645" s="19">
        <v>4645</v>
      </c>
    </row>
    <row r="4646" spans="1:1">
      <c r="A4646" s="19">
        <v>4646</v>
      </c>
    </row>
    <row r="4647" spans="1:1">
      <c r="A4647" s="19">
        <v>4647</v>
      </c>
    </row>
    <row r="4648" spans="1:1">
      <c r="A4648" s="19">
        <v>4648</v>
      </c>
    </row>
    <row r="4649" spans="1:1">
      <c r="A4649" s="19">
        <v>4649</v>
      </c>
    </row>
    <row r="4650" spans="1:1">
      <c r="A4650" s="19">
        <v>4650</v>
      </c>
    </row>
    <row r="4651" spans="1:1">
      <c r="A4651" s="19">
        <v>4651</v>
      </c>
    </row>
    <row r="4652" spans="1:1">
      <c r="A4652" s="19">
        <v>4652</v>
      </c>
    </row>
    <row r="4653" spans="1:1">
      <c r="A4653" s="19">
        <v>4653</v>
      </c>
    </row>
    <row r="4654" spans="1:1">
      <c r="A4654" s="19">
        <v>4654</v>
      </c>
    </row>
    <row r="4655" spans="1:1">
      <c r="A4655" s="19">
        <v>4655</v>
      </c>
    </row>
    <row r="4656" spans="1:1">
      <c r="A4656" s="19">
        <v>4656</v>
      </c>
    </row>
    <row r="4657" spans="1:1">
      <c r="A4657" s="19">
        <v>4657</v>
      </c>
    </row>
    <row r="4658" spans="1:1">
      <c r="A4658" s="19">
        <v>4658</v>
      </c>
    </row>
    <row r="4659" spans="1:1">
      <c r="A4659" s="19">
        <v>4659</v>
      </c>
    </row>
    <row r="4660" spans="1:1">
      <c r="A4660" s="19">
        <v>4660</v>
      </c>
    </row>
    <row r="4661" spans="1:1">
      <c r="A4661" s="19">
        <v>4661</v>
      </c>
    </row>
    <row r="4662" spans="1:1">
      <c r="A4662" s="19">
        <v>4662</v>
      </c>
    </row>
    <row r="4663" spans="1:1">
      <c r="A4663" s="19">
        <v>4663</v>
      </c>
    </row>
    <row r="4664" spans="1:1">
      <c r="A4664" s="19">
        <v>4664</v>
      </c>
    </row>
    <row r="4665" spans="1:1">
      <c r="A4665" s="19">
        <v>4665</v>
      </c>
    </row>
    <row r="4666" spans="1:1">
      <c r="A4666" s="19">
        <v>4666</v>
      </c>
    </row>
    <row r="4667" spans="1:1">
      <c r="A4667" s="19">
        <v>4667</v>
      </c>
    </row>
    <row r="4668" spans="1:1">
      <c r="A4668" s="19">
        <v>4668</v>
      </c>
    </row>
    <row r="4669" spans="1:1">
      <c r="A4669" s="19">
        <v>4669</v>
      </c>
    </row>
    <row r="4670" spans="1:1">
      <c r="A4670" s="19">
        <v>4670</v>
      </c>
    </row>
    <row r="4671" spans="1:1">
      <c r="A4671" s="19">
        <v>4671</v>
      </c>
    </row>
    <row r="4672" spans="1:1">
      <c r="A4672" s="19">
        <v>4672</v>
      </c>
    </row>
    <row r="4673" spans="1:1">
      <c r="A4673" s="19">
        <v>4673</v>
      </c>
    </row>
    <row r="4674" spans="1:1">
      <c r="A4674" s="19">
        <v>4674</v>
      </c>
    </row>
    <row r="4675" spans="1:1">
      <c r="A4675" s="19">
        <v>4675</v>
      </c>
    </row>
    <row r="4676" spans="1:1">
      <c r="A4676" s="19">
        <v>4676</v>
      </c>
    </row>
    <row r="4677" spans="1:1">
      <c r="A4677" s="19">
        <v>4677</v>
      </c>
    </row>
    <row r="4678" spans="1:1">
      <c r="A4678" s="19">
        <v>4678</v>
      </c>
    </row>
    <row r="4679" spans="1:1">
      <c r="A4679" s="19">
        <v>4679</v>
      </c>
    </row>
    <row r="4680" spans="1:1">
      <c r="A4680" s="19">
        <v>4680</v>
      </c>
    </row>
    <row r="4681" spans="1:1">
      <c r="A4681" s="19">
        <v>4681</v>
      </c>
    </row>
    <row r="4682" spans="1:1">
      <c r="A4682" s="19">
        <v>4682</v>
      </c>
    </row>
    <row r="4683" spans="1:1">
      <c r="A4683" s="19">
        <v>4683</v>
      </c>
    </row>
    <row r="4684" spans="1:1">
      <c r="A4684" s="19">
        <v>4684</v>
      </c>
    </row>
    <row r="4685" spans="1:1">
      <c r="A4685" s="19">
        <v>4685</v>
      </c>
    </row>
    <row r="4686" spans="1:1">
      <c r="A4686" s="19">
        <v>4686</v>
      </c>
    </row>
    <row r="4687" spans="1:1">
      <c r="A4687" s="19">
        <v>4687</v>
      </c>
    </row>
    <row r="4688" spans="1:1">
      <c r="A4688" s="19">
        <v>4688</v>
      </c>
    </row>
    <row r="4689" spans="1:1">
      <c r="A4689" s="19">
        <v>4689</v>
      </c>
    </row>
    <row r="4690" spans="1:1">
      <c r="A4690" s="19">
        <v>4690</v>
      </c>
    </row>
    <row r="4691" spans="1:1">
      <c r="A4691" s="19">
        <v>4691</v>
      </c>
    </row>
    <row r="4692" spans="1:1">
      <c r="A4692" s="19">
        <v>4692</v>
      </c>
    </row>
    <row r="4693" spans="1:1">
      <c r="A4693" s="19">
        <v>4693</v>
      </c>
    </row>
    <row r="4694" spans="1:1">
      <c r="A4694" s="19">
        <v>4694</v>
      </c>
    </row>
    <row r="4695" spans="1:1">
      <c r="A4695" s="19">
        <v>4695</v>
      </c>
    </row>
    <row r="4696" spans="1:1">
      <c r="A4696" s="19">
        <v>4696</v>
      </c>
    </row>
    <row r="4697" spans="1:1">
      <c r="A4697" s="19">
        <v>4697</v>
      </c>
    </row>
    <row r="4698" spans="1:1">
      <c r="A4698" s="19">
        <v>4698</v>
      </c>
    </row>
    <row r="4699" spans="1:1">
      <c r="A4699" s="19">
        <v>4699</v>
      </c>
    </row>
    <row r="4700" spans="1:1">
      <c r="A4700" s="19">
        <v>4700</v>
      </c>
    </row>
    <row r="4701" spans="1:1">
      <c r="A4701" s="19">
        <v>4701</v>
      </c>
    </row>
    <row r="4702" spans="1:1">
      <c r="A4702" s="19">
        <v>4702</v>
      </c>
    </row>
    <row r="4703" spans="1:1">
      <c r="A4703" s="19">
        <v>4703</v>
      </c>
    </row>
    <row r="4704" spans="1:1">
      <c r="A4704" s="19">
        <v>4704</v>
      </c>
    </row>
    <row r="4705" spans="1:1">
      <c r="A4705" s="19">
        <v>4705</v>
      </c>
    </row>
    <row r="4706" spans="1:1">
      <c r="A4706" s="19">
        <v>4706</v>
      </c>
    </row>
    <row r="4707" spans="1:1">
      <c r="A4707" s="19">
        <v>4707</v>
      </c>
    </row>
    <row r="4708" spans="1:1">
      <c r="A4708" s="19">
        <v>4708</v>
      </c>
    </row>
    <row r="4709" spans="1:1">
      <c r="A4709" s="19">
        <v>4709</v>
      </c>
    </row>
    <row r="4710" spans="1:1">
      <c r="A4710" s="19">
        <v>4710</v>
      </c>
    </row>
    <row r="4711" spans="1:1">
      <c r="A4711" s="19">
        <v>4711</v>
      </c>
    </row>
    <row r="4712" spans="1:1">
      <c r="A4712" s="19">
        <v>4712</v>
      </c>
    </row>
    <row r="4713" spans="1:1">
      <c r="A4713" s="19">
        <v>4713</v>
      </c>
    </row>
    <row r="4714" spans="1:1">
      <c r="A4714" s="19">
        <v>4714</v>
      </c>
    </row>
    <row r="4715" spans="1:1">
      <c r="A4715" s="19">
        <v>4715</v>
      </c>
    </row>
    <row r="4716" spans="1:1">
      <c r="A4716" s="19">
        <v>4716</v>
      </c>
    </row>
    <row r="4717" spans="1:1">
      <c r="A4717" s="19">
        <v>4717</v>
      </c>
    </row>
    <row r="4718" spans="1:1">
      <c r="A4718" s="19">
        <v>4718</v>
      </c>
    </row>
    <row r="4719" spans="1:1">
      <c r="A4719" s="19">
        <v>4719</v>
      </c>
    </row>
    <row r="4720" spans="1:1">
      <c r="A4720" s="19">
        <v>4720</v>
      </c>
    </row>
    <row r="4721" spans="1:1">
      <c r="A4721" s="19">
        <v>4721</v>
      </c>
    </row>
    <row r="4722" spans="1:1">
      <c r="A4722" s="19">
        <v>4722</v>
      </c>
    </row>
    <row r="4723" spans="1:1">
      <c r="A4723" s="19">
        <v>4723</v>
      </c>
    </row>
    <row r="4724" spans="1:1">
      <c r="A4724" s="19">
        <v>4724</v>
      </c>
    </row>
    <row r="4725" spans="1:1">
      <c r="A4725" s="19">
        <v>4725</v>
      </c>
    </row>
    <row r="4726" spans="1:1">
      <c r="A4726" s="19">
        <v>4726</v>
      </c>
    </row>
    <row r="4727" spans="1:1">
      <c r="A4727" s="19">
        <v>4727</v>
      </c>
    </row>
    <row r="4728" spans="1:1">
      <c r="A4728" s="19">
        <v>4728</v>
      </c>
    </row>
    <row r="4729" spans="1:1">
      <c r="A4729" s="19">
        <v>4729</v>
      </c>
    </row>
    <row r="4730" spans="1:1">
      <c r="A4730" s="19">
        <v>4730</v>
      </c>
    </row>
    <row r="4731" spans="1:1">
      <c r="A4731" s="19">
        <v>4731</v>
      </c>
    </row>
    <row r="4732" spans="1:1">
      <c r="A4732" s="19">
        <v>4732</v>
      </c>
    </row>
    <row r="4733" spans="1:1">
      <c r="A4733" s="19">
        <v>4733</v>
      </c>
    </row>
    <row r="4734" spans="1:1">
      <c r="A4734" s="19">
        <v>4734</v>
      </c>
    </row>
    <row r="4735" spans="1:1">
      <c r="A4735" s="19">
        <v>4735</v>
      </c>
    </row>
    <row r="4736" spans="1:1">
      <c r="A4736" s="19">
        <v>4736</v>
      </c>
    </row>
    <row r="4737" spans="1:1">
      <c r="A4737" s="19">
        <v>4737</v>
      </c>
    </row>
    <row r="4738" spans="1:1">
      <c r="A4738" s="19">
        <v>4738</v>
      </c>
    </row>
    <row r="4739" spans="1:1">
      <c r="A4739" s="19">
        <v>4739</v>
      </c>
    </row>
    <row r="4740" spans="1:1">
      <c r="A4740" s="19">
        <v>4740</v>
      </c>
    </row>
    <row r="4741" spans="1:1">
      <c r="A4741" s="19">
        <v>4741</v>
      </c>
    </row>
    <row r="4742" spans="1:1">
      <c r="A4742" s="19">
        <v>4742</v>
      </c>
    </row>
    <row r="4743" spans="1:1">
      <c r="A4743" s="19">
        <v>4743</v>
      </c>
    </row>
    <row r="4744" spans="1:1">
      <c r="A4744" s="19">
        <v>4744</v>
      </c>
    </row>
    <row r="4745" spans="1:1">
      <c r="A4745" s="19">
        <v>4745</v>
      </c>
    </row>
    <row r="4746" spans="1:1">
      <c r="A4746" s="19">
        <v>4746</v>
      </c>
    </row>
    <row r="4747" spans="1:1">
      <c r="A4747" s="19">
        <v>4747</v>
      </c>
    </row>
    <row r="4748" spans="1:1">
      <c r="A4748" s="19">
        <v>4748</v>
      </c>
    </row>
    <row r="4749" spans="1:1">
      <c r="A4749" s="19">
        <v>4749</v>
      </c>
    </row>
    <row r="4750" spans="1:1">
      <c r="A4750" s="19">
        <v>4750</v>
      </c>
    </row>
    <row r="4751" spans="1:1">
      <c r="A4751" s="19">
        <v>4751</v>
      </c>
    </row>
    <row r="4752" spans="1:1">
      <c r="A4752" s="19">
        <v>4752</v>
      </c>
    </row>
    <row r="4753" spans="1:1">
      <c r="A4753" s="19">
        <v>4753</v>
      </c>
    </row>
    <row r="4754" spans="1:1">
      <c r="A4754" s="19">
        <v>4754</v>
      </c>
    </row>
    <row r="4755" spans="1:1">
      <c r="A4755" s="19">
        <v>4755</v>
      </c>
    </row>
    <row r="4756" spans="1:1">
      <c r="A4756" s="19">
        <v>4756</v>
      </c>
    </row>
    <row r="4757" spans="1:1">
      <c r="A4757" s="19">
        <v>4757</v>
      </c>
    </row>
    <row r="4758" spans="1:1">
      <c r="A4758" s="19">
        <v>4758</v>
      </c>
    </row>
    <row r="4759" spans="1:1">
      <c r="A4759" s="19">
        <v>4759</v>
      </c>
    </row>
    <row r="4760" spans="1:1">
      <c r="A4760" s="19">
        <v>4760</v>
      </c>
    </row>
    <row r="4761" spans="1:1">
      <c r="A4761" s="19">
        <v>4761</v>
      </c>
    </row>
    <row r="4762" spans="1:1">
      <c r="A4762" s="19">
        <v>4762</v>
      </c>
    </row>
    <row r="4763" spans="1:1">
      <c r="A4763" s="19">
        <v>4763</v>
      </c>
    </row>
    <row r="4764" spans="1:1">
      <c r="A4764" s="19">
        <v>4764</v>
      </c>
    </row>
    <row r="4765" spans="1:1">
      <c r="A4765" s="19">
        <v>4765</v>
      </c>
    </row>
    <row r="4766" spans="1:1">
      <c r="A4766" s="19">
        <v>4766</v>
      </c>
    </row>
    <row r="4767" spans="1:1">
      <c r="A4767" s="19">
        <v>4767</v>
      </c>
    </row>
    <row r="4768" spans="1:1">
      <c r="A4768" s="19">
        <v>4768</v>
      </c>
    </row>
    <row r="4769" spans="1:1">
      <c r="A4769" s="19">
        <v>4769</v>
      </c>
    </row>
    <row r="4770" spans="1:1">
      <c r="A4770" s="19">
        <v>4770</v>
      </c>
    </row>
    <row r="4771" spans="1:1">
      <c r="A4771" s="19">
        <v>4771</v>
      </c>
    </row>
    <row r="4772" spans="1:1">
      <c r="A4772" s="19">
        <v>4772</v>
      </c>
    </row>
    <row r="4773" spans="1:1">
      <c r="A4773" s="19">
        <v>4773</v>
      </c>
    </row>
    <row r="4774" spans="1:1">
      <c r="A4774" s="19">
        <v>4774</v>
      </c>
    </row>
    <row r="4775" spans="1:1">
      <c r="A4775" s="19">
        <v>4775</v>
      </c>
    </row>
    <row r="4776" spans="1:1">
      <c r="A4776" s="19">
        <v>4776</v>
      </c>
    </row>
    <row r="4777" spans="1:1">
      <c r="A4777" s="19">
        <v>4777</v>
      </c>
    </row>
    <row r="4778" spans="1:1">
      <c r="A4778" s="19">
        <v>4778</v>
      </c>
    </row>
    <row r="4779" spans="1:1">
      <c r="A4779" s="19">
        <v>4779</v>
      </c>
    </row>
    <row r="4780" spans="1:1">
      <c r="A4780" s="19">
        <v>4780</v>
      </c>
    </row>
    <row r="4781" spans="1:1">
      <c r="A4781" s="19">
        <v>4781</v>
      </c>
    </row>
    <row r="4782" spans="1:1">
      <c r="A4782" s="19">
        <v>4782</v>
      </c>
    </row>
    <row r="4783" spans="1:1">
      <c r="A4783" s="19">
        <v>4783</v>
      </c>
    </row>
    <row r="4784" spans="1:1">
      <c r="A4784" s="19">
        <v>4784</v>
      </c>
    </row>
    <row r="4785" spans="1:1">
      <c r="A4785" s="19">
        <v>4785</v>
      </c>
    </row>
    <row r="4786" spans="1:1">
      <c r="A4786" s="19">
        <v>4786</v>
      </c>
    </row>
    <row r="4787" spans="1:1">
      <c r="A4787" s="19">
        <v>4787</v>
      </c>
    </row>
    <row r="4788" spans="1:1">
      <c r="A4788" s="19">
        <v>4788</v>
      </c>
    </row>
    <row r="4789" spans="1:1">
      <c r="A4789" s="19">
        <v>4789</v>
      </c>
    </row>
    <row r="4790" spans="1:1">
      <c r="A4790" s="19">
        <v>4790</v>
      </c>
    </row>
    <row r="4791" spans="1:1">
      <c r="A4791" s="19">
        <v>4791</v>
      </c>
    </row>
    <row r="4792" spans="1:1">
      <c r="A4792" s="19">
        <v>4792</v>
      </c>
    </row>
    <row r="4793" spans="1:1">
      <c r="A4793" s="19">
        <v>4793</v>
      </c>
    </row>
    <row r="4794" spans="1:1">
      <c r="A4794" s="19">
        <v>4794</v>
      </c>
    </row>
    <row r="4795" spans="1:1">
      <c r="A4795" s="19">
        <v>4795</v>
      </c>
    </row>
    <row r="4796" spans="1:1">
      <c r="A4796" s="19">
        <v>4796</v>
      </c>
    </row>
    <row r="4797" spans="1:1">
      <c r="A4797" s="19">
        <v>4797</v>
      </c>
    </row>
    <row r="4798" spans="1:1">
      <c r="A4798" s="19">
        <v>4798</v>
      </c>
    </row>
    <row r="4799" spans="1:1">
      <c r="A4799" s="19">
        <v>4799</v>
      </c>
    </row>
    <row r="4800" spans="1:1">
      <c r="A4800" s="19">
        <v>4800</v>
      </c>
    </row>
    <row r="4801" spans="1:1">
      <c r="A4801" s="19">
        <v>4801</v>
      </c>
    </row>
    <row r="4802" spans="1:1">
      <c r="A4802" s="19">
        <v>4802</v>
      </c>
    </row>
    <row r="4803" spans="1:1">
      <c r="A4803" s="19">
        <v>4803</v>
      </c>
    </row>
    <row r="4804" spans="1:1">
      <c r="A4804" s="19">
        <v>4804</v>
      </c>
    </row>
    <row r="4805" spans="1:1">
      <c r="A4805" s="19">
        <v>4805</v>
      </c>
    </row>
    <row r="4806" spans="1:1">
      <c r="A4806" s="19">
        <v>4806</v>
      </c>
    </row>
    <row r="4807" spans="1:1">
      <c r="A4807" s="19">
        <v>4807</v>
      </c>
    </row>
    <row r="4808" spans="1:1">
      <c r="A4808" s="19">
        <v>4808</v>
      </c>
    </row>
    <row r="4809" spans="1:1">
      <c r="A4809" s="19">
        <v>4809</v>
      </c>
    </row>
    <row r="4810" spans="1:1">
      <c r="A4810" s="19">
        <v>4810</v>
      </c>
    </row>
    <row r="4811" spans="1:1">
      <c r="A4811" s="19">
        <v>4811</v>
      </c>
    </row>
    <row r="4812" spans="1:1">
      <c r="A4812" s="19">
        <v>4812</v>
      </c>
    </row>
    <row r="4813" spans="1:1">
      <c r="A4813" s="19">
        <v>4813</v>
      </c>
    </row>
    <row r="4814" spans="1:1">
      <c r="A4814" s="19">
        <v>4814</v>
      </c>
    </row>
    <row r="4815" spans="1:1">
      <c r="A4815" s="19">
        <v>4815</v>
      </c>
    </row>
    <row r="4816" spans="1:1">
      <c r="A4816" s="19">
        <v>4816</v>
      </c>
    </row>
    <row r="4817" spans="1:1">
      <c r="A4817" s="19">
        <v>4817</v>
      </c>
    </row>
    <row r="4818" spans="1:1">
      <c r="A4818" s="19">
        <v>4818</v>
      </c>
    </row>
    <row r="4819" spans="1:1">
      <c r="A4819" s="19">
        <v>4819</v>
      </c>
    </row>
    <row r="4820" spans="1:1">
      <c r="A4820" s="19">
        <v>4820</v>
      </c>
    </row>
    <row r="4821" spans="1:1">
      <c r="A4821" s="19">
        <v>4821</v>
      </c>
    </row>
    <row r="4822" spans="1:1">
      <c r="A4822" s="19">
        <v>4822</v>
      </c>
    </row>
    <row r="4823" spans="1:1">
      <c r="A4823" s="19">
        <v>4823</v>
      </c>
    </row>
    <row r="4824" spans="1:1">
      <c r="A4824" s="19">
        <v>4824</v>
      </c>
    </row>
    <row r="4825" spans="1:1">
      <c r="A4825" s="19">
        <v>4825</v>
      </c>
    </row>
    <row r="4826" spans="1:1">
      <c r="A4826" s="19">
        <v>4826</v>
      </c>
    </row>
    <row r="4827" spans="1:1">
      <c r="A4827" s="19">
        <v>4827</v>
      </c>
    </row>
    <row r="4828" spans="1:1">
      <c r="A4828" s="19">
        <v>4828</v>
      </c>
    </row>
    <row r="4829" spans="1:1">
      <c r="A4829" s="19">
        <v>4829</v>
      </c>
    </row>
    <row r="4830" spans="1:1">
      <c r="A4830" s="19">
        <v>4830</v>
      </c>
    </row>
    <row r="4831" spans="1:1">
      <c r="A4831" s="19">
        <v>4831</v>
      </c>
    </row>
    <row r="4832" spans="1:1">
      <c r="A4832" s="19">
        <v>4832</v>
      </c>
    </row>
    <row r="4833" spans="1:1">
      <c r="A4833" s="19">
        <v>4833</v>
      </c>
    </row>
    <row r="4834" spans="1:1">
      <c r="A4834" s="19">
        <v>4834</v>
      </c>
    </row>
    <row r="4835" spans="1:1">
      <c r="A4835" s="19">
        <v>4835</v>
      </c>
    </row>
    <row r="4836" spans="1:1">
      <c r="A4836" s="19">
        <v>4836</v>
      </c>
    </row>
    <row r="4837" spans="1:1">
      <c r="A4837" s="19">
        <v>4837</v>
      </c>
    </row>
    <row r="4838" spans="1:1">
      <c r="A4838" s="19">
        <v>4838</v>
      </c>
    </row>
    <row r="4839" spans="1:1">
      <c r="A4839" s="19">
        <v>4839</v>
      </c>
    </row>
    <row r="4840" spans="1:1">
      <c r="A4840" s="19">
        <v>4840</v>
      </c>
    </row>
    <row r="4841" spans="1:1">
      <c r="A4841" s="19">
        <v>4841</v>
      </c>
    </row>
    <row r="4842" spans="1:1">
      <c r="A4842" s="19">
        <v>4842</v>
      </c>
    </row>
    <row r="4843" spans="1:1">
      <c r="A4843" s="19">
        <v>4843</v>
      </c>
    </row>
    <row r="4844" spans="1:1">
      <c r="A4844" s="19">
        <v>4844</v>
      </c>
    </row>
    <row r="4845" spans="1:1">
      <c r="A4845" s="19">
        <v>4845</v>
      </c>
    </row>
    <row r="4846" spans="1:1">
      <c r="A4846" s="19">
        <v>4846</v>
      </c>
    </row>
    <row r="4847" spans="1:1">
      <c r="A4847" s="19">
        <v>4847</v>
      </c>
    </row>
    <row r="4848" spans="1:1">
      <c r="A4848" s="19">
        <v>4848</v>
      </c>
    </row>
    <row r="4849" spans="1:1">
      <c r="A4849" s="19">
        <v>4849</v>
      </c>
    </row>
    <row r="4850" spans="1:1">
      <c r="A4850" s="19">
        <v>4850</v>
      </c>
    </row>
    <row r="4851" spans="1:1">
      <c r="A4851" s="19">
        <v>4851</v>
      </c>
    </row>
    <row r="4852" spans="1:1">
      <c r="A4852" s="19">
        <v>4852</v>
      </c>
    </row>
    <row r="4853" spans="1:1">
      <c r="A4853" s="19">
        <v>4853</v>
      </c>
    </row>
    <row r="4854" spans="1:1">
      <c r="A4854" s="19">
        <v>4854</v>
      </c>
    </row>
    <row r="4855" spans="1:1">
      <c r="A4855" s="19">
        <v>4855</v>
      </c>
    </row>
    <row r="4856" spans="1:1">
      <c r="A4856" s="19">
        <v>4856</v>
      </c>
    </row>
    <row r="4857" spans="1:1">
      <c r="A4857" s="19">
        <v>4857</v>
      </c>
    </row>
    <row r="4858" spans="1:1">
      <c r="A4858" s="19">
        <v>4858</v>
      </c>
    </row>
    <row r="4859" spans="1:1">
      <c r="A4859" s="19">
        <v>4859</v>
      </c>
    </row>
    <row r="4860" spans="1:1">
      <c r="A4860" s="19">
        <v>4860</v>
      </c>
    </row>
    <row r="4861" spans="1:1">
      <c r="A4861" s="19">
        <v>4861</v>
      </c>
    </row>
    <row r="4862" spans="1:1">
      <c r="A4862" s="19">
        <v>4862</v>
      </c>
    </row>
    <row r="4863" spans="1:1">
      <c r="A4863" s="19">
        <v>4863</v>
      </c>
    </row>
    <row r="4864" spans="1:1">
      <c r="A4864" s="19">
        <v>4864</v>
      </c>
    </row>
    <row r="4865" spans="1:1">
      <c r="A4865" s="19">
        <v>4865</v>
      </c>
    </row>
    <row r="4866" spans="1:1">
      <c r="A4866" s="19">
        <v>4866</v>
      </c>
    </row>
    <row r="4867" spans="1:1">
      <c r="A4867" s="19">
        <v>4867</v>
      </c>
    </row>
    <row r="4868" spans="1:1">
      <c r="A4868" s="19">
        <v>4868</v>
      </c>
    </row>
    <row r="4869" spans="1:1">
      <c r="A4869" s="19">
        <v>4869</v>
      </c>
    </row>
    <row r="4870" spans="1:1">
      <c r="A4870" s="19">
        <v>4870</v>
      </c>
    </row>
    <row r="4871" spans="1:1">
      <c r="A4871" s="19">
        <v>4871</v>
      </c>
    </row>
    <row r="4872" spans="1:1">
      <c r="A4872" s="19">
        <v>4872</v>
      </c>
    </row>
    <row r="4873" spans="1:1">
      <c r="A4873" s="19">
        <v>4873</v>
      </c>
    </row>
    <row r="4874" spans="1:1">
      <c r="A4874" s="19">
        <v>4874</v>
      </c>
    </row>
    <row r="4875" spans="1:1">
      <c r="A4875" s="19">
        <v>4875</v>
      </c>
    </row>
    <row r="4876" spans="1:1">
      <c r="A4876" s="19">
        <v>4876</v>
      </c>
    </row>
    <row r="4877" spans="1:1">
      <c r="A4877" s="19">
        <v>4877</v>
      </c>
    </row>
    <row r="4878" spans="1:1">
      <c r="A4878" s="19">
        <v>4878</v>
      </c>
    </row>
    <row r="4879" spans="1:1">
      <c r="A4879" s="19">
        <v>4879</v>
      </c>
    </row>
    <row r="4880" spans="1:1">
      <c r="A4880" s="19">
        <v>4880</v>
      </c>
    </row>
    <row r="4881" spans="1:1">
      <c r="A4881" s="19">
        <v>4881</v>
      </c>
    </row>
    <row r="4882" spans="1:1">
      <c r="A4882" s="19">
        <v>4882</v>
      </c>
    </row>
    <row r="4883" spans="1:1">
      <c r="A4883" s="19">
        <v>4883</v>
      </c>
    </row>
    <row r="4884" spans="1:1">
      <c r="A4884" s="19">
        <v>4884</v>
      </c>
    </row>
    <row r="4885" spans="1:1">
      <c r="A4885" s="19">
        <v>4885</v>
      </c>
    </row>
    <row r="4886" spans="1:1">
      <c r="A4886" s="19">
        <v>4886</v>
      </c>
    </row>
    <row r="4887" spans="1:1">
      <c r="A4887" s="19">
        <v>4887</v>
      </c>
    </row>
    <row r="4888" spans="1:1">
      <c r="A4888" s="19">
        <v>4888</v>
      </c>
    </row>
    <row r="4889" spans="1:1">
      <c r="A4889" s="19">
        <v>4889</v>
      </c>
    </row>
    <row r="4890" spans="1:1">
      <c r="A4890" s="19">
        <v>4890</v>
      </c>
    </row>
    <row r="4891" spans="1:1">
      <c r="A4891" s="19">
        <v>4891</v>
      </c>
    </row>
    <row r="4892" spans="1:1">
      <c r="A4892" s="19">
        <v>4892</v>
      </c>
    </row>
    <row r="4893" spans="1:1">
      <c r="A4893" s="19">
        <v>4893</v>
      </c>
    </row>
    <row r="4894" spans="1:1">
      <c r="A4894" s="19">
        <v>4894</v>
      </c>
    </row>
    <row r="4895" spans="1:1">
      <c r="A4895" s="19">
        <v>4895</v>
      </c>
    </row>
    <row r="4896" spans="1:1">
      <c r="A4896" s="19">
        <v>4896</v>
      </c>
    </row>
    <row r="4897" spans="1:1">
      <c r="A4897" s="19">
        <v>4897</v>
      </c>
    </row>
    <row r="4898" spans="1:1">
      <c r="A4898" s="19">
        <v>4898</v>
      </c>
    </row>
    <row r="4899" spans="1:1">
      <c r="A4899" s="19">
        <v>4899</v>
      </c>
    </row>
    <row r="4900" spans="1:1">
      <c r="A4900" s="19">
        <v>4900</v>
      </c>
    </row>
    <row r="4901" spans="1:1">
      <c r="A4901" s="19">
        <v>4901</v>
      </c>
    </row>
    <row r="4902" spans="1:1">
      <c r="A4902" s="19">
        <v>4902</v>
      </c>
    </row>
    <row r="4903" spans="1:1">
      <c r="A4903" s="19">
        <v>4903</v>
      </c>
    </row>
    <row r="4904" spans="1:1">
      <c r="A4904" s="19">
        <v>4904</v>
      </c>
    </row>
    <row r="4905" spans="1:1">
      <c r="A4905" s="19">
        <v>4905</v>
      </c>
    </row>
    <row r="4906" spans="1:1">
      <c r="A4906" s="19">
        <v>4906</v>
      </c>
    </row>
    <row r="4907" spans="1:1">
      <c r="A4907" s="19">
        <v>4907</v>
      </c>
    </row>
    <row r="4908" spans="1:1">
      <c r="A4908" s="19">
        <v>4908</v>
      </c>
    </row>
    <row r="4909" spans="1:1">
      <c r="A4909" s="19">
        <v>4909</v>
      </c>
    </row>
    <row r="4910" spans="1:1">
      <c r="A4910" s="19">
        <v>4910</v>
      </c>
    </row>
    <row r="4911" spans="1:1">
      <c r="A4911" s="19">
        <v>4911</v>
      </c>
    </row>
    <row r="4912" spans="1:1">
      <c r="A4912" s="19">
        <v>4912</v>
      </c>
    </row>
    <row r="4913" spans="1:1">
      <c r="A4913" s="19">
        <v>4913</v>
      </c>
    </row>
    <row r="4914" spans="1:1">
      <c r="A4914" s="19">
        <v>4914</v>
      </c>
    </row>
    <row r="4915" spans="1:1">
      <c r="A4915" s="19">
        <v>4915</v>
      </c>
    </row>
    <row r="4916" spans="1:1">
      <c r="A4916" s="19">
        <v>4916</v>
      </c>
    </row>
    <row r="4917" spans="1:1">
      <c r="A4917" s="19">
        <v>4917</v>
      </c>
    </row>
    <row r="4918" spans="1:1">
      <c r="A4918" s="19">
        <v>4918</v>
      </c>
    </row>
    <row r="4919" spans="1:1">
      <c r="A4919" s="19">
        <v>4919</v>
      </c>
    </row>
    <row r="4920" spans="1:1">
      <c r="A4920" s="19">
        <v>4920</v>
      </c>
    </row>
    <row r="4921" spans="1:1">
      <c r="A4921" s="19">
        <v>4921</v>
      </c>
    </row>
    <row r="4922" spans="1:1">
      <c r="A4922" s="19">
        <v>4922</v>
      </c>
    </row>
    <row r="4923" spans="1:1">
      <c r="A4923" s="19">
        <v>4923</v>
      </c>
    </row>
    <row r="4924" spans="1:1">
      <c r="A4924" s="19">
        <v>4924</v>
      </c>
    </row>
    <row r="4925" spans="1:1">
      <c r="A4925" s="19">
        <v>4925</v>
      </c>
    </row>
    <row r="4926" spans="1:1">
      <c r="A4926" s="19">
        <v>4926</v>
      </c>
    </row>
    <row r="4927" spans="1:1">
      <c r="A4927" s="19">
        <v>4927</v>
      </c>
    </row>
    <row r="4928" spans="1:1">
      <c r="A4928" s="19">
        <v>4928</v>
      </c>
    </row>
    <row r="4929" spans="1:1">
      <c r="A4929" s="19">
        <v>4929</v>
      </c>
    </row>
    <row r="4930" spans="1:1">
      <c r="A4930" s="19">
        <v>4930</v>
      </c>
    </row>
    <row r="4931" spans="1:1">
      <c r="A4931" s="19">
        <v>4931</v>
      </c>
    </row>
    <row r="4932" spans="1:1">
      <c r="A4932" s="19">
        <v>4932</v>
      </c>
    </row>
    <row r="4933" spans="1:1">
      <c r="A4933" s="19">
        <v>4933</v>
      </c>
    </row>
    <row r="4934" spans="1:1">
      <c r="A4934" s="19">
        <v>4934</v>
      </c>
    </row>
    <row r="4935" spans="1:1">
      <c r="A4935" s="19">
        <v>4935</v>
      </c>
    </row>
    <row r="4936" spans="1:1">
      <c r="A4936" s="19">
        <v>4936</v>
      </c>
    </row>
    <row r="4937" spans="1:1">
      <c r="A4937" s="19">
        <v>4937</v>
      </c>
    </row>
    <row r="4938" spans="1:1">
      <c r="A4938" s="19">
        <v>4938</v>
      </c>
    </row>
    <row r="4939" spans="1:1">
      <c r="A4939" s="19">
        <v>4939</v>
      </c>
    </row>
    <row r="4940" spans="1:1">
      <c r="A4940" s="19">
        <v>4940</v>
      </c>
    </row>
    <row r="4941" spans="1:1">
      <c r="A4941" s="19">
        <v>4941</v>
      </c>
    </row>
    <row r="4942" spans="1:1">
      <c r="A4942" s="19">
        <v>4942</v>
      </c>
    </row>
    <row r="4943" spans="1:1">
      <c r="A4943" s="19">
        <v>4943</v>
      </c>
    </row>
    <row r="4944" spans="1:1">
      <c r="A4944" s="19">
        <v>4944</v>
      </c>
    </row>
    <row r="4945" spans="1:1">
      <c r="A4945" s="19">
        <v>4945</v>
      </c>
    </row>
    <row r="4946" spans="1:1">
      <c r="A4946" s="19">
        <v>4946</v>
      </c>
    </row>
    <row r="4947" spans="1:1">
      <c r="A4947" s="19">
        <v>4947</v>
      </c>
    </row>
    <row r="4948" spans="1:1">
      <c r="A4948" s="19">
        <v>4948</v>
      </c>
    </row>
    <row r="4949" spans="1:1">
      <c r="A4949" s="19">
        <v>4949</v>
      </c>
    </row>
    <row r="4950" spans="1:1">
      <c r="A4950" s="19">
        <v>4950</v>
      </c>
    </row>
    <row r="4951" spans="1:1">
      <c r="A4951" s="19">
        <v>4951</v>
      </c>
    </row>
    <row r="4952" spans="1:1">
      <c r="A4952" s="19">
        <v>4952</v>
      </c>
    </row>
    <row r="4953" spans="1:1">
      <c r="A4953" s="19">
        <v>4953</v>
      </c>
    </row>
    <row r="4954" spans="1:1">
      <c r="A4954" s="19">
        <v>4954</v>
      </c>
    </row>
    <row r="4955" spans="1:1">
      <c r="A4955" s="19">
        <v>4955</v>
      </c>
    </row>
    <row r="4956" spans="1:1">
      <c r="A4956" s="19">
        <v>4956</v>
      </c>
    </row>
    <row r="4957" spans="1:1">
      <c r="A4957" s="19">
        <v>4957</v>
      </c>
    </row>
    <row r="4958" spans="1:1">
      <c r="A4958" s="19">
        <v>4958</v>
      </c>
    </row>
    <row r="4959" spans="1:1">
      <c r="A4959" s="19">
        <v>4959</v>
      </c>
    </row>
    <row r="4960" spans="1:1">
      <c r="A4960" s="19">
        <v>4960</v>
      </c>
    </row>
    <row r="4961" spans="1:1">
      <c r="A4961" s="19">
        <v>4961</v>
      </c>
    </row>
    <row r="4962" spans="1:1">
      <c r="A4962" s="19">
        <v>4962</v>
      </c>
    </row>
    <row r="4963" spans="1:1">
      <c r="A4963" s="19">
        <v>4963</v>
      </c>
    </row>
    <row r="4964" spans="1:1">
      <c r="A4964" s="19">
        <v>4964</v>
      </c>
    </row>
    <row r="4965" spans="1:1">
      <c r="A4965" s="19">
        <v>4965</v>
      </c>
    </row>
    <row r="4966" spans="1:1">
      <c r="A4966" s="19">
        <v>4966</v>
      </c>
    </row>
    <row r="4967" spans="1:1">
      <c r="A4967" s="19">
        <v>4967</v>
      </c>
    </row>
    <row r="4968" spans="1:1">
      <c r="A4968" s="19">
        <v>4968</v>
      </c>
    </row>
    <row r="4969" spans="1:1">
      <c r="A4969" s="19">
        <v>4969</v>
      </c>
    </row>
    <row r="4970" spans="1:1">
      <c r="A4970" s="19">
        <v>4970</v>
      </c>
    </row>
    <row r="4971" spans="1:1">
      <c r="A4971" s="19">
        <v>4971</v>
      </c>
    </row>
    <row r="4972" spans="1:1">
      <c r="A4972" s="19">
        <v>4972</v>
      </c>
    </row>
    <row r="4973" spans="1:1">
      <c r="A4973" s="19">
        <v>4973</v>
      </c>
    </row>
    <row r="4974" spans="1:1">
      <c r="A4974" s="19">
        <v>4974</v>
      </c>
    </row>
    <row r="4975" spans="1:1">
      <c r="A4975" s="19">
        <v>4975</v>
      </c>
    </row>
    <row r="4976" spans="1:1">
      <c r="A4976" s="19">
        <v>4976</v>
      </c>
    </row>
    <row r="4977" spans="1:1">
      <c r="A4977" s="19">
        <v>4977</v>
      </c>
    </row>
    <row r="4978" spans="1:1">
      <c r="A4978" s="19">
        <v>4978</v>
      </c>
    </row>
    <row r="4979" spans="1:1">
      <c r="A4979" s="19">
        <v>4979</v>
      </c>
    </row>
    <row r="4980" spans="1:1">
      <c r="A4980" s="19">
        <v>4980</v>
      </c>
    </row>
    <row r="4981" spans="1:1">
      <c r="A4981" s="19">
        <v>4981</v>
      </c>
    </row>
    <row r="4982" spans="1:1">
      <c r="A4982" s="19">
        <v>4982</v>
      </c>
    </row>
    <row r="4983" spans="1:1">
      <c r="A4983" s="19">
        <v>4983</v>
      </c>
    </row>
    <row r="4984" spans="1:1">
      <c r="A4984" s="19">
        <v>4984</v>
      </c>
    </row>
    <row r="4985" spans="1:1">
      <c r="A4985" s="19">
        <v>4985</v>
      </c>
    </row>
    <row r="4986" spans="1:1">
      <c r="A4986" s="19">
        <v>4986</v>
      </c>
    </row>
    <row r="4987" spans="1:1">
      <c r="A4987" s="19">
        <v>4987</v>
      </c>
    </row>
    <row r="4988" spans="1:1">
      <c r="A4988" s="19">
        <v>4988</v>
      </c>
    </row>
    <row r="4989" spans="1:1">
      <c r="A4989" s="19">
        <v>4989</v>
      </c>
    </row>
    <row r="4990" spans="1:1">
      <c r="A4990" s="19">
        <v>4990</v>
      </c>
    </row>
    <row r="4991" spans="1:1">
      <c r="A4991" s="19">
        <v>4991</v>
      </c>
    </row>
    <row r="4992" spans="1:1">
      <c r="A4992" s="19">
        <v>4992</v>
      </c>
    </row>
    <row r="4993" spans="1:1">
      <c r="A4993" s="19">
        <v>4993</v>
      </c>
    </row>
    <row r="4994" spans="1:1">
      <c r="A4994" s="19">
        <v>4994</v>
      </c>
    </row>
    <row r="4995" spans="1:1">
      <c r="A4995" s="19">
        <v>4995</v>
      </c>
    </row>
    <row r="4996" spans="1:1">
      <c r="A4996" s="19">
        <v>4996</v>
      </c>
    </row>
    <row r="4997" spans="1:1">
      <c r="A4997" s="19">
        <v>4997</v>
      </c>
    </row>
    <row r="4998" spans="1:1">
      <c r="A4998" s="19">
        <v>4998</v>
      </c>
    </row>
    <row r="4999" spans="1:1">
      <c r="A4999" s="19">
        <v>4999</v>
      </c>
    </row>
    <row r="5000" spans="1:1">
      <c r="A5000" s="19">
        <v>5000</v>
      </c>
    </row>
    <row r="5001" spans="1:1">
      <c r="A5001" s="19">
        <v>5001</v>
      </c>
    </row>
    <row r="5002" spans="1:1">
      <c r="A5002" s="19">
        <v>5002</v>
      </c>
    </row>
    <row r="5003" spans="1:1">
      <c r="A5003" s="19">
        <v>5003</v>
      </c>
    </row>
    <row r="5004" spans="1:1">
      <c r="A5004" s="19">
        <v>5004</v>
      </c>
    </row>
    <row r="5005" spans="1:1">
      <c r="A5005" s="19">
        <v>5005</v>
      </c>
    </row>
    <row r="5006" spans="1:1">
      <c r="A5006" s="19">
        <v>5006</v>
      </c>
    </row>
    <row r="5007" spans="1:1">
      <c r="A5007" s="19">
        <v>5007</v>
      </c>
    </row>
    <row r="5008" spans="1:1">
      <c r="A5008" s="19">
        <v>5008</v>
      </c>
    </row>
    <row r="5009" spans="1:1">
      <c r="A5009" s="19">
        <v>5009</v>
      </c>
    </row>
    <row r="5010" spans="1:1">
      <c r="A5010" s="19">
        <v>5010</v>
      </c>
    </row>
    <row r="5011" spans="1:1">
      <c r="A5011" s="19">
        <v>5011</v>
      </c>
    </row>
    <row r="5012" spans="1:1">
      <c r="A5012" s="19">
        <v>5012</v>
      </c>
    </row>
    <row r="5013" spans="1:1">
      <c r="A5013" s="19">
        <v>5013</v>
      </c>
    </row>
    <row r="5014" spans="1:1">
      <c r="A5014" s="19">
        <v>5014</v>
      </c>
    </row>
    <row r="5015" spans="1:1">
      <c r="A5015" s="19">
        <v>5015</v>
      </c>
    </row>
    <row r="5016" spans="1:1">
      <c r="A5016" s="19">
        <v>5016</v>
      </c>
    </row>
    <row r="5017" spans="1:1">
      <c r="A5017" s="19">
        <v>5017</v>
      </c>
    </row>
    <row r="5018" spans="1:1">
      <c r="A5018" s="19">
        <v>5018</v>
      </c>
    </row>
    <row r="5019" spans="1:1">
      <c r="A5019" s="19">
        <v>5019</v>
      </c>
    </row>
    <row r="5020" spans="1:1">
      <c r="A5020" s="19">
        <v>5020</v>
      </c>
    </row>
    <row r="5021" spans="1:1">
      <c r="A5021" s="19">
        <v>5021</v>
      </c>
    </row>
    <row r="5022" spans="1:1">
      <c r="A5022" s="19">
        <v>5022</v>
      </c>
    </row>
    <row r="5023" spans="1:1">
      <c r="A5023" s="19">
        <v>5023</v>
      </c>
    </row>
    <row r="5024" spans="1:1">
      <c r="A5024" s="19">
        <v>5024</v>
      </c>
    </row>
    <row r="5025" spans="1:1">
      <c r="A5025" s="19">
        <v>5025</v>
      </c>
    </row>
    <row r="5026" spans="1:1">
      <c r="A5026" s="19">
        <v>5026</v>
      </c>
    </row>
    <row r="5027" spans="1:1">
      <c r="A5027" s="19">
        <v>5027</v>
      </c>
    </row>
    <row r="5028" spans="1:1">
      <c r="A5028" s="19">
        <v>5028</v>
      </c>
    </row>
    <row r="5029" spans="1:1">
      <c r="A5029" s="19">
        <v>5029</v>
      </c>
    </row>
    <row r="5030" spans="1:1">
      <c r="A5030" s="19">
        <v>5030</v>
      </c>
    </row>
    <row r="5031" spans="1:1">
      <c r="A5031" s="19">
        <v>5031</v>
      </c>
    </row>
    <row r="5032" spans="1:1">
      <c r="A5032" s="19">
        <v>5032</v>
      </c>
    </row>
    <row r="5033" spans="1:1">
      <c r="A5033" s="19">
        <v>5033</v>
      </c>
    </row>
    <row r="5034" spans="1:1">
      <c r="A5034" s="19">
        <v>5034</v>
      </c>
    </row>
    <row r="5035" spans="1:1">
      <c r="A5035" s="19">
        <v>5035</v>
      </c>
    </row>
    <row r="5036" spans="1:1">
      <c r="A5036" s="19">
        <v>5036</v>
      </c>
    </row>
    <row r="5037" spans="1:1">
      <c r="A5037" s="19">
        <v>5037</v>
      </c>
    </row>
    <row r="5038" spans="1:1">
      <c r="A5038" s="19">
        <v>5038</v>
      </c>
    </row>
    <row r="5039" spans="1:1">
      <c r="A5039" s="19">
        <v>5039</v>
      </c>
    </row>
    <row r="5040" spans="1:1">
      <c r="A5040" s="19">
        <v>5040</v>
      </c>
    </row>
    <row r="5041" spans="1:1">
      <c r="A5041" s="19">
        <v>5041</v>
      </c>
    </row>
    <row r="5042" spans="1:1">
      <c r="A5042" s="19">
        <v>5042</v>
      </c>
    </row>
    <row r="5043" spans="1:1">
      <c r="A5043" s="19">
        <v>5043</v>
      </c>
    </row>
    <row r="5044" spans="1:1">
      <c r="A5044" s="19">
        <v>5044</v>
      </c>
    </row>
    <row r="5045" spans="1:1">
      <c r="A5045" s="19">
        <v>5045</v>
      </c>
    </row>
    <row r="5046" spans="1:1">
      <c r="A5046" s="19">
        <v>5046</v>
      </c>
    </row>
    <row r="5047" spans="1:1">
      <c r="A5047" s="19">
        <v>5047</v>
      </c>
    </row>
    <row r="5048" spans="1:1">
      <c r="A5048" s="19">
        <v>5048</v>
      </c>
    </row>
    <row r="5049" spans="1:1">
      <c r="A5049" s="19">
        <v>5049</v>
      </c>
    </row>
    <row r="5050" spans="1:1">
      <c r="A5050" s="19">
        <v>5050</v>
      </c>
    </row>
    <row r="5051" spans="1:1">
      <c r="A5051" s="19">
        <v>5051</v>
      </c>
    </row>
    <row r="5052" spans="1:1">
      <c r="A5052" s="19">
        <v>5052</v>
      </c>
    </row>
    <row r="5053" spans="1:1">
      <c r="A5053" s="19">
        <v>5053</v>
      </c>
    </row>
    <row r="5054" spans="1:1">
      <c r="A5054" s="19">
        <v>5054</v>
      </c>
    </row>
    <row r="5055" spans="1:1">
      <c r="A5055" s="19">
        <v>5055</v>
      </c>
    </row>
    <row r="5056" spans="1:1">
      <c r="A5056" s="19">
        <v>5056</v>
      </c>
    </row>
    <row r="5057" spans="1:1">
      <c r="A5057" s="19">
        <v>5057</v>
      </c>
    </row>
    <row r="5058" spans="1:1">
      <c r="A5058" s="19">
        <v>5058</v>
      </c>
    </row>
    <row r="5059" spans="1:1">
      <c r="A5059" s="19">
        <v>5059</v>
      </c>
    </row>
    <row r="5060" spans="1:1">
      <c r="A5060" s="19">
        <v>5060</v>
      </c>
    </row>
    <row r="5061" spans="1:1">
      <c r="A5061" s="19">
        <v>5061</v>
      </c>
    </row>
    <row r="5062" spans="1:1">
      <c r="A5062" s="19">
        <v>5062</v>
      </c>
    </row>
    <row r="5063" spans="1:1">
      <c r="A5063" s="19">
        <v>5063</v>
      </c>
    </row>
    <row r="5064" spans="1:1">
      <c r="A5064" s="19">
        <v>5064</v>
      </c>
    </row>
    <row r="5065" spans="1:1">
      <c r="A5065" s="19">
        <v>5065</v>
      </c>
    </row>
    <row r="5066" spans="1:1">
      <c r="A5066" s="19">
        <v>5066</v>
      </c>
    </row>
    <row r="5067" spans="1:1">
      <c r="A5067" s="19">
        <v>5067</v>
      </c>
    </row>
    <row r="5068" spans="1:1">
      <c r="A5068" s="19">
        <v>5068</v>
      </c>
    </row>
    <row r="5069" spans="1:1">
      <c r="A5069" s="19">
        <v>5069</v>
      </c>
    </row>
    <row r="5070" spans="1:1">
      <c r="A5070" s="19">
        <v>5070</v>
      </c>
    </row>
    <row r="5071" spans="1:1">
      <c r="A5071" s="19">
        <v>5071</v>
      </c>
    </row>
    <row r="5072" spans="1:1">
      <c r="A5072" s="19">
        <v>5072</v>
      </c>
    </row>
    <row r="5073" spans="1:1">
      <c r="A5073" s="19">
        <v>5073</v>
      </c>
    </row>
    <row r="5074" spans="1:1">
      <c r="A5074" s="19">
        <v>5074</v>
      </c>
    </row>
    <row r="5075" spans="1:1">
      <c r="A5075" s="19">
        <v>5075</v>
      </c>
    </row>
    <row r="5076" spans="1:1">
      <c r="A5076" s="19">
        <v>5076</v>
      </c>
    </row>
    <row r="5077" spans="1:1">
      <c r="A5077" s="19">
        <v>5077</v>
      </c>
    </row>
    <row r="5078" spans="1:1">
      <c r="A5078" s="19">
        <v>5078</v>
      </c>
    </row>
    <row r="5079" spans="1:1">
      <c r="A5079" s="19">
        <v>5079</v>
      </c>
    </row>
    <row r="5080" spans="1:1">
      <c r="A5080" s="19">
        <v>5080</v>
      </c>
    </row>
    <row r="5081" spans="1:1">
      <c r="A5081" s="19">
        <v>5081</v>
      </c>
    </row>
    <row r="5082" spans="1:1">
      <c r="A5082" s="19">
        <v>5082</v>
      </c>
    </row>
    <row r="5083" spans="1:1">
      <c r="A5083" s="19">
        <v>5083</v>
      </c>
    </row>
    <row r="5084" spans="1:1">
      <c r="A5084" s="19">
        <v>5084</v>
      </c>
    </row>
    <row r="5085" spans="1:1">
      <c r="A5085" s="19">
        <v>5085</v>
      </c>
    </row>
    <row r="5086" spans="1:1">
      <c r="A5086" s="19">
        <v>5086</v>
      </c>
    </row>
    <row r="5087" spans="1:1">
      <c r="A5087" s="19">
        <v>5087</v>
      </c>
    </row>
    <row r="5088" spans="1:1">
      <c r="A5088" s="19">
        <v>5088</v>
      </c>
    </row>
    <row r="5089" spans="1:1">
      <c r="A5089" s="19">
        <v>5089</v>
      </c>
    </row>
    <row r="5090" spans="1:1">
      <c r="A5090" s="19">
        <v>5090</v>
      </c>
    </row>
    <row r="5091" spans="1:1">
      <c r="A5091" s="19">
        <v>5091</v>
      </c>
    </row>
    <row r="5092" spans="1:1">
      <c r="A5092" s="19">
        <v>5092</v>
      </c>
    </row>
    <row r="5093" spans="1:1">
      <c r="A5093" s="19">
        <v>5093</v>
      </c>
    </row>
    <row r="5094" spans="1:1">
      <c r="A5094" s="19">
        <v>5094</v>
      </c>
    </row>
    <row r="5095" spans="1:1">
      <c r="A5095" s="19">
        <v>5095</v>
      </c>
    </row>
    <row r="5096" spans="1:1">
      <c r="A5096" s="19">
        <v>5096</v>
      </c>
    </row>
    <row r="5097" spans="1:1">
      <c r="A5097" s="19">
        <v>5097</v>
      </c>
    </row>
    <row r="5098" spans="1:1">
      <c r="A5098" s="19">
        <v>5098</v>
      </c>
    </row>
    <row r="5099" spans="1:1">
      <c r="A5099" s="19">
        <v>5099</v>
      </c>
    </row>
    <row r="5100" spans="1:1">
      <c r="A5100" s="19">
        <v>5100</v>
      </c>
    </row>
    <row r="5101" spans="1:1">
      <c r="A5101" s="19">
        <v>5101</v>
      </c>
    </row>
    <row r="5102" spans="1:1">
      <c r="A5102" s="19">
        <v>5102</v>
      </c>
    </row>
    <row r="5103" spans="1:1">
      <c r="A5103" s="19">
        <v>5103</v>
      </c>
    </row>
    <row r="5104" spans="1:1">
      <c r="A5104" s="19">
        <v>5104</v>
      </c>
    </row>
    <row r="5105" spans="1:1">
      <c r="A5105" s="19">
        <v>5105</v>
      </c>
    </row>
    <row r="5106" spans="1:1">
      <c r="A5106" s="19">
        <v>5106</v>
      </c>
    </row>
    <row r="5107" spans="1:1">
      <c r="A5107" s="19">
        <v>5107</v>
      </c>
    </row>
    <row r="5108" spans="1:1">
      <c r="A5108" s="19">
        <v>5108</v>
      </c>
    </row>
    <row r="5109" spans="1:1">
      <c r="A5109" s="19">
        <v>5109</v>
      </c>
    </row>
    <row r="5110" spans="1:1">
      <c r="A5110" s="19">
        <v>5110</v>
      </c>
    </row>
    <row r="5111" spans="1:1">
      <c r="A5111" s="19">
        <v>5111</v>
      </c>
    </row>
    <row r="5112" spans="1:1">
      <c r="A5112" s="19">
        <v>5112</v>
      </c>
    </row>
    <row r="5113" spans="1:1">
      <c r="A5113" s="19">
        <v>5113</v>
      </c>
    </row>
    <row r="5114" spans="1:1">
      <c r="A5114" s="19">
        <v>5114</v>
      </c>
    </row>
    <row r="5115" spans="1:1">
      <c r="A5115" s="19">
        <v>5115</v>
      </c>
    </row>
    <row r="5116" spans="1:1">
      <c r="A5116" s="19">
        <v>5116</v>
      </c>
    </row>
    <row r="5117" spans="1:1">
      <c r="A5117" s="19">
        <v>5117</v>
      </c>
    </row>
    <row r="5118" spans="1:1">
      <c r="A5118" s="19">
        <v>5118</v>
      </c>
    </row>
    <row r="5119" spans="1:1">
      <c r="A5119" s="19">
        <v>5119</v>
      </c>
    </row>
    <row r="5120" spans="1:1">
      <c r="A5120" s="19">
        <v>5120</v>
      </c>
    </row>
    <row r="5121" spans="1:1">
      <c r="A5121" s="19">
        <v>5121</v>
      </c>
    </row>
    <row r="5122" spans="1:1">
      <c r="A5122" s="19">
        <v>5122</v>
      </c>
    </row>
    <row r="5123" spans="1:1">
      <c r="A5123" s="19">
        <v>5123</v>
      </c>
    </row>
    <row r="5124" spans="1:1">
      <c r="A5124" s="19">
        <v>5124</v>
      </c>
    </row>
    <row r="5125" spans="1:1">
      <c r="A5125" s="19">
        <v>5125</v>
      </c>
    </row>
    <row r="5126" spans="1:1">
      <c r="A5126" s="19">
        <v>5126</v>
      </c>
    </row>
    <row r="5127" spans="1:1">
      <c r="A5127" s="19">
        <v>5127</v>
      </c>
    </row>
    <row r="5128" spans="1:1">
      <c r="A5128" s="19">
        <v>5128</v>
      </c>
    </row>
    <row r="5129" spans="1:1">
      <c r="A5129" s="19">
        <v>5129</v>
      </c>
    </row>
    <row r="5130" spans="1:1">
      <c r="A5130" s="19">
        <v>5130</v>
      </c>
    </row>
    <row r="5131" spans="1:1">
      <c r="A5131" s="19">
        <v>5131</v>
      </c>
    </row>
    <row r="5132" spans="1:1">
      <c r="A5132" s="19">
        <v>5132</v>
      </c>
    </row>
    <row r="5133" spans="1:1">
      <c r="A5133" s="19">
        <v>5133</v>
      </c>
    </row>
    <row r="5134" spans="1:1">
      <c r="A5134" s="19">
        <v>5134</v>
      </c>
    </row>
    <row r="5135" spans="1:1">
      <c r="A5135" s="19">
        <v>5135</v>
      </c>
    </row>
    <row r="5136" spans="1:1">
      <c r="A5136" s="19">
        <v>5136</v>
      </c>
    </row>
    <row r="5137" spans="1:1">
      <c r="A5137" s="19">
        <v>5137</v>
      </c>
    </row>
    <row r="5138" spans="1:1">
      <c r="A5138" s="19">
        <v>5138</v>
      </c>
    </row>
    <row r="5139" spans="1:1">
      <c r="A5139" s="19">
        <v>5139</v>
      </c>
    </row>
    <row r="5140" spans="1:1">
      <c r="A5140" s="19">
        <v>5140</v>
      </c>
    </row>
    <row r="5141" spans="1:1">
      <c r="A5141" s="19">
        <v>5141</v>
      </c>
    </row>
    <row r="5142" spans="1:1">
      <c r="A5142" s="19">
        <v>5142</v>
      </c>
    </row>
    <row r="5143" spans="1:1">
      <c r="A5143" s="19">
        <v>5143</v>
      </c>
    </row>
    <row r="5144" spans="1:1">
      <c r="A5144" s="19">
        <v>5144</v>
      </c>
    </row>
    <row r="5145" spans="1:1">
      <c r="A5145" s="19">
        <v>5145</v>
      </c>
    </row>
    <row r="5146" spans="1:1">
      <c r="A5146" s="19">
        <v>5146</v>
      </c>
    </row>
    <row r="5147" spans="1:1">
      <c r="A5147" s="19">
        <v>5147</v>
      </c>
    </row>
    <row r="5148" spans="1:1">
      <c r="A5148" s="19">
        <v>5148</v>
      </c>
    </row>
    <row r="5149" spans="1:1">
      <c r="A5149" s="19">
        <v>5149</v>
      </c>
    </row>
    <row r="5150" spans="1:1">
      <c r="A5150" s="19">
        <v>5150</v>
      </c>
    </row>
    <row r="5151" spans="1:1">
      <c r="A5151" s="19">
        <v>5151</v>
      </c>
    </row>
    <row r="5152" spans="1:1">
      <c r="A5152" s="19">
        <v>5152</v>
      </c>
    </row>
    <row r="5153" spans="1:1">
      <c r="A5153" s="19">
        <v>5153</v>
      </c>
    </row>
    <row r="5154" spans="1:1">
      <c r="A5154" s="19">
        <v>5154</v>
      </c>
    </row>
    <row r="5155" spans="1:1">
      <c r="A5155" s="19">
        <v>5155</v>
      </c>
    </row>
    <row r="5156" spans="1:1">
      <c r="A5156" s="19">
        <v>5156</v>
      </c>
    </row>
    <row r="5157" spans="1:1">
      <c r="A5157" s="19">
        <v>5157</v>
      </c>
    </row>
    <row r="5158" spans="1:1">
      <c r="A5158" s="19">
        <v>5158</v>
      </c>
    </row>
    <row r="5159" spans="1:1">
      <c r="A5159" s="19">
        <v>5159</v>
      </c>
    </row>
    <row r="5160" spans="1:1">
      <c r="A5160" s="19">
        <v>5160</v>
      </c>
    </row>
    <row r="5161" spans="1:1">
      <c r="A5161" s="19">
        <v>5161</v>
      </c>
    </row>
    <row r="5162" spans="1:1">
      <c r="A5162" s="19">
        <v>5162</v>
      </c>
    </row>
    <row r="5163" spans="1:1">
      <c r="A5163" s="19">
        <v>5163</v>
      </c>
    </row>
    <row r="5164" spans="1:1">
      <c r="A5164" s="19">
        <v>5164</v>
      </c>
    </row>
    <row r="5165" spans="1:1">
      <c r="A5165" s="19">
        <v>5165</v>
      </c>
    </row>
    <row r="5166" spans="1:1">
      <c r="A5166" s="19">
        <v>5166</v>
      </c>
    </row>
    <row r="5167" spans="1:1">
      <c r="A5167" s="19">
        <v>5167</v>
      </c>
    </row>
    <row r="5168" spans="1:1">
      <c r="A5168" s="19">
        <v>5168</v>
      </c>
    </row>
    <row r="5169" spans="1:1">
      <c r="A5169" s="19">
        <v>5169</v>
      </c>
    </row>
    <row r="5170" spans="1:1">
      <c r="A5170" s="19">
        <v>5170</v>
      </c>
    </row>
    <row r="5171" spans="1:1">
      <c r="A5171" s="19">
        <v>5171</v>
      </c>
    </row>
    <row r="5172" spans="1:1">
      <c r="A5172" s="19">
        <v>5172</v>
      </c>
    </row>
    <row r="5173" spans="1:1">
      <c r="A5173" s="19">
        <v>5173</v>
      </c>
    </row>
    <row r="5174" spans="1:1">
      <c r="A5174" s="19">
        <v>5174</v>
      </c>
    </row>
    <row r="5175" spans="1:1">
      <c r="A5175" s="19">
        <v>5175</v>
      </c>
    </row>
    <row r="5176" spans="1:1">
      <c r="A5176" s="19">
        <v>5176</v>
      </c>
    </row>
    <row r="5177" spans="1:1">
      <c r="A5177" s="19">
        <v>5177</v>
      </c>
    </row>
    <row r="5178" spans="1:1">
      <c r="A5178" s="19">
        <v>5178</v>
      </c>
    </row>
    <row r="5179" spans="1:1">
      <c r="A5179" s="19">
        <v>5179</v>
      </c>
    </row>
    <row r="5180" spans="1:1">
      <c r="A5180" s="19">
        <v>5180</v>
      </c>
    </row>
    <row r="5181" spans="1:1">
      <c r="A5181" s="19">
        <v>5181</v>
      </c>
    </row>
    <row r="5182" spans="1:1">
      <c r="A5182" s="19">
        <v>5182</v>
      </c>
    </row>
    <row r="5183" spans="1:1">
      <c r="A5183" s="19">
        <v>5183</v>
      </c>
    </row>
    <row r="5184" spans="1:1">
      <c r="A5184" s="19">
        <v>5184</v>
      </c>
    </row>
    <row r="5185" spans="1:1">
      <c r="A5185" s="19">
        <v>5185</v>
      </c>
    </row>
    <row r="5186" spans="1:1">
      <c r="A5186" s="19">
        <v>5186</v>
      </c>
    </row>
    <row r="5187" spans="1:1">
      <c r="A5187" s="19">
        <v>5187</v>
      </c>
    </row>
    <row r="5188" spans="1:1">
      <c r="A5188" s="19">
        <v>5188</v>
      </c>
    </row>
    <row r="5189" spans="1:1">
      <c r="A5189" s="19">
        <v>5189</v>
      </c>
    </row>
    <row r="5190" spans="1:1">
      <c r="A5190" s="19">
        <v>5190</v>
      </c>
    </row>
    <row r="5191" spans="1:1">
      <c r="A5191" s="19">
        <v>5191</v>
      </c>
    </row>
    <row r="5192" spans="1:1">
      <c r="A5192" s="19">
        <v>5192</v>
      </c>
    </row>
    <row r="5193" spans="1:1">
      <c r="A5193" s="19">
        <v>5193</v>
      </c>
    </row>
    <row r="5194" spans="1:1">
      <c r="A5194" s="19">
        <v>5194</v>
      </c>
    </row>
    <row r="5195" spans="1:1">
      <c r="A5195" s="19">
        <v>5195</v>
      </c>
    </row>
    <row r="5196" spans="1:1">
      <c r="A5196" s="19">
        <v>5196</v>
      </c>
    </row>
    <row r="5197" spans="1:1">
      <c r="A5197" s="19">
        <v>5197</v>
      </c>
    </row>
    <row r="5198" spans="1:1">
      <c r="A5198" s="19">
        <v>5198</v>
      </c>
    </row>
    <row r="5199" spans="1:1">
      <c r="A5199" s="19">
        <v>5199</v>
      </c>
    </row>
    <row r="5200" spans="1:1">
      <c r="A5200" s="19">
        <v>5200</v>
      </c>
    </row>
    <row r="5201" spans="1:1">
      <c r="A5201" s="19">
        <v>5201</v>
      </c>
    </row>
    <row r="5202" spans="1:1">
      <c r="A5202" s="19">
        <v>5202</v>
      </c>
    </row>
    <row r="5203" spans="1:1">
      <c r="A5203" s="19">
        <v>5203</v>
      </c>
    </row>
    <row r="5204" spans="1:1">
      <c r="A5204" s="19">
        <v>5204</v>
      </c>
    </row>
    <row r="5205" spans="1:1">
      <c r="A5205" s="19">
        <v>5205</v>
      </c>
    </row>
    <row r="5206" spans="1:1">
      <c r="A5206" s="19">
        <v>5206</v>
      </c>
    </row>
    <row r="5207" spans="1:1">
      <c r="A5207" s="19">
        <v>5207</v>
      </c>
    </row>
    <row r="5208" spans="1:1">
      <c r="A5208" s="19">
        <v>5208</v>
      </c>
    </row>
    <row r="5209" spans="1:1">
      <c r="A5209" s="19">
        <v>5209</v>
      </c>
    </row>
    <row r="5210" spans="1:1">
      <c r="A5210" s="19">
        <v>5210</v>
      </c>
    </row>
    <row r="5211" spans="1:1">
      <c r="A5211" s="19">
        <v>5211</v>
      </c>
    </row>
    <row r="5212" spans="1:1">
      <c r="A5212" s="19">
        <v>5212</v>
      </c>
    </row>
    <row r="5213" spans="1:1">
      <c r="A5213" s="19">
        <v>5213</v>
      </c>
    </row>
    <row r="5214" spans="1:1">
      <c r="A5214" s="19">
        <v>5214</v>
      </c>
    </row>
    <row r="5215" spans="1:1">
      <c r="A5215" s="19">
        <v>5215</v>
      </c>
    </row>
    <row r="5216" spans="1:1">
      <c r="A5216" s="19">
        <v>5216</v>
      </c>
    </row>
    <row r="5217" spans="1:1">
      <c r="A5217" s="19">
        <v>5217</v>
      </c>
    </row>
    <row r="5218" spans="1:1">
      <c r="A5218" s="19">
        <v>5218</v>
      </c>
    </row>
    <row r="5219" spans="1:1">
      <c r="A5219" s="19">
        <v>5219</v>
      </c>
    </row>
    <row r="5220" spans="1:1">
      <c r="A5220" s="19">
        <v>5220</v>
      </c>
    </row>
    <row r="5221" spans="1:1">
      <c r="A5221" s="19">
        <v>5221</v>
      </c>
    </row>
    <row r="5222" spans="1:1">
      <c r="A5222" s="19">
        <v>5222</v>
      </c>
    </row>
    <row r="5223" spans="1:1">
      <c r="A5223" s="19">
        <v>5223</v>
      </c>
    </row>
    <row r="5224" spans="1:1">
      <c r="A5224" s="19">
        <v>5224</v>
      </c>
    </row>
    <row r="5225" spans="1:1">
      <c r="A5225" s="19">
        <v>5225</v>
      </c>
    </row>
    <row r="5226" spans="1:1">
      <c r="A5226" s="19">
        <v>5226</v>
      </c>
    </row>
    <row r="5227" spans="1:1">
      <c r="A5227" s="19">
        <v>5227</v>
      </c>
    </row>
    <row r="5228" spans="1:1">
      <c r="A5228" s="19">
        <v>5228</v>
      </c>
    </row>
    <row r="5229" spans="1:1">
      <c r="A5229" s="19">
        <v>5229</v>
      </c>
    </row>
    <row r="5230" spans="1:1">
      <c r="A5230" s="19">
        <v>5230</v>
      </c>
    </row>
    <row r="5231" spans="1:1">
      <c r="A5231" s="19">
        <v>5231</v>
      </c>
    </row>
    <row r="5232" spans="1:1">
      <c r="A5232" s="19">
        <v>5232</v>
      </c>
    </row>
    <row r="5233" spans="1:1">
      <c r="A5233" s="19">
        <v>5233</v>
      </c>
    </row>
    <row r="5234" spans="1:1">
      <c r="A5234" s="19">
        <v>5234</v>
      </c>
    </row>
    <row r="5235" spans="1:1">
      <c r="A5235" s="19">
        <v>5235</v>
      </c>
    </row>
    <row r="5236" spans="1:1">
      <c r="A5236" s="19">
        <v>5236</v>
      </c>
    </row>
    <row r="5237" spans="1:1">
      <c r="A5237" s="19">
        <v>5237</v>
      </c>
    </row>
    <row r="5238" spans="1:1">
      <c r="A5238" s="19">
        <v>5238</v>
      </c>
    </row>
    <row r="5239" spans="1:1">
      <c r="A5239" s="19">
        <v>5239</v>
      </c>
    </row>
    <row r="5240" spans="1:1">
      <c r="A5240" s="19">
        <v>5240</v>
      </c>
    </row>
    <row r="5241" spans="1:1">
      <c r="A5241" s="19">
        <v>5241</v>
      </c>
    </row>
    <row r="5242" spans="1:1">
      <c r="A5242" s="19">
        <v>5242</v>
      </c>
    </row>
    <row r="5243" spans="1:1">
      <c r="A5243" s="19">
        <v>5243</v>
      </c>
    </row>
    <row r="5244" spans="1:1">
      <c r="A5244" s="19">
        <v>5244</v>
      </c>
    </row>
    <row r="5245" spans="1:1">
      <c r="A5245" s="19">
        <v>5245</v>
      </c>
    </row>
    <row r="5246" spans="1:1">
      <c r="A5246" s="19">
        <v>5246</v>
      </c>
    </row>
    <row r="5247" spans="1:1">
      <c r="A5247" s="19">
        <v>5247</v>
      </c>
    </row>
    <row r="5248" spans="1:1">
      <c r="A5248" s="19">
        <v>5248</v>
      </c>
    </row>
    <row r="5249" spans="1:1">
      <c r="A5249" s="19">
        <v>5249</v>
      </c>
    </row>
    <row r="5250" spans="1:1">
      <c r="A5250" s="19">
        <v>5250</v>
      </c>
    </row>
    <row r="5251" spans="1:1">
      <c r="A5251" s="19">
        <v>5251</v>
      </c>
    </row>
    <row r="5252" spans="1:1">
      <c r="A5252" s="19">
        <v>5252</v>
      </c>
    </row>
    <row r="5253" spans="1:1">
      <c r="A5253" s="19">
        <v>5253</v>
      </c>
    </row>
    <row r="5254" spans="1:1">
      <c r="A5254" s="19">
        <v>5254</v>
      </c>
    </row>
    <row r="5255" spans="1:1">
      <c r="A5255" s="19">
        <v>5255</v>
      </c>
    </row>
    <row r="5256" spans="1:1">
      <c r="A5256" s="19">
        <v>5256</v>
      </c>
    </row>
    <row r="5257" spans="1:1">
      <c r="A5257" s="19">
        <v>5257</v>
      </c>
    </row>
    <row r="5258" spans="1:1">
      <c r="A5258" s="19">
        <v>5258</v>
      </c>
    </row>
    <row r="5259" spans="1:1">
      <c r="A5259" s="19">
        <v>5259</v>
      </c>
    </row>
    <row r="5260" spans="1:1">
      <c r="A5260" s="19">
        <v>5260</v>
      </c>
    </row>
    <row r="5261" spans="1:1">
      <c r="A5261" s="19">
        <v>5261</v>
      </c>
    </row>
    <row r="5262" spans="1:1">
      <c r="A5262" s="19">
        <v>5262</v>
      </c>
    </row>
    <row r="5263" spans="1:1">
      <c r="A5263" s="19">
        <v>5263</v>
      </c>
    </row>
    <row r="5264" spans="1:1">
      <c r="A5264" s="19">
        <v>5264</v>
      </c>
    </row>
    <row r="5265" spans="1:1">
      <c r="A5265" s="19">
        <v>5265</v>
      </c>
    </row>
    <row r="5266" spans="1:1">
      <c r="A5266" s="19">
        <v>5266</v>
      </c>
    </row>
    <row r="5267" spans="1:1">
      <c r="A5267" s="19">
        <v>5267</v>
      </c>
    </row>
    <row r="5268" spans="1:1">
      <c r="A5268" s="19">
        <v>5268</v>
      </c>
    </row>
    <row r="5269" spans="1:1">
      <c r="A5269" s="19">
        <v>5269</v>
      </c>
    </row>
    <row r="5270" spans="1:1">
      <c r="A5270" s="19">
        <v>5270</v>
      </c>
    </row>
    <row r="5271" spans="1:1">
      <c r="A5271" s="19">
        <v>5271</v>
      </c>
    </row>
    <row r="5272" spans="1:1">
      <c r="A5272" s="19">
        <v>5272</v>
      </c>
    </row>
    <row r="5273" spans="1:1">
      <c r="A5273" s="19">
        <v>5273</v>
      </c>
    </row>
    <row r="5274" spans="1:1">
      <c r="A5274" s="19">
        <v>5274</v>
      </c>
    </row>
    <row r="5275" spans="1:1">
      <c r="A5275" s="19">
        <v>5275</v>
      </c>
    </row>
    <row r="5276" spans="1:1">
      <c r="A5276" s="19">
        <v>5276</v>
      </c>
    </row>
    <row r="5277" spans="1:1">
      <c r="A5277" s="19">
        <v>5277</v>
      </c>
    </row>
    <row r="5278" spans="1:1">
      <c r="A5278" s="19">
        <v>5278</v>
      </c>
    </row>
    <row r="5279" spans="1:1">
      <c r="A5279" s="19">
        <v>5279</v>
      </c>
    </row>
    <row r="5280" spans="1:1">
      <c r="A5280" s="19">
        <v>5280</v>
      </c>
    </row>
    <row r="5281" spans="1:1">
      <c r="A5281" s="19">
        <v>5281</v>
      </c>
    </row>
    <row r="5282" spans="1:1">
      <c r="A5282" s="19">
        <v>5282</v>
      </c>
    </row>
    <row r="5283" spans="1:1">
      <c r="A5283" s="19">
        <v>5283</v>
      </c>
    </row>
    <row r="5284" spans="1:1">
      <c r="A5284" s="19">
        <v>5284</v>
      </c>
    </row>
    <row r="5285" spans="1:1">
      <c r="A5285" s="19">
        <v>5285</v>
      </c>
    </row>
    <row r="5286" spans="1:1">
      <c r="A5286" s="19">
        <v>5286</v>
      </c>
    </row>
    <row r="5287" spans="1:1">
      <c r="A5287" s="19">
        <v>5287</v>
      </c>
    </row>
    <row r="5288" spans="1:1">
      <c r="A5288" s="19">
        <v>5288</v>
      </c>
    </row>
    <row r="5289" spans="1:1">
      <c r="A5289" s="19">
        <v>5289</v>
      </c>
    </row>
    <row r="5290" spans="1:1">
      <c r="A5290" s="19">
        <v>5290</v>
      </c>
    </row>
    <row r="5291" spans="1:1">
      <c r="A5291" s="19">
        <v>5291</v>
      </c>
    </row>
    <row r="5292" spans="1:1">
      <c r="A5292" s="19">
        <v>5292</v>
      </c>
    </row>
    <row r="5293" spans="1:1">
      <c r="A5293" s="19">
        <v>5293</v>
      </c>
    </row>
    <row r="5294" spans="1:1">
      <c r="A5294" s="19">
        <v>5294</v>
      </c>
    </row>
    <row r="5295" spans="1:1">
      <c r="A5295" s="19">
        <v>5295</v>
      </c>
    </row>
    <row r="5296" spans="1:1">
      <c r="A5296" s="19">
        <v>5296</v>
      </c>
    </row>
    <row r="5297" spans="1:1">
      <c r="A5297" s="19">
        <v>5297</v>
      </c>
    </row>
    <row r="5298" spans="1:1">
      <c r="A5298" s="19">
        <v>5298</v>
      </c>
    </row>
    <row r="5299" spans="1:1">
      <c r="A5299" s="19">
        <v>5299</v>
      </c>
    </row>
    <row r="5300" spans="1:1">
      <c r="A5300" s="19">
        <v>5300</v>
      </c>
    </row>
    <row r="5301" spans="1:1">
      <c r="A5301" s="19">
        <v>5301</v>
      </c>
    </row>
    <row r="5302" spans="1:1">
      <c r="A5302" s="19">
        <v>5302</v>
      </c>
    </row>
    <row r="5303" spans="1:1">
      <c r="A5303" s="19">
        <v>5303</v>
      </c>
    </row>
    <row r="5304" spans="1:1">
      <c r="A5304" s="19">
        <v>5304</v>
      </c>
    </row>
    <row r="5305" spans="1:1">
      <c r="A5305" s="19">
        <v>5305</v>
      </c>
    </row>
    <row r="5306" spans="1:1">
      <c r="A5306" s="19">
        <v>5306</v>
      </c>
    </row>
    <row r="5307" spans="1:1">
      <c r="A5307" s="19">
        <v>5307</v>
      </c>
    </row>
    <row r="5308" spans="1:1">
      <c r="A5308" s="19">
        <v>5308</v>
      </c>
    </row>
    <row r="5309" spans="1:1">
      <c r="A5309" s="19">
        <v>5309</v>
      </c>
    </row>
    <row r="5310" spans="1:1">
      <c r="A5310" s="19">
        <v>5310</v>
      </c>
    </row>
    <row r="5311" spans="1:1">
      <c r="A5311" s="19">
        <v>5311</v>
      </c>
    </row>
    <row r="5312" spans="1:1">
      <c r="A5312" s="19">
        <v>5312</v>
      </c>
    </row>
    <row r="5313" spans="1:1">
      <c r="A5313" s="19">
        <v>5313</v>
      </c>
    </row>
    <row r="5314" spans="1:1">
      <c r="A5314" s="19">
        <v>5314</v>
      </c>
    </row>
    <row r="5315" spans="1:1">
      <c r="A5315" s="19">
        <v>5315</v>
      </c>
    </row>
    <row r="5316" spans="1:1">
      <c r="A5316" s="19">
        <v>5316</v>
      </c>
    </row>
    <row r="5317" spans="1:1">
      <c r="A5317" s="19">
        <v>5317</v>
      </c>
    </row>
    <row r="5318" spans="1:1">
      <c r="A5318" s="19">
        <v>5318</v>
      </c>
    </row>
    <row r="5319" spans="1:1">
      <c r="A5319" s="19">
        <v>5319</v>
      </c>
    </row>
    <row r="5320" spans="1:1">
      <c r="A5320" s="19">
        <v>5320</v>
      </c>
    </row>
    <row r="5321" spans="1:1">
      <c r="A5321" s="19">
        <v>5321</v>
      </c>
    </row>
    <row r="5322" spans="1:1">
      <c r="A5322" s="19">
        <v>5322</v>
      </c>
    </row>
    <row r="5323" spans="1:1">
      <c r="A5323" s="19">
        <v>5323</v>
      </c>
    </row>
    <row r="5324" spans="1:1">
      <c r="A5324" s="19">
        <v>5324</v>
      </c>
    </row>
    <row r="5325" spans="1:1">
      <c r="A5325" s="19">
        <v>5325</v>
      </c>
    </row>
    <row r="5326" spans="1:1">
      <c r="A5326" s="19">
        <v>5326</v>
      </c>
    </row>
    <row r="5327" spans="1:1">
      <c r="A5327" s="19">
        <v>5327</v>
      </c>
    </row>
    <row r="5328" spans="1:1">
      <c r="A5328" s="19">
        <v>5328</v>
      </c>
    </row>
    <row r="5329" spans="1:1">
      <c r="A5329" s="19">
        <v>5329</v>
      </c>
    </row>
    <row r="5330" spans="1:1">
      <c r="A5330" s="19">
        <v>5330</v>
      </c>
    </row>
    <row r="5331" spans="1:1">
      <c r="A5331" s="19">
        <v>5331</v>
      </c>
    </row>
    <row r="5332" spans="1:1">
      <c r="A5332" s="19">
        <v>5332</v>
      </c>
    </row>
    <row r="5333" spans="1:1">
      <c r="A5333" s="19">
        <v>5333</v>
      </c>
    </row>
    <row r="5334" spans="1:1">
      <c r="A5334" s="19">
        <v>5334</v>
      </c>
    </row>
    <row r="5335" spans="1:1">
      <c r="A5335" s="19">
        <v>5335</v>
      </c>
    </row>
    <row r="5336" spans="1:1">
      <c r="A5336" s="19">
        <v>5336</v>
      </c>
    </row>
    <row r="5337" spans="1:1">
      <c r="A5337" s="19">
        <v>5337</v>
      </c>
    </row>
    <row r="5338" spans="1:1">
      <c r="A5338" s="19">
        <v>5338</v>
      </c>
    </row>
    <row r="5339" spans="1:1">
      <c r="A5339" s="19">
        <v>5339</v>
      </c>
    </row>
    <row r="5340" spans="1:1">
      <c r="A5340" s="19">
        <v>5340</v>
      </c>
    </row>
    <row r="5341" spans="1:1">
      <c r="A5341" s="19">
        <v>5341</v>
      </c>
    </row>
    <row r="5342" spans="1:1">
      <c r="A5342" s="19">
        <v>5342</v>
      </c>
    </row>
    <row r="5343" spans="1:1">
      <c r="A5343" s="19">
        <v>5343</v>
      </c>
    </row>
    <row r="5344" spans="1:1">
      <c r="A5344" s="19">
        <v>5344</v>
      </c>
    </row>
    <row r="5345" spans="1:1">
      <c r="A5345" s="19">
        <v>5345</v>
      </c>
    </row>
    <row r="5346" spans="1:1">
      <c r="A5346" s="19">
        <v>5346</v>
      </c>
    </row>
    <row r="5347" spans="1:1">
      <c r="A5347" s="19">
        <v>5347</v>
      </c>
    </row>
    <row r="5348" spans="1:1">
      <c r="A5348" s="19">
        <v>5348</v>
      </c>
    </row>
    <row r="5349" spans="1:1">
      <c r="A5349" s="19">
        <v>5349</v>
      </c>
    </row>
    <row r="5350" spans="1:1">
      <c r="A5350" s="19">
        <v>5350</v>
      </c>
    </row>
    <row r="5351" spans="1:1">
      <c r="A5351" s="19">
        <v>5351</v>
      </c>
    </row>
    <row r="5352" spans="1:1">
      <c r="A5352" s="19">
        <v>5352</v>
      </c>
    </row>
    <row r="5353" spans="1:1">
      <c r="A5353" s="19">
        <v>5353</v>
      </c>
    </row>
    <row r="5354" spans="1:1">
      <c r="A5354" s="19">
        <v>5354</v>
      </c>
    </row>
    <row r="5355" spans="1:1">
      <c r="A5355" s="19">
        <v>5355</v>
      </c>
    </row>
    <row r="5356" spans="1:1">
      <c r="A5356" s="19">
        <v>5356</v>
      </c>
    </row>
    <row r="5357" spans="1:1">
      <c r="A5357" s="19">
        <v>5357</v>
      </c>
    </row>
    <row r="5358" spans="1:1">
      <c r="A5358" s="19">
        <v>5358</v>
      </c>
    </row>
    <row r="5359" spans="1:1">
      <c r="A5359" s="19">
        <v>5359</v>
      </c>
    </row>
    <row r="5360" spans="1:1">
      <c r="A5360" s="19">
        <v>5360</v>
      </c>
    </row>
    <row r="5361" spans="1:1">
      <c r="A5361" s="19">
        <v>5361</v>
      </c>
    </row>
    <row r="5362" spans="1:1">
      <c r="A5362" s="19">
        <v>5362</v>
      </c>
    </row>
    <row r="5363" spans="1:1">
      <c r="A5363" s="19">
        <v>5363</v>
      </c>
    </row>
    <row r="5364" spans="1:1">
      <c r="A5364" s="19">
        <v>5364</v>
      </c>
    </row>
    <row r="5365" spans="1:1">
      <c r="A5365" s="19">
        <v>5365</v>
      </c>
    </row>
    <row r="5366" spans="1:1">
      <c r="A5366" s="19">
        <v>5366</v>
      </c>
    </row>
    <row r="5367" spans="1:1">
      <c r="A5367" s="19">
        <v>5367</v>
      </c>
    </row>
    <row r="5368" spans="1:1">
      <c r="A5368" s="19">
        <v>5368</v>
      </c>
    </row>
    <row r="5369" spans="1:1">
      <c r="A5369" s="19">
        <v>5369</v>
      </c>
    </row>
    <row r="5370" spans="1:1">
      <c r="A5370" s="19">
        <v>5370</v>
      </c>
    </row>
    <row r="5371" spans="1:1">
      <c r="A5371" s="19">
        <v>5371</v>
      </c>
    </row>
    <row r="5372" spans="1:1">
      <c r="A5372" s="19">
        <v>5372</v>
      </c>
    </row>
    <row r="5373" spans="1:1">
      <c r="A5373" s="19">
        <v>5373</v>
      </c>
    </row>
    <row r="5374" spans="1:1">
      <c r="A5374" s="19">
        <v>5374</v>
      </c>
    </row>
    <row r="5375" spans="1:1">
      <c r="A5375" s="19">
        <v>5375</v>
      </c>
    </row>
    <row r="5376" spans="1:1">
      <c r="A5376" s="19">
        <v>5376</v>
      </c>
    </row>
    <row r="5377" spans="1:1">
      <c r="A5377" s="19">
        <v>5377</v>
      </c>
    </row>
    <row r="5378" spans="1:1">
      <c r="A5378" s="19">
        <v>5378</v>
      </c>
    </row>
    <row r="5379" spans="1:1">
      <c r="A5379" s="19">
        <v>5379</v>
      </c>
    </row>
    <row r="5380" spans="1:1">
      <c r="A5380" s="19">
        <v>5380</v>
      </c>
    </row>
    <row r="5381" spans="1:1">
      <c r="A5381" s="19">
        <v>5381</v>
      </c>
    </row>
    <row r="5382" spans="1:1">
      <c r="A5382" s="19">
        <v>5382</v>
      </c>
    </row>
    <row r="5383" spans="1:1">
      <c r="A5383" s="19">
        <v>5383</v>
      </c>
    </row>
    <row r="5384" spans="1:1">
      <c r="A5384" s="19">
        <v>5384</v>
      </c>
    </row>
    <row r="5385" spans="1:1">
      <c r="A5385" s="19">
        <v>5385</v>
      </c>
    </row>
    <row r="5386" spans="1:1">
      <c r="A5386" s="19">
        <v>5386</v>
      </c>
    </row>
    <row r="5387" spans="1:1">
      <c r="A5387" s="19">
        <v>5387</v>
      </c>
    </row>
    <row r="5388" spans="1:1">
      <c r="A5388" s="19">
        <v>5388</v>
      </c>
    </row>
    <row r="5389" spans="1:1">
      <c r="A5389" s="19">
        <v>5389</v>
      </c>
    </row>
    <row r="5390" spans="1:1">
      <c r="A5390" s="19">
        <v>5390</v>
      </c>
    </row>
    <row r="5391" spans="1:1">
      <c r="A5391" s="19">
        <v>5391</v>
      </c>
    </row>
    <row r="5392" spans="1:1">
      <c r="A5392" s="19">
        <v>5392</v>
      </c>
    </row>
    <row r="5393" spans="1:1">
      <c r="A5393" s="19">
        <v>5393</v>
      </c>
    </row>
    <row r="5394" spans="1:1">
      <c r="A5394" s="19">
        <v>5394</v>
      </c>
    </row>
    <row r="5395" spans="1:1">
      <c r="A5395" s="19">
        <v>5395</v>
      </c>
    </row>
    <row r="5396" spans="1:1">
      <c r="A5396" s="19">
        <v>5396</v>
      </c>
    </row>
    <row r="5397" spans="1:1">
      <c r="A5397" s="19">
        <v>5397</v>
      </c>
    </row>
    <row r="5398" spans="1:1">
      <c r="A5398" s="19">
        <v>5398</v>
      </c>
    </row>
    <row r="5399" spans="1:1">
      <c r="A5399" s="19">
        <v>5399</v>
      </c>
    </row>
    <row r="5400" spans="1:1">
      <c r="A5400" s="19">
        <v>5400</v>
      </c>
    </row>
    <row r="5401" spans="1:1">
      <c r="A5401" s="19">
        <v>5401</v>
      </c>
    </row>
    <row r="5402" spans="1:1">
      <c r="A5402" s="19">
        <v>5402</v>
      </c>
    </row>
    <row r="5403" spans="1:1">
      <c r="A5403" s="19">
        <v>5403</v>
      </c>
    </row>
    <row r="5404" spans="1:1">
      <c r="A5404" s="19">
        <v>5404</v>
      </c>
    </row>
    <row r="5405" spans="1:1">
      <c r="A5405" s="19">
        <v>5405</v>
      </c>
    </row>
    <row r="5406" spans="1:1">
      <c r="A5406" s="19">
        <v>5406</v>
      </c>
    </row>
    <row r="5407" spans="1:1">
      <c r="A5407" s="19">
        <v>5407</v>
      </c>
    </row>
    <row r="5408" spans="1:1">
      <c r="A5408" s="19">
        <v>5408</v>
      </c>
    </row>
    <row r="5409" spans="1:1">
      <c r="A5409" s="19">
        <v>5409</v>
      </c>
    </row>
    <row r="5410" spans="1:1">
      <c r="A5410" s="19">
        <v>5410</v>
      </c>
    </row>
    <row r="5411" spans="1:1">
      <c r="A5411" s="19">
        <v>5411</v>
      </c>
    </row>
    <row r="5412" spans="1:1">
      <c r="A5412" s="19">
        <v>5412</v>
      </c>
    </row>
    <row r="5413" spans="1:1">
      <c r="A5413" s="19">
        <v>5413</v>
      </c>
    </row>
    <row r="5414" spans="1:1">
      <c r="A5414" s="19">
        <v>5414</v>
      </c>
    </row>
    <row r="5415" spans="1:1">
      <c r="A5415" s="19">
        <v>5415</v>
      </c>
    </row>
    <row r="5416" spans="1:1">
      <c r="A5416" s="19">
        <v>5416</v>
      </c>
    </row>
    <row r="5417" spans="1:1">
      <c r="A5417" s="19">
        <v>5417</v>
      </c>
    </row>
    <row r="5418" spans="1:1">
      <c r="A5418" s="19">
        <v>5418</v>
      </c>
    </row>
    <row r="5419" spans="1:1">
      <c r="A5419" s="19">
        <v>5419</v>
      </c>
    </row>
    <row r="5420" spans="1:1">
      <c r="A5420" s="19">
        <v>5420</v>
      </c>
    </row>
    <row r="5421" spans="1:1">
      <c r="A5421" s="19">
        <v>5421</v>
      </c>
    </row>
    <row r="5422" spans="1:1">
      <c r="A5422" s="19">
        <v>5422</v>
      </c>
    </row>
    <row r="5423" spans="1:1">
      <c r="A5423" s="19">
        <v>5423</v>
      </c>
    </row>
    <row r="5424" spans="1:1">
      <c r="A5424" s="19">
        <v>5424</v>
      </c>
    </row>
    <row r="5425" spans="1:1">
      <c r="A5425" s="19">
        <v>5425</v>
      </c>
    </row>
    <row r="5426" spans="1:1">
      <c r="A5426" s="19">
        <v>5426</v>
      </c>
    </row>
    <row r="5427" spans="1:1">
      <c r="A5427" s="19">
        <v>5427</v>
      </c>
    </row>
    <row r="5428" spans="1:1">
      <c r="A5428" s="19">
        <v>5428</v>
      </c>
    </row>
    <row r="5429" spans="1:1">
      <c r="A5429" s="19">
        <v>5429</v>
      </c>
    </row>
    <row r="5430" spans="1:1">
      <c r="A5430" s="19">
        <v>5430</v>
      </c>
    </row>
    <row r="5431" spans="1:1">
      <c r="A5431" s="19">
        <v>5431</v>
      </c>
    </row>
    <row r="5432" spans="1:1">
      <c r="A5432" s="19">
        <v>5432</v>
      </c>
    </row>
    <row r="5433" spans="1:1">
      <c r="A5433" s="19">
        <v>5433</v>
      </c>
    </row>
    <row r="5434" spans="1:1">
      <c r="A5434" s="19">
        <v>5434</v>
      </c>
    </row>
    <row r="5435" spans="1:1">
      <c r="A5435" s="19">
        <v>5435</v>
      </c>
    </row>
    <row r="5436" spans="1:1">
      <c r="A5436" s="19">
        <v>5436</v>
      </c>
    </row>
    <row r="5437" spans="1:1">
      <c r="A5437" s="19">
        <v>5437</v>
      </c>
    </row>
    <row r="5438" spans="1:1">
      <c r="A5438" s="19">
        <v>5438</v>
      </c>
    </row>
    <row r="5439" spans="1:1">
      <c r="A5439" s="19">
        <v>5439</v>
      </c>
    </row>
    <row r="5440" spans="1:1">
      <c r="A5440" s="19">
        <v>5440</v>
      </c>
    </row>
    <row r="5441" spans="1:1">
      <c r="A5441" s="19">
        <v>5441</v>
      </c>
    </row>
    <row r="5442" spans="1:1">
      <c r="A5442" s="19">
        <v>5442</v>
      </c>
    </row>
    <row r="5443" spans="1:1">
      <c r="A5443" s="19">
        <v>5443</v>
      </c>
    </row>
    <row r="5444" spans="1:1">
      <c r="A5444" s="19">
        <v>5444</v>
      </c>
    </row>
    <row r="5445" spans="1:1">
      <c r="A5445" s="19">
        <v>5445</v>
      </c>
    </row>
    <row r="5446" spans="1:1">
      <c r="A5446" s="19">
        <v>5446</v>
      </c>
    </row>
    <row r="5447" spans="1:1">
      <c r="A5447" s="19">
        <v>5447</v>
      </c>
    </row>
    <row r="5448" spans="1:1">
      <c r="A5448" s="19">
        <v>5448</v>
      </c>
    </row>
    <row r="5449" spans="1:1">
      <c r="A5449" s="19">
        <v>5449</v>
      </c>
    </row>
    <row r="5450" spans="1:1">
      <c r="A5450" s="19">
        <v>5450</v>
      </c>
    </row>
    <row r="5451" spans="1:1">
      <c r="A5451" s="19">
        <v>5451</v>
      </c>
    </row>
    <row r="5452" spans="1:1">
      <c r="A5452" s="19">
        <v>5452</v>
      </c>
    </row>
    <row r="5453" spans="1:1">
      <c r="A5453" s="19">
        <v>5453</v>
      </c>
    </row>
    <row r="5454" spans="1:1">
      <c r="A5454" s="19">
        <v>5454</v>
      </c>
    </row>
    <row r="5455" spans="1:1">
      <c r="A5455" s="19">
        <v>5455</v>
      </c>
    </row>
    <row r="5456" spans="1:1">
      <c r="A5456" s="19">
        <v>5456</v>
      </c>
    </row>
    <row r="5457" spans="1:1">
      <c r="A5457" s="19">
        <v>5457</v>
      </c>
    </row>
    <row r="5458" spans="1:1">
      <c r="A5458" s="19">
        <v>5458</v>
      </c>
    </row>
    <row r="5459" spans="1:1">
      <c r="A5459" s="19">
        <v>5459</v>
      </c>
    </row>
    <row r="5460" spans="1:1">
      <c r="A5460" s="19">
        <v>5460</v>
      </c>
    </row>
    <row r="5461" spans="1:1">
      <c r="A5461" s="19">
        <v>5461</v>
      </c>
    </row>
    <row r="5462" spans="1:1">
      <c r="A5462" s="19">
        <v>5462</v>
      </c>
    </row>
    <row r="5463" spans="1:1">
      <c r="A5463" s="19">
        <v>5463</v>
      </c>
    </row>
    <row r="5464" spans="1:1">
      <c r="A5464" s="19">
        <v>5464</v>
      </c>
    </row>
    <row r="5465" spans="1:1">
      <c r="A5465" s="19">
        <v>5465</v>
      </c>
    </row>
    <row r="5466" spans="1:1">
      <c r="A5466" s="19">
        <v>5466</v>
      </c>
    </row>
    <row r="5467" spans="1:1">
      <c r="A5467" s="19">
        <v>5467</v>
      </c>
    </row>
    <row r="5468" spans="1:1">
      <c r="A5468" s="19">
        <v>5468</v>
      </c>
    </row>
    <row r="5469" spans="1:1">
      <c r="A5469" s="19">
        <v>5469</v>
      </c>
    </row>
    <row r="5470" spans="1:1">
      <c r="A5470" s="19">
        <v>5470</v>
      </c>
    </row>
    <row r="5471" spans="1:1">
      <c r="A5471" s="19">
        <v>5471</v>
      </c>
    </row>
    <row r="5472" spans="1:1">
      <c r="A5472" s="19">
        <v>5472</v>
      </c>
    </row>
    <row r="5473" spans="1:1">
      <c r="A5473" s="19">
        <v>5473</v>
      </c>
    </row>
    <row r="5474" spans="1:1">
      <c r="A5474" s="19">
        <v>5474</v>
      </c>
    </row>
    <row r="5475" spans="1:1">
      <c r="A5475" s="19">
        <v>5475</v>
      </c>
    </row>
    <row r="5476" spans="1:1">
      <c r="A5476" s="19">
        <v>5476</v>
      </c>
    </row>
    <row r="5477" spans="1:1">
      <c r="A5477" s="19">
        <v>5477</v>
      </c>
    </row>
    <row r="5478" spans="1:1">
      <c r="A5478" s="19">
        <v>5478</v>
      </c>
    </row>
    <row r="5479" spans="1:1">
      <c r="A5479" s="19">
        <v>5479</v>
      </c>
    </row>
    <row r="5480" spans="1:1">
      <c r="A5480" s="19">
        <v>5480</v>
      </c>
    </row>
    <row r="5481" spans="1:1">
      <c r="A5481" s="19">
        <v>5481</v>
      </c>
    </row>
    <row r="5482" spans="1:1">
      <c r="A5482" s="19">
        <v>5482</v>
      </c>
    </row>
    <row r="5483" spans="1:1">
      <c r="A5483" s="19">
        <v>5483</v>
      </c>
    </row>
    <row r="5484" spans="1:1">
      <c r="A5484" s="19">
        <v>5484</v>
      </c>
    </row>
    <row r="5485" spans="1:1">
      <c r="A5485" s="19">
        <v>5485</v>
      </c>
    </row>
    <row r="5486" spans="1:1">
      <c r="A5486" s="19">
        <v>5486</v>
      </c>
    </row>
    <row r="5487" spans="1:1">
      <c r="A5487" s="19">
        <v>5487</v>
      </c>
    </row>
    <row r="5488" spans="1:1">
      <c r="A5488" s="19">
        <v>5488</v>
      </c>
    </row>
    <row r="5489" spans="1:1">
      <c r="A5489" s="19">
        <v>5489</v>
      </c>
    </row>
    <row r="5490" spans="1:1">
      <c r="A5490" s="19">
        <v>5490</v>
      </c>
    </row>
    <row r="5491" spans="1:1">
      <c r="A5491" s="19">
        <v>5491</v>
      </c>
    </row>
    <row r="5492" spans="1:1">
      <c r="A5492" s="19">
        <v>5492</v>
      </c>
    </row>
    <row r="5493" spans="1:1">
      <c r="A5493" s="19">
        <v>5493</v>
      </c>
    </row>
    <row r="5494" spans="1:1">
      <c r="A5494" s="19">
        <v>5494</v>
      </c>
    </row>
    <row r="5495" spans="1:1">
      <c r="A5495" s="19">
        <v>5495</v>
      </c>
    </row>
    <row r="5496" spans="1:1">
      <c r="A5496" s="19">
        <v>5496</v>
      </c>
    </row>
    <row r="5497" spans="1:1">
      <c r="A5497" s="19">
        <v>5497</v>
      </c>
    </row>
    <row r="5498" spans="1:1">
      <c r="A5498" s="19">
        <v>5498</v>
      </c>
    </row>
    <row r="5499" spans="1:1">
      <c r="A5499" s="19">
        <v>5499</v>
      </c>
    </row>
    <row r="5500" spans="1:1">
      <c r="A5500" s="19">
        <v>5500</v>
      </c>
    </row>
    <row r="5501" spans="1:1">
      <c r="A5501" s="19">
        <v>5501</v>
      </c>
    </row>
    <row r="5502" spans="1:1">
      <c r="A5502" s="19">
        <v>5502</v>
      </c>
    </row>
    <row r="5503" spans="1:1">
      <c r="A5503" s="19">
        <v>5503</v>
      </c>
    </row>
    <row r="5504" spans="1:1">
      <c r="A5504" s="19">
        <v>5504</v>
      </c>
    </row>
    <row r="5505" spans="1:1">
      <c r="A5505" s="19">
        <v>5505</v>
      </c>
    </row>
    <row r="5506" spans="1:1">
      <c r="A5506" s="19">
        <v>5506</v>
      </c>
    </row>
    <row r="5507" spans="1:1">
      <c r="A5507" s="19">
        <v>5507</v>
      </c>
    </row>
    <row r="5508" spans="1:1">
      <c r="A5508" s="19">
        <v>5508</v>
      </c>
    </row>
    <row r="5509" spans="1:1">
      <c r="A5509" s="19">
        <v>5509</v>
      </c>
    </row>
    <row r="5510" spans="1:1">
      <c r="A5510" s="19">
        <v>5510</v>
      </c>
    </row>
    <row r="5511" spans="1:1">
      <c r="A5511" s="19">
        <v>5511</v>
      </c>
    </row>
    <row r="5512" spans="1:1">
      <c r="A5512" s="19">
        <v>5512</v>
      </c>
    </row>
    <row r="5513" spans="1:1">
      <c r="A5513" s="19">
        <v>5513</v>
      </c>
    </row>
    <row r="5514" spans="1:1">
      <c r="A5514" s="19">
        <v>5514</v>
      </c>
    </row>
    <row r="5515" spans="1:1">
      <c r="A5515" s="19">
        <v>5515</v>
      </c>
    </row>
    <row r="5516" spans="1:1">
      <c r="A5516" s="19">
        <v>5516</v>
      </c>
    </row>
    <row r="5517" spans="1:1">
      <c r="A5517" s="19">
        <v>5517</v>
      </c>
    </row>
    <row r="5518" spans="1:1">
      <c r="A5518" s="19">
        <v>5518</v>
      </c>
    </row>
    <row r="5519" spans="1:1">
      <c r="A5519" s="19">
        <v>5519</v>
      </c>
    </row>
    <row r="5520" spans="1:1">
      <c r="A5520" s="19">
        <v>5520</v>
      </c>
    </row>
    <row r="5521" spans="1:1">
      <c r="A5521" s="19">
        <v>5521</v>
      </c>
    </row>
    <row r="5522" spans="1:1">
      <c r="A5522" s="19">
        <v>5522</v>
      </c>
    </row>
    <row r="5523" spans="1:1">
      <c r="A5523" s="19">
        <v>5523</v>
      </c>
    </row>
    <row r="5524" spans="1:1">
      <c r="A5524" s="19">
        <v>5524</v>
      </c>
    </row>
    <row r="5525" spans="1:1">
      <c r="A5525" s="19">
        <v>5525</v>
      </c>
    </row>
    <row r="5526" spans="1:1">
      <c r="A5526" s="19">
        <v>5526</v>
      </c>
    </row>
    <row r="5527" spans="1:1">
      <c r="A5527" s="19">
        <v>5527</v>
      </c>
    </row>
    <row r="5528" spans="1:1">
      <c r="A5528" s="19">
        <v>5528</v>
      </c>
    </row>
    <row r="5529" spans="1:1">
      <c r="A5529" s="19">
        <v>5529</v>
      </c>
    </row>
    <row r="5530" spans="1:1">
      <c r="A5530" s="19">
        <v>5530</v>
      </c>
    </row>
    <row r="5531" spans="1:1">
      <c r="A5531" s="19">
        <v>5531</v>
      </c>
    </row>
    <row r="5532" spans="1:1">
      <c r="A5532" s="19">
        <v>5532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1">
      <c r="A1" s="2" t="s">
        <v>1212</v>
      </c>
    </row>
    <row r="2" spans="1:1">
      <c r="A2" s="2" t="s">
        <v>1213</v>
      </c>
    </row>
    <row r="3" spans="1:1">
      <c r="A3" s="2" t="s">
        <v>1214</v>
      </c>
    </row>
    <row r="4" spans="1:1">
      <c r="A4" s="2" t="s">
        <v>1215</v>
      </c>
    </row>
    <row r="5" spans="1:1">
      <c r="A5" s="2" t="s">
        <v>1216</v>
      </c>
    </row>
    <row r="6" spans="1:1">
      <c r="A6" s="2" t="s">
        <v>1217</v>
      </c>
    </row>
    <row r="7" spans="1:1">
      <c r="A7" s="2" t="s">
        <v>1218</v>
      </c>
    </row>
    <row r="8" spans="1:1">
      <c r="A8" s="2" t="s">
        <v>1219</v>
      </c>
    </row>
    <row r="9" spans="1:1">
      <c r="A9" s="2" t="s">
        <v>1220</v>
      </c>
    </row>
    <row r="10" spans="1:1">
      <c r="A10" s="2" t="s">
        <v>1221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01"/>
  <sheetViews>
    <sheetView topLeftCell="K1" workbookViewId="0">
      <pane ySplit="1" topLeftCell="A2" activePane="bottomLeft" state="frozen"/>
      <selection pane="bottomLeft" activeCell="U2" sqref="U2"/>
    </sheetView>
  </sheetViews>
  <sheetFormatPr defaultColWidth="14.42578125" defaultRowHeight="15" customHeight="1"/>
  <cols>
    <col min="1" max="1" width="14.140625" bestFit="1" customWidth="1"/>
    <col min="2" max="2" width="15.42578125" bestFit="1" customWidth="1"/>
    <col min="3" max="3" width="15.85546875" bestFit="1" customWidth="1"/>
    <col min="4" max="4" width="14.85546875" bestFit="1" customWidth="1"/>
    <col min="5" max="5" width="16" bestFit="1" customWidth="1"/>
    <col min="6" max="6" width="9.85546875" style="41" bestFit="1" customWidth="1"/>
    <col min="7" max="7" width="10.5703125" bestFit="1" customWidth="1"/>
    <col min="8" max="8" width="11.140625" bestFit="1" customWidth="1"/>
    <col min="9" max="9" width="12.140625" bestFit="1" customWidth="1"/>
    <col min="10" max="10" width="23" bestFit="1" customWidth="1"/>
    <col min="11" max="11" width="19" bestFit="1" customWidth="1"/>
    <col min="12" max="12" width="21.140625" bestFit="1" customWidth="1"/>
    <col min="13" max="13" width="19.140625" bestFit="1" customWidth="1"/>
    <col min="14" max="14" width="15.140625" bestFit="1" customWidth="1"/>
    <col min="15" max="15" width="19" bestFit="1" customWidth="1"/>
    <col min="16" max="16" width="15.42578125" bestFit="1" customWidth="1"/>
    <col min="17" max="17" width="13.42578125" bestFit="1" customWidth="1"/>
    <col min="18" max="18" width="14.5703125" bestFit="1" customWidth="1"/>
    <col min="19" max="19" width="19.85546875" bestFit="1" customWidth="1"/>
    <col min="20" max="20" width="16.85546875" bestFit="1" customWidth="1"/>
    <col min="21" max="21" width="18.42578125" bestFit="1" customWidth="1"/>
    <col min="22" max="22" width="16" bestFit="1" customWidth="1"/>
    <col min="23" max="23" width="8.7109375" customWidth="1"/>
    <col min="24" max="24" width="19.85546875" bestFit="1" customWidth="1"/>
    <col min="25" max="27" width="3" bestFit="1" customWidth="1"/>
    <col min="28" max="28" width="12" bestFit="1" customWidth="1"/>
    <col min="29" max="31" width="8.7109375" customWidth="1"/>
  </cols>
  <sheetData>
    <row r="1" spans="1:28">
      <c r="A1" s="1" t="s">
        <v>0</v>
      </c>
      <c r="B1" s="1" t="s">
        <v>1254</v>
      </c>
      <c r="C1" s="1" t="s">
        <v>1255</v>
      </c>
      <c r="D1" s="1" t="s">
        <v>1778</v>
      </c>
      <c r="E1" s="1" t="s">
        <v>1256</v>
      </c>
      <c r="F1" s="40" t="s">
        <v>1779</v>
      </c>
      <c r="G1" s="1" t="s">
        <v>1257</v>
      </c>
      <c r="H1" s="1" t="s">
        <v>1258</v>
      </c>
      <c r="I1" s="1" t="s">
        <v>1259</v>
      </c>
      <c r="J1" s="1" t="s">
        <v>1260</v>
      </c>
      <c r="K1" s="1" t="s">
        <v>1261</v>
      </c>
      <c r="L1" s="1" t="s">
        <v>1262</v>
      </c>
      <c r="M1" s="1" t="s">
        <v>1263</v>
      </c>
      <c r="N1" s="14" t="s">
        <v>1787</v>
      </c>
      <c r="O1" s="1" t="s">
        <v>1264</v>
      </c>
      <c r="P1" s="14" t="s">
        <v>1786</v>
      </c>
      <c r="Q1" s="1" t="s">
        <v>1265</v>
      </c>
      <c r="R1" s="14" t="s">
        <v>1785</v>
      </c>
      <c r="S1" s="1" t="s">
        <v>1266</v>
      </c>
      <c r="T1" s="1" t="s">
        <v>1267</v>
      </c>
      <c r="U1" s="1" t="s">
        <v>1268</v>
      </c>
      <c r="V1" s="1" t="s">
        <v>1269</v>
      </c>
    </row>
    <row r="2" spans="1:28">
      <c r="A2" s="2" t="s">
        <v>7</v>
      </c>
      <c r="B2" s="2" t="s">
        <v>1270</v>
      </c>
      <c r="C2" s="2">
        <v>168</v>
      </c>
      <c r="D2" s="2">
        <f>C2/100</f>
        <v>1.68</v>
      </c>
      <c r="E2" s="2">
        <v>82.4</v>
      </c>
      <c r="F2" s="22">
        <f>E2/(D2*D2)</f>
        <v>29.195011337868486</v>
      </c>
      <c r="G2" s="2" t="b">
        <v>0</v>
      </c>
      <c r="H2" s="2" t="b">
        <v>0</v>
      </c>
      <c r="I2" s="2" t="b">
        <v>0</v>
      </c>
      <c r="J2" s="2" t="b">
        <v>0</v>
      </c>
      <c r="K2" s="2" t="s">
        <v>1271</v>
      </c>
      <c r="L2" s="2">
        <v>151</v>
      </c>
      <c r="M2" s="2" t="b">
        <v>0</v>
      </c>
      <c r="N2" s="2" t="b">
        <f>IF(ISBLANK(M2),FALSE,IF(M2 ="Yes",TRUE,IF(M2="No",FALSE,M2)))</f>
        <v>0</v>
      </c>
      <c r="O2" s="2" t="b">
        <v>1</v>
      </c>
      <c r="P2" s="2" t="b">
        <f>IF(ISBLANK(O2),FALSE,IF(O2 ="Yes",TRUE,IF(O2="No",FALSE,O2)))</f>
        <v>1</v>
      </c>
      <c r="Q2" s="2" t="b">
        <v>1</v>
      </c>
      <c r="R2" s="2" t="b">
        <f>IF(ISBLANK(Q2),FALSE,IF(Q2 ="Yes",TRUE,IF(Q2="No",FALSE,Q2)))</f>
        <v>1</v>
      </c>
      <c r="S2" s="2" t="s">
        <v>1272</v>
      </c>
      <c r="T2" s="2" t="s">
        <v>1273</v>
      </c>
      <c r="U2" s="2" t="s">
        <v>1274</v>
      </c>
      <c r="V2" s="2" t="s">
        <v>1275</v>
      </c>
      <c r="X2" t="str" cm="1">
        <f t="array" ref="X2:X16">_xlfn.UNIQUE(S2:S1001)</f>
        <v>Fractured Leg</v>
      </c>
      <c r="Y2">
        <f>COUNTIF(S2:S1001,X2)</f>
        <v>69</v>
      </c>
      <c r="Z2">
        <f>_xlfn.MODE.SNGL(Y2:Y16)</f>
        <v>69</v>
      </c>
      <c r="AA2">
        <f>MEDIAN(Y2:Y16)</f>
        <v>69</v>
      </c>
      <c r="AB2">
        <f>AVERAGE(Y2:Y16)</f>
        <v>66.666666666666671</v>
      </c>
    </row>
    <row r="3" spans="1:28">
      <c r="A3" s="2" t="s">
        <v>12</v>
      </c>
      <c r="B3" s="2" t="s">
        <v>1276</v>
      </c>
      <c r="C3" s="2">
        <v>152</v>
      </c>
      <c r="D3" s="2">
        <f t="shared" ref="D3:D66" si="0">C3/100</f>
        <v>1.52</v>
      </c>
      <c r="E3" s="2">
        <v>64.8</v>
      </c>
      <c r="F3" s="22">
        <f t="shared" ref="F3:F66" si="1">E3/(D3*D3)</f>
        <v>28.047091412742382</v>
      </c>
      <c r="G3" s="2" t="b">
        <v>0</v>
      </c>
      <c r="H3" s="2" t="b">
        <v>0</v>
      </c>
      <c r="I3" s="2" t="b">
        <v>0</v>
      </c>
      <c r="J3" s="2" t="b">
        <v>0</v>
      </c>
      <c r="K3" s="2" t="s">
        <v>1277</v>
      </c>
      <c r="L3" s="2">
        <v>191</v>
      </c>
      <c r="M3" s="2" t="b">
        <v>0</v>
      </c>
      <c r="N3" s="2" t="b">
        <f t="shared" ref="N3:N66" si="2">IF(ISBLANK(M3),FALSE,IF(M3 ="Yes",TRUE,IF(M3="No",FALSE,M3)))</f>
        <v>0</v>
      </c>
      <c r="O3" s="2" t="b">
        <v>1</v>
      </c>
      <c r="P3" s="2" t="b">
        <f t="shared" ref="P3:P66" si="3">IF(ISBLANK(O3),FALSE,IF(O3 ="Yes",TRUE,IF(O3="No",FALSE,O3)))</f>
        <v>1</v>
      </c>
      <c r="Q3" s="2" t="b">
        <v>1</v>
      </c>
      <c r="R3" s="2" t="b">
        <f t="shared" ref="R3:R66" si="4">IF(ISBLANK(Q3),FALSE,IF(Q3 ="Yes",TRUE,IF(Q3="No",FALSE,Q3)))</f>
        <v>1</v>
      </c>
      <c r="S3" s="2" t="s">
        <v>1338</v>
      </c>
      <c r="T3" s="2" t="s">
        <v>1273</v>
      </c>
      <c r="U3" s="2" t="s">
        <v>1278</v>
      </c>
      <c r="V3" s="2" t="s">
        <v>1279</v>
      </c>
      <c r="X3" t="str">
        <v>Prostate Cancer</v>
      </c>
      <c r="Y3">
        <f t="shared" ref="Y3:Y16" si="5">COUNTIF(S3:S1002,X3)</f>
        <v>74</v>
      </c>
    </row>
    <row r="4" spans="1:28">
      <c r="A4" s="2" t="s">
        <v>15</v>
      </c>
      <c r="B4" s="2" t="s">
        <v>1280</v>
      </c>
      <c r="C4" s="2">
        <v>170</v>
      </c>
      <c r="D4" s="2">
        <f t="shared" si="0"/>
        <v>1.7</v>
      </c>
      <c r="E4" s="2">
        <v>69.400000000000006</v>
      </c>
      <c r="F4" s="22">
        <f t="shared" si="1"/>
        <v>24.01384083044983</v>
      </c>
      <c r="G4" s="2" t="b">
        <v>1</v>
      </c>
      <c r="H4" s="2" t="b">
        <v>0</v>
      </c>
      <c r="I4" s="2" t="b">
        <v>0</v>
      </c>
      <c r="J4" s="2" t="b">
        <v>0</v>
      </c>
      <c r="K4" s="2" t="s">
        <v>1281</v>
      </c>
      <c r="L4" s="2">
        <v>152</v>
      </c>
      <c r="M4" s="2" t="b">
        <v>0</v>
      </c>
      <c r="N4" s="2" t="b">
        <f t="shared" si="2"/>
        <v>0</v>
      </c>
      <c r="P4" s="2" t="b">
        <f t="shared" si="3"/>
        <v>0</v>
      </c>
      <c r="Q4" s="2" t="b">
        <v>0</v>
      </c>
      <c r="R4" s="2" t="b">
        <f t="shared" si="4"/>
        <v>0</v>
      </c>
      <c r="S4" s="2" t="s">
        <v>1282</v>
      </c>
      <c r="T4" s="13" t="s">
        <v>1273</v>
      </c>
      <c r="U4" s="2" t="s">
        <v>1274</v>
      </c>
      <c r="V4" s="2" t="s">
        <v>1283</v>
      </c>
      <c r="X4" t="str">
        <v>Stroke</v>
      </c>
      <c r="Y4">
        <f t="shared" si="5"/>
        <v>62</v>
      </c>
    </row>
    <row r="5" spans="1:28">
      <c r="A5" s="2" t="s">
        <v>18</v>
      </c>
      <c r="B5" s="2" t="s">
        <v>1284</v>
      </c>
      <c r="C5" s="2">
        <v>169</v>
      </c>
      <c r="D5" s="2">
        <f t="shared" si="0"/>
        <v>1.69</v>
      </c>
      <c r="E5" s="2">
        <v>89.3</v>
      </c>
      <c r="F5" s="22">
        <f t="shared" si="1"/>
        <v>31.266412240467773</v>
      </c>
      <c r="G5" s="2" t="b">
        <v>1</v>
      </c>
      <c r="H5" s="2" t="b">
        <v>1</v>
      </c>
      <c r="I5" s="2" t="b">
        <v>0</v>
      </c>
      <c r="J5" s="2" t="b">
        <v>0</v>
      </c>
      <c r="K5" s="2" t="s">
        <v>1285</v>
      </c>
      <c r="L5" s="2">
        <v>203</v>
      </c>
      <c r="M5" s="2" t="b">
        <v>1</v>
      </c>
      <c r="N5" s="2" t="b">
        <f t="shared" si="2"/>
        <v>1</v>
      </c>
      <c r="O5" s="2" t="b">
        <v>0</v>
      </c>
      <c r="P5" s="2" t="b">
        <f t="shared" si="3"/>
        <v>0</v>
      </c>
      <c r="Q5" s="2" t="b">
        <v>1</v>
      </c>
      <c r="R5" s="2" t="b">
        <f t="shared" si="4"/>
        <v>1</v>
      </c>
      <c r="S5" s="2" t="s">
        <v>1286</v>
      </c>
      <c r="T5" s="2" t="s">
        <v>1273</v>
      </c>
      <c r="U5" s="2" t="s">
        <v>1274</v>
      </c>
      <c r="V5" s="2" t="s">
        <v>1287</v>
      </c>
      <c r="X5" t="str">
        <v>Heart Attack</v>
      </c>
      <c r="Y5">
        <f t="shared" si="5"/>
        <v>71</v>
      </c>
    </row>
    <row r="6" spans="1:28">
      <c r="A6" s="2" t="s">
        <v>21</v>
      </c>
      <c r="B6" s="2" t="s">
        <v>1270</v>
      </c>
      <c r="C6" s="2">
        <v>161</v>
      </c>
      <c r="D6" s="2">
        <f t="shared" si="0"/>
        <v>1.61</v>
      </c>
      <c r="E6" s="2">
        <v>69.400000000000006</v>
      </c>
      <c r="F6" s="22">
        <f t="shared" si="1"/>
        <v>26.773658423671925</v>
      </c>
      <c r="G6" s="2" t="b">
        <v>1</v>
      </c>
      <c r="H6" s="2" t="b">
        <v>0</v>
      </c>
      <c r="I6" s="2" t="b">
        <v>1</v>
      </c>
      <c r="J6" s="2" t="b">
        <v>0</v>
      </c>
      <c r="K6" s="2" t="s">
        <v>1288</v>
      </c>
      <c r="L6" s="2">
        <v>164</v>
      </c>
      <c r="M6" s="2" t="b">
        <v>0</v>
      </c>
      <c r="N6" s="2" t="b">
        <f t="shared" si="2"/>
        <v>0</v>
      </c>
      <c r="O6" s="2" t="b">
        <v>0</v>
      </c>
      <c r="P6" s="2" t="b">
        <f t="shared" si="3"/>
        <v>0</v>
      </c>
      <c r="R6" s="2" t="b">
        <f t="shared" si="4"/>
        <v>0</v>
      </c>
      <c r="S6" s="2" t="s">
        <v>1289</v>
      </c>
      <c r="T6" s="2" t="s">
        <v>1290</v>
      </c>
      <c r="U6" s="2" t="s">
        <v>1274</v>
      </c>
      <c r="V6" s="2" t="s">
        <v>1275</v>
      </c>
      <c r="X6" t="str">
        <v>Appendicitis</v>
      </c>
      <c r="Y6">
        <f t="shared" si="5"/>
        <v>65</v>
      </c>
    </row>
    <row r="7" spans="1:28">
      <c r="A7" s="2" t="s">
        <v>23</v>
      </c>
      <c r="B7" s="2" t="s">
        <v>1270</v>
      </c>
      <c r="C7" s="2">
        <v>157</v>
      </c>
      <c r="D7" s="2">
        <f t="shared" si="0"/>
        <v>1.57</v>
      </c>
      <c r="E7" s="2">
        <v>76.599999999999994</v>
      </c>
      <c r="F7" s="22">
        <f t="shared" si="1"/>
        <v>31.076311412227675</v>
      </c>
      <c r="G7" s="2" t="b">
        <v>1</v>
      </c>
      <c r="H7" s="2" t="b">
        <v>0</v>
      </c>
      <c r="I7" s="2" t="b">
        <v>0</v>
      </c>
      <c r="J7" s="2" t="b">
        <v>0</v>
      </c>
      <c r="K7" s="2" t="s">
        <v>1291</v>
      </c>
      <c r="L7" s="2">
        <v>223</v>
      </c>
      <c r="M7" s="2" t="b">
        <v>0</v>
      </c>
      <c r="N7" s="2" t="b">
        <f t="shared" si="2"/>
        <v>0</v>
      </c>
      <c r="O7" s="2" t="b">
        <v>1</v>
      </c>
      <c r="P7" s="2" t="b">
        <f t="shared" si="3"/>
        <v>1</v>
      </c>
      <c r="Q7" s="2" t="b">
        <v>1</v>
      </c>
      <c r="R7" s="2" t="b">
        <f t="shared" si="4"/>
        <v>1</v>
      </c>
      <c r="S7" s="2" t="s">
        <v>1292</v>
      </c>
      <c r="T7" s="2" t="s">
        <v>1290</v>
      </c>
      <c r="U7" s="2" t="s">
        <v>1274</v>
      </c>
      <c r="V7" s="2" t="s">
        <v>1279</v>
      </c>
      <c r="X7" t="str">
        <v>Fractured Arm</v>
      </c>
      <c r="Y7">
        <f t="shared" si="5"/>
        <v>60</v>
      </c>
    </row>
    <row r="8" spans="1:28">
      <c r="A8" s="2" t="s">
        <v>25</v>
      </c>
      <c r="B8" s="2" t="s">
        <v>1293</v>
      </c>
      <c r="C8" s="2">
        <v>172</v>
      </c>
      <c r="D8" s="2">
        <f t="shared" si="0"/>
        <v>1.72</v>
      </c>
      <c r="E8" s="2">
        <v>91.5</v>
      </c>
      <c r="F8" s="22">
        <f t="shared" si="1"/>
        <v>30.928880475932939</v>
      </c>
      <c r="G8" s="2" t="b">
        <v>0</v>
      </c>
      <c r="H8" s="2" t="b">
        <v>0</v>
      </c>
      <c r="I8" s="2" t="b">
        <v>1</v>
      </c>
      <c r="J8" s="2" t="b">
        <v>0</v>
      </c>
      <c r="K8" s="2" t="s">
        <v>1294</v>
      </c>
      <c r="L8" s="2">
        <v>219</v>
      </c>
      <c r="M8" s="2" t="b">
        <v>0</v>
      </c>
      <c r="N8" s="2" t="b">
        <f t="shared" si="2"/>
        <v>0</v>
      </c>
      <c r="O8" s="2" t="b">
        <v>1</v>
      </c>
      <c r="P8" s="2" t="b">
        <f t="shared" si="3"/>
        <v>1</v>
      </c>
      <c r="Q8" s="2" t="b">
        <v>1</v>
      </c>
      <c r="R8" s="2" t="b">
        <f t="shared" si="4"/>
        <v>1</v>
      </c>
      <c r="S8" s="2" t="s">
        <v>1295</v>
      </c>
      <c r="T8" s="2" t="s">
        <v>1273</v>
      </c>
      <c r="U8" s="2" t="s">
        <v>1278</v>
      </c>
      <c r="V8" s="2" t="s">
        <v>1296</v>
      </c>
      <c r="X8" t="str">
        <v>Childbirth</v>
      </c>
      <c r="Y8">
        <f t="shared" si="5"/>
        <v>66</v>
      </c>
    </row>
    <row r="9" spans="1:28">
      <c r="A9" s="2" t="s">
        <v>27</v>
      </c>
      <c r="B9" s="2" t="s">
        <v>1293</v>
      </c>
      <c r="C9" s="2">
        <v>161</v>
      </c>
      <c r="D9" s="2">
        <f t="shared" si="0"/>
        <v>1.61</v>
      </c>
      <c r="E9" s="2">
        <v>75.599999999999994</v>
      </c>
      <c r="F9" s="22">
        <f t="shared" si="1"/>
        <v>29.165541452876042</v>
      </c>
      <c r="G9" s="2" t="b">
        <v>1</v>
      </c>
      <c r="H9" s="2" t="b">
        <v>0</v>
      </c>
      <c r="I9" s="2" t="b">
        <v>1</v>
      </c>
      <c r="J9" s="2" t="b">
        <v>1</v>
      </c>
      <c r="K9" s="2" t="s">
        <v>1297</v>
      </c>
      <c r="L9" s="2">
        <v>211</v>
      </c>
      <c r="M9" s="2" t="b">
        <v>1</v>
      </c>
      <c r="N9" s="2" t="b">
        <f t="shared" si="2"/>
        <v>1</v>
      </c>
      <c r="O9" s="2" t="b">
        <v>0</v>
      </c>
      <c r="P9" s="2" t="b">
        <f t="shared" si="3"/>
        <v>0</v>
      </c>
      <c r="Q9" s="2" t="b">
        <v>1</v>
      </c>
      <c r="R9" s="2" t="b">
        <f t="shared" si="4"/>
        <v>1</v>
      </c>
      <c r="S9" s="2" t="s">
        <v>1309</v>
      </c>
      <c r="T9" s="2" t="s">
        <v>1290</v>
      </c>
      <c r="U9" s="2" t="s">
        <v>1278</v>
      </c>
      <c r="V9" s="2" t="s">
        <v>1275</v>
      </c>
      <c r="X9" t="str">
        <v>Hypertension</v>
      </c>
      <c r="Y9">
        <f t="shared" si="5"/>
        <v>69</v>
      </c>
    </row>
    <row r="10" spans="1:28">
      <c r="A10" s="2" t="s">
        <v>30</v>
      </c>
      <c r="B10" s="2" t="s">
        <v>1276</v>
      </c>
      <c r="C10" s="2">
        <v>176</v>
      </c>
      <c r="D10" s="2">
        <f t="shared" si="0"/>
        <v>1.76</v>
      </c>
      <c r="E10" s="2">
        <v>90.7</v>
      </c>
      <c r="F10" s="22">
        <f t="shared" si="1"/>
        <v>29.280733471074381</v>
      </c>
      <c r="G10" s="2" t="b">
        <v>0</v>
      </c>
      <c r="H10" s="2" t="b">
        <v>0</v>
      </c>
      <c r="I10" s="2" t="b">
        <v>0</v>
      </c>
      <c r="J10" s="2" t="b">
        <v>1</v>
      </c>
      <c r="K10" s="2" t="s">
        <v>1298</v>
      </c>
      <c r="L10" s="2">
        <v>201</v>
      </c>
      <c r="M10" s="2" t="b">
        <v>1</v>
      </c>
      <c r="N10" s="2" t="b">
        <f t="shared" si="2"/>
        <v>1</v>
      </c>
      <c r="O10" s="2" t="b">
        <v>1</v>
      </c>
      <c r="P10" s="2" t="b">
        <f t="shared" si="3"/>
        <v>1</v>
      </c>
      <c r="Q10" s="2" t="b">
        <v>1</v>
      </c>
      <c r="R10" s="2" t="b">
        <f t="shared" si="4"/>
        <v>1</v>
      </c>
      <c r="S10" s="2" t="s">
        <v>1299</v>
      </c>
      <c r="T10" s="2" t="s">
        <v>1273</v>
      </c>
      <c r="U10" s="2" t="s">
        <v>1300</v>
      </c>
      <c r="V10" s="2" t="s">
        <v>1275</v>
      </c>
      <c r="X10" t="str">
        <v>Respiratory Infection</v>
      </c>
      <c r="Y10">
        <f t="shared" si="5"/>
        <v>64</v>
      </c>
    </row>
    <row r="11" spans="1:28">
      <c r="A11" s="2" t="s">
        <v>32</v>
      </c>
      <c r="B11" s="2" t="s">
        <v>1301</v>
      </c>
      <c r="C11" s="2">
        <v>171</v>
      </c>
      <c r="D11" s="2">
        <f t="shared" si="0"/>
        <v>1.71</v>
      </c>
      <c r="E11" s="2">
        <v>97.9</v>
      </c>
      <c r="F11" s="22">
        <f t="shared" si="1"/>
        <v>33.480387127663221</v>
      </c>
      <c r="G11" s="2" t="b">
        <v>1</v>
      </c>
      <c r="H11" s="2" t="b">
        <v>0</v>
      </c>
      <c r="I11" s="2" t="b">
        <v>1</v>
      </c>
      <c r="J11" s="2" t="b">
        <v>0</v>
      </c>
      <c r="K11" s="2" t="s">
        <v>1302</v>
      </c>
      <c r="L11" s="2">
        <v>224</v>
      </c>
      <c r="M11" s="2" t="s">
        <v>1290</v>
      </c>
      <c r="N11" s="2" t="b">
        <f t="shared" si="2"/>
        <v>1</v>
      </c>
      <c r="P11" s="2" t="b">
        <f t="shared" si="3"/>
        <v>0</v>
      </c>
      <c r="Q11" s="2" t="b">
        <v>1</v>
      </c>
      <c r="R11" s="2" t="b">
        <f t="shared" si="4"/>
        <v>1</v>
      </c>
      <c r="S11" s="2" t="s">
        <v>1286</v>
      </c>
      <c r="T11" s="2" t="s">
        <v>1273</v>
      </c>
      <c r="U11" s="2" t="s">
        <v>1274</v>
      </c>
      <c r="V11" s="2" t="s">
        <v>1279</v>
      </c>
      <c r="X11" t="str">
        <v>Osteoarthritis</v>
      </c>
      <c r="Y11">
        <f t="shared" si="5"/>
        <v>51</v>
      </c>
    </row>
    <row r="12" spans="1:28">
      <c r="A12" s="2" t="s">
        <v>34</v>
      </c>
      <c r="B12" s="2" t="s">
        <v>1276</v>
      </c>
      <c r="C12" s="2">
        <v>167</v>
      </c>
      <c r="D12" s="2">
        <f t="shared" si="0"/>
        <v>1.67</v>
      </c>
      <c r="E12" s="2">
        <v>83.9</v>
      </c>
      <c r="F12" s="22">
        <f t="shared" si="1"/>
        <v>30.083545483882538</v>
      </c>
      <c r="G12" s="2" t="b">
        <v>0</v>
      </c>
      <c r="H12" s="2" t="b">
        <v>0</v>
      </c>
      <c r="I12" s="2" t="b">
        <v>0</v>
      </c>
      <c r="J12" s="2" t="b">
        <v>0</v>
      </c>
      <c r="K12" s="2" t="s">
        <v>1303</v>
      </c>
      <c r="L12" s="2">
        <v>192</v>
      </c>
      <c r="M12" s="2" t="b">
        <v>0</v>
      </c>
      <c r="N12" s="2" t="b">
        <f t="shared" si="2"/>
        <v>0</v>
      </c>
      <c r="O12" s="2" t="b">
        <v>1</v>
      </c>
      <c r="P12" s="2" t="b">
        <f t="shared" si="3"/>
        <v>1</v>
      </c>
      <c r="Q12" s="2" t="b">
        <v>1</v>
      </c>
      <c r="R12" s="2" t="b">
        <f t="shared" si="4"/>
        <v>1</v>
      </c>
      <c r="S12" s="2" t="s">
        <v>1289</v>
      </c>
      <c r="T12" s="2" t="s">
        <v>1273</v>
      </c>
      <c r="U12" s="2" t="s">
        <v>1300</v>
      </c>
      <c r="V12" s="2" t="s">
        <v>1283</v>
      </c>
      <c r="X12" t="str">
        <v>Kidney Stones</v>
      </c>
      <c r="Y12">
        <f t="shared" si="5"/>
        <v>73</v>
      </c>
    </row>
    <row r="13" spans="1:28">
      <c r="A13" s="2" t="s">
        <v>35</v>
      </c>
      <c r="B13" s="2" t="s">
        <v>1301</v>
      </c>
      <c r="C13" s="2">
        <v>159</v>
      </c>
      <c r="D13" s="2">
        <f t="shared" si="0"/>
        <v>1.59</v>
      </c>
      <c r="E13" s="2">
        <v>78.7</v>
      </c>
      <c r="F13" s="22">
        <f t="shared" si="1"/>
        <v>31.130097701831414</v>
      </c>
      <c r="G13" s="2" t="b">
        <v>0</v>
      </c>
      <c r="H13" s="2" t="b">
        <v>1</v>
      </c>
      <c r="I13" s="2" t="b">
        <v>1</v>
      </c>
      <c r="J13" s="2" t="b">
        <v>1</v>
      </c>
      <c r="K13" s="2" t="s">
        <v>1304</v>
      </c>
      <c r="L13" s="2">
        <v>215</v>
      </c>
      <c r="M13" s="2" t="b">
        <v>1</v>
      </c>
      <c r="N13" s="2" t="b">
        <f t="shared" si="2"/>
        <v>1</v>
      </c>
      <c r="O13" s="2" t="b">
        <v>0</v>
      </c>
      <c r="P13" s="2" t="b">
        <f t="shared" si="3"/>
        <v>0</v>
      </c>
      <c r="Q13" s="2" t="b">
        <v>1</v>
      </c>
      <c r="R13" s="2" t="b">
        <f t="shared" si="4"/>
        <v>1</v>
      </c>
      <c r="S13" s="2" t="s">
        <v>1305</v>
      </c>
      <c r="T13" s="2" t="s">
        <v>1290</v>
      </c>
      <c r="U13" s="2" t="s">
        <v>1278</v>
      </c>
      <c r="V13" s="2" t="s">
        <v>1283</v>
      </c>
      <c r="X13" t="str">
        <v>Heart Disease</v>
      </c>
      <c r="Y13">
        <f t="shared" si="5"/>
        <v>71</v>
      </c>
    </row>
    <row r="14" spans="1:28">
      <c r="A14" s="2" t="s">
        <v>37</v>
      </c>
      <c r="B14" s="2" t="s">
        <v>1270</v>
      </c>
      <c r="C14" s="2">
        <v>166</v>
      </c>
      <c r="D14" s="2">
        <f t="shared" si="0"/>
        <v>1.66</v>
      </c>
      <c r="E14" s="2">
        <v>92.9</v>
      </c>
      <c r="F14" s="22">
        <f t="shared" si="1"/>
        <v>33.713165916678768</v>
      </c>
      <c r="G14" s="2" t="b">
        <v>1</v>
      </c>
      <c r="H14" s="2" t="b">
        <v>1</v>
      </c>
      <c r="I14" s="2" t="b">
        <v>0</v>
      </c>
      <c r="J14" s="2" t="b">
        <v>1</v>
      </c>
      <c r="K14" s="2" t="s">
        <v>1306</v>
      </c>
      <c r="L14" s="2">
        <v>188</v>
      </c>
      <c r="M14" s="2" t="b">
        <v>1</v>
      </c>
      <c r="N14" s="2" t="b">
        <f t="shared" si="2"/>
        <v>1</v>
      </c>
      <c r="O14" s="2" t="b">
        <v>1</v>
      </c>
      <c r="P14" s="2" t="b">
        <f t="shared" si="3"/>
        <v>1</v>
      </c>
      <c r="Q14" s="2" t="b">
        <v>1</v>
      </c>
      <c r="R14" s="2" t="b">
        <f t="shared" si="4"/>
        <v>1</v>
      </c>
      <c r="S14" s="2" t="s">
        <v>1318</v>
      </c>
      <c r="T14" s="2" t="s">
        <v>1290</v>
      </c>
      <c r="U14" s="2" t="s">
        <v>1300</v>
      </c>
      <c r="V14" s="2" t="s">
        <v>1283</v>
      </c>
      <c r="X14" t="str">
        <v>Allergic Reaction</v>
      </c>
      <c r="Y14">
        <f t="shared" si="5"/>
        <v>54</v>
      </c>
    </row>
    <row r="15" spans="1:28">
      <c r="A15" s="2" t="s">
        <v>38</v>
      </c>
      <c r="B15" s="2" t="s">
        <v>1307</v>
      </c>
      <c r="C15" s="2">
        <v>171</v>
      </c>
      <c r="D15" s="2">
        <f t="shared" si="0"/>
        <v>1.71</v>
      </c>
      <c r="E15" s="2">
        <v>78.3</v>
      </c>
      <c r="F15" s="22">
        <f t="shared" si="1"/>
        <v>26.777469990766392</v>
      </c>
      <c r="G15" s="2" t="b">
        <v>0</v>
      </c>
      <c r="H15" s="2" t="b">
        <v>0</v>
      </c>
      <c r="I15" s="2" t="b">
        <v>0</v>
      </c>
      <c r="J15" s="2" t="b">
        <v>0</v>
      </c>
      <c r="K15" s="2" t="s">
        <v>1308</v>
      </c>
      <c r="L15" s="2">
        <v>190</v>
      </c>
      <c r="M15" s="2" t="b">
        <v>0</v>
      </c>
      <c r="N15" s="2" t="b">
        <f t="shared" si="2"/>
        <v>0</v>
      </c>
      <c r="O15" s="2" t="b">
        <v>0</v>
      </c>
      <c r="P15" s="2" t="b">
        <f t="shared" si="3"/>
        <v>0</v>
      </c>
      <c r="Q15" s="2" t="b">
        <v>0</v>
      </c>
      <c r="R15" s="2" t="b">
        <f t="shared" si="4"/>
        <v>0</v>
      </c>
      <c r="S15" s="2" t="s">
        <v>1309</v>
      </c>
      <c r="T15" s="2" t="s">
        <v>1290</v>
      </c>
      <c r="U15" s="2" t="s">
        <v>1274</v>
      </c>
      <c r="V15" s="2" t="s">
        <v>1283</v>
      </c>
      <c r="X15" t="str">
        <v>Diabetes</v>
      </c>
      <c r="Y15">
        <f t="shared" si="5"/>
        <v>81</v>
      </c>
    </row>
    <row r="16" spans="1:28">
      <c r="A16" s="2" t="s">
        <v>40</v>
      </c>
      <c r="B16" s="2" t="s">
        <v>1307</v>
      </c>
      <c r="C16" s="2">
        <v>157</v>
      </c>
      <c r="D16" s="2">
        <f t="shared" si="0"/>
        <v>1.57</v>
      </c>
      <c r="E16" s="2">
        <v>60.1</v>
      </c>
      <c r="F16" s="22">
        <f t="shared" si="1"/>
        <v>24.382327883484116</v>
      </c>
      <c r="G16" s="2" t="b">
        <v>1</v>
      </c>
      <c r="H16" s="2" t="b">
        <v>1</v>
      </c>
      <c r="I16" s="2" t="b">
        <v>0</v>
      </c>
      <c r="J16" s="2" t="b">
        <v>0</v>
      </c>
      <c r="K16" s="2" t="s">
        <v>1310</v>
      </c>
      <c r="L16" s="2">
        <v>221</v>
      </c>
      <c r="M16" s="2" t="b">
        <v>0</v>
      </c>
      <c r="N16" s="2" t="b">
        <f t="shared" si="2"/>
        <v>0</v>
      </c>
      <c r="O16" s="2" t="s">
        <v>1273</v>
      </c>
      <c r="P16" s="2" t="b">
        <f t="shared" si="3"/>
        <v>0</v>
      </c>
      <c r="Q16" s="2" t="b">
        <v>0</v>
      </c>
      <c r="R16" s="2" t="b">
        <f t="shared" si="4"/>
        <v>0</v>
      </c>
      <c r="S16" s="2" t="s">
        <v>1282</v>
      </c>
      <c r="T16" s="2" t="s">
        <v>1273</v>
      </c>
      <c r="U16" s="2" t="s">
        <v>1274</v>
      </c>
      <c r="V16" s="2" t="s">
        <v>1279</v>
      </c>
      <c r="X16" t="str">
        <v>Cancer</v>
      </c>
      <c r="Y16">
        <f t="shared" si="5"/>
        <v>70</v>
      </c>
    </row>
    <row r="17" spans="1:22">
      <c r="A17" s="2" t="s">
        <v>42</v>
      </c>
      <c r="B17" s="2" t="s">
        <v>1280</v>
      </c>
      <c r="C17" s="2">
        <v>165</v>
      </c>
      <c r="D17" s="2">
        <f t="shared" si="0"/>
        <v>1.65</v>
      </c>
      <c r="E17" s="2">
        <v>91.6</v>
      </c>
      <c r="F17" s="22">
        <f t="shared" si="1"/>
        <v>33.645546372819105</v>
      </c>
      <c r="G17" s="2" t="b">
        <v>1</v>
      </c>
      <c r="H17" s="2" t="b">
        <v>0</v>
      </c>
      <c r="I17" s="2" t="b">
        <v>0</v>
      </c>
      <c r="J17" s="2" t="b">
        <v>0</v>
      </c>
      <c r="K17" s="2" t="s">
        <v>1311</v>
      </c>
      <c r="L17" s="2">
        <v>186</v>
      </c>
      <c r="M17" s="2" t="b">
        <v>1</v>
      </c>
      <c r="N17" s="2" t="b">
        <f t="shared" si="2"/>
        <v>1</v>
      </c>
      <c r="O17" s="2" t="b">
        <v>0</v>
      </c>
      <c r="P17" s="2" t="b">
        <f t="shared" si="3"/>
        <v>0</v>
      </c>
      <c r="Q17" s="2" t="b">
        <v>1</v>
      </c>
      <c r="R17" s="2" t="b">
        <f t="shared" si="4"/>
        <v>1</v>
      </c>
      <c r="S17" s="2" t="s">
        <v>1312</v>
      </c>
      <c r="T17" s="2" t="s">
        <v>1290</v>
      </c>
      <c r="U17" s="2" t="s">
        <v>1300</v>
      </c>
      <c r="V17" s="2" t="s">
        <v>1275</v>
      </c>
    </row>
    <row r="18" spans="1:22">
      <c r="A18" s="2" t="s">
        <v>44</v>
      </c>
      <c r="B18" s="2" t="s">
        <v>1301</v>
      </c>
      <c r="C18" s="2">
        <v>167</v>
      </c>
      <c r="D18" s="2">
        <f t="shared" si="0"/>
        <v>1.67</v>
      </c>
      <c r="E18" s="2">
        <v>60.6</v>
      </c>
      <c r="F18" s="22">
        <f t="shared" si="1"/>
        <v>21.728997095629101</v>
      </c>
      <c r="G18" s="2" t="b">
        <v>0</v>
      </c>
      <c r="H18" s="2" t="b">
        <v>0</v>
      </c>
      <c r="I18" s="2" t="b">
        <v>1</v>
      </c>
      <c r="J18" s="2" t="b">
        <v>0</v>
      </c>
      <c r="K18" s="2" t="s">
        <v>1313</v>
      </c>
      <c r="L18" s="2">
        <v>170</v>
      </c>
      <c r="M18" s="2" t="b">
        <v>0</v>
      </c>
      <c r="N18" s="2" t="b">
        <f t="shared" si="2"/>
        <v>0</v>
      </c>
      <c r="O18" s="2" t="b">
        <v>0</v>
      </c>
      <c r="P18" s="2" t="b">
        <f t="shared" si="3"/>
        <v>0</v>
      </c>
      <c r="Q18" s="2" t="b">
        <v>0</v>
      </c>
      <c r="R18" s="2" t="b">
        <f t="shared" si="4"/>
        <v>0</v>
      </c>
      <c r="S18" s="2" t="s">
        <v>1305</v>
      </c>
      <c r="T18" s="2" t="s">
        <v>1290</v>
      </c>
      <c r="U18" s="2" t="s">
        <v>1274</v>
      </c>
      <c r="V18" s="2" t="s">
        <v>1279</v>
      </c>
    </row>
    <row r="19" spans="1:22">
      <c r="A19" s="2" t="s">
        <v>45</v>
      </c>
      <c r="B19" s="2" t="s">
        <v>1270</v>
      </c>
      <c r="C19" s="2">
        <v>167</v>
      </c>
      <c r="D19" s="2">
        <f t="shared" si="0"/>
        <v>1.67</v>
      </c>
      <c r="E19" s="2">
        <v>93.5</v>
      </c>
      <c r="F19" s="22">
        <f t="shared" si="1"/>
        <v>33.525762845566355</v>
      </c>
      <c r="G19" s="2" t="b">
        <v>0</v>
      </c>
      <c r="H19" s="2" t="b">
        <v>1</v>
      </c>
      <c r="I19" s="2" t="b">
        <v>0</v>
      </c>
      <c r="J19" s="2" t="b">
        <v>1</v>
      </c>
      <c r="K19" s="2" t="s">
        <v>1314</v>
      </c>
      <c r="L19" s="2">
        <v>191</v>
      </c>
      <c r="M19" s="2" t="b">
        <v>1</v>
      </c>
      <c r="N19" s="2" t="b">
        <f t="shared" si="2"/>
        <v>1</v>
      </c>
      <c r="O19" s="2" t="b">
        <v>0</v>
      </c>
      <c r="P19" s="2" t="b">
        <f t="shared" si="3"/>
        <v>0</v>
      </c>
      <c r="Q19" s="2" t="b">
        <v>1</v>
      </c>
      <c r="R19" s="2" t="b">
        <f t="shared" si="4"/>
        <v>1</v>
      </c>
      <c r="S19" s="2" t="s">
        <v>1295</v>
      </c>
      <c r="T19" s="2" t="s">
        <v>1273</v>
      </c>
      <c r="U19" s="2" t="s">
        <v>1274</v>
      </c>
      <c r="V19" s="2" t="s">
        <v>1283</v>
      </c>
    </row>
    <row r="20" spans="1:22">
      <c r="A20" s="2" t="s">
        <v>47</v>
      </c>
      <c r="B20" s="2" t="s">
        <v>1270</v>
      </c>
      <c r="C20" s="2">
        <v>171</v>
      </c>
      <c r="D20" s="2">
        <f t="shared" si="0"/>
        <v>1.71</v>
      </c>
      <c r="E20" s="2">
        <v>99</v>
      </c>
      <c r="F20" s="22">
        <f t="shared" si="1"/>
        <v>33.856571252693136</v>
      </c>
      <c r="G20" s="2" t="b">
        <v>1</v>
      </c>
      <c r="H20" s="2" t="b">
        <v>1</v>
      </c>
      <c r="I20" s="2" t="b">
        <v>0</v>
      </c>
      <c r="J20" s="2" t="b">
        <v>0</v>
      </c>
      <c r="K20" s="2" t="s">
        <v>1315</v>
      </c>
      <c r="L20" s="2">
        <v>181</v>
      </c>
      <c r="M20" s="2" t="b">
        <v>0</v>
      </c>
      <c r="N20" s="2" t="b">
        <f t="shared" si="2"/>
        <v>0</v>
      </c>
      <c r="O20" s="2" t="b">
        <v>1</v>
      </c>
      <c r="P20" s="2" t="b">
        <f t="shared" si="3"/>
        <v>1</v>
      </c>
      <c r="Q20" s="2" t="b">
        <v>1</v>
      </c>
      <c r="R20" s="2" t="b">
        <f t="shared" si="4"/>
        <v>1</v>
      </c>
      <c r="S20" s="2" t="s">
        <v>1329</v>
      </c>
      <c r="T20" s="2" t="s">
        <v>1273</v>
      </c>
      <c r="U20" s="2" t="s">
        <v>1300</v>
      </c>
      <c r="V20" s="2" t="s">
        <v>1275</v>
      </c>
    </row>
    <row r="21" spans="1:22" ht="15.75" customHeight="1">
      <c r="A21" s="2" t="s">
        <v>49</v>
      </c>
      <c r="B21" s="2" t="s">
        <v>1284</v>
      </c>
      <c r="C21" s="2">
        <v>161</v>
      </c>
      <c r="D21" s="2">
        <f t="shared" si="0"/>
        <v>1.61</v>
      </c>
      <c r="E21" s="2">
        <v>73.7</v>
      </c>
      <c r="F21" s="22">
        <f t="shared" si="1"/>
        <v>28.432545040700589</v>
      </c>
      <c r="G21" s="2" t="b">
        <v>0</v>
      </c>
      <c r="H21" s="2" t="b">
        <v>0</v>
      </c>
      <c r="I21" s="2" t="b">
        <v>0</v>
      </c>
      <c r="J21" s="2" t="b">
        <v>1</v>
      </c>
      <c r="K21" s="2" t="s">
        <v>1316</v>
      </c>
      <c r="L21" s="2">
        <v>174</v>
      </c>
      <c r="M21" s="2" t="b">
        <v>1</v>
      </c>
      <c r="N21" s="2" t="b">
        <f t="shared" si="2"/>
        <v>1</v>
      </c>
      <c r="O21" s="2" t="b">
        <v>1</v>
      </c>
      <c r="P21" s="2" t="b">
        <f t="shared" si="3"/>
        <v>1</v>
      </c>
      <c r="Q21" s="2" t="b">
        <v>1</v>
      </c>
      <c r="R21" s="2" t="b">
        <f t="shared" si="4"/>
        <v>1</v>
      </c>
      <c r="S21" s="2" t="s">
        <v>1299</v>
      </c>
      <c r="T21" s="2" t="s">
        <v>1290</v>
      </c>
      <c r="U21" s="2" t="s">
        <v>1274</v>
      </c>
      <c r="V21" s="2" t="s">
        <v>1296</v>
      </c>
    </row>
    <row r="22" spans="1:22" ht="15.75" customHeight="1">
      <c r="A22" s="2" t="s">
        <v>52</v>
      </c>
      <c r="B22" s="2" t="s">
        <v>1284</v>
      </c>
      <c r="C22" s="2">
        <v>161</v>
      </c>
      <c r="D22" s="2">
        <f t="shared" si="0"/>
        <v>1.61</v>
      </c>
      <c r="E22" s="2">
        <v>54</v>
      </c>
      <c r="F22" s="22">
        <f t="shared" si="1"/>
        <v>20.832529609197174</v>
      </c>
      <c r="G22" s="2" t="b">
        <v>0</v>
      </c>
      <c r="H22" s="2" t="b">
        <v>0</v>
      </c>
      <c r="I22" s="2" t="b">
        <v>1</v>
      </c>
      <c r="J22" s="2" t="b">
        <v>0</v>
      </c>
      <c r="K22" s="2" t="s">
        <v>1317</v>
      </c>
      <c r="L22" s="2">
        <v>222</v>
      </c>
      <c r="N22" s="2" t="b">
        <f t="shared" si="2"/>
        <v>0</v>
      </c>
      <c r="O22" s="2" t="b">
        <v>0</v>
      </c>
      <c r="P22" s="2" t="b">
        <f t="shared" si="3"/>
        <v>0</v>
      </c>
      <c r="Q22" s="2" t="b">
        <v>0</v>
      </c>
      <c r="R22" s="2" t="b">
        <f t="shared" si="4"/>
        <v>0</v>
      </c>
      <c r="S22" s="2" t="s">
        <v>1318</v>
      </c>
      <c r="T22" s="2" t="s">
        <v>1273</v>
      </c>
      <c r="U22" s="2" t="s">
        <v>1300</v>
      </c>
      <c r="V22" s="2" t="s">
        <v>1287</v>
      </c>
    </row>
    <row r="23" spans="1:22" ht="15.75" customHeight="1">
      <c r="A23" s="2" t="s">
        <v>54</v>
      </c>
      <c r="B23" s="2" t="s">
        <v>1319</v>
      </c>
      <c r="C23" s="2">
        <v>172</v>
      </c>
      <c r="D23" s="2">
        <f t="shared" si="0"/>
        <v>1.72</v>
      </c>
      <c r="E23" s="2">
        <v>76</v>
      </c>
      <c r="F23" s="22">
        <f t="shared" si="1"/>
        <v>25.689561925365066</v>
      </c>
      <c r="G23" s="2" t="b">
        <v>0</v>
      </c>
      <c r="H23" s="2" t="b">
        <v>0</v>
      </c>
      <c r="I23" s="2" t="b">
        <v>0</v>
      </c>
      <c r="J23" s="2" t="b">
        <v>0</v>
      </c>
      <c r="K23" s="2" t="s">
        <v>1320</v>
      </c>
      <c r="L23" s="2">
        <v>203</v>
      </c>
      <c r="M23" s="2" t="b">
        <v>0</v>
      </c>
      <c r="N23" s="2" t="b">
        <f t="shared" si="2"/>
        <v>0</v>
      </c>
      <c r="O23" s="2" t="b">
        <v>0</v>
      </c>
      <c r="P23" s="2" t="b">
        <f t="shared" si="3"/>
        <v>0</v>
      </c>
      <c r="Q23" s="2" t="b">
        <v>0</v>
      </c>
      <c r="R23" s="2" t="b">
        <f t="shared" si="4"/>
        <v>0</v>
      </c>
      <c r="S23" s="2" t="s">
        <v>1272</v>
      </c>
      <c r="T23" s="2" t="s">
        <v>1290</v>
      </c>
      <c r="U23" s="2" t="s">
        <v>1300</v>
      </c>
      <c r="V23" s="2" t="s">
        <v>1296</v>
      </c>
    </row>
    <row r="24" spans="1:22" ht="15.75" customHeight="1">
      <c r="A24" s="2" t="s">
        <v>55</v>
      </c>
      <c r="B24" s="2" t="s">
        <v>1284</v>
      </c>
      <c r="C24" s="2">
        <v>169</v>
      </c>
      <c r="D24" s="2">
        <f t="shared" si="0"/>
        <v>1.69</v>
      </c>
      <c r="E24" s="2">
        <v>86.3</v>
      </c>
      <c r="F24" s="22">
        <f t="shared" si="1"/>
        <v>30.216028850530446</v>
      </c>
      <c r="G24" s="2" t="b">
        <v>0</v>
      </c>
      <c r="H24" s="2" t="b">
        <v>0</v>
      </c>
      <c r="I24" s="2" t="b">
        <v>0</v>
      </c>
      <c r="J24" s="2" t="b">
        <v>0</v>
      </c>
      <c r="K24" s="2" t="s">
        <v>1321</v>
      </c>
      <c r="L24" s="2">
        <v>157</v>
      </c>
      <c r="M24" s="2" t="b">
        <v>0</v>
      </c>
      <c r="N24" s="2" t="b">
        <f t="shared" si="2"/>
        <v>0</v>
      </c>
      <c r="O24" s="2" t="b">
        <v>1</v>
      </c>
      <c r="P24" s="2" t="b">
        <f t="shared" si="3"/>
        <v>1</v>
      </c>
      <c r="Q24" s="2" t="b">
        <v>1</v>
      </c>
      <c r="R24" s="2" t="b">
        <f t="shared" si="4"/>
        <v>1</v>
      </c>
      <c r="S24" s="2" t="s">
        <v>1318</v>
      </c>
      <c r="T24" s="2" t="s">
        <v>1273</v>
      </c>
      <c r="U24" s="2" t="s">
        <v>1278</v>
      </c>
      <c r="V24" s="2" t="s">
        <v>1275</v>
      </c>
    </row>
    <row r="25" spans="1:22" ht="15.75" customHeight="1">
      <c r="A25" s="2" t="s">
        <v>56</v>
      </c>
      <c r="B25" s="2" t="s">
        <v>1293</v>
      </c>
      <c r="C25" s="2">
        <v>163</v>
      </c>
      <c r="D25" s="2">
        <f t="shared" si="0"/>
        <v>1.63</v>
      </c>
      <c r="E25" s="2">
        <v>64.2</v>
      </c>
      <c r="F25" s="22">
        <f t="shared" si="1"/>
        <v>24.16349881440777</v>
      </c>
      <c r="G25" s="2" t="b">
        <v>0</v>
      </c>
      <c r="H25" s="2" t="b">
        <v>0</v>
      </c>
      <c r="I25" s="2" t="b">
        <v>0</v>
      </c>
      <c r="J25" s="2" t="b">
        <v>0</v>
      </c>
      <c r="K25" s="2" t="s">
        <v>1322</v>
      </c>
      <c r="L25" s="2">
        <v>216</v>
      </c>
      <c r="M25" s="2" t="b">
        <v>0</v>
      </c>
      <c r="N25" s="2" t="b">
        <f t="shared" si="2"/>
        <v>0</v>
      </c>
      <c r="O25" s="2" t="b">
        <v>0</v>
      </c>
      <c r="P25" s="2" t="b">
        <f t="shared" si="3"/>
        <v>0</v>
      </c>
      <c r="Q25" s="2" t="b">
        <v>0</v>
      </c>
      <c r="R25" s="2" t="b">
        <f t="shared" si="4"/>
        <v>0</v>
      </c>
      <c r="S25" s="2" t="s">
        <v>1265</v>
      </c>
      <c r="T25" s="2" t="s">
        <v>1273</v>
      </c>
      <c r="U25" s="2" t="s">
        <v>1278</v>
      </c>
      <c r="V25" s="2" t="s">
        <v>1279</v>
      </c>
    </row>
    <row r="26" spans="1:22" ht="15.75" customHeight="1">
      <c r="A26" s="2" t="s">
        <v>58</v>
      </c>
      <c r="B26" s="2" t="s">
        <v>1280</v>
      </c>
      <c r="C26" s="2">
        <v>175</v>
      </c>
      <c r="D26" s="2">
        <f t="shared" si="0"/>
        <v>1.75</v>
      </c>
      <c r="E26" s="2">
        <v>61.5</v>
      </c>
      <c r="F26" s="22">
        <f t="shared" si="1"/>
        <v>20.081632653061224</v>
      </c>
      <c r="G26" s="2" t="b">
        <v>0</v>
      </c>
      <c r="H26" s="2" t="b">
        <v>0</v>
      </c>
      <c r="I26" s="2" t="b">
        <v>0</v>
      </c>
      <c r="J26" s="2" t="b">
        <v>0</v>
      </c>
      <c r="K26" s="2" t="s">
        <v>1323</v>
      </c>
      <c r="L26" s="2">
        <v>201</v>
      </c>
      <c r="M26" s="2" t="b">
        <v>0</v>
      </c>
      <c r="N26" s="2" t="b">
        <f t="shared" si="2"/>
        <v>0</v>
      </c>
      <c r="P26" s="2" t="b">
        <f t="shared" si="3"/>
        <v>0</v>
      </c>
      <c r="Q26" s="2" t="b">
        <v>0</v>
      </c>
      <c r="R26" s="2" t="b">
        <f t="shared" si="4"/>
        <v>0</v>
      </c>
      <c r="S26" s="2" t="s">
        <v>1305</v>
      </c>
      <c r="T26" s="2" t="s">
        <v>1290</v>
      </c>
      <c r="U26" s="2" t="s">
        <v>1278</v>
      </c>
      <c r="V26" s="2" t="s">
        <v>1287</v>
      </c>
    </row>
    <row r="27" spans="1:22" ht="15.75" customHeight="1">
      <c r="A27" s="2" t="s">
        <v>60</v>
      </c>
      <c r="B27" s="2" t="s">
        <v>1307</v>
      </c>
      <c r="C27" s="2">
        <v>150</v>
      </c>
      <c r="D27" s="2">
        <f t="shared" si="0"/>
        <v>1.5</v>
      </c>
      <c r="E27" s="2">
        <v>68.400000000000006</v>
      </c>
      <c r="F27" s="22">
        <f t="shared" si="1"/>
        <v>30.400000000000002</v>
      </c>
      <c r="G27" s="2" t="b">
        <v>0</v>
      </c>
      <c r="H27" s="2" t="b">
        <v>1</v>
      </c>
      <c r="I27" s="2" t="b">
        <v>0</v>
      </c>
      <c r="J27" s="2" t="b">
        <v>1</v>
      </c>
      <c r="K27" s="2" t="s">
        <v>1324</v>
      </c>
      <c r="L27" s="2">
        <v>170</v>
      </c>
      <c r="M27" s="2" t="b">
        <v>1</v>
      </c>
      <c r="N27" s="2" t="b">
        <f t="shared" si="2"/>
        <v>1</v>
      </c>
      <c r="O27" s="2" t="b">
        <v>0</v>
      </c>
      <c r="P27" s="2" t="b">
        <f t="shared" si="3"/>
        <v>0</v>
      </c>
      <c r="Q27" s="2" t="b">
        <v>1</v>
      </c>
      <c r="R27" s="2" t="b">
        <f t="shared" si="4"/>
        <v>1</v>
      </c>
      <c r="S27" s="2" t="s">
        <v>1318</v>
      </c>
      <c r="T27" s="2" t="s">
        <v>1273</v>
      </c>
      <c r="U27" s="2" t="s">
        <v>1300</v>
      </c>
      <c r="V27" s="2" t="s">
        <v>1275</v>
      </c>
    </row>
    <row r="28" spans="1:22" ht="15.75" customHeight="1">
      <c r="A28" s="2" t="s">
        <v>62</v>
      </c>
      <c r="B28" s="2" t="s">
        <v>1301</v>
      </c>
      <c r="C28" s="2">
        <v>169</v>
      </c>
      <c r="D28" s="2">
        <f t="shared" si="0"/>
        <v>1.69</v>
      </c>
      <c r="E28" s="2">
        <v>70.099999999999994</v>
      </c>
      <c r="F28" s="22">
        <f t="shared" si="1"/>
        <v>24.543958544868879</v>
      </c>
      <c r="G28" s="2" t="b">
        <v>0</v>
      </c>
      <c r="H28" s="2" t="b">
        <v>1</v>
      </c>
      <c r="I28" s="2" t="b">
        <v>0</v>
      </c>
      <c r="J28" s="2" t="b">
        <v>0</v>
      </c>
      <c r="K28" s="2" t="s">
        <v>1325</v>
      </c>
      <c r="L28" s="2">
        <v>213</v>
      </c>
      <c r="M28" s="2" t="b">
        <v>0</v>
      </c>
      <c r="N28" s="2" t="b">
        <f t="shared" si="2"/>
        <v>0</v>
      </c>
      <c r="O28" s="2" t="b">
        <v>0</v>
      </c>
      <c r="P28" s="2" t="b">
        <f t="shared" si="3"/>
        <v>0</v>
      </c>
      <c r="R28" s="2" t="b">
        <f t="shared" si="4"/>
        <v>0</v>
      </c>
      <c r="S28" s="2" t="s">
        <v>1305</v>
      </c>
      <c r="T28" s="2" t="s">
        <v>1290</v>
      </c>
      <c r="U28" s="2" t="s">
        <v>1274</v>
      </c>
      <c r="V28" s="2" t="s">
        <v>1279</v>
      </c>
    </row>
    <row r="29" spans="1:22" ht="15.75" customHeight="1">
      <c r="A29" s="2" t="s">
        <v>63</v>
      </c>
      <c r="B29" s="2" t="s">
        <v>1293</v>
      </c>
      <c r="C29" s="2">
        <v>163</v>
      </c>
      <c r="D29" s="2">
        <f t="shared" si="0"/>
        <v>1.63</v>
      </c>
      <c r="E29" s="2">
        <v>54.5</v>
      </c>
      <c r="F29" s="22">
        <f t="shared" si="1"/>
        <v>20.512627498212204</v>
      </c>
      <c r="G29" s="2" t="b">
        <v>1</v>
      </c>
      <c r="H29" s="2" t="b">
        <v>0</v>
      </c>
      <c r="I29" s="2" t="b">
        <v>0</v>
      </c>
      <c r="J29" s="2" t="b">
        <v>0</v>
      </c>
      <c r="K29" s="2" t="s">
        <v>1326</v>
      </c>
      <c r="L29" s="2">
        <v>190</v>
      </c>
      <c r="M29" s="2" t="b">
        <v>0</v>
      </c>
      <c r="N29" s="2" t="b">
        <f t="shared" si="2"/>
        <v>0</v>
      </c>
      <c r="O29" s="2" t="b">
        <v>0</v>
      </c>
      <c r="P29" s="2" t="b">
        <f t="shared" si="3"/>
        <v>0</v>
      </c>
      <c r="Q29" s="2" t="b">
        <v>0</v>
      </c>
      <c r="R29" s="2" t="b">
        <f t="shared" si="4"/>
        <v>0</v>
      </c>
      <c r="S29" s="2" t="s">
        <v>1327</v>
      </c>
      <c r="T29" s="2" t="s">
        <v>1290</v>
      </c>
      <c r="U29" s="2" t="s">
        <v>1300</v>
      </c>
      <c r="V29" s="2" t="s">
        <v>1279</v>
      </c>
    </row>
    <row r="30" spans="1:22" ht="15.75" customHeight="1">
      <c r="A30" s="2" t="s">
        <v>64</v>
      </c>
      <c r="B30" s="2" t="s">
        <v>1284</v>
      </c>
      <c r="C30" s="2">
        <v>166</v>
      </c>
      <c r="D30" s="2">
        <f t="shared" si="0"/>
        <v>1.66</v>
      </c>
      <c r="E30" s="2">
        <v>95</v>
      </c>
      <c r="F30" s="22">
        <f t="shared" si="1"/>
        <v>34.475250399187111</v>
      </c>
      <c r="G30" s="2" t="b">
        <v>1</v>
      </c>
      <c r="H30" s="2" t="b">
        <v>0</v>
      </c>
      <c r="I30" s="2" t="b">
        <v>1</v>
      </c>
      <c r="J30" s="2" t="b">
        <v>1</v>
      </c>
      <c r="K30" s="2" t="s">
        <v>1297</v>
      </c>
      <c r="L30" s="2">
        <v>164</v>
      </c>
      <c r="M30" s="2" t="b">
        <v>1</v>
      </c>
      <c r="N30" s="2" t="b">
        <f t="shared" si="2"/>
        <v>1</v>
      </c>
      <c r="O30" s="2" t="b">
        <v>0</v>
      </c>
      <c r="P30" s="2" t="b">
        <f t="shared" si="3"/>
        <v>0</v>
      </c>
      <c r="Q30" s="2" t="b">
        <v>1</v>
      </c>
      <c r="R30" s="2" t="b">
        <f t="shared" si="4"/>
        <v>1</v>
      </c>
      <c r="S30" s="2" t="s">
        <v>1338</v>
      </c>
      <c r="T30" s="2" t="s">
        <v>1290</v>
      </c>
      <c r="U30" s="2" t="s">
        <v>1300</v>
      </c>
      <c r="V30" s="2" t="s">
        <v>1279</v>
      </c>
    </row>
    <row r="31" spans="1:22" ht="15.75" customHeight="1">
      <c r="A31" s="2" t="s">
        <v>66</v>
      </c>
      <c r="B31" s="2" t="s">
        <v>1319</v>
      </c>
      <c r="C31" s="2">
        <v>166</v>
      </c>
      <c r="D31" s="2">
        <f t="shared" si="0"/>
        <v>1.66</v>
      </c>
      <c r="E31" s="2">
        <v>73.900000000000006</v>
      </c>
      <c r="F31" s="22">
        <f t="shared" si="1"/>
        <v>26.818115836841343</v>
      </c>
      <c r="G31" s="2" t="b">
        <v>0</v>
      </c>
      <c r="H31" s="2" t="b">
        <v>0</v>
      </c>
      <c r="I31" s="2" t="b">
        <v>0</v>
      </c>
      <c r="J31" s="2" t="b">
        <v>0</v>
      </c>
      <c r="K31" s="2" t="s">
        <v>1328</v>
      </c>
      <c r="L31" s="2">
        <v>166</v>
      </c>
      <c r="M31" s="2" t="b">
        <v>0</v>
      </c>
      <c r="N31" s="2" t="b">
        <f t="shared" si="2"/>
        <v>0</v>
      </c>
      <c r="O31" s="2" t="b">
        <v>0</v>
      </c>
      <c r="P31" s="2" t="b">
        <f t="shared" si="3"/>
        <v>0</v>
      </c>
      <c r="Q31" s="2" t="b">
        <v>0</v>
      </c>
      <c r="R31" s="2" t="b">
        <f t="shared" si="4"/>
        <v>0</v>
      </c>
      <c r="S31" s="2" t="s">
        <v>1329</v>
      </c>
      <c r="T31" s="2" t="s">
        <v>1273</v>
      </c>
      <c r="U31" s="2" t="s">
        <v>1300</v>
      </c>
      <c r="V31" s="2" t="s">
        <v>1287</v>
      </c>
    </row>
    <row r="32" spans="1:22" ht="15.75" customHeight="1">
      <c r="A32" s="2" t="s">
        <v>67</v>
      </c>
      <c r="B32" s="2" t="s">
        <v>1301</v>
      </c>
      <c r="C32" s="2">
        <v>161</v>
      </c>
      <c r="D32" s="2">
        <f t="shared" si="0"/>
        <v>1.61</v>
      </c>
      <c r="E32" s="2">
        <v>59.4</v>
      </c>
      <c r="F32" s="22">
        <f t="shared" si="1"/>
        <v>22.915782570116889</v>
      </c>
      <c r="G32" s="2" t="b">
        <v>1</v>
      </c>
      <c r="H32" s="2" t="b">
        <v>0</v>
      </c>
      <c r="I32" s="2" t="b">
        <v>1</v>
      </c>
      <c r="J32" s="2" t="b">
        <v>0</v>
      </c>
      <c r="K32" s="2" t="s">
        <v>1330</v>
      </c>
      <c r="L32" s="2">
        <v>202</v>
      </c>
      <c r="M32" s="2" t="b">
        <v>0</v>
      </c>
      <c r="N32" s="2" t="b">
        <f t="shared" si="2"/>
        <v>0</v>
      </c>
      <c r="O32" s="2" t="b">
        <v>0</v>
      </c>
      <c r="P32" s="2" t="b">
        <f t="shared" si="3"/>
        <v>0</v>
      </c>
      <c r="Q32" s="2" t="b">
        <v>0</v>
      </c>
      <c r="R32" s="2" t="b">
        <f t="shared" si="4"/>
        <v>0</v>
      </c>
      <c r="S32" s="2" t="s">
        <v>1327</v>
      </c>
      <c r="T32" s="2" t="s">
        <v>1273</v>
      </c>
      <c r="U32" s="2" t="s">
        <v>1274</v>
      </c>
      <c r="V32" s="2" t="s">
        <v>1287</v>
      </c>
    </row>
    <row r="33" spans="1:22" ht="15.75" customHeight="1">
      <c r="A33" s="2" t="s">
        <v>68</v>
      </c>
      <c r="B33" s="2" t="s">
        <v>1284</v>
      </c>
      <c r="C33" s="2">
        <v>156</v>
      </c>
      <c r="D33" s="2">
        <f t="shared" si="0"/>
        <v>1.56</v>
      </c>
      <c r="E33" s="2">
        <v>59.4</v>
      </c>
      <c r="F33" s="22">
        <f t="shared" si="1"/>
        <v>24.408284023668635</v>
      </c>
      <c r="G33" s="2" t="b">
        <v>0</v>
      </c>
      <c r="H33" s="2" t="b">
        <v>1</v>
      </c>
      <c r="I33" s="2" t="b">
        <v>1</v>
      </c>
      <c r="J33" s="2" t="b">
        <v>0</v>
      </c>
      <c r="K33" s="2" t="s">
        <v>1271</v>
      </c>
      <c r="L33" s="2">
        <v>196</v>
      </c>
      <c r="M33" s="2" t="b">
        <v>0</v>
      </c>
      <c r="N33" s="2" t="b">
        <f t="shared" si="2"/>
        <v>0</v>
      </c>
      <c r="O33" s="2" t="b">
        <v>0</v>
      </c>
      <c r="P33" s="2" t="b">
        <f t="shared" si="3"/>
        <v>0</v>
      </c>
      <c r="Q33" s="2" t="b">
        <v>0</v>
      </c>
      <c r="R33" s="2" t="b">
        <f t="shared" si="4"/>
        <v>0</v>
      </c>
      <c r="S33" s="2" t="s">
        <v>1338</v>
      </c>
      <c r="T33" s="2" t="s">
        <v>1273</v>
      </c>
      <c r="U33" s="2" t="s">
        <v>1300</v>
      </c>
      <c r="V33" s="2" t="s">
        <v>1296</v>
      </c>
    </row>
    <row r="34" spans="1:22" ht="15.75" customHeight="1">
      <c r="A34" s="2" t="s">
        <v>69</v>
      </c>
      <c r="B34" s="2" t="s">
        <v>1301</v>
      </c>
      <c r="C34" s="2">
        <v>170</v>
      </c>
      <c r="D34" s="2">
        <f t="shared" si="0"/>
        <v>1.7</v>
      </c>
      <c r="E34" s="2">
        <v>73.7</v>
      </c>
      <c r="F34" s="22">
        <f t="shared" si="1"/>
        <v>25.501730103806231</v>
      </c>
      <c r="G34" s="2" t="b">
        <v>0</v>
      </c>
      <c r="H34" s="2" t="b">
        <v>1</v>
      </c>
      <c r="I34" s="2" t="b">
        <v>1</v>
      </c>
      <c r="J34" s="2" t="b">
        <v>0</v>
      </c>
      <c r="K34" s="2" t="s">
        <v>1331</v>
      </c>
      <c r="L34" s="2">
        <v>193</v>
      </c>
      <c r="M34" s="2" t="b">
        <v>0</v>
      </c>
      <c r="N34" s="2" t="b">
        <f t="shared" si="2"/>
        <v>0</v>
      </c>
      <c r="O34" s="2" t="b">
        <v>0</v>
      </c>
      <c r="P34" s="2" t="b">
        <f t="shared" si="3"/>
        <v>0</v>
      </c>
      <c r="Q34" s="2" t="b">
        <v>0</v>
      </c>
      <c r="R34" s="2" t="b">
        <f t="shared" si="4"/>
        <v>0</v>
      </c>
      <c r="S34" s="2" t="s">
        <v>1282</v>
      </c>
      <c r="T34" s="2" t="s">
        <v>1290</v>
      </c>
      <c r="U34" s="2" t="s">
        <v>1300</v>
      </c>
      <c r="V34" s="2" t="s">
        <v>1287</v>
      </c>
    </row>
    <row r="35" spans="1:22" ht="15.75" customHeight="1">
      <c r="A35" s="2" t="s">
        <v>71</v>
      </c>
      <c r="B35" s="2" t="s">
        <v>1284</v>
      </c>
      <c r="C35" s="2">
        <v>173</v>
      </c>
      <c r="D35" s="2">
        <f t="shared" si="0"/>
        <v>1.73</v>
      </c>
      <c r="E35" s="2">
        <v>95.2</v>
      </c>
      <c r="F35" s="22">
        <f t="shared" si="1"/>
        <v>31.808613719135288</v>
      </c>
      <c r="G35" s="2" t="b">
        <v>0</v>
      </c>
      <c r="H35" s="2" t="b">
        <v>0</v>
      </c>
      <c r="I35" s="2" t="b">
        <v>0</v>
      </c>
      <c r="J35" s="2" t="b">
        <v>1</v>
      </c>
      <c r="K35" s="2" t="s">
        <v>1332</v>
      </c>
      <c r="L35" s="2">
        <v>156</v>
      </c>
      <c r="M35" s="2" t="b">
        <v>1</v>
      </c>
      <c r="N35" s="2" t="b">
        <f t="shared" si="2"/>
        <v>1</v>
      </c>
      <c r="O35" s="2" t="b">
        <v>0</v>
      </c>
      <c r="P35" s="2" t="b">
        <f t="shared" si="3"/>
        <v>0</v>
      </c>
      <c r="Q35" s="2" t="b">
        <v>1</v>
      </c>
      <c r="R35" s="2" t="b">
        <f t="shared" si="4"/>
        <v>1</v>
      </c>
      <c r="S35" s="2" t="s">
        <v>1329</v>
      </c>
      <c r="T35" s="2" t="s">
        <v>1273</v>
      </c>
      <c r="U35" s="2" t="s">
        <v>1278</v>
      </c>
      <c r="V35" s="2" t="s">
        <v>1287</v>
      </c>
    </row>
    <row r="36" spans="1:22" ht="15.75" customHeight="1">
      <c r="A36" s="2" t="s">
        <v>73</v>
      </c>
      <c r="B36" s="2" t="s">
        <v>1293</v>
      </c>
      <c r="C36" s="2">
        <v>165</v>
      </c>
      <c r="D36" s="2">
        <f t="shared" si="0"/>
        <v>1.65</v>
      </c>
      <c r="E36" s="2">
        <v>78.099999999999994</v>
      </c>
      <c r="F36" s="22">
        <f t="shared" si="1"/>
        <v>28.686868686868689</v>
      </c>
      <c r="G36" s="2" t="b">
        <v>0</v>
      </c>
      <c r="H36" s="2" t="b">
        <v>0</v>
      </c>
      <c r="I36" s="2" t="b">
        <v>0</v>
      </c>
      <c r="J36" s="2" t="b">
        <v>0</v>
      </c>
      <c r="K36" s="2" t="s">
        <v>1333</v>
      </c>
      <c r="L36" s="2">
        <v>191</v>
      </c>
      <c r="M36" s="2" t="b">
        <v>0</v>
      </c>
      <c r="N36" s="2" t="b">
        <f t="shared" si="2"/>
        <v>0</v>
      </c>
      <c r="O36" s="2" t="b">
        <v>1</v>
      </c>
      <c r="P36" s="2" t="b">
        <f t="shared" si="3"/>
        <v>1</v>
      </c>
      <c r="Q36" s="2" t="b">
        <v>1</v>
      </c>
      <c r="R36" s="2" t="b">
        <f t="shared" si="4"/>
        <v>1</v>
      </c>
      <c r="S36" s="2" t="s">
        <v>1327</v>
      </c>
      <c r="T36" s="2" t="s">
        <v>1290</v>
      </c>
      <c r="U36" s="2" t="s">
        <v>1274</v>
      </c>
      <c r="V36" s="2" t="s">
        <v>1287</v>
      </c>
    </row>
    <row r="37" spans="1:22" ht="15.75" customHeight="1">
      <c r="A37" s="2" t="s">
        <v>74</v>
      </c>
      <c r="B37" s="2" t="s">
        <v>1280</v>
      </c>
      <c r="C37" s="2">
        <v>161</v>
      </c>
      <c r="D37" s="2">
        <f t="shared" si="0"/>
        <v>1.61</v>
      </c>
      <c r="E37" s="2">
        <v>78.2</v>
      </c>
      <c r="F37" s="22">
        <f t="shared" si="1"/>
        <v>30.168589174800353</v>
      </c>
      <c r="G37" s="2" t="b">
        <v>0</v>
      </c>
      <c r="H37" s="2" t="b">
        <v>0</v>
      </c>
      <c r="I37" s="2" t="b">
        <v>0</v>
      </c>
      <c r="J37" s="2" t="b">
        <v>0</v>
      </c>
      <c r="K37" s="2" t="s">
        <v>1334</v>
      </c>
      <c r="L37" s="2">
        <v>191</v>
      </c>
      <c r="N37" s="2" t="b">
        <f t="shared" si="2"/>
        <v>0</v>
      </c>
      <c r="O37" s="2" t="b">
        <v>1</v>
      </c>
      <c r="P37" s="2" t="b">
        <f t="shared" si="3"/>
        <v>1</v>
      </c>
      <c r="Q37" s="2" t="b">
        <v>1</v>
      </c>
      <c r="R37" s="2" t="b">
        <f t="shared" si="4"/>
        <v>1</v>
      </c>
      <c r="S37" s="2" t="s">
        <v>1327</v>
      </c>
      <c r="T37" s="2" t="s">
        <v>1273</v>
      </c>
      <c r="U37" s="2" t="s">
        <v>1278</v>
      </c>
      <c r="V37" s="2" t="s">
        <v>1275</v>
      </c>
    </row>
    <row r="38" spans="1:22" ht="15.75" customHeight="1">
      <c r="A38" s="2" t="s">
        <v>76</v>
      </c>
      <c r="B38" s="2" t="s">
        <v>1270</v>
      </c>
      <c r="C38" s="2">
        <v>156</v>
      </c>
      <c r="D38" s="2">
        <f t="shared" si="0"/>
        <v>1.56</v>
      </c>
      <c r="E38" s="2">
        <v>60.6</v>
      </c>
      <c r="F38" s="22">
        <f t="shared" si="1"/>
        <v>24.901380670611438</v>
      </c>
      <c r="G38" s="2" t="b">
        <v>0</v>
      </c>
      <c r="H38" s="2" t="b">
        <v>1</v>
      </c>
      <c r="I38" s="2" t="b">
        <v>1</v>
      </c>
      <c r="J38" s="2" t="b">
        <v>0</v>
      </c>
      <c r="K38" s="2" t="s">
        <v>1335</v>
      </c>
      <c r="L38" s="2">
        <v>161</v>
      </c>
      <c r="M38" s="2" t="b">
        <v>0</v>
      </c>
      <c r="N38" s="2" t="b">
        <f t="shared" si="2"/>
        <v>0</v>
      </c>
      <c r="O38" s="2" t="b">
        <v>0</v>
      </c>
      <c r="P38" s="2" t="b">
        <f t="shared" si="3"/>
        <v>0</v>
      </c>
      <c r="Q38" s="2" t="b">
        <v>0</v>
      </c>
      <c r="R38" s="2" t="b">
        <f t="shared" si="4"/>
        <v>0</v>
      </c>
      <c r="S38" s="2" t="s">
        <v>1289</v>
      </c>
      <c r="T38" s="2" t="s">
        <v>1273</v>
      </c>
      <c r="U38" s="2" t="s">
        <v>1278</v>
      </c>
      <c r="V38" s="2" t="s">
        <v>1296</v>
      </c>
    </row>
    <row r="39" spans="1:22" ht="15.75" customHeight="1">
      <c r="A39" s="2" t="s">
        <v>78</v>
      </c>
      <c r="B39" s="2" t="s">
        <v>1270</v>
      </c>
      <c r="C39" s="2">
        <v>169</v>
      </c>
      <c r="D39" s="2">
        <f t="shared" si="0"/>
        <v>1.69</v>
      </c>
      <c r="E39" s="2">
        <v>99.2</v>
      </c>
      <c r="F39" s="22">
        <f t="shared" si="1"/>
        <v>34.732677427260953</v>
      </c>
      <c r="G39" s="2" t="b">
        <v>1</v>
      </c>
      <c r="H39" s="2" t="b">
        <v>0</v>
      </c>
      <c r="I39" s="2" t="b">
        <v>0</v>
      </c>
      <c r="J39" s="2" t="b">
        <v>1</v>
      </c>
      <c r="K39" s="2" t="s">
        <v>1336</v>
      </c>
      <c r="L39" s="2">
        <v>160</v>
      </c>
      <c r="M39" s="2" t="b">
        <v>1</v>
      </c>
      <c r="N39" s="2" t="b">
        <f t="shared" si="2"/>
        <v>1</v>
      </c>
      <c r="O39" s="2" t="b">
        <v>1</v>
      </c>
      <c r="P39" s="2" t="b">
        <f t="shared" si="3"/>
        <v>1</v>
      </c>
      <c r="Q39" s="2" t="b">
        <v>1</v>
      </c>
      <c r="R39" s="2" t="b">
        <f t="shared" si="4"/>
        <v>1</v>
      </c>
      <c r="S39" s="2" t="s">
        <v>1329</v>
      </c>
      <c r="T39" s="2" t="s">
        <v>1290</v>
      </c>
      <c r="U39" s="2" t="s">
        <v>1274</v>
      </c>
      <c r="V39" s="2" t="s">
        <v>1283</v>
      </c>
    </row>
    <row r="40" spans="1:22" ht="15.75" customHeight="1">
      <c r="A40" s="2" t="s">
        <v>80</v>
      </c>
      <c r="B40" s="2" t="s">
        <v>1270</v>
      </c>
      <c r="C40" s="2">
        <v>159</v>
      </c>
      <c r="D40" s="2">
        <f t="shared" si="0"/>
        <v>1.59</v>
      </c>
      <c r="E40" s="2">
        <v>58.9</v>
      </c>
      <c r="F40" s="22">
        <f t="shared" si="1"/>
        <v>23.2981290297061</v>
      </c>
      <c r="G40" s="2" t="b">
        <v>0</v>
      </c>
      <c r="H40" s="2" t="b">
        <v>1</v>
      </c>
      <c r="I40" s="2" t="b">
        <v>0</v>
      </c>
      <c r="J40" s="2" t="b">
        <v>0</v>
      </c>
      <c r="K40" s="2" t="s">
        <v>1281</v>
      </c>
      <c r="L40" s="2">
        <v>212</v>
      </c>
      <c r="M40" s="2" t="b">
        <v>0</v>
      </c>
      <c r="N40" s="2" t="b">
        <f t="shared" si="2"/>
        <v>0</v>
      </c>
      <c r="O40" s="2" t="b">
        <v>0</v>
      </c>
      <c r="P40" s="2" t="b">
        <f t="shared" si="3"/>
        <v>0</v>
      </c>
      <c r="Q40" s="2" t="b">
        <v>0</v>
      </c>
      <c r="R40" s="2" t="b">
        <f t="shared" si="4"/>
        <v>0</v>
      </c>
      <c r="S40" s="2" t="s">
        <v>1327</v>
      </c>
      <c r="T40" s="2" t="s">
        <v>1290</v>
      </c>
      <c r="U40" s="2" t="s">
        <v>1274</v>
      </c>
      <c r="V40" s="2" t="s">
        <v>1296</v>
      </c>
    </row>
    <row r="41" spans="1:22" ht="15.75" customHeight="1">
      <c r="A41" s="2" t="s">
        <v>82</v>
      </c>
      <c r="B41" s="2" t="s">
        <v>1270</v>
      </c>
      <c r="C41" s="2">
        <v>161</v>
      </c>
      <c r="D41" s="2">
        <f t="shared" si="0"/>
        <v>1.61</v>
      </c>
      <c r="E41" s="2">
        <v>79.099999999999994</v>
      </c>
      <c r="F41" s="22">
        <f t="shared" si="1"/>
        <v>30.515798001620301</v>
      </c>
      <c r="G41" s="2" t="b">
        <v>1</v>
      </c>
      <c r="H41" s="2" t="b">
        <v>0</v>
      </c>
      <c r="I41" s="2" t="b">
        <v>0</v>
      </c>
      <c r="J41" s="2" t="b">
        <v>1</v>
      </c>
      <c r="K41" s="2" t="s">
        <v>1337</v>
      </c>
      <c r="L41" s="2">
        <v>180</v>
      </c>
      <c r="M41" s="2" t="b">
        <v>1</v>
      </c>
      <c r="N41" s="2" t="b">
        <f t="shared" si="2"/>
        <v>1</v>
      </c>
      <c r="O41" s="2" t="b">
        <v>0</v>
      </c>
      <c r="P41" s="2" t="b">
        <f t="shared" si="3"/>
        <v>0</v>
      </c>
      <c r="Q41" s="2" t="b">
        <v>1</v>
      </c>
      <c r="R41" s="2" t="b">
        <f t="shared" si="4"/>
        <v>1</v>
      </c>
      <c r="S41" s="2" t="s">
        <v>1338</v>
      </c>
      <c r="T41" s="2" t="s">
        <v>1290</v>
      </c>
      <c r="U41" s="2" t="s">
        <v>1278</v>
      </c>
      <c r="V41" s="2" t="s">
        <v>1287</v>
      </c>
    </row>
    <row r="42" spans="1:22" ht="15.75" customHeight="1">
      <c r="A42" s="2" t="s">
        <v>83</v>
      </c>
      <c r="B42" s="2" t="s">
        <v>1301</v>
      </c>
      <c r="C42" s="2">
        <v>165</v>
      </c>
      <c r="D42" s="2">
        <f t="shared" si="0"/>
        <v>1.65</v>
      </c>
      <c r="E42" s="2">
        <v>77.400000000000006</v>
      </c>
      <c r="F42" s="22">
        <f t="shared" si="1"/>
        <v>28.429752066115707</v>
      </c>
      <c r="G42" s="2" t="b">
        <v>0</v>
      </c>
      <c r="H42" s="2" t="b">
        <v>1</v>
      </c>
      <c r="I42" s="2" t="b">
        <v>0</v>
      </c>
      <c r="J42" s="2" t="b">
        <v>1</v>
      </c>
      <c r="K42" s="2" t="s">
        <v>1339</v>
      </c>
      <c r="L42" s="2">
        <v>185</v>
      </c>
      <c r="M42" s="2" t="b">
        <v>1</v>
      </c>
      <c r="N42" s="2" t="b">
        <f t="shared" si="2"/>
        <v>1</v>
      </c>
      <c r="O42" s="2" t="b">
        <v>0</v>
      </c>
      <c r="P42" s="2" t="b">
        <f t="shared" si="3"/>
        <v>0</v>
      </c>
      <c r="Q42" s="2" t="b">
        <v>1</v>
      </c>
      <c r="R42" s="2" t="b">
        <f t="shared" si="4"/>
        <v>1</v>
      </c>
      <c r="S42" s="2" t="s">
        <v>1305</v>
      </c>
      <c r="T42" s="2" t="s">
        <v>1273</v>
      </c>
      <c r="U42" s="2" t="s">
        <v>1278</v>
      </c>
      <c r="V42" s="2" t="s">
        <v>1275</v>
      </c>
    </row>
    <row r="43" spans="1:22" ht="15.75" customHeight="1">
      <c r="A43" s="2" t="s">
        <v>84</v>
      </c>
      <c r="B43" s="2" t="s">
        <v>1307</v>
      </c>
      <c r="C43" s="2">
        <v>156</v>
      </c>
      <c r="D43" s="2">
        <f t="shared" si="0"/>
        <v>1.56</v>
      </c>
      <c r="E43" s="2">
        <v>80.099999999999994</v>
      </c>
      <c r="F43" s="22">
        <f t="shared" si="1"/>
        <v>32.914201183431949</v>
      </c>
      <c r="G43" s="2" t="b">
        <v>0</v>
      </c>
      <c r="H43" s="2" t="b">
        <v>1</v>
      </c>
      <c r="I43" s="2" t="b">
        <v>0</v>
      </c>
      <c r="J43" s="2" t="b">
        <v>0</v>
      </c>
      <c r="K43" s="2" t="s">
        <v>1340</v>
      </c>
      <c r="L43" s="2">
        <v>189</v>
      </c>
      <c r="N43" s="2" t="b">
        <f t="shared" si="2"/>
        <v>0</v>
      </c>
      <c r="O43" s="2" t="b">
        <v>1</v>
      </c>
      <c r="P43" s="2" t="b">
        <f t="shared" si="3"/>
        <v>1</v>
      </c>
      <c r="Q43" s="2" t="b">
        <v>1</v>
      </c>
      <c r="R43" s="2" t="b">
        <f t="shared" si="4"/>
        <v>1</v>
      </c>
      <c r="S43" s="2" t="s">
        <v>1338</v>
      </c>
      <c r="T43" s="2" t="s">
        <v>1290</v>
      </c>
      <c r="U43" s="2" t="s">
        <v>1278</v>
      </c>
      <c r="V43" s="2" t="s">
        <v>1296</v>
      </c>
    </row>
    <row r="44" spans="1:22" ht="15.75" customHeight="1">
      <c r="A44" s="2" t="s">
        <v>86</v>
      </c>
      <c r="B44" s="2" t="s">
        <v>1270</v>
      </c>
      <c r="C44" s="2">
        <v>160</v>
      </c>
      <c r="D44" s="2">
        <f t="shared" si="0"/>
        <v>1.6</v>
      </c>
      <c r="E44" s="2">
        <v>81.2</v>
      </c>
      <c r="F44" s="22">
        <f t="shared" si="1"/>
        <v>31.718749999999996</v>
      </c>
      <c r="G44" s="2" t="b">
        <v>0</v>
      </c>
      <c r="H44" s="2" t="b">
        <v>0</v>
      </c>
      <c r="I44" s="2" t="b">
        <v>0</v>
      </c>
      <c r="J44" s="2" t="b">
        <v>0</v>
      </c>
      <c r="K44" s="2" t="s">
        <v>1322</v>
      </c>
      <c r="L44" s="2">
        <v>217</v>
      </c>
      <c r="M44" s="2" t="b">
        <v>0</v>
      </c>
      <c r="N44" s="2" t="b">
        <f t="shared" si="2"/>
        <v>0</v>
      </c>
      <c r="O44" s="2" t="b">
        <v>1</v>
      </c>
      <c r="P44" s="2" t="b">
        <f t="shared" si="3"/>
        <v>1</v>
      </c>
      <c r="Q44" s="2" t="b">
        <v>1</v>
      </c>
      <c r="R44" s="2" t="b">
        <f t="shared" si="4"/>
        <v>1</v>
      </c>
      <c r="S44" s="2" t="s">
        <v>1272</v>
      </c>
      <c r="T44" s="2" t="s">
        <v>1290</v>
      </c>
      <c r="U44" s="2" t="s">
        <v>1278</v>
      </c>
      <c r="V44" s="2" t="s">
        <v>1296</v>
      </c>
    </row>
    <row r="45" spans="1:22" ht="15.75" customHeight="1">
      <c r="A45" s="2" t="s">
        <v>87</v>
      </c>
      <c r="B45" s="2" t="s">
        <v>1293</v>
      </c>
      <c r="C45" s="2">
        <v>171</v>
      </c>
      <c r="D45" s="2">
        <f t="shared" si="0"/>
        <v>1.71</v>
      </c>
      <c r="E45" s="2">
        <v>85.2</v>
      </c>
      <c r="F45" s="22">
        <f t="shared" si="1"/>
        <v>29.137170411408643</v>
      </c>
      <c r="G45" s="2" t="b">
        <v>1</v>
      </c>
      <c r="H45" s="2" t="b">
        <v>0</v>
      </c>
      <c r="I45" s="2" t="b">
        <v>0</v>
      </c>
      <c r="J45" s="2" t="b">
        <v>1</v>
      </c>
      <c r="K45" s="2" t="s">
        <v>1341</v>
      </c>
      <c r="L45" s="2">
        <v>173</v>
      </c>
      <c r="M45" s="2" t="b">
        <v>1</v>
      </c>
      <c r="N45" s="2" t="b">
        <f t="shared" si="2"/>
        <v>1</v>
      </c>
      <c r="O45" s="2" t="b">
        <v>0</v>
      </c>
      <c r="P45" s="2" t="b">
        <f t="shared" si="3"/>
        <v>0</v>
      </c>
      <c r="Q45" s="2" t="b">
        <v>1</v>
      </c>
      <c r="R45" s="2" t="b">
        <f t="shared" si="4"/>
        <v>1</v>
      </c>
      <c r="S45" s="2" t="s">
        <v>1289</v>
      </c>
      <c r="T45" s="2" t="s">
        <v>1290</v>
      </c>
      <c r="U45" s="2" t="s">
        <v>1278</v>
      </c>
      <c r="V45" s="2" t="s">
        <v>1283</v>
      </c>
    </row>
    <row r="46" spans="1:22" ht="15.75" customHeight="1">
      <c r="A46" s="2" t="s">
        <v>88</v>
      </c>
      <c r="B46" s="2" t="s">
        <v>1280</v>
      </c>
      <c r="C46" s="2">
        <v>154</v>
      </c>
      <c r="D46" s="2">
        <f t="shared" si="0"/>
        <v>1.54</v>
      </c>
      <c r="E46" s="2">
        <v>74.900000000000006</v>
      </c>
      <c r="F46" s="22">
        <f t="shared" si="1"/>
        <v>31.582054309327042</v>
      </c>
      <c r="G46" s="2" t="b">
        <v>0</v>
      </c>
      <c r="H46" s="2" t="b">
        <v>1</v>
      </c>
      <c r="I46" s="2" t="b">
        <v>0</v>
      </c>
      <c r="J46" s="2" t="b">
        <v>1</v>
      </c>
      <c r="K46" s="2" t="s">
        <v>1342</v>
      </c>
      <c r="L46" s="2">
        <v>160</v>
      </c>
      <c r="M46" s="2" t="b">
        <v>1</v>
      </c>
      <c r="N46" s="2" t="b">
        <f t="shared" si="2"/>
        <v>1</v>
      </c>
      <c r="O46" s="2" t="b">
        <v>1</v>
      </c>
      <c r="P46" s="2" t="b">
        <f t="shared" si="3"/>
        <v>1</v>
      </c>
      <c r="Q46" s="2" t="b">
        <v>1</v>
      </c>
      <c r="R46" s="2" t="b">
        <f t="shared" si="4"/>
        <v>1</v>
      </c>
      <c r="S46" s="2" t="s">
        <v>1286</v>
      </c>
      <c r="T46" s="2" t="s">
        <v>1290</v>
      </c>
      <c r="U46" s="2" t="s">
        <v>1274</v>
      </c>
      <c r="V46" s="2" t="s">
        <v>1287</v>
      </c>
    </row>
    <row r="47" spans="1:22" ht="15.75" customHeight="1">
      <c r="A47" s="2" t="s">
        <v>89</v>
      </c>
      <c r="B47" s="2" t="s">
        <v>1293</v>
      </c>
      <c r="C47" s="2">
        <v>171</v>
      </c>
      <c r="D47" s="2">
        <f t="shared" si="0"/>
        <v>1.71</v>
      </c>
      <c r="E47" s="2">
        <v>90.2</v>
      </c>
      <c r="F47" s="22">
        <f t="shared" si="1"/>
        <v>30.847098252453751</v>
      </c>
      <c r="G47" s="2" t="b">
        <v>0</v>
      </c>
      <c r="H47" s="2" t="b">
        <v>1</v>
      </c>
      <c r="I47" s="2" t="b">
        <v>1</v>
      </c>
      <c r="J47" s="2" t="b">
        <v>0</v>
      </c>
      <c r="K47" s="2" t="s">
        <v>1343</v>
      </c>
      <c r="L47" s="2">
        <v>186</v>
      </c>
      <c r="M47" s="2" t="b">
        <v>1</v>
      </c>
      <c r="N47" s="2" t="b">
        <f t="shared" si="2"/>
        <v>1</v>
      </c>
      <c r="O47" s="2" t="b">
        <v>0</v>
      </c>
      <c r="P47" s="2" t="b">
        <f t="shared" si="3"/>
        <v>0</v>
      </c>
      <c r="Q47" s="2" t="b">
        <v>1</v>
      </c>
      <c r="R47" s="2" t="b">
        <f t="shared" si="4"/>
        <v>1</v>
      </c>
      <c r="S47" s="2" t="s">
        <v>1286</v>
      </c>
      <c r="T47" s="2" t="s">
        <v>1273</v>
      </c>
      <c r="U47" s="2" t="s">
        <v>1300</v>
      </c>
      <c r="V47" s="2" t="s">
        <v>1296</v>
      </c>
    </row>
    <row r="48" spans="1:22" ht="15.75" customHeight="1">
      <c r="A48" s="2" t="s">
        <v>91</v>
      </c>
      <c r="B48" s="2" t="s">
        <v>1276</v>
      </c>
      <c r="C48" s="2">
        <v>178</v>
      </c>
      <c r="D48" s="2">
        <f t="shared" si="0"/>
        <v>1.78</v>
      </c>
      <c r="E48" s="2">
        <v>76.5</v>
      </c>
      <c r="F48" s="22">
        <f t="shared" si="1"/>
        <v>24.144678702184066</v>
      </c>
      <c r="G48" s="2" t="b">
        <v>0</v>
      </c>
      <c r="H48" s="2" t="b">
        <v>0</v>
      </c>
      <c r="I48" s="2" t="b">
        <v>0</v>
      </c>
      <c r="J48" s="2" t="b">
        <v>0</v>
      </c>
      <c r="K48" s="2" t="s">
        <v>1344</v>
      </c>
      <c r="L48" s="2">
        <v>196</v>
      </c>
      <c r="M48" s="2" t="b">
        <v>0</v>
      </c>
      <c r="N48" s="2" t="b">
        <f t="shared" si="2"/>
        <v>0</v>
      </c>
      <c r="P48" s="2" t="b">
        <f t="shared" si="3"/>
        <v>0</v>
      </c>
      <c r="Q48" s="2" t="b">
        <v>0</v>
      </c>
      <c r="R48" s="2" t="b">
        <f t="shared" si="4"/>
        <v>0</v>
      </c>
      <c r="S48" s="2" t="s">
        <v>1327</v>
      </c>
      <c r="T48" s="2" t="s">
        <v>1290</v>
      </c>
      <c r="U48" s="2" t="s">
        <v>1278</v>
      </c>
      <c r="V48" s="2" t="s">
        <v>1287</v>
      </c>
    </row>
    <row r="49" spans="1:22" ht="15.75" customHeight="1">
      <c r="A49" s="2" t="s">
        <v>93</v>
      </c>
      <c r="B49" s="2" t="s">
        <v>1319</v>
      </c>
      <c r="C49" s="2">
        <v>176</v>
      </c>
      <c r="D49" s="2">
        <f t="shared" si="0"/>
        <v>1.76</v>
      </c>
      <c r="E49" s="2">
        <v>88.1</v>
      </c>
      <c r="F49" s="22">
        <f t="shared" si="1"/>
        <v>28.441373966942148</v>
      </c>
      <c r="G49" s="2" t="b">
        <v>0</v>
      </c>
      <c r="H49" s="2" t="b">
        <v>0</v>
      </c>
      <c r="I49" s="2" t="b">
        <v>0</v>
      </c>
      <c r="J49" s="2" t="b">
        <v>0</v>
      </c>
      <c r="K49" s="2" t="s">
        <v>1345</v>
      </c>
      <c r="L49" s="2">
        <v>187</v>
      </c>
      <c r="M49" s="2" t="b">
        <v>0</v>
      </c>
      <c r="N49" s="2" t="b">
        <f t="shared" si="2"/>
        <v>0</v>
      </c>
      <c r="O49" s="2" t="b">
        <v>1</v>
      </c>
      <c r="P49" s="2" t="b">
        <f t="shared" si="3"/>
        <v>1</v>
      </c>
      <c r="Q49" s="2" t="b">
        <v>1</v>
      </c>
      <c r="R49" s="2" t="b">
        <f t="shared" si="4"/>
        <v>1</v>
      </c>
      <c r="S49" s="2" t="s">
        <v>1282</v>
      </c>
      <c r="T49" s="2" t="s">
        <v>1290</v>
      </c>
      <c r="U49" s="2" t="s">
        <v>1274</v>
      </c>
      <c r="V49" s="2" t="s">
        <v>1275</v>
      </c>
    </row>
    <row r="50" spans="1:22" ht="15.75" customHeight="1">
      <c r="A50" s="2" t="s">
        <v>95</v>
      </c>
      <c r="B50" s="2" t="s">
        <v>1284</v>
      </c>
      <c r="C50" s="2">
        <v>153</v>
      </c>
      <c r="D50" s="2">
        <f t="shared" si="0"/>
        <v>1.53</v>
      </c>
      <c r="E50" s="2">
        <v>48.2</v>
      </c>
      <c r="F50" s="22">
        <f t="shared" si="1"/>
        <v>20.590371224742622</v>
      </c>
      <c r="G50" s="2" t="b">
        <v>1</v>
      </c>
      <c r="H50" s="2" t="b">
        <v>1</v>
      </c>
      <c r="I50" s="2" t="b">
        <v>0</v>
      </c>
      <c r="J50" s="2" t="b">
        <v>0</v>
      </c>
      <c r="K50" s="2" t="s">
        <v>1346</v>
      </c>
      <c r="L50" s="2">
        <v>151</v>
      </c>
      <c r="M50" s="2" t="b">
        <v>0</v>
      </c>
      <c r="N50" s="2" t="b">
        <f t="shared" si="2"/>
        <v>0</v>
      </c>
      <c r="O50" s="2" t="b">
        <v>0</v>
      </c>
      <c r="P50" s="2" t="b">
        <f t="shared" si="3"/>
        <v>0</v>
      </c>
      <c r="Q50" s="2" t="b">
        <v>0</v>
      </c>
      <c r="R50" s="2" t="b">
        <f t="shared" si="4"/>
        <v>0</v>
      </c>
      <c r="S50" s="2" t="s">
        <v>1338</v>
      </c>
      <c r="T50" s="2" t="s">
        <v>1290</v>
      </c>
      <c r="U50" s="2" t="s">
        <v>1274</v>
      </c>
      <c r="V50" s="2" t="s">
        <v>1275</v>
      </c>
    </row>
    <row r="51" spans="1:22" ht="15.75" customHeight="1">
      <c r="A51" s="2" t="s">
        <v>97</v>
      </c>
      <c r="B51" s="2" t="s">
        <v>1319</v>
      </c>
      <c r="C51" s="2">
        <v>165</v>
      </c>
      <c r="D51" s="2">
        <f t="shared" si="0"/>
        <v>1.65</v>
      </c>
      <c r="E51" s="2">
        <v>91.1</v>
      </c>
      <c r="F51" s="22">
        <f t="shared" si="1"/>
        <v>33.461891643709826</v>
      </c>
      <c r="G51" s="2" t="b">
        <v>0</v>
      </c>
      <c r="H51" s="2" t="b">
        <v>0</v>
      </c>
      <c r="I51" s="2" t="b">
        <v>0</v>
      </c>
      <c r="J51" s="2" t="b">
        <v>1</v>
      </c>
      <c r="K51" s="2" t="s">
        <v>1347</v>
      </c>
      <c r="L51" s="2">
        <v>220</v>
      </c>
      <c r="M51" s="2" t="b">
        <v>1</v>
      </c>
      <c r="N51" s="2" t="b">
        <f t="shared" si="2"/>
        <v>1</v>
      </c>
      <c r="O51" s="2" t="b">
        <v>0</v>
      </c>
      <c r="P51" s="2" t="b">
        <f t="shared" si="3"/>
        <v>0</v>
      </c>
      <c r="Q51" s="2" t="b">
        <v>1</v>
      </c>
      <c r="R51" s="2" t="b">
        <f t="shared" si="4"/>
        <v>1</v>
      </c>
      <c r="S51" s="2" t="s">
        <v>1299</v>
      </c>
      <c r="T51" s="2" t="s">
        <v>1273</v>
      </c>
      <c r="U51" s="2" t="s">
        <v>1274</v>
      </c>
      <c r="V51" s="2" t="s">
        <v>1283</v>
      </c>
    </row>
    <row r="52" spans="1:22" ht="15.75" customHeight="1">
      <c r="A52" s="2" t="s">
        <v>98</v>
      </c>
      <c r="B52" s="2" t="s">
        <v>1270</v>
      </c>
      <c r="C52" s="2">
        <v>158</v>
      </c>
      <c r="D52" s="2">
        <f t="shared" si="0"/>
        <v>1.58</v>
      </c>
      <c r="E52" s="2">
        <v>64.900000000000006</v>
      </c>
      <c r="F52" s="22">
        <f t="shared" si="1"/>
        <v>25.997436308283927</v>
      </c>
      <c r="G52" s="2" t="b">
        <v>0</v>
      </c>
      <c r="H52" s="2" t="b">
        <v>1</v>
      </c>
      <c r="I52" s="2" t="b">
        <v>0</v>
      </c>
      <c r="J52" s="2" t="b">
        <v>0</v>
      </c>
      <c r="K52" s="2" t="s">
        <v>1348</v>
      </c>
      <c r="L52" s="2">
        <v>160</v>
      </c>
      <c r="M52" s="2" t="b">
        <v>0</v>
      </c>
      <c r="N52" s="2" t="b">
        <f t="shared" si="2"/>
        <v>0</v>
      </c>
      <c r="O52" s="2" t="b">
        <v>0</v>
      </c>
      <c r="P52" s="2" t="b">
        <f t="shared" si="3"/>
        <v>0</v>
      </c>
      <c r="Q52" s="2" t="b">
        <v>0</v>
      </c>
      <c r="R52" s="2" t="b">
        <f t="shared" si="4"/>
        <v>0</v>
      </c>
      <c r="S52" s="2" t="s">
        <v>1338</v>
      </c>
      <c r="T52" s="2" t="s">
        <v>1290</v>
      </c>
      <c r="U52" s="2" t="s">
        <v>1300</v>
      </c>
      <c r="V52" s="2" t="s">
        <v>1283</v>
      </c>
    </row>
    <row r="53" spans="1:22" ht="15.75" customHeight="1">
      <c r="A53" s="2" t="s">
        <v>100</v>
      </c>
      <c r="B53" s="2" t="s">
        <v>1293</v>
      </c>
      <c r="C53" s="2">
        <v>167</v>
      </c>
      <c r="D53" s="2">
        <f t="shared" si="0"/>
        <v>1.67</v>
      </c>
      <c r="E53" s="2">
        <v>87.1</v>
      </c>
      <c r="F53" s="22">
        <f t="shared" si="1"/>
        <v>31.230951271110474</v>
      </c>
      <c r="G53" s="2" t="b">
        <v>0</v>
      </c>
      <c r="H53" s="2" t="b">
        <v>0</v>
      </c>
      <c r="I53" s="2" t="b">
        <v>0</v>
      </c>
      <c r="J53" s="2" t="b">
        <v>0</v>
      </c>
      <c r="K53" s="2" t="s">
        <v>1349</v>
      </c>
      <c r="L53" s="2">
        <v>212</v>
      </c>
      <c r="M53" s="2" t="b">
        <v>1</v>
      </c>
      <c r="N53" s="2" t="b">
        <f t="shared" si="2"/>
        <v>1</v>
      </c>
      <c r="O53" s="2" t="b">
        <v>1</v>
      </c>
      <c r="P53" s="2" t="b">
        <f t="shared" si="3"/>
        <v>1</v>
      </c>
      <c r="Q53" s="2" t="b">
        <v>1</v>
      </c>
      <c r="R53" s="2" t="b">
        <f t="shared" si="4"/>
        <v>1</v>
      </c>
      <c r="S53" s="2" t="s">
        <v>1312</v>
      </c>
      <c r="T53" s="2" t="s">
        <v>1290</v>
      </c>
      <c r="U53" s="2" t="s">
        <v>1274</v>
      </c>
      <c r="V53" s="2" t="s">
        <v>1296</v>
      </c>
    </row>
    <row r="54" spans="1:22" ht="15.75" customHeight="1">
      <c r="A54" s="2" t="s">
        <v>102</v>
      </c>
      <c r="B54" s="2" t="s">
        <v>1280</v>
      </c>
      <c r="C54" s="2">
        <v>160</v>
      </c>
      <c r="D54" s="2">
        <f t="shared" si="0"/>
        <v>1.6</v>
      </c>
      <c r="E54" s="2">
        <v>72.099999999999994</v>
      </c>
      <c r="F54" s="22">
        <f t="shared" si="1"/>
        <v>28.164062499999993</v>
      </c>
      <c r="G54" s="2" t="b">
        <v>1</v>
      </c>
      <c r="H54" s="2" t="b">
        <v>1</v>
      </c>
      <c r="I54" s="2" t="b">
        <v>0</v>
      </c>
      <c r="J54" s="2" t="b">
        <v>1</v>
      </c>
      <c r="K54" s="2" t="s">
        <v>1350</v>
      </c>
      <c r="L54" s="2">
        <v>194</v>
      </c>
      <c r="M54" s="2" t="b">
        <v>1</v>
      </c>
      <c r="N54" s="2" t="b">
        <f t="shared" si="2"/>
        <v>1</v>
      </c>
      <c r="O54" s="2" t="b">
        <v>0</v>
      </c>
      <c r="P54" s="2" t="b">
        <f t="shared" si="3"/>
        <v>0</v>
      </c>
      <c r="Q54" s="2" t="b">
        <v>1</v>
      </c>
      <c r="R54" s="2" t="b">
        <f t="shared" si="4"/>
        <v>1</v>
      </c>
      <c r="S54" s="2" t="s">
        <v>1299</v>
      </c>
      <c r="U54" s="2" t="s">
        <v>1300</v>
      </c>
      <c r="V54" s="2" t="s">
        <v>1279</v>
      </c>
    </row>
    <row r="55" spans="1:22" ht="15.75" customHeight="1">
      <c r="A55" s="2" t="s">
        <v>103</v>
      </c>
      <c r="B55" s="2" t="s">
        <v>1276</v>
      </c>
      <c r="C55" s="2">
        <v>167</v>
      </c>
      <c r="D55" s="2">
        <f t="shared" si="0"/>
        <v>1.67</v>
      </c>
      <c r="E55" s="2">
        <v>93.1</v>
      </c>
      <c r="F55" s="22">
        <f t="shared" si="1"/>
        <v>33.382337122162859</v>
      </c>
      <c r="G55" s="2" t="b">
        <v>0</v>
      </c>
      <c r="H55" s="2" t="b">
        <v>1</v>
      </c>
      <c r="I55" s="2" t="b">
        <v>0</v>
      </c>
      <c r="J55" s="2" t="b">
        <v>0</v>
      </c>
      <c r="K55" s="2" t="s">
        <v>1351</v>
      </c>
      <c r="L55" s="2">
        <v>168</v>
      </c>
      <c r="N55" s="2" t="b">
        <f t="shared" si="2"/>
        <v>0</v>
      </c>
      <c r="O55" s="2" t="b">
        <v>1</v>
      </c>
      <c r="P55" s="2" t="b">
        <f t="shared" si="3"/>
        <v>1</v>
      </c>
      <c r="Q55" s="2" t="b">
        <v>1</v>
      </c>
      <c r="R55" s="2" t="b">
        <f t="shared" si="4"/>
        <v>1</v>
      </c>
      <c r="S55" s="2" t="s">
        <v>1309</v>
      </c>
      <c r="T55" s="2" t="s">
        <v>1290</v>
      </c>
      <c r="U55" s="2" t="s">
        <v>1278</v>
      </c>
      <c r="V55" s="2" t="s">
        <v>1279</v>
      </c>
    </row>
    <row r="56" spans="1:22" ht="15.75" customHeight="1">
      <c r="A56" s="2" t="s">
        <v>104</v>
      </c>
      <c r="B56" s="2" t="s">
        <v>1307</v>
      </c>
      <c r="C56" s="2">
        <v>179</v>
      </c>
      <c r="D56" s="2">
        <f t="shared" si="0"/>
        <v>1.79</v>
      </c>
      <c r="E56" s="2">
        <v>75.400000000000006</v>
      </c>
      <c r="F56" s="22">
        <f t="shared" si="1"/>
        <v>23.532349177616183</v>
      </c>
      <c r="G56" s="2" t="b">
        <v>0</v>
      </c>
      <c r="H56" s="2" t="b">
        <v>0</v>
      </c>
      <c r="I56" s="2" t="b">
        <v>0</v>
      </c>
      <c r="J56" s="2" t="b">
        <v>0</v>
      </c>
      <c r="K56" s="2" t="s">
        <v>1352</v>
      </c>
      <c r="L56" s="2">
        <v>219</v>
      </c>
      <c r="M56" s="2" t="b">
        <v>0</v>
      </c>
      <c r="N56" s="2" t="b">
        <f t="shared" si="2"/>
        <v>0</v>
      </c>
      <c r="O56" s="2" t="b">
        <v>0</v>
      </c>
      <c r="P56" s="2" t="b">
        <f t="shared" si="3"/>
        <v>0</v>
      </c>
      <c r="Q56" s="2" t="b">
        <v>0</v>
      </c>
      <c r="R56" s="2" t="b">
        <f t="shared" si="4"/>
        <v>0</v>
      </c>
      <c r="S56" s="2" t="s">
        <v>1318</v>
      </c>
      <c r="T56" s="2" t="s">
        <v>1290</v>
      </c>
      <c r="U56" s="2" t="s">
        <v>1300</v>
      </c>
      <c r="V56" s="2" t="s">
        <v>1279</v>
      </c>
    </row>
    <row r="57" spans="1:22" ht="15.75" customHeight="1">
      <c r="A57" s="2" t="s">
        <v>106</v>
      </c>
      <c r="B57" s="2" t="s">
        <v>1276</v>
      </c>
      <c r="C57" s="2">
        <v>161</v>
      </c>
      <c r="D57" s="2">
        <f t="shared" si="0"/>
        <v>1.61</v>
      </c>
      <c r="E57" s="2">
        <v>57.7</v>
      </c>
      <c r="F57" s="22">
        <f t="shared" si="1"/>
        <v>22.259943675012536</v>
      </c>
      <c r="G57" s="2" t="b">
        <v>0</v>
      </c>
      <c r="H57" s="2" t="b">
        <v>1</v>
      </c>
      <c r="I57" s="2" t="b">
        <v>1</v>
      </c>
      <c r="J57" s="2" t="b">
        <v>0</v>
      </c>
      <c r="K57" s="2" t="s">
        <v>1353</v>
      </c>
      <c r="L57" s="2">
        <v>218</v>
      </c>
      <c r="M57" s="2" t="b">
        <v>0</v>
      </c>
      <c r="N57" s="2" t="b">
        <f t="shared" si="2"/>
        <v>0</v>
      </c>
      <c r="O57" s="2" t="b">
        <v>0</v>
      </c>
      <c r="P57" s="2" t="b">
        <f t="shared" si="3"/>
        <v>0</v>
      </c>
      <c r="Q57" s="2" t="b">
        <v>0</v>
      </c>
      <c r="R57" s="2" t="b">
        <f t="shared" si="4"/>
        <v>0</v>
      </c>
      <c r="S57" s="2" t="s">
        <v>1272</v>
      </c>
      <c r="T57" s="2" t="s">
        <v>1273</v>
      </c>
      <c r="U57" s="2" t="s">
        <v>1300</v>
      </c>
      <c r="V57" s="2" t="s">
        <v>1275</v>
      </c>
    </row>
    <row r="58" spans="1:22" ht="15.75" customHeight="1">
      <c r="A58" s="2" t="s">
        <v>107</v>
      </c>
      <c r="B58" s="2" t="s">
        <v>1270</v>
      </c>
      <c r="C58" s="2">
        <v>164</v>
      </c>
      <c r="D58" s="2">
        <f t="shared" si="0"/>
        <v>1.64</v>
      </c>
      <c r="E58" s="2">
        <v>62.6</v>
      </c>
      <c r="F58" s="22">
        <f t="shared" si="1"/>
        <v>23.274836406900658</v>
      </c>
      <c r="G58" s="2" t="b">
        <v>0</v>
      </c>
      <c r="H58" s="2" t="b">
        <v>1</v>
      </c>
      <c r="I58" s="2" t="b">
        <v>0</v>
      </c>
      <c r="J58" s="2" t="b">
        <v>0</v>
      </c>
      <c r="K58" s="2" t="s">
        <v>1354</v>
      </c>
      <c r="L58" s="2">
        <v>186</v>
      </c>
      <c r="M58" s="2" t="b">
        <v>0</v>
      </c>
      <c r="N58" s="2" t="b">
        <f t="shared" si="2"/>
        <v>0</v>
      </c>
      <c r="O58" s="2" t="b">
        <v>0</v>
      </c>
      <c r="P58" s="2" t="b">
        <f t="shared" si="3"/>
        <v>0</v>
      </c>
      <c r="R58" s="2" t="b">
        <f t="shared" si="4"/>
        <v>0</v>
      </c>
      <c r="S58" s="2" t="s">
        <v>1327</v>
      </c>
      <c r="T58" s="2" t="s">
        <v>1290</v>
      </c>
      <c r="U58" s="2" t="s">
        <v>1300</v>
      </c>
      <c r="V58" s="2" t="s">
        <v>1287</v>
      </c>
    </row>
    <row r="59" spans="1:22" ht="15.75" customHeight="1">
      <c r="A59" s="2" t="s">
        <v>109</v>
      </c>
      <c r="B59" s="2" t="s">
        <v>1276</v>
      </c>
      <c r="C59" s="2">
        <v>163</v>
      </c>
      <c r="D59" s="2">
        <f t="shared" si="0"/>
        <v>1.63</v>
      </c>
      <c r="E59" s="2">
        <v>63.5</v>
      </c>
      <c r="F59" s="22">
        <f t="shared" si="1"/>
        <v>23.900033874063759</v>
      </c>
      <c r="G59" s="2" t="b">
        <v>1</v>
      </c>
      <c r="H59" s="2" t="b">
        <v>0</v>
      </c>
      <c r="I59" s="2" t="b">
        <v>0</v>
      </c>
      <c r="J59" s="2" t="b">
        <v>0</v>
      </c>
      <c r="K59" s="2" t="s">
        <v>1355</v>
      </c>
      <c r="L59" s="2">
        <v>177</v>
      </c>
      <c r="N59" s="2" t="b">
        <f t="shared" si="2"/>
        <v>0</v>
      </c>
      <c r="O59" s="2" t="b">
        <v>0</v>
      </c>
      <c r="P59" s="2" t="b">
        <f t="shared" si="3"/>
        <v>0</v>
      </c>
      <c r="Q59" s="2" t="b">
        <v>0</v>
      </c>
      <c r="R59" s="2" t="b">
        <f t="shared" si="4"/>
        <v>0</v>
      </c>
      <c r="S59" s="2" t="s">
        <v>1272</v>
      </c>
      <c r="T59" s="2" t="s">
        <v>1290</v>
      </c>
      <c r="U59" s="2" t="s">
        <v>1300</v>
      </c>
      <c r="V59" s="2" t="s">
        <v>1296</v>
      </c>
    </row>
    <row r="60" spans="1:22" ht="15.75" customHeight="1">
      <c r="A60" s="2" t="s">
        <v>111</v>
      </c>
      <c r="B60" s="2" t="s">
        <v>1280</v>
      </c>
      <c r="C60" s="2">
        <v>172</v>
      </c>
      <c r="D60" s="2">
        <f t="shared" si="0"/>
        <v>1.72</v>
      </c>
      <c r="E60" s="2">
        <v>71.7</v>
      </c>
      <c r="F60" s="22">
        <f t="shared" si="1"/>
        <v>24.236073553272043</v>
      </c>
      <c r="G60" s="2" t="b">
        <v>1</v>
      </c>
      <c r="H60" s="2" t="b">
        <v>0</v>
      </c>
      <c r="I60" s="2" t="b">
        <v>0</v>
      </c>
      <c r="J60" s="2" t="b">
        <v>0</v>
      </c>
      <c r="K60" s="2" t="s">
        <v>1356</v>
      </c>
      <c r="L60" s="2">
        <v>179</v>
      </c>
      <c r="M60" s="2" t="b">
        <v>0</v>
      </c>
      <c r="N60" s="2" t="b">
        <f t="shared" si="2"/>
        <v>0</v>
      </c>
      <c r="O60" s="2" t="b">
        <v>0</v>
      </c>
      <c r="P60" s="2" t="b">
        <f t="shared" si="3"/>
        <v>0</v>
      </c>
      <c r="Q60" s="2" t="b">
        <v>0</v>
      </c>
      <c r="R60" s="2" t="b">
        <f t="shared" si="4"/>
        <v>0</v>
      </c>
      <c r="S60" s="2" t="s">
        <v>1318</v>
      </c>
      <c r="T60" s="2" t="s">
        <v>1290</v>
      </c>
      <c r="U60" s="2" t="s">
        <v>1274</v>
      </c>
      <c r="V60" s="2" t="s">
        <v>1275</v>
      </c>
    </row>
    <row r="61" spans="1:22" ht="15.75" customHeight="1">
      <c r="A61" s="2" t="s">
        <v>112</v>
      </c>
      <c r="B61" s="2" t="s">
        <v>1319</v>
      </c>
      <c r="C61" s="2">
        <v>178</v>
      </c>
      <c r="D61" s="2">
        <f t="shared" si="0"/>
        <v>1.78</v>
      </c>
      <c r="E61" s="2">
        <v>104</v>
      </c>
      <c r="F61" s="22">
        <f t="shared" si="1"/>
        <v>32.824138366367883</v>
      </c>
      <c r="G61" s="2" t="b">
        <v>0</v>
      </c>
      <c r="H61" s="2" t="b">
        <v>0</v>
      </c>
      <c r="I61" s="2" t="b">
        <v>0</v>
      </c>
      <c r="J61" s="2" t="b">
        <v>0</v>
      </c>
      <c r="K61" s="2" t="s">
        <v>1357</v>
      </c>
      <c r="L61" s="2">
        <v>166</v>
      </c>
      <c r="M61" s="2" t="b">
        <v>1</v>
      </c>
      <c r="N61" s="2" t="b">
        <f t="shared" si="2"/>
        <v>1</v>
      </c>
      <c r="O61" s="2" t="b">
        <v>0</v>
      </c>
      <c r="P61" s="2" t="b">
        <f t="shared" si="3"/>
        <v>0</v>
      </c>
      <c r="Q61" s="2" t="b">
        <v>1</v>
      </c>
      <c r="R61" s="2" t="b">
        <f t="shared" si="4"/>
        <v>1</v>
      </c>
      <c r="S61" s="2" t="s">
        <v>1286</v>
      </c>
      <c r="T61" s="2" t="s">
        <v>1290</v>
      </c>
      <c r="U61" s="2" t="s">
        <v>1278</v>
      </c>
      <c r="V61" s="2" t="s">
        <v>1283</v>
      </c>
    </row>
    <row r="62" spans="1:22" ht="15.75" customHeight="1">
      <c r="A62" s="2" t="s">
        <v>114</v>
      </c>
      <c r="B62" s="2" t="s">
        <v>1319</v>
      </c>
      <c r="C62" s="2">
        <v>176</v>
      </c>
      <c r="D62" s="2">
        <f t="shared" si="0"/>
        <v>1.76</v>
      </c>
      <c r="E62" s="2">
        <v>95.7</v>
      </c>
      <c r="F62" s="22">
        <f t="shared" si="1"/>
        <v>30.894886363636367</v>
      </c>
      <c r="G62" s="2" t="b">
        <v>1</v>
      </c>
      <c r="H62" s="2" t="b">
        <v>0</v>
      </c>
      <c r="I62" s="2" t="b">
        <v>1</v>
      </c>
      <c r="J62" s="2" t="b">
        <v>0</v>
      </c>
      <c r="K62" s="2" t="s">
        <v>1358</v>
      </c>
      <c r="L62" s="2">
        <v>182</v>
      </c>
      <c r="M62" s="2" t="b">
        <v>1</v>
      </c>
      <c r="N62" s="2" t="b">
        <f t="shared" si="2"/>
        <v>1</v>
      </c>
      <c r="O62" s="2" t="b">
        <v>0</v>
      </c>
      <c r="P62" s="2" t="b">
        <f t="shared" si="3"/>
        <v>0</v>
      </c>
      <c r="Q62" s="2" t="b">
        <v>1</v>
      </c>
      <c r="R62" s="2" t="b">
        <f t="shared" si="4"/>
        <v>1</v>
      </c>
      <c r="S62" s="2" t="s">
        <v>1286</v>
      </c>
      <c r="T62" s="2" t="s">
        <v>1273</v>
      </c>
      <c r="U62" s="2" t="s">
        <v>1278</v>
      </c>
      <c r="V62" s="2" t="s">
        <v>1287</v>
      </c>
    </row>
    <row r="63" spans="1:22" ht="15.75" customHeight="1">
      <c r="A63" s="2" t="s">
        <v>115</v>
      </c>
      <c r="B63" s="2" t="s">
        <v>1319</v>
      </c>
      <c r="C63" s="2">
        <v>169</v>
      </c>
      <c r="D63" s="2">
        <f t="shared" si="0"/>
        <v>1.69</v>
      </c>
      <c r="E63" s="2">
        <v>86.7</v>
      </c>
      <c r="F63" s="22">
        <f t="shared" si="1"/>
        <v>30.356079969188759</v>
      </c>
      <c r="G63" s="2" t="b">
        <v>0</v>
      </c>
      <c r="H63" s="2" t="b">
        <v>1</v>
      </c>
      <c r="I63" s="2" t="b">
        <v>1</v>
      </c>
      <c r="J63" s="2" t="b">
        <v>0</v>
      </c>
      <c r="K63" s="2" t="s">
        <v>1311</v>
      </c>
      <c r="L63" s="2">
        <v>186</v>
      </c>
      <c r="M63" s="2" t="b">
        <v>0</v>
      </c>
      <c r="N63" s="2" t="b">
        <f t="shared" si="2"/>
        <v>0</v>
      </c>
      <c r="O63" s="2" t="b">
        <v>1</v>
      </c>
      <c r="P63" s="2" t="b">
        <f t="shared" si="3"/>
        <v>1</v>
      </c>
      <c r="Q63" s="2" t="b">
        <v>1</v>
      </c>
      <c r="R63" s="2" t="b">
        <f t="shared" si="4"/>
        <v>1</v>
      </c>
      <c r="S63" s="2" t="s">
        <v>1289</v>
      </c>
      <c r="T63" s="2" t="s">
        <v>1273</v>
      </c>
      <c r="U63" s="2" t="s">
        <v>1278</v>
      </c>
      <c r="V63" s="2" t="s">
        <v>1296</v>
      </c>
    </row>
    <row r="64" spans="1:22" ht="15.75" customHeight="1">
      <c r="A64" s="2" t="s">
        <v>116</v>
      </c>
      <c r="B64" s="2" t="s">
        <v>1270</v>
      </c>
      <c r="C64" s="2">
        <v>176</v>
      </c>
      <c r="D64" s="2">
        <f t="shared" si="0"/>
        <v>1.76</v>
      </c>
      <c r="E64" s="2">
        <v>105.9</v>
      </c>
      <c r="F64" s="22">
        <f t="shared" si="1"/>
        <v>34.187758264462815</v>
      </c>
      <c r="G64" s="2" t="b">
        <v>0</v>
      </c>
      <c r="H64" s="2" t="b">
        <v>0</v>
      </c>
      <c r="I64" s="2" t="b">
        <v>0</v>
      </c>
      <c r="J64" s="2" t="b">
        <v>1</v>
      </c>
      <c r="K64" s="2" t="s">
        <v>1359</v>
      </c>
      <c r="L64" s="2">
        <v>176</v>
      </c>
      <c r="M64" s="2" t="b">
        <v>1</v>
      </c>
      <c r="N64" s="2" t="b">
        <f t="shared" si="2"/>
        <v>1</v>
      </c>
      <c r="O64" s="2" t="b">
        <v>0</v>
      </c>
      <c r="P64" s="2" t="b">
        <f t="shared" si="3"/>
        <v>0</v>
      </c>
      <c r="Q64" s="2" t="b">
        <v>1</v>
      </c>
      <c r="R64" s="2" t="b">
        <f t="shared" si="4"/>
        <v>1</v>
      </c>
      <c r="S64" s="2" t="s">
        <v>1309</v>
      </c>
      <c r="T64" s="2" t="s">
        <v>1290</v>
      </c>
      <c r="U64" s="2" t="s">
        <v>1278</v>
      </c>
      <c r="V64" s="2" t="s">
        <v>1279</v>
      </c>
    </row>
    <row r="65" spans="1:22" ht="15.75" customHeight="1">
      <c r="A65" s="2" t="s">
        <v>117</v>
      </c>
      <c r="B65" s="2" t="s">
        <v>1301</v>
      </c>
      <c r="C65" s="2">
        <v>166</v>
      </c>
      <c r="D65" s="2">
        <f t="shared" si="0"/>
        <v>1.66</v>
      </c>
      <c r="E65" s="2">
        <v>87.1</v>
      </c>
      <c r="F65" s="22">
        <f t="shared" si="1"/>
        <v>31.608361155465236</v>
      </c>
      <c r="G65" s="2" t="b">
        <v>0</v>
      </c>
      <c r="H65" s="2" t="b">
        <v>0</v>
      </c>
      <c r="I65" s="2" t="b">
        <v>0</v>
      </c>
      <c r="J65" s="2" t="b">
        <v>0</v>
      </c>
      <c r="K65" s="2" t="s">
        <v>1357</v>
      </c>
      <c r="L65" s="2">
        <v>188</v>
      </c>
      <c r="M65" s="2" t="b">
        <v>1</v>
      </c>
      <c r="N65" s="2" t="b">
        <f t="shared" si="2"/>
        <v>1</v>
      </c>
      <c r="O65" s="2" t="b">
        <v>0</v>
      </c>
      <c r="P65" s="2" t="b">
        <f t="shared" si="3"/>
        <v>0</v>
      </c>
      <c r="Q65" s="2" t="b">
        <v>1</v>
      </c>
      <c r="R65" s="2" t="b">
        <f t="shared" si="4"/>
        <v>1</v>
      </c>
      <c r="S65" s="2" t="s">
        <v>1312</v>
      </c>
      <c r="T65" s="2" t="s">
        <v>1290</v>
      </c>
      <c r="U65" s="2" t="s">
        <v>1274</v>
      </c>
      <c r="V65" s="2" t="s">
        <v>1296</v>
      </c>
    </row>
    <row r="66" spans="1:22" ht="15.75" customHeight="1">
      <c r="A66" s="2" t="s">
        <v>119</v>
      </c>
      <c r="B66" s="2" t="s">
        <v>1307</v>
      </c>
      <c r="C66" s="2">
        <v>162</v>
      </c>
      <c r="D66" s="2">
        <f t="shared" si="0"/>
        <v>1.62</v>
      </c>
      <c r="E66" s="2">
        <v>60.7</v>
      </c>
      <c r="F66" s="22">
        <f t="shared" si="1"/>
        <v>23.12909617436366</v>
      </c>
      <c r="G66" s="2" t="b">
        <v>0</v>
      </c>
      <c r="H66" s="2" t="b">
        <v>0</v>
      </c>
      <c r="I66" s="2" t="b">
        <v>1</v>
      </c>
      <c r="J66" s="2" t="b">
        <v>0</v>
      </c>
      <c r="K66" s="2" t="s">
        <v>1360</v>
      </c>
      <c r="L66" s="2">
        <v>204</v>
      </c>
      <c r="M66" s="2" t="b">
        <v>0</v>
      </c>
      <c r="N66" s="2" t="b">
        <f t="shared" si="2"/>
        <v>0</v>
      </c>
      <c r="O66" s="2" t="b">
        <v>0</v>
      </c>
      <c r="P66" s="2" t="b">
        <f t="shared" si="3"/>
        <v>0</v>
      </c>
      <c r="Q66" s="2" t="b">
        <v>0</v>
      </c>
      <c r="R66" s="2" t="b">
        <f t="shared" si="4"/>
        <v>0</v>
      </c>
      <c r="S66" s="2" t="s">
        <v>1329</v>
      </c>
      <c r="T66" s="2" t="s">
        <v>1290</v>
      </c>
      <c r="U66" s="2" t="s">
        <v>1274</v>
      </c>
      <c r="V66" s="2" t="s">
        <v>1287</v>
      </c>
    </row>
    <row r="67" spans="1:22" ht="15.75" customHeight="1">
      <c r="A67" s="2" t="s">
        <v>121</v>
      </c>
      <c r="B67" s="2" t="s">
        <v>1276</v>
      </c>
      <c r="C67" s="2">
        <v>165</v>
      </c>
      <c r="D67" s="2">
        <f t="shared" ref="D67:D130" si="6">C67/100</f>
        <v>1.65</v>
      </c>
      <c r="E67" s="2">
        <v>65.599999999999994</v>
      </c>
      <c r="F67" s="22">
        <f t="shared" ref="F67:F130" si="7">E67/(D67*D67)</f>
        <v>24.095500459136822</v>
      </c>
      <c r="G67" s="2" t="b">
        <v>0</v>
      </c>
      <c r="H67" s="2" t="b">
        <v>0</v>
      </c>
      <c r="I67" s="2" t="b">
        <v>0</v>
      </c>
      <c r="J67" s="2" t="b">
        <v>0</v>
      </c>
      <c r="K67" s="2" t="s">
        <v>1361</v>
      </c>
      <c r="L67" s="2">
        <v>166</v>
      </c>
      <c r="M67" s="2" t="b">
        <v>0</v>
      </c>
      <c r="N67" s="2" t="b">
        <f t="shared" ref="N67:N130" si="8">IF(ISBLANK(M67),FALSE,IF(M67 ="Yes",TRUE,IF(M67="No",FALSE,M67)))</f>
        <v>0</v>
      </c>
      <c r="O67" s="2" t="b">
        <v>0</v>
      </c>
      <c r="P67" s="2" t="b">
        <f t="shared" ref="P67:P130" si="9">IF(ISBLANK(O67),FALSE,IF(O67 ="Yes",TRUE,IF(O67="No",FALSE,O67)))</f>
        <v>0</v>
      </c>
      <c r="Q67" s="2" t="b">
        <v>0</v>
      </c>
      <c r="R67" s="2" t="b">
        <f t="shared" ref="R67:R130" si="10">IF(ISBLANK(Q67),FALSE,IF(Q67 ="Yes",TRUE,IF(Q67="No",FALSE,Q67)))</f>
        <v>0</v>
      </c>
      <c r="S67" s="2" t="s">
        <v>1305</v>
      </c>
      <c r="T67" s="2" t="s">
        <v>1273</v>
      </c>
      <c r="U67" s="2" t="s">
        <v>1300</v>
      </c>
      <c r="V67" s="2" t="s">
        <v>1287</v>
      </c>
    </row>
    <row r="68" spans="1:22" ht="15.75" customHeight="1">
      <c r="A68" s="2" t="s">
        <v>122</v>
      </c>
      <c r="B68" s="2" t="s">
        <v>1301</v>
      </c>
      <c r="C68" s="2">
        <v>150</v>
      </c>
      <c r="D68" s="2">
        <f t="shared" si="6"/>
        <v>1.5</v>
      </c>
      <c r="E68" s="2">
        <v>69</v>
      </c>
      <c r="F68" s="22">
        <f t="shared" si="7"/>
        <v>30.666666666666668</v>
      </c>
      <c r="G68" s="2" t="b">
        <v>0</v>
      </c>
      <c r="H68" s="2" t="b">
        <v>1</v>
      </c>
      <c r="I68" s="2" t="b">
        <v>0</v>
      </c>
      <c r="J68" s="2" t="b">
        <v>1</v>
      </c>
      <c r="K68" s="2" t="s">
        <v>1335</v>
      </c>
      <c r="L68" s="2">
        <v>163</v>
      </c>
      <c r="M68" s="2" t="b">
        <v>1</v>
      </c>
      <c r="N68" s="2" t="b">
        <f t="shared" si="8"/>
        <v>1</v>
      </c>
      <c r="O68" s="2" t="b">
        <v>0</v>
      </c>
      <c r="P68" s="2" t="b">
        <f t="shared" si="9"/>
        <v>0</v>
      </c>
      <c r="Q68" s="2" t="b">
        <v>1</v>
      </c>
      <c r="R68" s="2" t="b">
        <f t="shared" si="10"/>
        <v>1</v>
      </c>
      <c r="S68" s="2" t="s">
        <v>1295</v>
      </c>
      <c r="T68" s="2" t="s">
        <v>1273</v>
      </c>
      <c r="U68" s="2" t="s">
        <v>1278</v>
      </c>
      <c r="V68" s="2" t="s">
        <v>1287</v>
      </c>
    </row>
    <row r="69" spans="1:22" ht="15.75" customHeight="1">
      <c r="A69" s="2" t="s">
        <v>124</v>
      </c>
      <c r="B69" s="2" t="s">
        <v>1307</v>
      </c>
      <c r="C69" s="2">
        <v>169</v>
      </c>
      <c r="D69" s="2">
        <f t="shared" si="6"/>
        <v>1.69</v>
      </c>
      <c r="E69" s="2">
        <v>67.900000000000006</v>
      </c>
      <c r="F69" s="22">
        <f t="shared" si="7"/>
        <v>23.773677392248175</v>
      </c>
      <c r="G69" s="2" t="b">
        <v>0</v>
      </c>
      <c r="H69" s="2" t="b">
        <v>1</v>
      </c>
      <c r="I69" s="2" t="b">
        <v>1</v>
      </c>
      <c r="J69" s="2" t="b">
        <v>0</v>
      </c>
      <c r="K69" s="2" t="s">
        <v>1362</v>
      </c>
      <c r="L69" s="2">
        <v>200</v>
      </c>
      <c r="M69" s="2" t="b">
        <v>0</v>
      </c>
      <c r="N69" s="2" t="b">
        <f t="shared" si="8"/>
        <v>0</v>
      </c>
      <c r="O69" s="2" t="b">
        <v>0</v>
      </c>
      <c r="P69" s="2" t="b">
        <f t="shared" si="9"/>
        <v>0</v>
      </c>
      <c r="R69" s="2" t="b">
        <f t="shared" si="10"/>
        <v>0</v>
      </c>
      <c r="S69" s="2" t="s">
        <v>1329</v>
      </c>
      <c r="T69" s="2" t="s">
        <v>1273</v>
      </c>
      <c r="U69" s="2" t="s">
        <v>1278</v>
      </c>
      <c r="V69" s="2" t="s">
        <v>1275</v>
      </c>
    </row>
    <row r="70" spans="1:22" ht="15.75" customHeight="1">
      <c r="A70" s="2" t="s">
        <v>126</v>
      </c>
      <c r="B70" s="2" t="s">
        <v>1319</v>
      </c>
      <c r="C70" s="2">
        <v>158</v>
      </c>
      <c r="D70" s="2">
        <f t="shared" si="6"/>
        <v>1.58</v>
      </c>
      <c r="E70" s="2">
        <v>78.8</v>
      </c>
      <c r="F70" s="22">
        <f t="shared" si="7"/>
        <v>31.565454254125935</v>
      </c>
      <c r="G70" s="2" t="b">
        <v>0</v>
      </c>
      <c r="H70" s="2" t="b">
        <v>0</v>
      </c>
      <c r="I70" s="2" t="b">
        <v>0</v>
      </c>
      <c r="J70" s="2" t="b">
        <v>0</v>
      </c>
      <c r="K70" s="2" t="s">
        <v>1363</v>
      </c>
      <c r="L70" s="2">
        <v>225</v>
      </c>
      <c r="M70" s="2" t="b">
        <v>0</v>
      </c>
      <c r="N70" s="2" t="b">
        <f t="shared" si="8"/>
        <v>0</v>
      </c>
      <c r="O70" s="2" t="b">
        <v>1</v>
      </c>
      <c r="P70" s="2" t="b">
        <f t="shared" si="9"/>
        <v>1</v>
      </c>
      <c r="Q70" s="2" t="b">
        <v>1</v>
      </c>
      <c r="R70" s="2" t="b">
        <f t="shared" si="10"/>
        <v>1</v>
      </c>
      <c r="S70" s="2" t="s">
        <v>1327</v>
      </c>
      <c r="T70" s="2" t="s">
        <v>1273</v>
      </c>
      <c r="U70" s="2" t="s">
        <v>1278</v>
      </c>
      <c r="V70" s="2" t="s">
        <v>1283</v>
      </c>
    </row>
    <row r="71" spans="1:22" ht="15.75" customHeight="1">
      <c r="A71" s="2" t="s">
        <v>128</v>
      </c>
      <c r="B71" s="2" t="s">
        <v>1293</v>
      </c>
      <c r="C71" s="2">
        <v>165</v>
      </c>
      <c r="D71" s="2">
        <f t="shared" si="6"/>
        <v>1.65</v>
      </c>
      <c r="E71" s="2">
        <v>89.6</v>
      </c>
      <c r="F71" s="22">
        <f t="shared" si="7"/>
        <v>32.910927456382005</v>
      </c>
      <c r="G71" s="2" t="b">
        <v>0</v>
      </c>
      <c r="H71" s="2" t="b">
        <v>0</v>
      </c>
      <c r="I71" s="2" t="b">
        <v>1</v>
      </c>
      <c r="J71" s="2" t="b">
        <v>0</v>
      </c>
      <c r="K71" s="2" t="s">
        <v>1364</v>
      </c>
      <c r="L71" s="2">
        <v>152</v>
      </c>
      <c r="M71" s="2" t="b">
        <v>0</v>
      </c>
      <c r="N71" s="2" t="b">
        <f t="shared" si="8"/>
        <v>0</v>
      </c>
      <c r="O71" s="2" t="b">
        <v>1</v>
      </c>
      <c r="P71" s="2" t="b">
        <f t="shared" si="9"/>
        <v>1</v>
      </c>
      <c r="Q71" s="2" t="b">
        <v>1</v>
      </c>
      <c r="R71" s="2" t="b">
        <f t="shared" si="10"/>
        <v>1</v>
      </c>
      <c r="S71" s="2" t="s">
        <v>1295</v>
      </c>
      <c r="T71" s="2" t="s">
        <v>1290</v>
      </c>
      <c r="U71" s="2" t="s">
        <v>1278</v>
      </c>
      <c r="V71" s="2" t="s">
        <v>1287</v>
      </c>
    </row>
    <row r="72" spans="1:22" ht="15.75" customHeight="1">
      <c r="A72" s="2" t="s">
        <v>130</v>
      </c>
      <c r="B72" s="2" t="s">
        <v>1307</v>
      </c>
      <c r="C72" s="2">
        <v>158</v>
      </c>
      <c r="D72" s="2">
        <f t="shared" si="6"/>
        <v>1.58</v>
      </c>
      <c r="E72" s="2">
        <v>72.8</v>
      </c>
      <c r="F72" s="22">
        <f t="shared" si="7"/>
        <v>29.161993270309239</v>
      </c>
      <c r="G72" s="2" t="b">
        <v>1</v>
      </c>
      <c r="H72" s="2" t="b">
        <v>0</v>
      </c>
      <c r="I72" s="2" t="b">
        <v>0</v>
      </c>
      <c r="J72" s="2" t="b">
        <v>1</v>
      </c>
      <c r="K72" s="2" t="s">
        <v>1365</v>
      </c>
      <c r="L72" s="2">
        <v>169</v>
      </c>
      <c r="M72" s="2" t="b">
        <v>1</v>
      </c>
      <c r="N72" s="2" t="b">
        <f t="shared" si="8"/>
        <v>1</v>
      </c>
      <c r="O72" s="2" t="b">
        <v>0</v>
      </c>
      <c r="P72" s="2" t="b">
        <f t="shared" si="9"/>
        <v>0</v>
      </c>
      <c r="Q72" s="2" t="b">
        <v>1</v>
      </c>
      <c r="R72" s="2" t="b">
        <f t="shared" si="10"/>
        <v>1</v>
      </c>
      <c r="S72" s="2" t="s">
        <v>1295</v>
      </c>
      <c r="T72" s="2" t="s">
        <v>1290</v>
      </c>
      <c r="U72" s="2" t="s">
        <v>1278</v>
      </c>
      <c r="V72" s="2" t="s">
        <v>1279</v>
      </c>
    </row>
    <row r="73" spans="1:22" ht="15.75" customHeight="1">
      <c r="A73" s="2" t="s">
        <v>132</v>
      </c>
      <c r="B73" s="2" t="s">
        <v>1301</v>
      </c>
      <c r="C73" s="2">
        <v>163</v>
      </c>
      <c r="D73" s="2">
        <f t="shared" si="6"/>
        <v>1.63</v>
      </c>
      <c r="E73" s="2">
        <v>60</v>
      </c>
      <c r="F73" s="22">
        <f t="shared" si="7"/>
        <v>22.582709172343712</v>
      </c>
      <c r="G73" s="2" t="b">
        <v>0</v>
      </c>
      <c r="H73" s="2" t="b">
        <v>0</v>
      </c>
      <c r="I73" s="2" t="b">
        <v>0</v>
      </c>
      <c r="J73" s="2" t="b">
        <v>0</v>
      </c>
      <c r="K73" s="2" t="s">
        <v>1341</v>
      </c>
      <c r="L73" s="2">
        <v>174</v>
      </c>
      <c r="M73" s="2" t="b">
        <v>0</v>
      </c>
      <c r="N73" s="2" t="b">
        <f t="shared" si="8"/>
        <v>0</v>
      </c>
      <c r="O73" s="2" t="b">
        <v>0</v>
      </c>
      <c r="P73" s="2" t="b">
        <f t="shared" si="9"/>
        <v>0</v>
      </c>
      <c r="Q73" s="2" t="b">
        <v>0</v>
      </c>
      <c r="R73" s="2" t="b">
        <f t="shared" si="10"/>
        <v>0</v>
      </c>
      <c r="S73" s="2" t="s">
        <v>1309</v>
      </c>
      <c r="T73" s="2" t="s">
        <v>1273</v>
      </c>
      <c r="U73" s="2" t="s">
        <v>1274</v>
      </c>
      <c r="V73" s="2" t="s">
        <v>1279</v>
      </c>
    </row>
    <row r="74" spans="1:22" ht="15.75" customHeight="1">
      <c r="A74" s="2" t="s">
        <v>133</v>
      </c>
      <c r="B74" s="2" t="s">
        <v>1301</v>
      </c>
      <c r="C74" s="2">
        <v>173</v>
      </c>
      <c r="D74" s="2">
        <f t="shared" si="6"/>
        <v>1.73</v>
      </c>
      <c r="E74" s="2">
        <v>99.8</v>
      </c>
      <c r="F74" s="22">
        <f t="shared" si="7"/>
        <v>33.345584550101904</v>
      </c>
      <c r="G74" s="2" t="b">
        <v>0</v>
      </c>
      <c r="H74" s="2" t="b">
        <v>0</v>
      </c>
      <c r="I74" s="2" t="b">
        <v>0</v>
      </c>
      <c r="J74" s="2" t="b">
        <v>1</v>
      </c>
      <c r="K74" s="2" t="s">
        <v>1366</v>
      </c>
      <c r="L74" s="2">
        <v>160</v>
      </c>
      <c r="M74" s="2" t="b">
        <v>1</v>
      </c>
      <c r="N74" s="2" t="b">
        <f t="shared" si="8"/>
        <v>1</v>
      </c>
      <c r="O74" s="2" t="b">
        <v>1</v>
      </c>
      <c r="P74" s="2" t="b">
        <f t="shared" si="9"/>
        <v>1</v>
      </c>
      <c r="Q74" s="2" t="b">
        <v>1</v>
      </c>
      <c r="R74" s="2" t="b">
        <f t="shared" si="10"/>
        <v>1</v>
      </c>
      <c r="S74" s="2" t="s">
        <v>1282</v>
      </c>
      <c r="T74" s="2" t="s">
        <v>1290</v>
      </c>
      <c r="U74" s="2" t="s">
        <v>1278</v>
      </c>
      <c r="V74" s="2" t="s">
        <v>1283</v>
      </c>
    </row>
    <row r="75" spans="1:22" ht="15.75" customHeight="1">
      <c r="A75" s="2" t="s">
        <v>134</v>
      </c>
      <c r="B75" s="2" t="s">
        <v>1280</v>
      </c>
      <c r="C75" s="2">
        <v>162</v>
      </c>
      <c r="D75" s="2">
        <f t="shared" si="6"/>
        <v>1.62</v>
      </c>
      <c r="E75" s="2">
        <v>73.7</v>
      </c>
      <c r="F75" s="22">
        <f t="shared" si="7"/>
        <v>28.082609358329517</v>
      </c>
      <c r="G75" s="2" t="b">
        <v>0</v>
      </c>
      <c r="H75" s="2" t="b">
        <v>0</v>
      </c>
      <c r="I75" s="2" t="b">
        <v>1</v>
      </c>
      <c r="J75" s="2" t="b">
        <v>1</v>
      </c>
      <c r="K75" s="2" t="s">
        <v>1367</v>
      </c>
      <c r="L75" s="2">
        <v>208</v>
      </c>
      <c r="M75" s="2" t="b">
        <v>1</v>
      </c>
      <c r="N75" s="2" t="b">
        <f t="shared" si="8"/>
        <v>1</v>
      </c>
      <c r="O75" s="2" t="b">
        <v>0</v>
      </c>
      <c r="P75" s="2" t="b">
        <f t="shared" si="9"/>
        <v>0</v>
      </c>
      <c r="Q75" s="2" t="b">
        <v>1</v>
      </c>
      <c r="R75" s="2" t="b">
        <f t="shared" si="10"/>
        <v>1</v>
      </c>
      <c r="S75" s="2" t="s">
        <v>1305</v>
      </c>
      <c r="T75" s="2" t="s">
        <v>1273</v>
      </c>
      <c r="U75" s="2" t="s">
        <v>1300</v>
      </c>
      <c r="V75" s="2" t="s">
        <v>1287</v>
      </c>
    </row>
    <row r="76" spans="1:22" ht="15.75" customHeight="1">
      <c r="A76" s="2" t="s">
        <v>135</v>
      </c>
      <c r="B76" s="2" t="s">
        <v>1319</v>
      </c>
      <c r="C76" s="2">
        <v>152</v>
      </c>
      <c r="D76" s="2">
        <f t="shared" si="6"/>
        <v>1.52</v>
      </c>
      <c r="E76" s="2">
        <v>60.2</v>
      </c>
      <c r="F76" s="22">
        <f t="shared" si="7"/>
        <v>26.056094182825486</v>
      </c>
      <c r="G76" s="2" t="b">
        <v>1</v>
      </c>
      <c r="H76" s="2" t="b">
        <v>1</v>
      </c>
      <c r="I76" s="2" t="b">
        <v>0</v>
      </c>
      <c r="J76" s="2" t="b">
        <v>0</v>
      </c>
      <c r="K76" s="2" t="s">
        <v>1368</v>
      </c>
      <c r="L76" s="2">
        <v>165</v>
      </c>
      <c r="M76" s="2" t="b">
        <v>0</v>
      </c>
      <c r="N76" s="2" t="b">
        <f t="shared" si="8"/>
        <v>0</v>
      </c>
      <c r="O76" s="2" t="b">
        <v>0</v>
      </c>
      <c r="P76" s="2" t="b">
        <f t="shared" si="9"/>
        <v>0</v>
      </c>
      <c r="Q76" s="2" t="b">
        <v>0</v>
      </c>
      <c r="R76" s="2" t="b">
        <f t="shared" si="10"/>
        <v>0</v>
      </c>
      <c r="S76" s="2" t="s">
        <v>1318</v>
      </c>
      <c r="T76" s="2" t="s">
        <v>1273</v>
      </c>
      <c r="U76" s="2" t="s">
        <v>1274</v>
      </c>
      <c r="V76" s="2" t="s">
        <v>1296</v>
      </c>
    </row>
    <row r="77" spans="1:22" ht="15.75" customHeight="1">
      <c r="A77" s="2" t="s">
        <v>137</v>
      </c>
      <c r="B77" s="2" t="s">
        <v>1276</v>
      </c>
      <c r="C77" s="2">
        <v>176</v>
      </c>
      <c r="D77" s="2">
        <f t="shared" si="6"/>
        <v>1.76</v>
      </c>
      <c r="E77" s="2">
        <v>81.2</v>
      </c>
      <c r="F77" s="22">
        <f t="shared" si="7"/>
        <v>26.213842975206614</v>
      </c>
      <c r="G77" s="2" t="b">
        <v>1</v>
      </c>
      <c r="H77" s="2" t="b">
        <v>0</v>
      </c>
      <c r="I77" s="2" t="b">
        <v>1</v>
      </c>
      <c r="J77" s="2" t="b">
        <v>0</v>
      </c>
      <c r="K77" s="2" t="s">
        <v>1369</v>
      </c>
      <c r="L77" s="2">
        <v>178</v>
      </c>
      <c r="M77" s="2" t="b">
        <v>0</v>
      </c>
      <c r="N77" s="2" t="b">
        <f t="shared" si="8"/>
        <v>0</v>
      </c>
      <c r="P77" s="2" t="b">
        <f t="shared" si="9"/>
        <v>0</v>
      </c>
      <c r="R77" s="2" t="b">
        <f t="shared" si="10"/>
        <v>0</v>
      </c>
      <c r="S77" s="2" t="s">
        <v>1329</v>
      </c>
      <c r="T77" s="2" t="s">
        <v>1290</v>
      </c>
      <c r="U77" s="2" t="s">
        <v>1278</v>
      </c>
      <c r="V77" s="2" t="s">
        <v>1287</v>
      </c>
    </row>
    <row r="78" spans="1:22" ht="15.75" customHeight="1">
      <c r="A78" s="2" t="s">
        <v>138</v>
      </c>
      <c r="B78" s="2" t="s">
        <v>1276</v>
      </c>
      <c r="C78" s="2">
        <v>164</v>
      </c>
      <c r="D78" s="2">
        <f t="shared" si="6"/>
        <v>1.64</v>
      </c>
      <c r="E78" s="2">
        <v>83.4</v>
      </c>
      <c r="F78" s="22">
        <f t="shared" si="7"/>
        <v>31.008328375966695</v>
      </c>
      <c r="G78" s="2" t="b">
        <v>0</v>
      </c>
      <c r="H78" s="2" t="b">
        <v>1</v>
      </c>
      <c r="I78" s="2" t="b">
        <v>0</v>
      </c>
      <c r="J78" s="2" t="b">
        <v>1</v>
      </c>
      <c r="K78" s="2" t="s">
        <v>1344</v>
      </c>
      <c r="L78" s="2">
        <v>206</v>
      </c>
      <c r="M78" s="2" t="b">
        <v>1</v>
      </c>
      <c r="N78" s="2" t="b">
        <f t="shared" si="8"/>
        <v>1</v>
      </c>
      <c r="O78" s="2" t="b">
        <v>0</v>
      </c>
      <c r="P78" s="2" t="b">
        <f t="shared" si="9"/>
        <v>0</v>
      </c>
      <c r="Q78" s="2" t="b">
        <v>1</v>
      </c>
      <c r="R78" s="2" t="b">
        <f t="shared" si="10"/>
        <v>1</v>
      </c>
      <c r="S78" s="2" t="s">
        <v>1299</v>
      </c>
      <c r="T78" s="2" t="s">
        <v>1290</v>
      </c>
      <c r="U78" s="2" t="s">
        <v>1274</v>
      </c>
      <c r="V78" s="2" t="s">
        <v>1296</v>
      </c>
    </row>
    <row r="79" spans="1:22" ht="15.75" customHeight="1">
      <c r="A79" s="2" t="s">
        <v>139</v>
      </c>
      <c r="B79" s="2" t="s">
        <v>1293</v>
      </c>
      <c r="C79" s="2">
        <v>169</v>
      </c>
      <c r="D79" s="2">
        <f t="shared" si="6"/>
        <v>1.69</v>
      </c>
      <c r="E79" s="2">
        <v>86.7</v>
      </c>
      <c r="F79" s="22">
        <f t="shared" si="7"/>
        <v>30.356079969188759</v>
      </c>
      <c r="G79" s="2" t="b">
        <v>0</v>
      </c>
      <c r="H79" s="2" t="b">
        <v>0</v>
      </c>
      <c r="I79" s="2" t="b">
        <v>0</v>
      </c>
      <c r="J79" s="2" t="b">
        <v>1</v>
      </c>
      <c r="K79" s="2" t="s">
        <v>1370</v>
      </c>
      <c r="L79" s="2">
        <v>211</v>
      </c>
      <c r="M79" s="2" t="b">
        <v>1</v>
      </c>
      <c r="N79" s="2" t="b">
        <f t="shared" si="8"/>
        <v>1</v>
      </c>
      <c r="O79" s="2" t="b">
        <v>0</v>
      </c>
      <c r="P79" s="2" t="b">
        <f t="shared" si="9"/>
        <v>0</v>
      </c>
      <c r="Q79" s="2" t="b">
        <v>1</v>
      </c>
      <c r="R79" s="2" t="b">
        <f t="shared" si="10"/>
        <v>1</v>
      </c>
      <c r="S79" s="2" t="s">
        <v>1305</v>
      </c>
      <c r="T79" s="2" t="s">
        <v>1273</v>
      </c>
      <c r="U79" s="2" t="s">
        <v>1274</v>
      </c>
      <c r="V79" s="2" t="s">
        <v>1279</v>
      </c>
    </row>
    <row r="80" spans="1:22" ht="15.75" customHeight="1">
      <c r="A80" s="2" t="s">
        <v>141</v>
      </c>
      <c r="B80" s="2" t="s">
        <v>1319</v>
      </c>
      <c r="C80" s="2">
        <v>172</v>
      </c>
      <c r="D80" s="2">
        <f t="shared" si="6"/>
        <v>1.72</v>
      </c>
      <c r="E80" s="2">
        <v>86.5</v>
      </c>
      <c r="F80" s="22">
        <f t="shared" si="7"/>
        <v>29.238777717685238</v>
      </c>
      <c r="G80" s="2" t="b">
        <v>0</v>
      </c>
      <c r="H80" s="2" t="b">
        <v>1</v>
      </c>
      <c r="I80" s="2" t="b">
        <v>1</v>
      </c>
      <c r="J80" s="2" t="b">
        <v>0</v>
      </c>
      <c r="K80" s="2" t="s">
        <v>1371</v>
      </c>
      <c r="L80" s="2">
        <v>214</v>
      </c>
      <c r="M80" s="2" t="b">
        <v>1</v>
      </c>
      <c r="N80" s="2" t="b">
        <f t="shared" si="8"/>
        <v>1</v>
      </c>
      <c r="O80" s="2" t="b">
        <v>1</v>
      </c>
      <c r="P80" s="2" t="b">
        <f t="shared" si="9"/>
        <v>1</v>
      </c>
      <c r="Q80" s="2" t="b">
        <v>1</v>
      </c>
      <c r="R80" s="2" t="b">
        <f t="shared" si="10"/>
        <v>1</v>
      </c>
      <c r="S80" s="2" t="s">
        <v>1286</v>
      </c>
      <c r="T80" s="2" t="s">
        <v>1290</v>
      </c>
      <c r="U80" s="2" t="s">
        <v>1300</v>
      </c>
      <c r="V80" s="2" t="s">
        <v>1296</v>
      </c>
    </row>
    <row r="81" spans="1:22" ht="15.75" customHeight="1">
      <c r="A81" s="2" t="s">
        <v>143</v>
      </c>
      <c r="B81" s="2" t="s">
        <v>1280</v>
      </c>
      <c r="C81" s="2">
        <v>176</v>
      </c>
      <c r="D81" s="2">
        <f t="shared" si="6"/>
        <v>1.76</v>
      </c>
      <c r="E81" s="2">
        <v>94.6</v>
      </c>
      <c r="F81" s="22">
        <f t="shared" si="7"/>
        <v>30.539772727272727</v>
      </c>
      <c r="G81" s="2" t="b">
        <v>1</v>
      </c>
      <c r="H81" s="2" t="b">
        <v>1</v>
      </c>
      <c r="I81" s="2" t="b">
        <v>1</v>
      </c>
      <c r="J81" s="2" t="b">
        <v>1</v>
      </c>
      <c r="K81" s="2" t="s">
        <v>1372</v>
      </c>
      <c r="L81" s="2">
        <v>157</v>
      </c>
      <c r="M81" s="2" t="b">
        <v>1</v>
      </c>
      <c r="N81" s="2" t="b">
        <f t="shared" si="8"/>
        <v>1</v>
      </c>
      <c r="P81" s="2" t="b">
        <f t="shared" si="9"/>
        <v>0</v>
      </c>
      <c r="Q81" s="2" t="b">
        <v>1</v>
      </c>
      <c r="R81" s="2" t="b">
        <f t="shared" si="10"/>
        <v>1</v>
      </c>
      <c r="S81" s="2" t="s">
        <v>1309</v>
      </c>
      <c r="T81" s="2" t="s">
        <v>1290</v>
      </c>
      <c r="U81" s="2" t="s">
        <v>1278</v>
      </c>
      <c r="V81" s="2" t="s">
        <v>1283</v>
      </c>
    </row>
    <row r="82" spans="1:22" ht="15.75" customHeight="1">
      <c r="A82" s="2" t="s">
        <v>145</v>
      </c>
      <c r="B82" s="2" t="s">
        <v>1293</v>
      </c>
      <c r="C82" s="2">
        <v>168</v>
      </c>
      <c r="D82" s="2">
        <f t="shared" si="6"/>
        <v>1.68</v>
      </c>
      <c r="E82" s="2">
        <v>87</v>
      </c>
      <c r="F82" s="22">
        <f t="shared" si="7"/>
        <v>30.824829931972793</v>
      </c>
      <c r="G82" s="2" t="b">
        <v>1</v>
      </c>
      <c r="H82" s="2" t="b">
        <v>0</v>
      </c>
      <c r="I82" s="2" t="b">
        <v>1</v>
      </c>
      <c r="J82" s="2" t="b">
        <v>0</v>
      </c>
      <c r="K82" s="2" t="s">
        <v>1373</v>
      </c>
      <c r="L82" s="2">
        <v>175</v>
      </c>
      <c r="M82" s="2" t="b">
        <v>1</v>
      </c>
      <c r="N82" s="2" t="b">
        <f t="shared" si="8"/>
        <v>1</v>
      </c>
      <c r="O82" s="2" t="b">
        <v>0</v>
      </c>
      <c r="P82" s="2" t="b">
        <f t="shared" si="9"/>
        <v>0</v>
      </c>
      <c r="Q82" s="2" t="b">
        <v>1</v>
      </c>
      <c r="R82" s="2" t="b">
        <f t="shared" si="10"/>
        <v>1</v>
      </c>
      <c r="S82" s="2" t="s">
        <v>1286</v>
      </c>
      <c r="T82" s="2" t="s">
        <v>1273</v>
      </c>
      <c r="U82" s="2" t="s">
        <v>1278</v>
      </c>
      <c r="V82" s="2" t="s">
        <v>1279</v>
      </c>
    </row>
    <row r="83" spans="1:22" ht="15.75" customHeight="1">
      <c r="A83" s="2" t="s">
        <v>146</v>
      </c>
      <c r="B83" s="2" t="s">
        <v>1284</v>
      </c>
      <c r="C83" s="2">
        <v>164</v>
      </c>
      <c r="D83" s="2">
        <f t="shared" si="6"/>
        <v>1.64</v>
      </c>
      <c r="E83" s="2">
        <v>61.7</v>
      </c>
      <c r="F83" s="22">
        <f t="shared" si="7"/>
        <v>22.940214158239147</v>
      </c>
      <c r="G83" s="2" t="b">
        <v>0</v>
      </c>
      <c r="H83" s="2" t="b">
        <v>0</v>
      </c>
      <c r="I83" s="2" t="b">
        <v>0</v>
      </c>
      <c r="J83" s="2" t="b">
        <v>0</v>
      </c>
      <c r="K83" s="2" t="s">
        <v>1374</v>
      </c>
      <c r="L83" s="2">
        <v>215</v>
      </c>
      <c r="M83" s="2" t="b">
        <v>0</v>
      </c>
      <c r="N83" s="2" t="b">
        <f t="shared" si="8"/>
        <v>0</v>
      </c>
      <c r="O83" s="2" t="b">
        <v>0</v>
      </c>
      <c r="P83" s="2" t="b">
        <f t="shared" si="9"/>
        <v>0</v>
      </c>
      <c r="Q83" s="2" t="b">
        <v>0</v>
      </c>
      <c r="R83" s="2" t="b">
        <f t="shared" si="10"/>
        <v>0</v>
      </c>
      <c r="S83" s="2" t="s">
        <v>1309</v>
      </c>
      <c r="T83" s="2" t="s">
        <v>1290</v>
      </c>
      <c r="U83" s="2" t="s">
        <v>1300</v>
      </c>
      <c r="V83" s="2" t="s">
        <v>1287</v>
      </c>
    </row>
    <row r="84" spans="1:22" ht="15.75" customHeight="1">
      <c r="A84" s="2" t="s">
        <v>147</v>
      </c>
      <c r="B84" s="2" t="s">
        <v>1276</v>
      </c>
      <c r="C84" s="2">
        <v>162</v>
      </c>
      <c r="D84" s="2">
        <f t="shared" si="6"/>
        <v>1.62</v>
      </c>
      <c r="E84" s="2">
        <v>76.2</v>
      </c>
      <c r="F84" s="22">
        <f t="shared" si="7"/>
        <v>29.035208047553724</v>
      </c>
      <c r="G84" s="2" t="b">
        <v>0</v>
      </c>
      <c r="H84" s="2" t="b">
        <v>1</v>
      </c>
      <c r="I84" s="2" t="b">
        <v>0</v>
      </c>
      <c r="J84" s="2" t="b">
        <v>1</v>
      </c>
      <c r="K84" s="2" t="s">
        <v>1375</v>
      </c>
      <c r="L84" s="2">
        <v>184</v>
      </c>
      <c r="M84" s="2" t="b">
        <v>1</v>
      </c>
      <c r="N84" s="2" t="b">
        <f t="shared" si="8"/>
        <v>1</v>
      </c>
      <c r="O84" s="2" t="b">
        <v>1</v>
      </c>
      <c r="P84" s="2" t="b">
        <f t="shared" si="9"/>
        <v>1</v>
      </c>
      <c r="Q84" s="2" t="b">
        <v>1</v>
      </c>
      <c r="R84" s="2" t="b">
        <f t="shared" si="10"/>
        <v>1</v>
      </c>
      <c r="S84" s="2" t="s">
        <v>1299</v>
      </c>
      <c r="T84" s="2" t="s">
        <v>1273</v>
      </c>
      <c r="U84" s="2" t="s">
        <v>1300</v>
      </c>
      <c r="V84" s="2" t="s">
        <v>1296</v>
      </c>
    </row>
    <row r="85" spans="1:22" ht="15.75" customHeight="1">
      <c r="A85" s="2" t="s">
        <v>148</v>
      </c>
      <c r="B85" s="2" t="s">
        <v>1280</v>
      </c>
      <c r="C85" s="2">
        <v>159</v>
      </c>
      <c r="D85" s="2">
        <f t="shared" si="6"/>
        <v>1.59</v>
      </c>
      <c r="E85" s="2">
        <v>54.5</v>
      </c>
      <c r="F85" s="22">
        <f t="shared" si="7"/>
        <v>21.557691547011586</v>
      </c>
      <c r="G85" s="2" t="b">
        <v>0</v>
      </c>
      <c r="H85" s="2" t="b">
        <v>0</v>
      </c>
      <c r="I85" s="2" t="b">
        <v>0</v>
      </c>
      <c r="J85" s="2" t="b">
        <v>0</v>
      </c>
      <c r="K85" s="2" t="s">
        <v>1376</v>
      </c>
      <c r="L85" s="2">
        <v>163</v>
      </c>
      <c r="M85" s="2" t="b">
        <v>0</v>
      </c>
      <c r="N85" s="2" t="b">
        <f t="shared" si="8"/>
        <v>0</v>
      </c>
      <c r="O85" s="2" t="b">
        <v>0</v>
      </c>
      <c r="P85" s="2" t="b">
        <f t="shared" si="9"/>
        <v>0</v>
      </c>
      <c r="Q85" s="2" t="b">
        <v>0</v>
      </c>
      <c r="R85" s="2" t="b">
        <f t="shared" si="10"/>
        <v>0</v>
      </c>
      <c r="S85" s="2" t="s">
        <v>1295</v>
      </c>
      <c r="T85" s="2" t="s">
        <v>1290</v>
      </c>
      <c r="U85" s="2" t="s">
        <v>1278</v>
      </c>
      <c r="V85" s="2" t="s">
        <v>1287</v>
      </c>
    </row>
    <row r="86" spans="1:22" ht="15.75" customHeight="1">
      <c r="A86" s="2" t="s">
        <v>149</v>
      </c>
      <c r="B86" s="2" t="s">
        <v>1319</v>
      </c>
      <c r="C86" s="2">
        <v>165</v>
      </c>
      <c r="D86" s="2">
        <f t="shared" si="6"/>
        <v>1.65</v>
      </c>
      <c r="E86" s="2">
        <v>69.7</v>
      </c>
      <c r="F86" s="22">
        <f t="shared" si="7"/>
        <v>25.601469237832877</v>
      </c>
      <c r="G86" s="2" t="b">
        <v>1</v>
      </c>
      <c r="H86" s="2" t="b">
        <v>0</v>
      </c>
      <c r="I86" s="2" t="b">
        <v>1</v>
      </c>
      <c r="J86" s="2" t="b">
        <v>0</v>
      </c>
      <c r="K86" s="2" t="s">
        <v>1377</v>
      </c>
      <c r="L86" s="2">
        <v>223</v>
      </c>
      <c r="M86" s="2" t="b">
        <v>0</v>
      </c>
      <c r="N86" s="2" t="b">
        <f t="shared" si="8"/>
        <v>0</v>
      </c>
      <c r="O86" s="2" t="b">
        <v>0</v>
      </c>
      <c r="P86" s="2" t="b">
        <f t="shared" si="9"/>
        <v>0</v>
      </c>
      <c r="Q86" s="2" t="b">
        <v>0</v>
      </c>
      <c r="R86" s="2" t="b">
        <f t="shared" si="10"/>
        <v>0</v>
      </c>
      <c r="S86" s="2" t="s">
        <v>1289</v>
      </c>
      <c r="T86" s="2" t="s">
        <v>1273</v>
      </c>
      <c r="U86" s="2" t="s">
        <v>1278</v>
      </c>
      <c r="V86" s="2" t="s">
        <v>1279</v>
      </c>
    </row>
    <row r="87" spans="1:22" ht="15.75" customHeight="1">
      <c r="A87" s="2" t="s">
        <v>150</v>
      </c>
      <c r="B87" s="2" t="s">
        <v>1301</v>
      </c>
      <c r="C87" s="2">
        <v>175</v>
      </c>
      <c r="D87" s="2">
        <f t="shared" si="6"/>
        <v>1.75</v>
      </c>
      <c r="E87" s="2">
        <v>89.6</v>
      </c>
      <c r="F87" s="22">
        <f t="shared" si="7"/>
        <v>29.257142857142856</v>
      </c>
      <c r="G87" s="2" t="b">
        <v>0</v>
      </c>
      <c r="H87" s="2" t="b">
        <v>0</v>
      </c>
      <c r="I87" s="2" t="b">
        <v>1</v>
      </c>
      <c r="J87" s="2" t="b">
        <v>1</v>
      </c>
      <c r="K87" s="2" t="s">
        <v>1333</v>
      </c>
      <c r="L87" s="2">
        <v>220</v>
      </c>
      <c r="M87" s="2" t="b">
        <v>1</v>
      </c>
      <c r="N87" s="2" t="b">
        <f t="shared" si="8"/>
        <v>1</v>
      </c>
      <c r="O87" s="2" t="b">
        <v>1</v>
      </c>
      <c r="P87" s="2" t="b">
        <f t="shared" si="9"/>
        <v>1</v>
      </c>
      <c r="Q87" s="2" t="b">
        <v>1</v>
      </c>
      <c r="R87" s="2" t="b">
        <f t="shared" si="10"/>
        <v>1</v>
      </c>
      <c r="S87" s="2" t="s">
        <v>1289</v>
      </c>
      <c r="T87" s="2" t="s">
        <v>1273</v>
      </c>
      <c r="U87" s="2" t="s">
        <v>1274</v>
      </c>
      <c r="V87" s="2" t="s">
        <v>1283</v>
      </c>
    </row>
    <row r="88" spans="1:22" ht="15.75" customHeight="1">
      <c r="A88" s="2" t="s">
        <v>152</v>
      </c>
      <c r="B88" s="2" t="s">
        <v>1319</v>
      </c>
      <c r="C88" s="2">
        <v>154</v>
      </c>
      <c r="D88" s="2">
        <f t="shared" si="6"/>
        <v>1.54</v>
      </c>
      <c r="E88" s="2">
        <v>73</v>
      </c>
      <c r="F88" s="22">
        <f t="shared" si="7"/>
        <v>30.780907404284029</v>
      </c>
      <c r="G88" s="2" t="b">
        <v>1</v>
      </c>
      <c r="H88" s="2" t="b">
        <v>1</v>
      </c>
      <c r="I88" s="2" t="b">
        <v>0</v>
      </c>
      <c r="J88" s="2" t="b">
        <v>0</v>
      </c>
      <c r="K88" s="2" t="s">
        <v>1378</v>
      </c>
      <c r="L88" s="2">
        <v>164</v>
      </c>
      <c r="N88" s="2" t="b">
        <f t="shared" si="8"/>
        <v>0</v>
      </c>
      <c r="O88" s="2" t="b">
        <v>1</v>
      </c>
      <c r="P88" s="2" t="b">
        <f t="shared" si="9"/>
        <v>1</v>
      </c>
      <c r="Q88" s="2" t="b">
        <v>1</v>
      </c>
      <c r="R88" s="2" t="b">
        <f t="shared" si="10"/>
        <v>1</v>
      </c>
      <c r="S88" s="2" t="s">
        <v>1265</v>
      </c>
      <c r="T88" s="2" t="s">
        <v>1290</v>
      </c>
      <c r="U88" s="2" t="s">
        <v>1274</v>
      </c>
      <c r="V88" s="2" t="s">
        <v>1279</v>
      </c>
    </row>
    <row r="89" spans="1:22" ht="15.75" customHeight="1">
      <c r="A89" s="2" t="s">
        <v>154</v>
      </c>
      <c r="B89" s="2" t="s">
        <v>1319</v>
      </c>
      <c r="C89" s="2">
        <v>174</v>
      </c>
      <c r="D89" s="2">
        <f t="shared" si="6"/>
        <v>1.74</v>
      </c>
      <c r="E89" s="2">
        <v>94.2</v>
      </c>
      <c r="F89" s="22">
        <f t="shared" si="7"/>
        <v>31.113753468093538</v>
      </c>
      <c r="G89" s="2" t="b">
        <v>0</v>
      </c>
      <c r="H89" s="2" t="b">
        <v>0</v>
      </c>
      <c r="I89" s="2" t="b">
        <v>1</v>
      </c>
      <c r="J89" s="2" t="b">
        <v>1</v>
      </c>
      <c r="K89" s="2" t="s">
        <v>1277</v>
      </c>
      <c r="L89" s="2">
        <v>185</v>
      </c>
      <c r="M89" s="2" t="b">
        <v>1</v>
      </c>
      <c r="N89" s="2" t="b">
        <f t="shared" si="8"/>
        <v>1</v>
      </c>
      <c r="O89" s="2" t="b">
        <v>1</v>
      </c>
      <c r="P89" s="2" t="b">
        <f t="shared" si="9"/>
        <v>1</v>
      </c>
      <c r="Q89" s="2" t="b">
        <v>1</v>
      </c>
      <c r="R89" s="2" t="b">
        <f t="shared" si="10"/>
        <v>1</v>
      </c>
      <c r="S89" s="2" t="s">
        <v>1272</v>
      </c>
      <c r="T89" s="2" t="s">
        <v>1290</v>
      </c>
      <c r="U89" s="2" t="s">
        <v>1278</v>
      </c>
      <c r="V89" s="2" t="s">
        <v>1283</v>
      </c>
    </row>
    <row r="90" spans="1:22" ht="15.75" customHeight="1">
      <c r="A90" s="2" t="s">
        <v>156</v>
      </c>
      <c r="B90" s="2" t="s">
        <v>1307</v>
      </c>
      <c r="C90" s="2">
        <v>176</v>
      </c>
      <c r="D90" s="2">
        <f t="shared" si="6"/>
        <v>1.76</v>
      </c>
      <c r="E90" s="2">
        <v>89.9</v>
      </c>
      <c r="F90" s="22">
        <f t="shared" si="7"/>
        <v>29.022469008264466</v>
      </c>
      <c r="G90" s="2" t="b">
        <v>1</v>
      </c>
      <c r="H90" s="2" t="b">
        <v>0</v>
      </c>
      <c r="I90" s="2" t="b">
        <v>0</v>
      </c>
      <c r="J90" s="2" t="b">
        <v>0</v>
      </c>
      <c r="K90" s="2" t="s">
        <v>1379</v>
      </c>
      <c r="L90" s="2">
        <v>160</v>
      </c>
      <c r="M90" s="2" t="b">
        <v>0</v>
      </c>
      <c r="N90" s="2" t="b">
        <f t="shared" si="8"/>
        <v>0</v>
      </c>
      <c r="O90" s="2" t="b">
        <v>1</v>
      </c>
      <c r="P90" s="2" t="b">
        <f t="shared" si="9"/>
        <v>1</v>
      </c>
      <c r="Q90" s="2" t="b">
        <v>1</v>
      </c>
      <c r="R90" s="2" t="b">
        <f t="shared" si="10"/>
        <v>1</v>
      </c>
      <c r="S90" s="2" t="s">
        <v>1289</v>
      </c>
      <c r="T90" s="2" t="s">
        <v>1290</v>
      </c>
      <c r="U90" s="2" t="s">
        <v>1278</v>
      </c>
      <c r="V90" s="2" t="s">
        <v>1287</v>
      </c>
    </row>
    <row r="91" spans="1:22" ht="15.75" customHeight="1">
      <c r="A91" s="2" t="s">
        <v>158</v>
      </c>
      <c r="B91" s="2" t="s">
        <v>1280</v>
      </c>
      <c r="C91" s="2">
        <v>167</v>
      </c>
      <c r="D91" s="2">
        <f t="shared" si="6"/>
        <v>1.67</v>
      </c>
      <c r="E91" s="2">
        <v>67.900000000000006</v>
      </c>
      <c r="F91" s="22">
        <f t="shared" si="7"/>
        <v>24.346516547742841</v>
      </c>
      <c r="G91" s="2" t="b">
        <v>1</v>
      </c>
      <c r="H91" s="2" t="b">
        <v>1</v>
      </c>
      <c r="I91" s="2" t="b">
        <v>1</v>
      </c>
      <c r="J91" s="2" t="b">
        <v>0</v>
      </c>
      <c r="K91" s="2" t="s">
        <v>1380</v>
      </c>
      <c r="L91" s="2">
        <v>190</v>
      </c>
      <c r="M91" s="2" t="b">
        <v>0</v>
      </c>
      <c r="N91" s="2" t="b">
        <f t="shared" si="8"/>
        <v>0</v>
      </c>
      <c r="O91" s="2" t="b">
        <v>0</v>
      </c>
      <c r="P91" s="2" t="b">
        <f t="shared" si="9"/>
        <v>0</v>
      </c>
      <c r="Q91" s="2" t="b">
        <v>0</v>
      </c>
      <c r="R91" s="2" t="b">
        <f t="shared" si="10"/>
        <v>0</v>
      </c>
      <c r="S91" s="2" t="s">
        <v>1329</v>
      </c>
      <c r="T91" s="2" t="s">
        <v>1273</v>
      </c>
      <c r="U91" s="2" t="s">
        <v>1278</v>
      </c>
      <c r="V91" s="2" t="s">
        <v>1283</v>
      </c>
    </row>
    <row r="92" spans="1:22" ht="15.75" customHeight="1">
      <c r="A92" s="2" t="s">
        <v>159</v>
      </c>
      <c r="B92" s="2" t="s">
        <v>1319</v>
      </c>
      <c r="C92" s="2">
        <v>171</v>
      </c>
      <c r="D92" s="2">
        <f t="shared" si="6"/>
        <v>1.71</v>
      </c>
      <c r="E92" s="2">
        <v>91.7</v>
      </c>
      <c r="F92" s="22">
        <f t="shared" si="7"/>
        <v>31.360076604767283</v>
      </c>
      <c r="G92" s="2" t="b">
        <v>0</v>
      </c>
      <c r="H92" s="2" t="b">
        <v>1</v>
      </c>
      <c r="I92" s="2" t="b">
        <v>0</v>
      </c>
      <c r="J92" s="2" t="b">
        <v>1</v>
      </c>
      <c r="K92" s="2" t="s">
        <v>1378</v>
      </c>
      <c r="L92" s="2">
        <v>153</v>
      </c>
      <c r="M92" s="2" t="b">
        <v>1</v>
      </c>
      <c r="N92" s="2" t="b">
        <f t="shared" si="8"/>
        <v>1</v>
      </c>
      <c r="O92" s="2" t="b">
        <v>0</v>
      </c>
      <c r="P92" s="2" t="b">
        <f t="shared" si="9"/>
        <v>0</v>
      </c>
      <c r="Q92" s="2" t="b">
        <v>1</v>
      </c>
      <c r="R92" s="2" t="b">
        <f t="shared" si="10"/>
        <v>1</v>
      </c>
      <c r="S92" s="2" t="s">
        <v>1289</v>
      </c>
      <c r="T92" s="2" t="s">
        <v>1290</v>
      </c>
      <c r="U92" s="2" t="s">
        <v>1278</v>
      </c>
      <c r="V92" s="2" t="s">
        <v>1279</v>
      </c>
    </row>
    <row r="93" spans="1:22" ht="15.75" customHeight="1">
      <c r="A93" s="2" t="s">
        <v>160</v>
      </c>
      <c r="B93" s="2" t="s">
        <v>1293</v>
      </c>
      <c r="C93" s="2">
        <v>166</v>
      </c>
      <c r="D93" s="2">
        <f t="shared" si="6"/>
        <v>1.66</v>
      </c>
      <c r="E93" s="2">
        <v>60.4</v>
      </c>
      <c r="F93" s="22">
        <f t="shared" si="7"/>
        <v>21.919001306430541</v>
      </c>
      <c r="G93" s="2" t="b">
        <v>0</v>
      </c>
      <c r="H93" s="2" t="b">
        <v>0</v>
      </c>
      <c r="I93" s="2" t="b">
        <v>0</v>
      </c>
      <c r="J93" s="2" t="b">
        <v>0</v>
      </c>
      <c r="K93" s="2" t="s">
        <v>1381</v>
      </c>
      <c r="L93" s="2">
        <v>153</v>
      </c>
      <c r="M93" s="2" t="b">
        <v>0</v>
      </c>
      <c r="N93" s="2" t="b">
        <f t="shared" si="8"/>
        <v>0</v>
      </c>
      <c r="O93" s="2" t="b">
        <v>0</v>
      </c>
      <c r="P93" s="2" t="b">
        <f t="shared" si="9"/>
        <v>0</v>
      </c>
      <c r="Q93" s="2" t="b">
        <v>0</v>
      </c>
      <c r="R93" s="2" t="b">
        <f t="shared" si="10"/>
        <v>0</v>
      </c>
      <c r="S93" s="2" t="s">
        <v>1289</v>
      </c>
      <c r="T93" s="2" t="s">
        <v>1290</v>
      </c>
      <c r="U93" s="2" t="s">
        <v>1274</v>
      </c>
      <c r="V93" s="2" t="s">
        <v>1275</v>
      </c>
    </row>
    <row r="94" spans="1:22" ht="15.75" customHeight="1">
      <c r="A94" s="2" t="s">
        <v>162</v>
      </c>
      <c r="B94" s="2" t="s">
        <v>1280</v>
      </c>
      <c r="C94" s="2">
        <v>170</v>
      </c>
      <c r="D94" s="2">
        <f t="shared" si="6"/>
        <v>1.7</v>
      </c>
      <c r="E94" s="2">
        <v>58.7</v>
      </c>
      <c r="F94" s="22">
        <f t="shared" si="7"/>
        <v>20.311418685121112</v>
      </c>
      <c r="G94" s="2" t="b">
        <v>1</v>
      </c>
      <c r="H94" s="2" t="b">
        <v>0</v>
      </c>
      <c r="I94" s="2" t="b">
        <v>0</v>
      </c>
      <c r="J94" s="2" t="b">
        <v>0</v>
      </c>
      <c r="K94" s="2" t="s">
        <v>1297</v>
      </c>
      <c r="L94" s="2">
        <v>201</v>
      </c>
      <c r="M94" s="2" t="b">
        <v>0</v>
      </c>
      <c r="N94" s="2" t="b">
        <f t="shared" si="8"/>
        <v>0</v>
      </c>
      <c r="O94" s="2" t="b">
        <v>0</v>
      </c>
      <c r="P94" s="2" t="b">
        <f t="shared" si="9"/>
        <v>0</v>
      </c>
      <c r="Q94" s="2" t="b">
        <v>0</v>
      </c>
      <c r="R94" s="2" t="b">
        <f t="shared" si="10"/>
        <v>0</v>
      </c>
      <c r="S94" s="2" t="s">
        <v>1329</v>
      </c>
      <c r="T94" s="2" t="s">
        <v>1273</v>
      </c>
      <c r="U94" s="2" t="s">
        <v>1278</v>
      </c>
      <c r="V94" s="2" t="s">
        <v>1283</v>
      </c>
    </row>
    <row r="95" spans="1:22" ht="15.75" customHeight="1">
      <c r="A95" s="2" t="s">
        <v>163</v>
      </c>
      <c r="B95" s="2" t="s">
        <v>1301</v>
      </c>
      <c r="C95" s="2">
        <v>167</v>
      </c>
      <c r="D95" s="2">
        <f t="shared" si="6"/>
        <v>1.67</v>
      </c>
      <c r="E95" s="2">
        <v>86.8</v>
      </c>
      <c r="F95" s="22">
        <f t="shared" si="7"/>
        <v>31.123381978557855</v>
      </c>
      <c r="G95" s="2" t="b">
        <v>0</v>
      </c>
      <c r="H95" s="2" t="b">
        <v>0</v>
      </c>
      <c r="I95" s="2" t="b">
        <v>0</v>
      </c>
      <c r="J95" s="2" t="b">
        <v>0</v>
      </c>
      <c r="K95" s="2" t="s">
        <v>1382</v>
      </c>
      <c r="L95" s="2">
        <v>220</v>
      </c>
      <c r="M95" s="2" t="b">
        <v>0</v>
      </c>
      <c r="N95" s="2" t="b">
        <f t="shared" si="8"/>
        <v>0</v>
      </c>
      <c r="O95" s="2" t="b">
        <v>1</v>
      </c>
      <c r="P95" s="2" t="b">
        <f t="shared" si="9"/>
        <v>1</v>
      </c>
      <c r="Q95" s="2" t="b">
        <v>1</v>
      </c>
      <c r="R95" s="2" t="b">
        <f t="shared" si="10"/>
        <v>1</v>
      </c>
      <c r="S95" s="2" t="s">
        <v>1329</v>
      </c>
      <c r="T95" s="2" t="s">
        <v>1273</v>
      </c>
      <c r="U95" s="2" t="s">
        <v>1300</v>
      </c>
      <c r="V95" s="2" t="s">
        <v>1296</v>
      </c>
    </row>
    <row r="96" spans="1:22" ht="15.75" customHeight="1">
      <c r="A96" s="2" t="s">
        <v>164</v>
      </c>
      <c r="B96" s="2" t="s">
        <v>1276</v>
      </c>
      <c r="C96" s="2">
        <v>168</v>
      </c>
      <c r="D96" s="2">
        <f t="shared" si="6"/>
        <v>1.68</v>
      </c>
      <c r="E96" s="2">
        <v>87.2</v>
      </c>
      <c r="F96" s="22">
        <f t="shared" si="7"/>
        <v>30.89569160997733</v>
      </c>
      <c r="G96" s="2" t="b">
        <v>0</v>
      </c>
      <c r="H96" s="2" t="b">
        <v>0</v>
      </c>
      <c r="I96" s="2" t="b">
        <v>0</v>
      </c>
      <c r="J96" s="2" t="b">
        <v>1</v>
      </c>
      <c r="K96" s="2" t="s">
        <v>1383</v>
      </c>
      <c r="L96" s="2">
        <v>218</v>
      </c>
      <c r="M96" s="2" t="b">
        <v>1</v>
      </c>
      <c r="N96" s="2" t="b">
        <f t="shared" si="8"/>
        <v>1</v>
      </c>
      <c r="O96" s="2" t="b">
        <v>0</v>
      </c>
      <c r="P96" s="2" t="b">
        <f t="shared" si="9"/>
        <v>0</v>
      </c>
      <c r="Q96" s="2" t="b">
        <v>1</v>
      </c>
      <c r="R96" s="2" t="b">
        <f t="shared" si="10"/>
        <v>1</v>
      </c>
      <c r="S96" s="2" t="s">
        <v>1312</v>
      </c>
      <c r="T96" s="2" t="s">
        <v>1273</v>
      </c>
      <c r="U96" s="2" t="s">
        <v>1278</v>
      </c>
      <c r="V96" s="2" t="s">
        <v>1275</v>
      </c>
    </row>
    <row r="97" spans="1:22" ht="15.75" customHeight="1">
      <c r="A97" s="2" t="s">
        <v>165</v>
      </c>
      <c r="B97" s="2" t="s">
        <v>1293</v>
      </c>
      <c r="C97" s="2">
        <v>156</v>
      </c>
      <c r="D97" s="2">
        <f t="shared" si="6"/>
        <v>1.56</v>
      </c>
      <c r="E97" s="2">
        <v>77.3</v>
      </c>
      <c r="F97" s="22">
        <f t="shared" si="7"/>
        <v>31.763642340565415</v>
      </c>
      <c r="G97" s="2" t="b">
        <v>1</v>
      </c>
      <c r="H97" s="2" t="b">
        <v>0</v>
      </c>
      <c r="I97" s="2" t="b">
        <v>0</v>
      </c>
      <c r="J97" s="2" t="b">
        <v>1</v>
      </c>
      <c r="K97" s="2" t="s">
        <v>1384</v>
      </c>
      <c r="L97" s="2">
        <v>168</v>
      </c>
      <c r="M97" s="2" t="b">
        <v>1</v>
      </c>
      <c r="N97" s="2" t="b">
        <f t="shared" si="8"/>
        <v>1</v>
      </c>
      <c r="P97" s="2" t="b">
        <f t="shared" si="9"/>
        <v>0</v>
      </c>
      <c r="Q97" s="2" t="b">
        <v>1</v>
      </c>
      <c r="R97" s="2" t="b">
        <f t="shared" si="10"/>
        <v>1</v>
      </c>
      <c r="S97" s="2" t="s">
        <v>1327</v>
      </c>
      <c r="T97" s="2" t="s">
        <v>1290</v>
      </c>
      <c r="U97" s="2" t="s">
        <v>1300</v>
      </c>
      <c r="V97" s="2" t="s">
        <v>1283</v>
      </c>
    </row>
    <row r="98" spans="1:22" ht="15.75" customHeight="1">
      <c r="A98" s="2" t="s">
        <v>167</v>
      </c>
      <c r="B98" s="2" t="s">
        <v>1307</v>
      </c>
      <c r="C98" s="2">
        <v>160</v>
      </c>
      <c r="D98" s="2">
        <f t="shared" si="6"/>
        <v>1.6</v>
      </c>
      <c r="E98" s="2">
        <v>86.2</v>
      </c>
      <c r="F98" s="22">
        <f t="shared" si="7"/>
        <v>33.671874999999993</v>
      </c>
      <c r="G98" s="2" t="b">
        <v>0</v>
      </c>
      <c r="H98" s="2" t="b">
        <v>1</v>
      </c>
      <c r="I98" s="2" t="b">
        <v>0</v>
      </c>
      <c r="J98" s="2" t="b">
        <v>1</v>
      </c>
      <c r="K98" s="2" t="s">
        <v>1385</v>
      </c>
      <c r="L98" s="2">
        <v>175</v>
      </c>
      <c r="M98" s="2" t="b">
        <v>1</v>
      </c>
      <c r="N98" s="2" t="b">
        <f t="shared" si="8"/>
        <v>1</v>
      </c>
      <c r="O98" s="2" t="b">
        <v>1</v>
      </c>
      <c r="P98" s="2" t="b">
        <f t="shared" si="9"/>
        <v>1</v>
      </c>
      <c r="Q98" s="2" t="b">
        <v>1</v>
      </c>
      <c r="R98" s="2" t="b">
        <f t="shared" si="10"/>
        <v>1</v>
      </c>
      <c r="S98" s="2" t="s">
        <v>1265</v>
      </c>
      <c r="T98" s="2" t="s">
        <v>1273</v>
      </c>
      <c r="U98" s="2" t="s">
        <v>1274</v>
      </c>
      <c r="V98" s="2" t="s">
        <v>1287</v>
      </c>
    </row>
    <row r="99" spans="1:22" ht="15.75" customHeight="1">
      <c r="A99" s="2" t="s">
        <v>169</v>
      </c>
      <c r="B99" s="2" t="s">
        <v>1284</v>
      </c>
      <c r="C99" s="2">
        <v>167</v>
      </c>
      <c r="D99" s="2">
        <f t="shared" si="6"/>
        <v>1.67</v>
      </c>
      <c r="E99" s="2">
        <v>92.9</v>
      </c>
      <c r="F99" s="22">
        <f t="shared" si="7"/>
        <v>33.310624260461118</v>
      </c>
      <c r="G99" s="2" t="b">
        <v>0</v>
      </c>
      <c r="H99" s="2" t="b">
        <v>0</v>
      </c>
      <c r="I99" s="2" t="b">
        <v>1</v>
      </c>
      <c r="J99" s="2" t="b">
        <v>1</v>
      </c>
      <c r="K99" s="2" t="s">
        <v>1386</v>
      </c>
      <c r="L99" s="2">
        <v>226</v>
      </c>
      <c r="M99" s="2" t="b">
        <v>1</v>
      </c>
      <c r="N99" s="2" t="b">
        <f t="shared" si="8"/>
        <v>1</v>
      </c>
      <c r="O99" s="2" t="b">
        <v>1</v>
      </c>
      <c r="P99" s="2" t="b">
        <f t="shared" si="9"/>
        <v>1</v>
      </c>
      <c r="Q99" s="2" t="b">
        <v>1</v>
      </c>
      <c r="R99" s="2" t="b">
        <f t="shared" si="10"/>
        <v>1</v>
      </c>
      <c r="S99" s="2" t="s">
        <v>1305</v>
      </c>
      <c r="T99" s="2" t="s">
        <v>1273</v>
      </c>
      <c r="U99" s="2" t="s">
        <v>1300</v>
      </c>
      <c r="V99" s="2" t="s">
        <v>1283</v>
      </c>
    </row>
    <row r="100" spans="1:22" ht="15.75" customHeight="1">
      <c r="A100" s="2" t="s">
        <v>170</v>
      </c>
      <c r="B100" s="2" t="s">
        <v>1284</v>
      </c>
      <c r="C100" s="2">
        <v>168</v>
      </c>
      <c r="D100" s="2">
        <f t="shared" si="6"/>
        <v>1.68</v>
      </c>
      <c r="E100" s="2">
        <v>92.2</v>
      </c>
      <c r="F100" s="22">
        <f t="shared" si="7"/>
        <v>32.667233560090708</v>
      </c>
      <c r="G100" s="2" t="b">
        <v>1</v>
      </c>
      <c r="H100" s="2" t="b">
        <v>0</v>
      </c>
      <c r="I100" s="2" t="b">
        <v>1</v>
      </c>
      <c r="J100" s="2" t="b">
        <v>0</v>
      </c>
      <c r="K100" s="2" t="s">
        <v>1387</v>
      </c>
      <c r="L100" s="2">
        <v>220</v>
      </c>
      <c r="M100" s="2" t="b">
        <v>0</v>
      </c>
      <c r="N100" s="2" t="b">
        <f t="shared" si="8"/>
        <v>0</v>
      </c>
      <c r="O100" s="2" t="b">
        <v>1</v>
      </c>
      <c r="P100" s="2" t="b">
        <f t="shared" si="9"/>
        <v>1</v>
      </c>
      <c r="Q100" s="2" t="b">
        <v>1</v>
      </c>
      <c r="R100" s="2" t="b">
        <f t="shared" si="10"/>
        <v>1</v>
      </c>
      <c r="S100" s="2" t="s">
        <v>1272</v>
      </c>
      <c r="T100" s="2" t="s">
        <v>1290</v>
      </c>
      <c r="U100" s="2" t="s">
        <v>1274</v>
      </c>
      <c r="V100" s="2" t="s">
        <v>1287</v>
      </c>
    </row>
    <row r="101" spans="1:22" ht="15.75" customHeight="1">
      <c r="A101" s="2" t="s">
        <v>172</v>
      </c>
      <c r="B101" s="2" t="s">
        <v>1270</v>
      </c>
      <c r="C101" s="2">
        <v>167</v>
      </c>
      <c r="D101" s="2">
        <f t="shared" si="6"/>
        <v>1.67</v>
      </c>
      <c r="E101" s="2">
        <v>97.1</v>
      </c>
      <c r="F101" s="22">
        <f t="shared" si="7"/>
        <v>34.816594356197783</v>
      </c>
      <c r="G101" s="2" t="b">
        <v>0</v>
      </c>
      <c r="H101" s="2" t="b">
        <v>0</v>
      </c>
      <c r="I101" s="2" t="b">
        <v>0</v>
      </c>
      <c r="J101" s="2" t="b">
        <v>1</v>
      </c>
      <c r="K101" s="2" t="s">
        <v>1388</v>
      </c>
      <c r="L101" s="2">
        <v>214</v>
      </c>
      <c r="M101" s="2" t="b">
        <v>1</v>
      </c>
      <c r="N101" s="2" t="b">
        <f t="shared" si="8"/>
        <v>1</v>
      </c>
      <c r="O101" s="2" t="b">
        <v>0</v>
      </c>
      <c r="P101" s="2" t="b">
        <f t="shared" si="9"/>
        <v>0</v>
      </c>
      <c r="Q101" s="2" t="b">
        <v>1</v>
      </c>
      <c r="R101" s="2" t="b">
        <f t="shared" si="10"/>
        <v>1</v>
      </c>
      <c r="S101" s="2" t="s">
        <v>1312</v>
      </c>
      <c r="T101" s="2" t="s">
        <v>1273</v>
      </c>
      <c r="U101" s="2" t="s">
        <v>1278</v>
      </c>
      <c r="V101" s="2" t="s">
        <v>1279</v>
      </c>
    </row>
    <row r="102" spans="1:22" ht="15.75" customHeight="1">
      <c r="A102" s="2" t="s">
        <v>174</v>
      </c>
      <c r="B102" s="2" t="s">
        <v>1270</v>
      </c>
      <c r="C102" s="2">
        <v>168</v>
      </c>
      <c r="D102" s="2">
        <f t="shared" si="6"/>
        <v>1.68</v>
      </c>
      <c r="E102" s="2">
        <v>79.8</v>
      </c>
      <c r="F102" s="22">
        <f t="shared" si="7"/>
        <v>28.273809523809526</v>
      </c>
      <c r="G102" s="2" t="b">
        <v>0</v>
      </c>
      <c r="H102" s="2" t="b">
        <v>0</v>
      </c>
      <c r="I102" s="2" t="b">
        <v>1</v>
      </c>
      <c r="J102" s="2" t="b">
        <v>1</v>
      </c>
      <c r="K102" s="2" t="s">
        <v>1335</v>
      </c>
      <c r="L102" s="2">
        <v>199</v>
      </c>
      <c r="M102" s="2" t="b">
        <v>1</v>
      </c>
      <c r="N102" s="2" t="b">
        <f t="shared" si="8"/>
        <v>1</v>
      </c>
      <c r="O102" s="2" t="b">
        <v>1</v>
      </c>
      <c r="P102" s="2" t="b">
        <f t="shared" si="9"/>
        <v>1</v>
      </c>
      <c r="Q102" s="2" t="b">
        <v>1</v>
      </c>
      <c r="R102" s="2" t="b">
        <f t="shared" si="10"/>
        <v>1</v>
      </c>
      <c r="S102" s="2" t="s">
        <v>1338</v>
      </c>
      <c r="T102" s="2" t="s">
        <v>1273</v>
      </c>
      <c r="U102" s="2" t="s">
        <v>1274</v>
      </c>
      <c r="V102" s="2" t="s">
        <v>1275</v>
      </c>
    </row>
    <row r="103" spans="1:22" ht="15.75" customHeight="1">
      <c r="A103" s="2" t="s">
        <v>176</v>
      </c>
      <c r="B103" s="2" t="s">
        <v>1270</v>
      </c>
      <c r="C103" s="2">
        <v>178</v>
      </c>
      <c r="D103" s="2">
        <f t="shared" si="6"/>
        <v>1.78</v>
      </c>
      <c r="E103" s="2">
        <v>65.8</v>
      </c>
      <c r="F103" s="22">
        <f t="shared" si="7"/>
        <v>20.767579851028909</v>
      </c>
      <c r="G103" s="2" t="b">
        <v>0</v>
      </c>
      <c r="H103" s="2" t="b">
        <v>0</v>
      </c>
      <c r="I103" s="2" t="b">
        <v>1</v>
      </c>
      <c r="J103" s="2" t="b">
        <v>0</v>
      </c>
      <c r="K103" s="2" t="s">
        <v>1389</v>
      </c>
      <c r="L103" s="2">
        <v>159</v>
      </c>
      <c r="M103" s="2" t="b">
        <v>0</v>
      </c>
      <c r="N103" s="2" t="b">
        <f t="shared" si="8"/>
        <v>0</v>
      </c>
      <c r="O103" s="2" t="b">
        <v>0</v>
      </c>
      <c r="P103" s="2" t="b">
        <f t="shared" si="9"/>
        <v>0</v>
      </c>
      <c r="Q103" s="2" t="b">
        <v>0</v>
      </c>
      <c r="R103" s="2" t="b">
        <f t="shared" si="10"/>
        <v>0</v>
      </c>
      <c r="S103" s="2" t="s">
        <v>1318</v>
      </c>
      <c r="T103" s="2" t="s">
        <v>1273</v>
      </c>
      <c r="U103" s="2" t="s">
        <v>1274</v>
      </c>
      <c r="V103" s="2" t="s">
        <v>1283</v>
      </c>
    </row>
    <row r="104" spans="1:22" ht="15.75" customHeight="1">
      <c r="A104" s="2" t="s">
        <v>178</v>
      </c>
      <c r="B104" s="2" t="s">
        <v>1293</v>
      </c>
      <c r="C104" s="2">
        <v>168</v>
      </c>
      <c r="D104" s="2">
        <f t="shared" si="6"/>
        <v>1.68</v>
      </c>
      <c r="E104" s="2">
        <v>68.3</v>
      </c>
      <c r="F104" s="22">
        <f t="shared" si="7"/>
        <v>24.199263038548754</v>
      </c>
      <c r="G104" s="2" t="b">
        <v>0</v>
      </c>
      <c r="H104" s="2" t="b">
        <v>0</v>
      </c>
      <c r="I104" s="2" t="b">
        <v>1</v>
      </c>
      <c r="J104" s="2" t="b">
        <v>0</v>
      </c>
      <c r="K104" s="2" t="s">
        <v>1390</v>
      </c>
      <c r="L104" s="2">
        <v>178</v>
      </c>
      <c r="N104" s="2" t="b">
        <f t="shared" si="8"/>
        <v>0</v>
      </c>
      <c r="O104" s="2" t="b">
        <v>0</v>
      </c>
      <c r="P104" s="2" t="b">
        <f t="shared" si="9"/>
        <v>0</v>
      </c>
      <c r="Q104" s="2" t="b">
        <v>0</v>
      </c>
      <c r="R104" s="2" t="b">
        <f t="shared" si="10"/>
        <v>0</v>
      </c>
      <c r="S104" s="2" t="s">
        <v>1329</v>
      </c>
      <c r="T104" s="2" t="s">
        <v>1273</v>
      </c>
      <c r="U104" s="2" t="s">
        <v>1278</v>
      </c>
      <c r="V104" s="2" t="s">
        <v>1296</v>
      </c>
    </row>
    <row r="105" spans="1:22" ht="15.75" customHeight="1">
      <c r="A105" s="2" t="s">
        <v>179</v>
      </c>
      <c r="B105" s="2" t="s">
        <v>1276</v>
      </c>
      <c r="C105" s="2">
        <v>177</v>
      </c>
      <c r="D105" s="2">
        <f t="shared" si="6"/>
        <v>1.77</v>
      </c>
      <c r="E105" s="2">
        <v>103.9</v>
      </c>
      <c r="F105" s="22">
        <f t="shared" si="7"/>
        <v>33.164161000989495</v>
      </c>
      <c r="G105" s="2" t="b">
        <v>0</v>
      </c>
      <c r="H105" s="2" t="b">
        <v>0</v>
      </c>
      <c r="I105" s="2" t="b">
        <v>1</v>
      </c>
      <c r="J105" s="2" t="b">
        <v>1</v>
      </c>
      <c r="K105" s="2" t="s">
        <v>1391</v>
      </c>
      <c r="L105" s="2">
        <v>213</v>
      </c>
      <c r="M105" s="2" t="b">
        <v>1</v>
      </c>
      <c r="N105" s="2" t="b">
        <f t="shared" si="8"/>
        <v>1</v>
      </c>
      <c r="O105" s="2" t="b">
        <v>0</v>
      </c>
      <c r="P105" s="2" t="b">
        <f t="shared" si="9"/>
        <v>0</v>
      </c>
      <c r="Q105" s="2" t="b">
        <v>1</v>
      </c>
      <c r="R105" s="2" t="b">
        <f t="shared" si="10"/>
        <v>1</v>
      </c>
      <c r="S105" s="2" t="s">
        <v>1299</v>
      </c>
      <c r="T105" s="2" t="s">
        <v>1273</v>
      </c>
      <c r="U105" s="2" t="s">
        <v>1300</v>
      </c>
      <c r="V105" s="2" t="s">
        <v>1296</v>
      </c>
    </row>
    <row r="106" spans="1:22" ht="15.75" customHeight="1">
      <c r="A106" s="2" t="s">
        <v>180</v>
      </c>
      <c r="B106" s="2" t="s">
        <v>1270</v>
      </c>
      <c r="C106" s="2">
        <v>152</v>
      </c>
      <c r="D106" s="2">
        <f t="shared" si="6"/>
        <v>1.52</v>
      </c>
      <c r="E106" s="2">
        <v>80</v>
      </c>
      <c r="F106" s="22">
        <f t="shared" si="7"/>
        <v>34.626038781163437</v>
      </c>
      <c r="G106" s="2" t="b">
        <v>0</v>
      </c>
      <c r="H106" s="2" t="b">
        <v>0</v>
      </c>
      <c r="I106" s="2" t="b">
        <v>1</v>
      </c>
      <c r="J106" s="2" t="b">
        <v>0</v>
      </c>
      <c r="K106" s="2" t="s">
        <v>1392</v>
      </c>
      <c r="L106" s="2">
        <v>200</v>
      </c>
      <c r="M106" s="2" t="b">
        <v>1</v>
      </c>
      <c r="N106" s="2" t="b">
        <f t="shared" si="8"/>
        <v>1</v>
      </c>
      <c r="O106" s="2" t="b">
        <v>1</v>
      </c>
      <c r="P106" s="2" t="b">
        <f t="shared" si="9"/>
        <v>1</v>
      </c>
      <c r="Q106" s="2" t="b">
        <v>1</v>
      </c>
      <c r="R106" s="2" t="b">
        <f t="shared" si="10"/>
        <v>1</v>
      </c>
      <c r="S106" s="2" t="s">
        <v>1312</v>
      </c>
      <c r="T106" s="2" t="s">
        <v>1290</v>
      </c>
      <c r="U106" s="2" t="s">
        <v>1300</v>
      </c>
      <c r="V106" s="2" t="s">
        <v>1279</v>
      </c>
    </row>
    <row r="107" spans="1:22" ht="15.75" customHeight="1">
      <c r="A107" s="2" t="s">
        <v>182</v>
      </c>
      <c r="B107" s="2" t="s">
        <v>1307</v>
      </c>
      <c r="C107" s="2">
        <v>166</v>
      </c>
      <c r="D107" s="2">
        <f t="shared" si="6"/>
        <v>1.66</v>
      </c>
      <c r="E107" s="2">
        <v>81</v>
      </c>
      <c r="F107" s="22">
        <f t="shared" si="7"/>
        <v>29.3946871824648</v>
      </c>
      <c r="G107" s="2" t="b">
        <v>0</v>
      </c>
      <c r="H107" s="2" t="b">
        <v>0</v>
      </c>
      <c r="I107" s="2" t="b">
        <v>0</v>
      </c>
      <c r="J107" s="2" t="b">
        <v>1</v>
      </c>
      <c r="K107" s="2" t="s">
        <v>1393</v>
      </c>
      <c r="L107" s="2">
        <v>150</v>
      </c>
      <c r="M107" s="2" t="b">
        <v>1</v>
      </c>
      <c r="N107" s="2" t="b">
        <f t="shared" si="8"/>
        <v>1</v>
      </c>
      <c r="O107" s="2" t="b">
        <v>1</v>
      </c>
      <c r="P107" s="2" t="b">
        <f t="shared" si="9"/>
        <v>1</v>
      </c>
      <c r="Q107" s="2" t="b">
        <v>1</v>
      </c>
      <c r="R107" s="2" t="b">
        <f t="shared" si="10"/>
        <v>1</v>
      </c>
      <c r="S107" s="2" t="s">
        <v>1289</v>
      </c>
      <c r="T107" s="2" t="s">
        <v>1290</v>
      </c>
      <c r="U107" s="2" t="s">
        <v>1274</v>
      </c>
      <c r="V107" s="2" t="s">
        <v>1287</v>
      </c>
    </row>
    <row r="108" spans="1:22" ht="15.75" customHeight="1">
      <c r="A108" s="2" t="s">
        <v>183</v>
      </c>
      <c r="B108" s="2" t="s">
        <v>1270</v>
      </c>
      <c r="C108" s="2">
        <v>177</v>
      </c>
      <c r="D108" s="2">
        <f t="shared" si="6"/>
        <v>1.77</v>
      </c>
      <c r="E108" s="2">
        <v>64.099999999999994</v>
      </c>
      <c r="F108" s="22">
        <f t="shared" si="7"/>
        <v>20.460276421207183</v>
      </c>
      <c r="G108" s="2" t="b">
        <v>0</v>
      </c>
      <c r="H108" s="2" t="b">
        <v>0</v>
      </c>
      <c r="I108" s="2" t="b">
        <v>0</v>
      </c>
      <c r="J108" s="2" t="b">
        <v>0</v>
      </c>
      <c r="K108" s="2" t="s">
        <v>1394</v>
      </c>
      <c r="L108" s="2">
        <v>155</v>
      </c>
      <c r="M108" s="2" t="b">
        <v>0</v>
      </c>
      <c r="N108" s="2" t="b">
        <f t="shared" si="8"/>
        <v>0</v>
      </c>
      <c r="O108" s="2" t="b">
        <v>0</v>
      </c>
      <c r="P108" s="2" t="b">
        <f t="shared" si="9"/>
        <v>0</v>
      </c>
      <c r="Q108" s="2" t="b">
        <v>0</v>
      </c>
      <c r="R108" s="2" t="b">
        <f t="shared" si="10"/>
        <v>0</v>
      </c>
      <c r="S108" s="2" t="s">
        <v>1292</v>
      </c>
      <c r="T108" s="2" t="s">
        <v>1290</v>
      </c>
      <c r="U108" s="2" t="s">
        <v>1278</v>
      </c>
      <c r="V108" s="2" t="s">
        <v>1279</v>
      </c>
    </row>
    <row r="109" spans="1:22" ht="15.75" customHeight="1">
      <c r="A109" s="2" t="s">
        <v>184</v>
      </c>
      <c r="B109" s="2" t="s">
        <v>1284</v>
      </c>
      <c r="C109" s="2">
        <v>172</v>
      </c>
      <c r="D109" s="2">
        <f t="shared" si="6"/>
        <v>1.72</v>
      </c>
      <c r="E109" s="2">
        <v>91</v>
      </c>
      <c r="F109" s="22">
        <f t="shared" si="7"/>
        <v>30.759870200108171</v>
      </c>
      <c r="G109" s="2" t="b">
        <v>0</v>
      </c>
      <c r="H109" s="2" t="b">
        <v>0</v>
      </c>
      <c r="I109" s="2" t="b">
        <v>1</v>
      </c>
      <c r="J109" s="2" t="b">
        <v>1</v>
      </c>
      <c r="K109" s="2" t="s">
        <v>1341</v>
      </c>
      <c r="L109" s="2">
        <v>178</v>
      </c>
      <c r="M109" s="2" t="b">
        <v>1</v>
      </c>
      <c r="N109" s="2" t="b">
        <f t="shared" si="8"/>
        <v>1</v>
      </c>
      <c r="O109" s="2" t="b">
        <v>0</v>
      </c>
      <c r="P109" s="2" t="b">
        <f t="shared" si="9"/>
        <v>0</v>
      </c>
      <c r="Q109" s="2" t="b">
        <v>1</v>
      </c>
      <c r="R109" s="2" t="b">
        <f t="shared" si="10"/>
        <v>1</v>
      </c>
      <c r="S109" s="2" t="s">
        <v>1286</v>
      </c>
      <c r="U109" s="2" t="s">
        <v>1300</v>
      </c>
      <c r="V109" s="2" t="s">
        <v>1296</v>
      </c>
    </row>
    <row r="110" spans="1:22" ht="15.75" customHeight="1">
      <c r="A110" s="2" t="s">
        <v>186</v>
      </c>
      <c r="B110" s="2" t="s">
        <v>1293</v>
      </c>
      <c r="C110" s="2">
        <v>160</v>
      </c>
      <c r="D110" s="2">
        <f t="shared" si="6"/>
        <v>1.6</v>
      </c>
      <c r="E110" s="2">
        <v>79.900000000000006</v>
      </c>
      <c r="F110" s="22">
        <f t="shared" si="7"/>
        <v>31.210937499999996</v>
      </c>
      <c r="G110" s="2" t="b">
        <v>0</v>
      </c>
      <c r="H110" s="2" t="b">
        <v>0</v>
      </c>
      <c r="I110" s="2" t="b">
        <v>0</v>
      </c>
      <c r="J110" s="2" t="b">
        <v>1</v>
      </c>
      <c r="K110" s="2" t="s">
        <v>1395</v>
      </c>
      <c r="L110" s="2">
        <v>181</v>
      </c>
      <c r="M110" s="2" t="b">
        <v>1</v>
      </c>
      <c r="N110" s="2" t="b">
        <f t="shared" si="8"/>
        <v>1</v>
      </c>
      <c r="O110" s="2" t="b">
        <v>0</v>
      </c>
      <c r="P110" s="2" t="b">
        <f t="shared" si="9"/>
        <v>0</v>
      </c>
      <c r="Q110" s="2" t="b">
        <v>1</v>
      </c>
      <c r="R110" s="2" t="b">
        <f t="shared" si="10"/>
        <v>1</v>
      </c>
      <c r="S110" s="2" t="s">
        <v>1272</v>
      </c>
      <c r="T110" s="2" t="s">
        <v>1290</v>
      </c>
      <c r="U110" s="2" t="s">
        <v>1278</v>
      </c>
      <c r="V110" s="2" t="s">
        <v>1275</v>
      </c>
    </row>
    <row r="111" spans="1:22" ht="15.75" customHeight="1">
      <c r="A111" s="2" t="s">
        <v>187</v>
      </c>
      <c r="B111" s="2" t="s">
        <v>1284</v>
      </c>
      <c r="C111" s="2">
        <v>163</v>
      </c>
      <c r="D111" s="2">
        <f t="shared" si="6"/>
        <v>1.63</v>
      </c>
      <c r="E111" s="2">
        <v>65.3</v>
      </c>
      <c r="F111" s="22">
        <f t="shared" si="7"/>
        <v>24.57751514923407</v>
      </c>
      <c r="G111" s="2" t="b">
        <v>0</v>
      </c>
      <c r="H111" s="2" t="b">
        <v>0</v>
      </c>
      <c r="I111" s="2" t="s">
        <v>1273</v>
      </c>
      <c r="J111" s="2" t="b">
        <v>0</v>
      </c>
      <c r="K111" s="2" t="s">
        <v>1396</v>
      </c>
      <c r="L111" s="2">
        <v>203</v>
      </c>
      <c r="M111" s="2" t="b">
        <v>0</v>
      </c>
      <c r="N111" s="2" t="b">
        <f t="shared" si="8"/>
        <v>0</v>
      </c>
      <c r="O111" s="2" t="b">
        <v>0</v>
      </c>
      <c r="P111" s="2" t="b">
        <f t="shared" si="9"/>
        <v>0</v>
      </c>
      <c r="Q111" s="2" t="b">
        <v>0</v>
      </c>
      <c r="R111" s="2" t="b">
        <f t="shared" si="10"/>
        <v>0</v>
      </c>
      <c r="S111" s="2" t="s">
        <v>1265</v>
      </c>
      <c r="T111" s="2" t="s">
        <v>1273</v>
      </c>
      <c r="U111" s="2" t="s">
        <v>1278</v>
      </c>
      <c r="V111" s="2" t="s">
        <v>1296</v>
      </c>
    </row>
    <row r="112" spans="1:22" ht="15.75" customHeight="1">
      <c r="A112" s="2" t="s">
        <v>188</v>
      </c>
      <c r="B112" s="2" t="s">
        <v>1280</v>
      </c>
      <c r="C112" s="2">
        <v>170</v>
      </c>
      <c r="D112" s="2">
        <f t="shared" si="6"/>
        <v>1.7</v>
      </c>
      <c r="E112" s="2">
        <v>85.9</v>
      </c>
      <c r="F112" s="22">
        <f t="shared" si="7"/>
        <v>29.723183391003467</v>
      </c>
      <c r="G112" s="2" t="b">
        <v>1</v>
      </c>
      <c r="H112" s="2" t="b">
        <v>0</v>
      </c>
      <c r="I112" s="2" t="b">
        <v>1</v>
      </c>
      <c r="J112" s="2" t="b">
        <v>0</v>
      </c>
      <c r="K112" s="2" t="s">
        <v>1397</v>
      </c>
      <c r="L112" s="2">
        <v>219</v>
      </c>
      <c r="M112" s="2" t="b">
        <v>1</v>
      </c>
      <c r="N112" s="2" t="b">
        <f t="shared" si="8"/>
        <v>1</v>
      </c>
      <c r="O112" s="2" t="b">
        <v>1</v>
      </c>
      <c r="P112" s="2" t="b">
        <f t="shared" si="9"/>
        <v>1</v>
      </c>
      <c r="Q112" s="2" t="b">
        <v>1</v>
      </c>
      <c r="R112" s="2" t="b">
        <f t="shared" si="10"/>
        <v>1</v>
      </c>
      <c r="S112" s="2" t="s">
        <v>1312</v>
      </c>
      <c r="U112" s="2" t="s">
        <v>1300</v>
      </c>
      <c r="V112" s="2" t="s">
        <v>1296</v>
      </c>
    </row>
    <row r="113" spans="1:22" ht="15.75" customHeight="1">
      <c r="A113" s="2" t="s">
        <v>190</v>
      </c>
      <c r="B113" s="2" t="s">
        <v>1301</v>
      </c>
      <c r="C113" s="2">
        <v>159</v>
      </c>
      <c r="D113" s="2">
        <f t="shared" si="6"/>
        <v>1.59</v>
      </c>
      <c r="E113" s="2">
        <v>85.3</v>
      </c>
      <c r="F113" s="22">
        <f t="shared" si="7"/>
        <v>33.740753925873179</v>
      </c>
      <c r="G113" s="2" t="b">
        <v>0</v>
      </c>
      <c r="H113" s="2" t="b">
        <v>0</v>
      </c>
      <c r="I113" s="2" t="b">
        <v>0</v>
      </c>
      <c r="J113" s="2" t="b">
        <v>1</v>
      </c>
      <c r="K113" s="2" t="s">
        <v>1398</v>
      </c>
      <c r="L113" s="2">
        <v>174</v>
      </c>
      <c r="M113" s="2" t="b">
        <v>1</v>
      </c>
      <c r="N113" s="2" t="b">
        <f t="shared" si="8"/>
        <v>1</v>
      </c>
      <c r="O113" s="2" t="b">
        <v>0</v>
      </c>
      <c r="P113" s="2" t="b">
        <f t="shared" si="9"/>
        <v>0</v>
      </c>
      <c r="Q113" s="2" t="b">
        <v>1</v>
      </c>
      <c r="R113" s="2" t="b">
        <f t="shared" si="10"/>
        <v>1</v>
      </c>
      <c r="S113" s="2" t="s">
        <v>1265</v>
      </c>
      <c r="T113" s="2" t="s">
        <v>1290</v>
      </c>
      <c r="U113" s="2" t="s">
        <v>1300</v>
      </c>
      <c r="V113" s="2" t="s">
        <v>1287</v>
      </c>
    </row>
    <row r="114" spans="1:22" ht="15.75" customHeight="1">
      <c r="A114" s="2" t="s">
        <v>191</v>
      </c>
      <c r="B114" s="2" t="s">
        <v>1276</v>
      </c>
      <c r="C114" s="2">
        <v>166</v>
      </c>
      <c r="D114" s="2">
        <f t="shared" si="6"/>
        <v>1.66</v>
      </c>
      <c r="E114" s="2">
        <v>84.7</v>
      </c>
      <c r="F114" s="22">
        <f t="shared" si="7"/>
        <v>30.737407461169983</v>
      </c>
      <c r="G114" s="2" t="b">
        <v>0</v>
      </c>
      <c r="H114" s="2" t="b">
        <v>0</v>
      </c>
      <c r="I114" s="2" t="b">
        <v>0</v>
      </c>
      <c r="J114" s="2" t="b">
        <v>0</v>
      </c>
      <c r="K114" s="2" t="s">
        <v>1395</v>
      </c>
      <c r="L114" s="2">
        <v>200</v>
      </c>
      <c r="M114" s="2" t="b">
        <v>1</v>
      </c>
      <c r="N114" s="2" t="b">
        <f t="shared" si="8"/>
        <v>1</v>
      </c>
      <c r="O114" s="2" t="b">
        <v>0</v>
      </c>
      <c r="P114" s="2" t="b">
        <f t="shared" si="9"/>
        <v>0</v>
      </c>
      <c r="Q114" s="2" t="b">
        <v>1</v>
      </c>
      <c r="R114" s="2" t="b">
        <f t="shared" si="10"/>
        <v>1</v>
      </c>
      <c r="S114" s="2" t="s">
        <v>1312</v>
      </c>
      <c r="T114" s="2" t="s">
        <v>1290</v>
      </c>
      <c r="U114" s="2" t="s">
        <v>1300</v>
      </c>
      <c r="V114" s="2" t="s">
        <v>1287</v>
      </c>
    </row>
    <row r="115" spans="1:22" ht="15.75" customHeight="1">
      <c r="A115" s="2" t="s">
        <v>193</v>
      </c>
      <c r="B115" s="2" t="s">
        <v>1301</v>
      </c>
      <c r="C115" s="2">
        <v>151</v>
      </c>
      <c r="D115" s="2">
        <f t="shared" si="6"/>
        <v>1.51</v>
      </c>
      <c r="E115" s="2">
        <v>77.3</v>
      </c>
      <c r="F115" s="22">
        <f t="shared" si="7"/>
        <v>33.902021841147317</v>
      </c>
      <c r="G115" s="2" t="b">
        <v>0</v>
      </c>
      <c r="H115" s="2" t="b">
        <v>0</v>
      </c>
      <c r="I115" s="2" t="b">
        <v>0</v>
      </c>
      <c r="J115" s="2" t="b">
        <v>0</v>
      </c>
      <c r="K115" s="2" t="s">
        <v>1399</v>
      </c>
      <c r="L115" s="2">
        <v>222</v>
      </c>
      <c r="N115" s="2" t="b">
        <f t="shared" si="8"/>
        <v>0</v>
      </c>
      <c r="O115" s="2" t="b">
        <v>1</v>
      </c>
      <c r="P115" s="2" t="b">
        <f t="shared" si="9"/>
        <v>1</v>
      </c>
      <c r="Q115" s="2" t="b">
        <v>1</v>
      </c>
      <c r="R115" s="2" t="b">
        <f t="shared" si="10"/>
        <v>1</v>
      </c>
      <c r="S115" s="2" t="s">
        <v>1338</v>
      </c>
      <c r="T115" s="2" t="s">
        <v>1273</v>
      </c>
      <c r="U115" s="2" t="s">
        <v>1274</v>
      </c>
      <c r="V115" s="2" t="s">
        <v>1287</v>
      </c>
    </row>
    <row r="116" spans="1:22" ht="15.75" customHeight="1">
      <c r="A116" s="2" t="s">
        <v>195</v>
      </c>
      <c r="B116" s="2" t="s">
        <v>1293</v>
      </c>
      <c r="C116" s="2">
        <v>172</v>
      </c>
      <c r="D116" s="2">
        <f t="shared" si="6"/>
        <v>1.72</v>
      </c>
      <c r="E116" s="2">
        <v>84.1</v>
      </c>
      <c r="F116" s="22">
        <f t="shared" si="7"/>
        <v>28.427528393726341</v>
      </c>
      <c r="G116" s="2" t="b">
        <v>1</v>
      </c>
      <c r="H116" s="2" t="b">
        <v>1</v>
      </c>
      <c r="I116" s="2" t="b">
        <v>0</v>
      </c>
      <c r="J116" s="2" t="b">
        <v>1</v>
      </c>
      <c r="K116" s="2" t="s">
        <v>1400</v>
      </c>
      <c r="L116" s="2">
        <v>152</v>
      </c>
      <c r="M116" s="2" t="b">
        <v>1</v>
      </c>
      <c r="N116" s="2" t="b">
        <f t="shared" si="8"/>
        <v>1</v>
      </c>
      <c r="O116" s="2" t="b">
        <v>0</v>
      </c>
      <c r="P116" s="2" t="b">
        <f t="shared" si="9"/>
        <v>0</v>
      </c>
      <c r="Q116" s="2" t="b">
        <v>1</v>
      </c>
      <c r="R116" s="2" t="b">
        <f t="shared" si="10"/>
        <v>1</v>
      </c>
      <c r="S116" s="2" t="s">
        <v>1292</v>
      </c>
      <c r="T116" s="2" t="s">
        <v>1273</v>
      </c>
      <c r="U116" s="2" t="s">
        <v>1278</v>
      </c>
      <c r="V116" s="2" t="s">
        <v>1275</v>
      </c>
    </row>
    <row r="117" spans="1:22" ht="15.75" customHeight="1">
      <c r="A117" s="2" t="s">
        <v>196</v>
      </c>
      <c r="B117" s="2" t="s">
        <v>1280</v>
      </c>
      <c r="C117" s="2">
        <v>166</v>
      </c>
      <c r="D117" s="2">
        <f t="shared" si="6"/>
        <v>1.66</v>
      </c>
      <c r="E117" s="2">
        <v>68.099999999999994</v>
      </c>
      <c r="F117" s="22">
        <f t="shared" si="7"/>
        <v>24.713311075627811</v>
      </c>
      <c r="G117" s="2" t="b">
        <v>1</v>
      </c>
      <c r="H117" s="2" t="b">
        <v>1</v>
      </c>
      <c r="I117" s="2" t="b">
        <v>0</v>
      </c>
      <c r="J117" s="2" t="b">
        <v>0</v>
      </c>
      <c r="K117" s="2" t="s">
        <v>1401</v>
      </c>
      <c r="L117" s="2">
        <v>213</v>
      </c>
      <c r="M117" s="2" t="s">
        <v>1273</v>
      </c>
      <c r="N117" s="2" t="b">
        <f t="shared" si="8"/>
        <v>0</v>
      </c>
      <c r="O117" s="2" t="s">
        <v>1273</v>
      </c>
      <c r="P117" s="2" t="b">
        <f t="shared" si="9"/>
        <v>0</v>
      </c>
      <c r="Q117" s="2" t="b">
        <v>0</v>
      </c>
      <c r="R117" s="2" t="b">
        <f t="shared" si="10"/>
        <v>0</v>
      </c>
      <c r="S117" s="2" t="s">
        <v>1327</v>
      </c>
      <c r="T117" s="2" t="s">
        <v>1273</v>
      </c>
      <c r="U117" s="2" t="s">
        <v>1278</v>
      </c>
      <c r="V117" s="2" t="s">
        <v>1279</v>
      </c>
    </row>
    <row r="118" spans="1:22" ht="15.75" customHeight="1">
      <c r="A118" s="2" t="s">
        <v>198</v>
      </c>
      <c r="B118" s="2" t="s">
        <v>1270</v>
      </c>
      <c r="C118" s="2">
        <v>165</v>
      </c>
      <c r="D118" s="2">
        <f t="shared" si="6"/>
        <v>1.65</v>
      </c>
      <c r="E118" s="2">
        <v>56.9</v>
      </c>
      <c r="F118" s="22">
        <f t="shared" si="7"/>
        <v>20.899908172635445</v>
      </c>
      <c r="G118" s="2" t="b">
        <v>1</v>
      </c>
      <c r="H118" s="2" t="b">
        <v>0</v>
      </c>
      <c r="I118" s="2" t="b">
        <v>1</v>
      </c>
      <c r="J118" s="2" t="b">
        <v>0</v>
      </c>
      <c r="K118" s="2" t="s">
        <v>1367</v>
      </c>
      <c r="L118" s="2">
        <v>180</v>
      </c>
      <c r="M118" s="2" t="b">
        <v>0</v>
      </c>
      <c r="N118" s="2" t="b">
        <f t="shared" si="8"/>
        <v>0</v>
      </c>
      <c r="O118" s="2" t="b">
        <v>0</v>
      </c>
      <c r="P118" s="2" t="b">
        <f t="shared" si="9"/>
        <v>0</v>
      </c>
      <c r="Q118" s="2" t="s">
        <v>1273</v>
      </c>
      <c r="R118" s="2" t="b">
        <f t="shared" si="10"/>
        <v>0</v>
      </c>
      <c r="S118" s="2" t="s">
        <v>1329</v>
      </c>
      <c r="T118" s="2" t="s">
        <v>1290</v>
      </c>
      <c r="U118" s="2" t="s">
        <v>1274</v>
      </c>
      <c r="V118" s="2" t="s">
        <v>1279</v>
      </c>
    </row>
    <row r="119" spans="1:22" ht="15.75" customHeight="1">
      <c r="A119" s="2" t="s">
        <v>199</v>
      </c>
      <c r="B119" s="2" t="s">
        <v>1319</v>
      </c>
      <c r="C119" s="2">
        <v>152</v>
      </c>
      <c r="D119" s="2">
        <f t="shared" si="6"/>
        <v>1.52</v>
      </c>
      <c r="E119" s="2">
        <v>53</v>
      </c>
      <c r="F119" s="22">
        <f t="shared" si="7"/>
        <v>22.939750692520775</v>
      </c>
      <c r="G119" s="2" t="b">
        <v>1</v>
      </c>
      <c r="H119" s="2" t="b">
        <v>1</v>
      </c>
      <c r="I119" s="2" t="b">
        <v>0</v>
      </c>
      <c r="J119" s="2" t="b">
        <v>0</v>
      </c>
      <c r="K119" s="2" t="s">
        <v>1402</v>
      </c>
      <c r="L119" s="2">
        <v>192</v>
      </c>
      <c r="M119" s="2" t="b">
        <v>0</v>
      </c>
      <c r="N119" s="2" t="b">
        <f t="shared" si="8"/>
        <v>0</v>
      </c>
      <c r="O119" s="2" t="b">
        <v>0</v>
      </c>
      <c r="P119" s="2" t="b">
        <f t="shared" si="9"/>
        <v>0</v>
      </c>
      <c r="R119" s="2" t="b">
        <f t="shared" si="10"/>
        <v>0</v>
      </c>
      <c r="S119" s="2" t="s">
        <v>1295</v>
      </c>
      <c r="T119" s="2" t="s">
        <v>1273</v>
      </c>
      <c r="U119" s="2" t="s">
        <v>1278</v>
      </c>
      <c r="V119" s="2" t="s">
        <v>1275</v>
      </c>
    </row>
    <row r="120" spans="1:22" ht="15.75" customHeight="1">
      <c r="A120" s="2" t="s">
        <v>200</v>
      </c>
      <c r="B120" s="2" t="s">
        <v>1293</v>
      </c>
      <c r="C120" s="2">
        <v>164</v>
      </c>
      <c r="D120" s="2">
        <f t="shared" si="6"/>
        <v>1.64</v>
      </c>
      <c r="E120" s="2">
        <v>90.9</v>
      </c>
      <c r="F120" s="22">
        <f t="shared" si="7"/>
        <v>33.796847114812621</v>
      </c>
      <c r="G120" s="2" t="b">
        <v>0</v>
      </c>
      <c r="H120" s="2" t="b">
        <v>0</v>
      </c>
      <c r="I120" s="2" t="b">
        <v>0</v>
      </c>
      <c r="J120" s="2" t="b">
        <v>1</v>
      </c>
      <c r="K120" s="2" t="s">
        <v>1403</v>
      </c>
      <c r="L120" s="2">
        <v>191</v>
      </c>
      <c r="M120" s="2" t="b">
        <v>1</v>
      </c>
      <c r="N120" s="2" t="b">
        <f t="shared" si="8"/>
        <v>1</v>
      </c>
      <c r="O120" s="2" t="b">
        <v>0</v>
      </c>
      <c r="P120" s="2" t="b">
        <f t="shared" si="9"/>
        <v>0</v>
      </c>
      <c r="Q120" s="2" t="b">
        <v>1</v>
      </c>
      <c r="R120" s="2" t="b">
        <f t="shared" si="10"/>
        <v>1</v>
      </c>
      <c r="S120" s="2" t="s">
        <v>1309</v>
      </c>
      <c r="T120" s="2" t="s">
        <v>1290</v>
      </c>
      <c r="U120" s="2" t="s">
        <v>1278</v>
      </c>
      <c r="V120" s="2" t="s">
        <v>1283</v>
      </c>
    </row>
    <row r="121" spans="1:22" ht="15.75" customHeight="1">
      <c r="A121" s="2" t="s">
        <v>201</v>
      </c>
      <c r="B121" s="2" t="s">
        <v>1307</v>
      </c>
      <c r="C121" s="2">
        <v>160</v>
      </c>
      <c r="D121" s="2">
        <f t="shared" si="6"/>
        <v>1.6</v>
      </c>
      <c r="E121" s="2">
        <v>75.7</v>
      </c>
      <c r="F121" s="22">
        <f t="shared" si="7"/>
        <v>29.570312499999996</v>
      </c>
      <c r="G121" s="2" t="b">
        <v>0</v>
      </c>
      <c r="H121" s="2" t="b">
        <v>0</v>
      </c>
      <c r="I121" s="2" t="b">
        <v>0</v>
      </c>
      <c r="J121" s="2" t="b">
        <v>0</v>
      </c>
      <c r="K121" s="2" t="s">
        <v>1386</v>
      </c>
      <c r="L121" s="2">
        <v>150</v>
      </c>
      <c r="M121" s="2" t="b">
        <v>0</v>
      </c>
      <c r="N121" s="2" t="b">
        <f t="shared" si="8"/>
        <v>0</v>
      </c>
      <c r="O121" s="2" t="b">
        <v>1</v>
      </c>
      <c r="P121" s="2" t="b">
        <f t="shared" si="9"/>
        <v>1</v>
      </c>
      <c r="Q121" s="2" t="b">
        <v>1</v>
      </c>
      <c r="R121" s="2" t="b">
        <f t="shared" si="10"/>
        <v>1</v>
      </c>
      <c r="S121" s="2" t="s">
        <v>1289</v>
      </c>
      <c r="T121" s="2" t="s">
        <v>1273</v>
      </c>
      <c r="U121" s="2" t="s">
        <v>1300</v>
      </c>
      <c r="V121" s="2" t="s">
        <v>1287</v>
      </c>
    </row>
    <row r="122" spans="1:22" ht="15.75" customHeight="1">
      <c r="A122" s="2" t="s">
        <v>202</v>
      </c>
      <c r="B122" s="2" t="s">
        <v>1307</v>
      </c>
      <c r="C122" s="2">
        <v>161</v>
      </c>
      <c r="D122" s="2">
        <f t="shared" si="6"/>
        <v>1.61</v>
      </c>
      <c r="E122" s="2">
        <v>69.2</v>
      </c>
      <c r="F122" s="22">
        <f t="shared" si="7"/>
        <v>26.696500906600825</v>
      </c>
      <c r="G122" s="2" t="b">
        <v>0</v>
      </c>
      <c r="H122" s="2" t="s">
        <v>1290</v>
      </c>
      <c r="I122" s="2" t="b">
        <v>1</v>
      </c>
      <c r="J122" s="2" t="b">
        <v>0</v>
      </c>
      <c r="K122" s="2" t="s">
        <v>1404</v>
      </c>
      <c r="L122" s="2">
        <v>182</v>
      </c>
      <c r="M122" s="2" t="b">
        <v>0</v>
      </c>
      <c r="N122" s="2" t="b">
        <f t="shared" si="8"/>
        <v>0</v>
      </c>
      <c r="O122" s="2" t="b">
        <v>0</v>
      </c>
      <c r="P122" s="2" t="b">
        <f t="shared" si="9"/>
        <v>0</v>
      </c>
      <c r="Q122" s="2" t="b">
        <v>0</v>
      </c>
      <c r="R122" s="2" t="b">
        <f t="shared" si="10"/>
        <v>0</v>
      </c>
      <c r="S122" s="2" t="s">
        <v>1338</v>
      </c>
      <c r="T122" s="2" t="s">
        <v>1290</v>
      </c>
      <c r="U122" s="2" t="s">
        <v>1300</v>
      </c>
      <c r="V122" s="2" t="s">
        <v>1287</v>
      </c>
    </row>
    <row r="123" spans="1:22" ht="15.75" customHeight="1">
      <c r="A123" s="2" t="s">
        <v>203</v>
      </c>
      <c r="B123" s="2" t="s">
        <v>1276</v>
      </c>
      <c r="C123" s="2">
        <v>164</v>
      </c>
      <c r="D123" s="2">
        <f t="shared" si="6"/>
        <v>1.64</v>
      </c>
      <c r="E123" s="2">
        <v>66.3</v>
      </c>
      <c r="F123" s="22">
        <f t="shared" si="7"/>
        <v>24.650505651397982</v>
      </c>
      <c r="G123" s="2" t="b">
        <v>0</v>
      </c>
      <c r="H123" s="2" t="b">
        <v>0</v>
      </c>
      <c r="I123" s="2" t="b">
        <v>0</v>
      </c>
      <c r="J123" s="2" t="s">
        <v>1273</v>
      </c>
      <c r="K123" s="2" t="s">
        <v>1405</v>
      </c>
      <c r="L123" s="2">
        <v>219</v>
      </c>
      <c r="M123" s="2" t="b">
        <v>0</v>
      </c>
      <c r="N123" s="2" t="b">
        <f t="shared" si="8"/>
        <v>0</v>
      </c>
      <c r="O123" s="2" t="b">
        <v>0</v>
      </c>
      <c r="P123" s="2" t="b">
        <f t="shared" si="9"/>
        <v>0</v>
      </c>
      <c r="Q123" s="2" t="b">
        <v>0</v>
      </c>
      <c r="R123" s="2" t="b">
        <f t="shared" si="10"/>
        <v>0</v>
      </c>
      <c r="S123" s="2" t="s">
        <v>1265</v>
      </c>
      <c r="T123" s="2" t="s">
        <v>1290</v>
      </c>
      <c r="U123" s="2" t="s">
        <v>1274</v>
      </c>
      <c r="V123" s="2" t="s">
        <v>1296</v>
      </c>
    </row>
    <row r="124" spans="1:22" ht="15.75" customHeight="1">
      <c r="A124" s="2" t="s">
        <v>204</v>
      </c>
      <c r="B124" s="2" t="s">
        <v>1319</v>
      </c>
      <c r="C124" s="2">
        <v>166</v>
      </c>
      <c r="D124" s="2">
        <f t="shared" si="6"/>
        <v>1.66</v>
      </c>
      <c r="E124" s="2">
        <v>59.7</v>
      </c>
      <c r="F124" s="22">
        <f t="shared" si="7"/>
        <v>21.664973145594427</v>
      </c>
      <c r="G124" s="2" t="b">
        <v>0</v>
      </c>
      <c r="H124" s="2" t="b">
        <v>0</v>
      </c>
      <c r="I124" s="2" t="b">
        <v>0</v>
      </c>
      <c r="J124" s="2" t="b">
        <v>0</v>
      </c>
      <c r="K124" s="2" t="s">
        <v>1406</v>
      </c>
      <c r="L124" s="2">
        <v>188</v>
      </c>
      <c r="M124" s="2" t="b">
        <v>0</v>
      </c>
      <c r="N124" s="2" t="b">
        <f t="shared" si="8"/>
        <v>0</v>
      </c>
      <c r="O124" s="2" t="b">
        <v>0</v>
      </c>
      <c r="P124" s="2" t="b">
        <f t="shared" si="9"/>
        <v>0</v>
      </c>
      <c r="Q124" s="2" t="b">
        <v>0</v>
      </c>
      <c r="R124" s="2" t="b">
        <f t="shared" si="10"/>
        <v>0</v>
      </c>
      <c r="S124" s="2" t="s">
        <v>1272</v>
      </c>
      <c r="T124" s="2" t="s">
        <v>1290</v>
      </c>
      <c r="U124" s="2" t="s">
        <v>1278</v>
      </c>
      <c r="V124" s="2" t="s">
        <v>1296</v>
      </c>
    </row>
    <row r="125" spans="1:22" ht="15.75" customHeight="1">
      <c r="A125" s="2" t="s">
        <v>206</v>
      </c>
      <c r="B125" s="2" t="s">
        <v>1307</v>
      </c>
      <c r="C125" s="2">
        <v>169</v>
      </c>
      <c r="D125" s="2">
        <f t="shared" si="6"/>
        <v>1.69</v>
      </c>
      <c r="E125" s="2">
        <v>97.6</v>
      </c>
      <c r="F125" s="22">
        <f t="shared" si="7"/>
        <v>34.172472952627714</v>
      </c>
      <c r="G125" s="2" t="b">
        <v>0</v>
      </c>
      <c r="H125" s="2" t="b">
        <v>0</v>
      </c>
      <c r="I125" s="2" t="b">
        <v>0</v>
      </c>
      <c r="J125" s="2" t="b">
        <v>1</v>
      </c>
      <c r="K125" s="2" t="s">
        <v>1407</v>
      </c>
      <c r="L125" s="2">
        <v>203</v>
      </c>
      <c r="M125" s="2" t="b">
        <v>1</v>
      </c>
      <c r="N125" s="2" t="b">
        <f t="shared" si="8"/>
        <v>1</v>
      </c>
      <c r="O125" s="2" t="b">
        <v>1</v>
      </c>
      <c r="P125" s="2" t="b">
        <f t="shared" si="9"/>
        <v>1</v>
      </c>
      <c r="Q125" s="2" t="b">
        <v>1</v>
      </c>
      <c r="R125" s="2" t="b">
        <f t="shared" si="10"/>
        <v>1</v>
      </c>
      <c r="S125" s="2" t="s">
        <v>1282</v>
      </c>
      <c r="U125" s="2" t="s">
        <v>1274</v>
      </c>
      <c r="V125" s="2" t="s">
        <v>1275</v>
      </c>
    </row>
    <row r="126" spans="1:22" ht="15.75" customHeight="1">
      <c r="A126" s="2" t="s">
        <v>207</v>
      </c>
      <c r="B126" s="2" t="s">
        <v>1307</v>
      </c>
      <c r="C126" s="2">
        <v>163</v>
      </c>
      <c r="D126" s="2">
        <f t="shared" si="6"/>
        <v>1.63</v>
      </c>
      <c r="E126" s="2">
        <v>86</v>
      </c>
      <c r="F126" s="22">
        <f t="shared" si="7"/>
        <v>32.368549813692653</v>
      </c>
      <c r="G126" s="2" t="b">
        <v>1</v>
      </c>
      <c r="H126" s="2" t="b">
        <v>0</v>
      </c>
      <c r="I126" s="2" t="b">
        <v>0</v>
      </c>
      <c r="J126" s="2" t="b">
        <v>1</v>
      </c>
      <c r="K126" s="2" t="s">
        <v>1408</v>
      </c>
      <c r="L126" s="2">
        <v>170</v>
      </c>
      <c r="M126" s="2" t="b">
        <v>1</v>
      </c>
      <c r="N126" s="2" t="b">
        <f t="shared" si="8"/>
        <v>1</v>
      </c>
      <c r="O126" s="2" t="b">
        <v>0</v>
      </c>
      <c r="P126" s="2" t="b">
        <f t="shared" si="9"/>
        <v>0</v>
      </c>
      <c r="Q126" s="2" t="b">
        <v>1</v>
      </c>
      <c r="R126" s="2" t="b">
        <f t="shared" si="10"/>
        <v>1</v>
      </c>
      <c r="S126" s="2" t="s">
        <v>1292</v>
      </c>
      <c r="T126" s="2" t="s">
        <v>1273</v>
      </c>
      <c r="U126" s="2" t="s">
        <v>1300</v>
      </c>
      <c r="V126" s="2" t="s">
        <v>1283</v>
      </c>
    </row>
    <row r="127" spans="1:22" ht="15.75" customHeight="1">
      <c r="A127" s="2" t="s">
        <v>208</v>
      </c>
      <c r="B127" s="2" t="s">
        <v>1301</v>
      </c>
      <c r="C127" s="2">
        <v>177</v>
      </c>
      <c r="D127" s="2">
        <f t="shared" si="6"/>
        <v>1.77</v>
      </c>
      <c r="E127" s="2">
        <v>71.3</v>
      </c>
      <c r="F127" s="22">
        <f t="shared" si="7"/>
        <v>22.758466596444187</v>
      </c>
      <c r="G127" s="2" t="b">
        <v>0</v>
      </c>
      <c r="H127" s="2" t="b">
        <v>0</v>
      </c>
      <c r="I127" s="2" t="b">
        <v>1</v>
      </c>
      <c r="J127" s="2" t="b">
        <v>0</v>
      </c>
      <c r="K127" s="2" t="s">
        <v>1409</v>
      </c>
      <c r="L127" s="2">
        <v>152</v>
      </c>
      <c r="M127" s="2" t="b">
        <v>0</v>
      </c>
      <c r="N127" s="2" t="b">
        <f t="shared" si="8"/>
        <v>0</v>
      </c>
      <c r="O127" s="2" t="b">
        <v>0</v>
      </c>
      <c r="P127" s="2" t="b">
        <f t="shared" si="9"/>
        <v>0</v>
      </c>
      <c r="Q127" s="2" t="b">
        <v>0</v>
      </c>
      <c r="R127" s="2" t="b">
        <f t="shared" si="10"/>
        <v>0</v>
      </c>
      <c r="S127" s="2" t="s">
        <v>1338</v>
      </c>
      <c r="T127" s="2" t="s">
        <v>1273</v>
      </c>
      <c r="U127" s="2" t="s">
        <v>1278</v>
      </c>
      <c r="V127" s="2" t="s">
        <v>1287</v>
      </c>
    </row>
    <row r="128" spans="1:22" ht="15.75" customHeight="1">
      <c r="A128" s="2" t="s">
        <v>210</v>
      </c>
      <c r="B128" s="2" t="s">
        <v>1307</v>
      </c>
      <c r="C128" s="2">
        <v>165</v>
      </c>
      <c r="D128" s="2">
        <f t="shared" si="6"/>
        <v>1.65</v>
      </c>
      <c r="E128" s="2">
        <v>66</v>
      </c>
      <c r="F128" s="22">
        <f t="shared" si="7"/>
        <v>24.242424242424246</v>
      </c>
      <c r="G128" s="2" t="b">
        <v>0</v>
      </c>
      <c r="H128" s="2" t="b">
        <v>0</v>
      </c>
      <c r="I128" s="2" t="s">
        <v>1290</v>
      </c>
      <c r="J128" s="2" t="b">
        <v>0</v>
      </c>
      <c r="K128" s="2" t="s">
        <v>1398</v>
      </c>
      <c r="L128" s="2">
        <v>220</v>
      </c>
      <c r="N128" s="2" t="b">
        <f t="shared" si="8"/>
        <v>0</v>
      </c>
      <c r="O128" s="2" t="b">
        <v>0</v>
      </c>
      <c r="P128" s="2" t="b">
        <f t="shared" si="9"/>
        <v>0</v>
      </c>
      <c r="Q128" s="2" t="b">
        <v>0</v>
      </c>
      <c r="R128" s="2" t="b">
        <f t="shared" si="10"/>
        <v>0</v>
      </c>
      <c r="S128" s="2" t="s">
        <v>1265</v>
      </c>
      <c r="T128" s="2" t="s">
        <v>1273</v>
      </c>
      <c r="U128" s="2" t="s">
        <v>1278</v>
      </c>
      <c r="V128" s="2" t="s">
        <v>1283</v>
      </c>
    </row>
    <row r="129" spans="1:22" ht="15.75" customHeight="1">
      <c r="A129" s="2" t="s">
        <v>212</v>
      </c>
      <c r="B129" s="2" t="s">
        <v>1319</v>
      </c>
      <c r="C129" s="2">
        <v>175</v>
      </c>
      <c r="D129" s="2">
        <f t="shared" si="6"/>
        <v>1.75</v>
      </c>
      <c r="E129" s="2">
        <v>61.9</v>
      </c>
      <c r="F129" s="22">
        <f t="shared" si="7"/>
        <v>20.212244897959184</v>
      </c>
      <c r="G129" s="2" t="b">
        <v>0</v>
      </c>
      <c r="H129" s="2" t="b">
        <v>1</v>
      </c>
      <c r="I129" s="2" t="b">
        <v>0</v>
      </c>
      <c r="J129" s="2" t="s">
        <v>1273</v>
      </c>
      <c r="K129" s="2" t="s">
        <v>1410</v>
      </c>
      <c r="L129" s="2">
        <v>181</v>
      </c>
      <c r="M129" s="2" t="b">
        <v>0</v>
      </c>
      <c r="N129" s="2" t="b">
        <f t="shared" si="8"/>
        <v>0</v>
      </c>
      <c r="O129" s="2" t="b">
        <v>0</v>
      </c>
      <c r="P129" s="2" t="b">
        <f t="shared" si="9"/>
        <v>0</v>
      </c>
      <c r="Q129" s="2" t="b">
        <v>0</v>
      </c>
      <c r="R129" s="2" t="b">
        <f t="shared" si="10"/>
        <v>0</v>
      </c>
      <c r="S129" s="2" t="s">
        <v>1282</v>
      </c>
      <c r="T129" s="2" t="s">
        <v>1273</v>
      </c>
      <c r="U129" s="2" t="s">
        <v>1274</v>
      </c>
      <c r="V129" s="2" t="s">
        <v>1275</v>
      </c>
    </row>
    <row r="130" spans="1:22" ht="15.75" customHeight="1">
      <c r="A130" s="2" t="s">
        <v>214</v>
      </c>
      <c r="B130" s="2" t="s">
        <v>1319</v>
      </c>
      <c r="C130" s="2">
        <v>179</v>
      </c>
      <c r="D130" s="2">
        <f t="shared" si="6"/>
        <v>1.79</v>
      </c>
      <c r="E130" s="2">
        <v>70.8</v>
      </c>
      <c r="F130" s="22">
        <f t="shared" si="7"/>
        <v>22.096688617708562</v>
      </c>
      <c r="G130" s="2" t="b">
        <v>0</v>
      </c>
      <c r="H130" s="2" t="b">
        <v>0</v>
      </c>
      <c r="I130" s="2" t="b">
        <v>1</v>
      </c>
      <c r="J130" s="2" t="b">
        <v>0</v>
      </c>
      <c r="K130" s="2" t="s">
        <v>1411</v>
      </c>
      <c r="L130" s="2">
        <v>161</v>
      </c>
      <c r="M130" s="2" t="b">
        <v>0</v>
      </c>
      <c r="N130" s="2" t="b">
        <f t="shared" si="8"/>
        <v>0</v>
      </c>
      <c r="O130" s="2" t="b">
        <v>0</v>
      </c>
      <c r="P130" s="2" t="b">
        <f t="shared" si="9"/>
        <v>0</v>
      </c>
      <c r="R130" s="2" t="b">
        <f t="shared" si="10"/>
        <v>0</v>
      </c>
      <c r="S130" s="2" t="s">
        <v>1292</v>
      </c>
      <c r="T130" s="2" t="s">
        <v>1273</v>
      </c>
      <c r="U130" s="2" t="s">
        <v>1300</v>
      </c>
      <c r="V130" s="2" t="s">
        <v>1275</v>
      </c>
    </row>
    <row r="131" spans="1:22" ht="15.75" customHeight="1">
      <c r="A131" s="2" t="s">
        <v>216</v>
      </c>
      <c r="B131" s="2" t="s">
        <v>1293</v>
      </c>
      <c r="C131" s="2">
        <v>178</v>
      </c>
      <c r="D131" s="2">
        <f t="shared" ref="D131:D194" si="11">C131/100</f>
        <v>1.78</v>
      </c>
      <c r="E131" s="2">
        <v>84.6</v>
      </c>
      <c r="F131" s="22">
        <f t="shared" ref="F131:F194" si="12">E131/(D131*D131)</f>
        <v>26.701174094180026</v>
      </c>
      <c r="G131" s="2" t="b">
        <v>0</v>
      </c>
      <c r="H131" s="2" t="b">
        <v>1</v>
      </c>
      <c r="I131" s="2" t="b">
        <v>0</v>
      </c>
      <c r="J131" s="2" t="b">
        <v>0</v>
      </c>
      <c r="K131" s="2" t="s">
        <v>1412</v>
      </c>
      <c r="L131" s="2">
        <v>160</v>
      </c>
      <c r="M131" s="2" t="b">
        <v>0</v>
      </c>
      <c r="N131" s="2" t="b">
        <f t="shared" ref="N131:N194" si="13">IF(ISBLANK(M131),FALSE,IF(M131 ="Yes",TRUE,IF(M131="No",FALSE,M131)))</f>
        <v>0</v>
      </c>
      <c r="O131" s="2" t="b">
        <v>0</v>
      </c>
      <c r="P131" s="2" t="b">
        <f t="shared" ref="P131:P194" si="14">IF(ISBLANK(O131),FALSE,IF(O131 ="Yes",TRUE,IF(O131="No",FALSE,O131)))</f>
        <v>0</v>
      </c>
      <c r="Q131" s="2" t="b">
        <v>0</v>
      </c>
      <c r="R131" s="2" t="b">
        <f t="shared" ref="R131:R194" si="15">IF(ISBLANK(Q131),FALSE,IF(Q131 ="Yes",TRUE,IF(Q131="No",FALSE,Q131)))</f>
        <v>0</v>
      </c>
      <c r="S131" s="2" t="s">
        <v>1327</v>
      </c>
      <c r="T131" s="2" t="s">
        <v>1290</v>
      </c>
      <c r="U131" s="2" t="s">
        <v>1274</v>
      </c>
      <c r="V131" s="2" t="s">
        <v>1279</v>
      </c>
    </row>
    <row r="132" spans="1:22" ht="15.75" customHeight="1">
      <c r="A132" s="2" t="s">
        <v>217</v>
      </c>
      <c r="B132" s="2" t="s">
        <v>1284</v>
      </c>
      <c r="C132" s="2">
        <v>172</v>
      </c>
      <c r="D132" s="2">
        <f t="shared" si="11"/>
        <v>1.72</v>
      </c>
      <c r="E132" s="2">
        <v>83.6</v>
      </c>
      <c r="F132" s="22">
        <f t="shared" si="12"/>
        <v>28.25851811790157</v>
      </c>
      <c r="G132" s="2" t="b">
        <v>1</v>
      </c>
      <c r="H132" s="2" t="b">
        <v>0</v>
      </c>
      <c r="I132" s="2" t="b">
        <v>0</v>
      </c>
      <c r="J132" s="2" t="b">
        <v>1</v>
      </c>
      <c r="K132" s="2" t="s">
        <v>1396</v>
      </c>
      <c r="L132" s="2">
        <v>185</v>
      </c>
      <c r="M132" s="2" t="b">
        <v>1</v>
      </c>
      <c r="N132" s="2" t="b">
        <f t="shared" si="13"/>
        <v>1</v>
      </c>
      <c r="O132" s="2" t="b">
        <v>1</v>
      </c>
      <c r="P132" s="2" t="b">
        <f t="shared" si="14"/>
        <v>1</v>
      </c>
      <c r="Q132" s="2" t="b">
        <v>1</v>
      </c>
      <c r="R132" s="2" t="b">
        <f t="shared" si="15"/>
        <v>1</v>
      </c>
      <c r="S132" s="2" t="s">
        <v>1282</v>
      </c>
      <c r="T132" s="2" t="s">
        <v>1273</v>
      </c>
      <c r="U132" s="2" t="s">
        <v>1300</v>
      </c>
      <c r="V132" s="2" t="s">
        <v>1275</v>
      </c>
    </row>
    <row r="133" spans="1:22" ht="15.75" customHeight="1">
      <c r="A133" s="2" t="s">
        <v>218</v>
      </c>
      <c r="B133" s="2" t="s">
        <v>1270</v>
      </c>
      <c r="C133" s="2">
        <v>153</v>
      </c>
      <c r="D133" s="2">
        <f t="shared" si="11"/>
        <v>1.53</v>
      </c>
      <c r="E133" s="2">
        <v>78.599999999999994</v>
      </c>
      <c r="F133" s="22">
        <f t="shared" si="12"/>
        <v>33.576829424580289</v>
      </c>
      <c r="G133" s="2" t="b">
        <v>0</v>
      </c>
      <c r="H133" s="2" t="b">
        <v>0</v>
      </c>
      <c r="I133" s="2" t="b">
        <v>0</v>
      </c>
      <c r="J133" s="2" t="b">
        <v>1</v>
      </c>
      <c r="K133" s="2" t="s">
        <v>1413</v>
      </c>
      <c r="L133" s="2">
        <v>226</v>
      </c>
      <c r="M133" s="2" t="b">
        <v>1</v>
      </c>
      <c r="N133" s="2" t="b">
        <f t="shared" si="13"/>
        <v>1</v>
      </c>
      <c r="O133" s="2" t="b">
        <v>0</v>
      </c>
      <c r="P133" s="2" t="b">
        <f t="shared" si="14"/>
        <v>0</v>
      </c>
      <c r="Q133" s="2" t="b">
        <v>1</v>
      </c>
      <c r="R133" s="2" t="b">
        <f t="shared" si="15"/>
        <v>1</v>
      </c>
      <c r="S133" s="2" t="s">
        <v>1309</v>
      </c>
      <c r="T133" s="2" t="s">
        <v>1290</v>
      </c>
      <c r="U133" s="2" t="s">
        <v>1274</v>
      </c>
      <c r="V133" s="2" t="s">
        <v>1296</v>
      </c>
    </row>
    <row r="134" spans="1:22" ht="15.75" customHeight="1">
      <c r="A134" s="2" t="s">
        <v>219</v>
      </c>
      <c r="B134" s="2" t="s">
        <v>1319</v>
      </c>
      <c r="C134" s="2">
        <v>164</v>
      </c>
      <c r="D134" s="2">
        <f t="shared" si="11"/>
        <v>1.64</v>
      </c>
      <c r="E134" s="2">
        <v>61.8</v>
      </c>
      <c r="F134" s="22">
        <f t="shared" si="12"/>
        <v>22.977394408090426</v>
      </c>
      <c r="G134" s="2" t="b">
        <v>0</v>
      </c>
      <c r="H134" s="2" t="b">
        <v>1</v>
      </c>
      <c r="I134" s="2" t="b">
        <v>0</v>
      </c>
      <c r="J134" s="2" t="b">
        <v>0</v>
      </c>
      <c r="K134" s="2" t="s">
        <v>1304</v>
      </c>
      <c r="L134" s="2">
        <v>180</v>
      </c>
      <c r="M134" s="2" t="b">
        <v>0</v>
      </c>
      <c r="N134" s="2" t="b">
        <f t="shared" si="13"/>
        <v>0</v>
      </c>
      <c r="O134" s="2" t="b">
        <v>0</v>
      </c>
      <c r="P134" s="2" t="b">
        <f t="shared" si="14"/>
        <v>0</v>
      </c>
      <c r="Q134" s="2" t="b">
        <v>0</v>
      </c>
      <c r="R134" s="2" t="b">
        <f t="shared" si="15"/>
        <v>0</v>
      </c>
      <c r="S134" s="2" t="s">
        <v>1327</v>
      </c>
      <c r="T134" s="2" t="s">
        <v>1290</v>
      </c>
      <c r="U134" s="2" t="s">
        <v>1300</v>
      </c>
      <c r="V134" s="2" t="s">
        <v>1296</v>
      </c>
    </row>
    <row r="135" spans="1:22" ht="15.75" customHeight="1">
      <c r="A135" s="2" t="s">
        <v>220</v>
      </c>
      <c r="B135" s="2" t="s">
        <v>1307</v>
      </c>
      <c r="C135" s="2">
        <v>154</v>
      </c>
      <c r="D135" s="2">
        <f t="shared" si="11"/>
        <v>1.54</v>
      </c>
      <c r="E135" s="2">
        <v>50.2</v>
      </c>
      <c r="F135" s="22">
        <f t="shared" si="12"/>
        <v>21.167144543767922</v>
      </c>
      <c r="G135" s="2" t="b">
        <v>0</v>
      </c>
      <c r="H135" s="2" t="b">
        <v>0</v>
      </c>
      <c r="I135" s="2" t="b">
        <v>0</v>
      </c>
      <c r="J135" s="2" t="b">
        <v>0</v>
      </c>
      <c r="K135" s="2" t="s">
        <v>1414</v>
      </c>
      <c r="L135" s="2">
        <v>208</v>
      </c>
      <c r="M135" s="2" t="b">
        <v>0</v>
      </c>
      <c r="N135" s="2" t="b">
        <f t="shared" si="13"/>
        <v>0</v>
      </c>
      <c r="O135" s="2" t="b">
        <v>0</v>
      </c>
      <c r="P135" s="2" t="b">
        <f t="shared" si="14"/>
        <v>0</v>
      </c>
      <c r="Q135" s="2" t="b">
        <v>0</v>
      </c>
      <c r="R135" s="2" t="b">
        <f t="shared" si="15"/>
        <v>0</v>
      </c>
      <c r="S135" s="2" t="s">
        <v>1295</v>
      </c>
      <c r="T135" s="2" t="s">
        <v>1290</v>
      </c>
      <c r="U135" s="2" t="s">
        <v>1278</v>
      </c>
      <c r="V135" s="2" t="s">
        <v>1279</v>
      </c>
    </row>
    <row r="136" spans="1:22" ht="15.75" customHeight="1">
      <c r="A136" s="2" t="s">
        <v>222</v>
      </c>
      <c r="B136" s="2" t="s">
        <v>1270</v>
      </c>
      <c r="C136" s="2">
        <v>170</v>
      </c>
      <c r="D136" s="2">
        <f t="shared" si="11"/>
        <v>1.7</v>
      </c>
      <c r="E136" s="2">
        <v>83.4</v>
      </c>
      <c r="F136" s="22">
        <f t="shared" si="12"/>
        <v>28.858131487889278</v>
      </c>
      <c r="G136" s="2" t="b">
        <v>0</v>
      </c>
      <c r="H136" s="2" t="b">
        <v>0</v>
      </c>
      <c r="I136" s="2" t="b">
        <v>0</v>
      </c>
      <c r="J136" s="2" t="b">
        <v>1</v>
      </c>
      <c r="K136" s="2" t="s">
        <v>1383</v>
      </c>
      <c r="L136" s="2">
        <v>196</v>
      </c>
      <c r="M136" s="2" t="b">
        <v>1</v>
      </c>
      <c r="N136" s="2" t="b">
        <f t="shared" si="13"/>
        <v>1</v>
      </c>
      <c r="O136" s="2" t="b">
        <v>0</v>
      </c>
      <c r="P136" s="2" t="b">
        <f t="shared" si="14"/>
        <v>0</v>
      </c>
      <c r="Q136" s="2" t="b">
        <v>1</v>
      </c>
      <c r="R136" s="2" t="b">
        <f t="shared" si="15"/>
        <v>1</v>
      </c>
      <c r="S136" s="2" t="s">
        <v>1299</v>
      </c>
      <c r="T136" s="2" t="s">
        <v>1290</v>
      </c>
      <c r="U136" s="2" t="s">
        <v>1274</v>
      </c>
      <c r="V136" s="2" t="s">
        <v>1283</v>
      </c>
    </row>
    <row r="137" spans="1:22" ht="15.75" customHeight="1">
      <c r="A137" s="2" t="s">
        <v>223</v>
      </c>
      <c r="B137" s="2" t="s">
        <v>1293</v>
      </c>
      <c r="C137" s="2">
        <v>171</v>
      </c>
      <c r="D137" s="2">
        <f t="shared" si="11"/>
        <v>1.71</v>
      </c>
      <c r="E137" s="2">
        <v>58.8</v>
      </c>
      <c r="F137" s="22">
        <f t="shared" si="12"/>
        <v>20.10875141069047</v>
      </c>
      <c r="G137" s="2" t="b">
        <v>0</v>
      </c>
      <c r="H137" s="2" t="b">
        <v>0</v>
      </c>
      <c r="I137" s="2" t="b">
        <v>1</v>
      </c>
      <c r="J137" s="2" t="b">
        <v>0</v>
      </c>
      <c r="K137" s="2" t="s">
        <v>1407</v>
      </c>
      <c r="L137" s="2">
        <v>181</v>
      </c>
      <c r="M137" s="2" t="b">
        <v>0</v>
      </c>
      <c r="N137" s="2" t="b">
        <f t="shared" si="13"/>
        <v>0</v>
      </c>
      <c r="O137" s="2" t="b">
        <v>0</v>
      </c>
      <c r="P137" s="2" t="b">
        <f t="shared" si="14"/>
        <v>0</v>
      </c>
      <c r="Q137" s="2" t="b">
        <v>0</v>
      </c>
      <c r="R137" s="2" t="b">
        <f t="shared" si="15"/>
        <v>0</v>
      </c>
      <c r="S137" s="2" t="s">
        <v>1327</v>
      </c>
      <c r="T137" s="2" t="s">
        <v>1273</v>
      </c>
      <c r="U137" s="2" t="s">
        <v>1278</v>
      </c>
      <c r="V137" s="2" t="s">
        <v>1296</v>
      </c>
    </row>
    <row r="138" spans="1:22" ht="15.75" customHeight="1">
      <c r="A138" s="2" t="s">
        <v>225</v>
      </c>
      <c r="B138" s="2" t="s">
        <v>1319</v>
      </c>
      <c r="C138" s="2">
        <v>174</v>
      </c>
      <c r="D138" s="2">
        <f t="shared" si="11"/>
        <v>1.74</v>
      </c>
      <c r="E138" s="2">
        <v>70.599999999999994</v>
      </c>
      <c r="F138" s="22">
        <f t="shared" si="12"/>
        <v>23.318800369929974</v>
      </c>
      <c r="G138" s="2" t="b">
        <v>1</v>
      </c>
      <c r="H138" s="2" t="b">
        <v>0</v>
      </c>
      <c r="I138" s="2" t="b">
        <v>1</v>
      </c>
      <c r="J138" s="2" t="b">
        <v>0</v>
      </c>
      <c r="K138" s="2" t="s">
        <v>1415</v>
      </c>
      <c r="L138" s="2">
        <v>224</v>
      </c>
      <c r="M138" s="2" t="b">
        <v>0</v>
      </c>
      <c r="N138" s="2" t="b">
        <f t="shared" si="13"/>
        <v>0</v>
      </c>
      <c r="O138" s="2" t="b">
        <v>0</v>
      </c>
      <c r="P138" s="2" t="b">
        <f t="shared" si="14"/>
        <v>0</v>
      </c>
      <c r="Q138" s="2" t="b">
        <v>0</v>
      </c>
      <c r="R138" s="2" t="b">
        <f t="shared" si="15"/>
        <v>0</v>
      </c>
      <c r="S138" s="2" t="s">
        <v>1318</v>
      </c>
      <c r="T138" s="2" t="s">
        <v>1273</v>
      </c>
      <c r="U138" s="2" t="s">
        <v>1278</v>
      </c>
      <c r="V138" s="2" t="s">
        <v>1296</v>
      </c>
    </row>
    <row r="139" spans="1:22" ht="15.75" customHeight="1">
      <c r="A139" s="2" t="s">
        <v>227</v>
      </c>
      <c r="B139" s="2" t="s">
        <v>1293</v>
      </c>
      <c r="C139" s="2">
        <v>159</v>
      </c>
      <c r="D139" s="2">
        <f t="shared" si="11"/>
        <v>1.59</v>
      </c>
      <c r="E139" s="2">
        <v>77.8</v>
      </c>
      <c r="F139" s="22">
        <f t="shared" si="12"/>
        <v>30.774099125825714</v>
      </c>
      <c r="G139" s="2" t="b">
        <v>0</v>
      </c>
      <c r="H139" s="2" t="b">
        <v>0</v>
      </c>
      <c r="I139" s="2" t="b">
        <v>0</v>
      </c>
      <c r="J139" s="2" t="b">
        <v>0</v>
      </c>
      <c r="K139" s="2" t="s">
        <v>1416</v>
      </c>
      <c r="L139" s="2">
        <v>199</v>
      </c>
      <c r="M139" s="2" t="b">
        <v>0</v>
      </c>
      <c r="N139" s="2" t="b">
        <f t="shared" si="13"/>
        <v>0</v>
      </c>
      <c r="O139" s="2" t="b">
        <v>1</v>
      </c>
      <c r="P139" s="2" t="b">
        <f t="shared" si="14"/>
        <v>1</v>
      </c>
      <c r="Q139" s="2" t="b">
        <v>1</v>
      </c>
      <c r="R139" s="2" t="b">
        <f t="shared" si="15"/>
        <v>1</v>
      </c>
      <c r="S139" s="2" t="s">
        <v>1289</v>
      </c>
      <c r="T139" s="2" t="s">
        <v>1290</v>
      </c>
      <c r="U139" s="2" t="s">
        <v>1300</v>
      </c>
      <c r="V139" s="2" t="s">
        <v>1296</v>
      </c>
    </row>
    <row r="140" spans="1:22" ht="15.75" customHeight="1">
      <c r="A140" s="2" t="s">
        <v>228</v>
      </c>
      <c r="B140" s="2" t="s">
        <v>1301</v>
      </c>
      <c r="C140" s="2">
        <v>161</v>
      </c>
      <c r="D140" s="2">
        <f t="shared" si="11"/>
        <v>1.61</v>
      </c>
      <c r="E140" s="2">
        <v>63.1</v>
      </c>
      <c r="F140" s="22">
        <f t="shared" si="12"/>
        <v>24.343196635932255</v>
      </c>
      <c r="G140" s="2" t="b">
        <v>0</v>
      </c>
      <c r="H140" s="2" t="b">
        <v>0</v>
      </c>
      <c r="I140" s="2" t="b">
        <v>0</v>
      </c>
      <c r="J140" s="2" t="b">
        <v>0</v>
      </c>
      <c r="K140" s="2" t="s">
        <v>1417</v>
      </c>
      <c r="L140" s="2">
        <v>213</v>
      </c>
      <c r="M140" s="2" t="b">
        <v>0</v>
      </c>
      <c r="N140" s="2" t="b">
        <f t="shared" si="13"/>
        <v>0</v>
      </c>
      <c r="O140" s="2" t="b">
        <v>0</v>
      </c>
      <c r="P140" s="2" t="b">
        <f t="shared" si="14"/>
        <v>0</v>
      </c>
      <c r="Q140" s="2" t="b">
        <v>0</v>
      </c>
      <c r="R140" s="2" t="b">
        <f t="shared" si="15"/>
        <v>0</v>
      </c>
      <c r="S140" s="2" t="s">
        <v>1318</v>
      </c>
      <c r="T140" s="2" t="s">
        <v>1273</v>
      </c>
      <c r="U140" s="2" t="s">
        <v>1300</v>
      </c>
      <c r="V140" s="2" t="s">
        <v>1283</v>
      </c>
    </row>
    <row r="141" spans="1:22" ht="15.75" customHeight="1">
      <c r="A141" s="2" t="s">
        <v>229</v>
      </c>
      <c r="B141" s="2" t="s">
        <v>1307</v>
      </c>
      <c r="C141" s="2">
        <v>169</v>
      </c>
      <c r="D141" s="2">
        <f t="shared" si="11"/>
        <v>1.69</v>
      </c>
      <c r="E141" s="2">
        <v>62.3</v>
      </c>
      <c r="F141" s="22">
        <f t="shared" si="12"/>
        <v>21.812961731031827</v>
      </c>
      <c r="G141" s="2" t="b">
        <v>0</v>
      </c>
      <c r="H141" s="2" t="b">
        <v>0</v>
      </c>
      <c r="I141" s="2" t="b">
        <v>1</v>
      </c>
      <c r="J141" s="2" t="b">
        <v>0</v>
      </c>
      <c r="K141" s="2" t="s">
        <v>1350</v>
      </c>
      <c r="L141" s="2">
        <v>160</v>
      </c>
      <c r="M141" s="2" t="b">
        <v>0</v>
      </c>
      <c r="N141" s="2" t="b">
        <f t="shared" si="13"/>
        <v>0</v>
      </c>
      <c r="O141" s="2" t="b">
        <v>0</v>
      </c>
      <c r="P141" s="2" t="b">
        <f t="shared" si="14"/>
        <v>0</v>
      </c>
      <c r="R141" s="2" t="b">
        <f t="shared" si="15"/>
        <v>0</v>
      </c>
      <c r="S141" s="2" t="s">
        <v>1309</v>
      </c>
      <c r="U141" s="2" t="s">
        <v>1274</v>
      </c>
      <c r="V141" s="2" t="s">
        <v>1283</v>
      </c>
    </row>
    <row r="142" spans="1:22" ht="15.75" customHeight="1">
      <c r="A142" s="2" t="s">
        <v>230</v>
      </c>
      <c r="B142" s="2" t="s">
        <v>1284</v>
      </c>
      <c r="C142" s="2">
        <v>170</v>
      </c>
      <c r="D142" s="2">
        <f t="shared" si="11"/>
        <v>1.7</v>
      </c>
      <c r="E142" s="2">
        <v>90.3</v>
      </c>
      <c r="F142" s="22">
        <f t="shared" si="12"/>
        <v>31.245674740484432</v>
      </c>
      <c r="G142" s="2" t="b">
        <v>0</v>
      </c>
      <c r="H142" s="2" t="b">
        <v>0</v>
      </c>
      <c r="I142" s="2" t="b">
        <v>0</v>
      </c>
      <c r="J142" s="2" t="b">
        <v>0</v>
      </c>
      <c r="K142" s="2" t="s">
        <v>1418</v>
      </c>
      <c r="L142" s="2">
        <v>179</v>
      </c>
      <c r="M142" s="2" t="b">
        <v>0</v>
      </c>
      <c r="N142" s="2" t="b">
        <f t="shared" si="13"/>
        <v>0</v>
      </c>
      <c r="O142" s="2" t="b">
        <v>1</v>
      </c>
      <c r="P142" s="2" t="b">
        <f t="shared" si="14"/>
        <v>1</v>
      </c>
      <c r="Q142" s="2" t="b">
        <v>1</v>
      </c>
      <c r="R142" s="2" t="b">
        <f t="shared" si="15"/>
        <v>1</v>
      </c>
      <c r="S142" s="2" t="s">
        <v>1289</v>
      </c>
      <c r="T142" s="2" t="s">
        <v>1290</v>
      </c>
      <c r="U142" s="2" t="s">
        <v>1278</v>
      </c>
      <c r="V142" s="2" t="s">
        <v>1296</v>
      </c>
    </row>
    <row r="143" spans="1:22" ht="15.75" customHeight="1">
      <c r="A143" s="2" t="s">
        <v>232</v>
      </c>
      <c r="B143" s="2" t="s">
        <v>1293</v>
      </c>
      <c r="C143" s="2">
        <v>175</v>
      </c>
      <c r="D143" s="2">
        <f t="shared" si="11"/>
        <v>1.75</v>
      </c>
      <c r="E143" s="2">
        <v>104.7</v>
      </c>
      <c r="F143" s="22">
        <f t="shared" si="12"/>
        <v>34.187755102040818</v>
      </c>
      <c r="G143" s="2" t="b">
        <v>1</v>
      </c>
      <c r="H143" s="2" t="b">
        <v>0</v>
      </c>
      <c r="I143" s="2" t="b">
        <v>0</v>
      </c>
      <c r="J143" s="2" t="b">
        <v>1</v>
      </c>
      <c r="K143" s="2" t="s">
        <v>1419</v>
      </c>
      <c r="L143" s="2">
        <v>184</v>
      </c>
      <c r="M143" s="2" t="b">
        <v>1</v>
      </c>
      <c r="N143" s="2" t="b">
        <f t="shared" si="13"/>
        <v>1</v>
      </c>
      <c r="O143" s="2" t="b">
        <v>0</v>
      </c>
      <c r="P143" s="2" t="b">
        <f t="shared" si="14"/>
        <v>0</v>
      </c>
      <c r="Q143" s="2" t="b">
        <v>1</v>
      </c>
      <c r="R143" s="2" t="b">
        <f t="shared" si="15"/>
        <v>1</v>
      </c>
      <c r="S143" s="2" t="s">
        <v>1289</v>
      </c>
      <c r="T143" s="2" t="s">
        <v>1273</v>
      </c>
      <c r="U143" s="2" t="s">
        <v>1274</v>
      </c>
      <c r="V143" s="2" t="s">
        <v>1275</v>
      </c>
    </row>
    <row r="144" spans="1:22" ht="15.75" customHeight="1">
      <c r="A144" s="2" t="s">
        <v>233</v>
      </c>
      <c r="B144" s="2" t="s">
        <v>1284</v>
      </c>
      <c r="C144" s="2">
        <v>162</v>
      </c>
      <c r="D144" s="2">
        <f t="shared" si="11"/>
        <v>1.62</v>
      </c>
      <c r="E144" s="2">
        <v>70.599999999999994</v>
      </c>
      <c r="F144" s="22">
        <f t="shared" si="12"/>
        <v>26.901386983691502</v>
      </c>
      <c r="G144" s="2" t="b">
        <v>0</v>
      </c>
      <c r="H144" s="2" t="b">
        <v>1</v>
      </c>
      <c r="I144" s="2" t="b">
        <v>0</v>
      </c>
      <c r="J144" s="2" t="b">
        <v>0</v>
      </c>
      <c r="K144" s="2" t="s">
        <v>1395</v>
      </c>
      <c r="L144" s="2">
        <v>180</v>
      </c>
      <c r="M144" s="2" t="b">
        <v>0</v>
      </c>
      <c r="N144" s="2" t="b">
        <f t="shared" si="13"/>
        <v>0</v>
      </c>
      <c r="O144" s="2" t="b">
        <v>0</v>
      </c>
      <c r="P144" s="2" t="b">
        <f t="shared" si="14"/>
        <v>0</v>
      </c>
      <c r="Q144" s="2" t="b">
        <v>0</v>
      </c>
      <c r="R144" s="2" t="b">
        <f t="shared" si="15"/>
        <v>0</v>
      </c>
      <c r="S144" s="2" t="s">
        <v>1292</v>
      </c>
      <c r="T144" s="2" t="s">
        <v>1290</v>
      </c>
      <c r="U144" s="2" t="s">
        <v>1300</v>
      </c>
      <c r="V144" s="2" t="s">
        <v>1279</v>
      </c>
    </row>
    <row r="145" spans="1:22" ht="15.75" customHeight="1">
      <c r="A145" s="2" t="s">
        <v>234</v>
      </c>
      <c r="B145" s="2" t="s">
        <v>1307</v>
      </c>
      <c r="C145" s="2">
        <v>150</v>
      </c>
      <c r="D145" s="2">
        <f t="shared" si="11"/>
        <v>1.5</v>
      </c>
      <c r="E145" s="2">
        <v>66.3</v>
      </c>
      <c r="F145" s="22">
        <f t="shared" si="12"/>
        <v>29.466666666666665</v>
      </c>
      <c r="G145" s="2" t="b">
        <v>0</v>
      </c>
      <c r="H145" s="2" t="b">
        <v>0</v>
      </c>
      <c r="I145" s="2" t="b">
        <v>0</v>
      </c>
      <c r="J145" s="2" t="b">
        <v>0</v>
      </c>
      <c r="K145" s="2" t="s">
        <v>1420</v>
      </c>
      <c r="L145" s="2">
        <v>182</v>
      </c>
      <c r="M145" s="2" t="b">
        <v>1</v>
      </c>
      <c r="N145" s="2" t="b">
        <f t="shared" si="13"/>
        <v>1</v>
      </c>
      <c r="O145" s="2" t="b">
        <v>0</v>
      </c>
      <c r="P145" s="2" t="b">
        <f t="shared" si="14"/>
        <v>0</v>
      </c>
      <c r="Q145" s="2" t="b">
        <v>1</v>
      </c>
      <c r="R145" s="2" t="b">
        <f t="shared" si="15"/>
        <v>1</v>
      </c>
      <c r="S145" s="2" t="s">
        <v>1312</v>
      </c>
      <c r="T145" s="2" t="s">
        <v>1273</v>
      </c>
      <c r="U145" s="2" t="s">
        <v>1300</v>
      </c>
      <c r="V145" s="2" t="s">
        <v>1279</v>
      </c>
    </row>
    <row r="146" spans="1:22" ht="15.75" customHeight="1">
      <c r="A146" s="2" t="s">
        <v>235</v>
      </c>
      <c r="B146" s="2" t="s">
        <v>1307</v>
      </c>
      <c r="C146" s="2">
        <v>154</v>
      </c>
      <c r="D146" s="2">
        <f t="shared" si="11"/>
        <v>1.54</v>
      </c>
      <c r="E146" s="2">
        <v>80.400000000000006</v>
      </c>
      <c r="F146" s="22">
        <f t="shared" si="12"/>
        <v>33.901163771293646</v>
      </c>
      <c r="G146" s="2" t="b">
        <v>0</v>
      </c>
      <c r="H146" s="2" t="b">
        <v>0</v>
      </c>
      <c r="I146" s="2" t="b">
        <v>1</v>
      </c>
      <c r="J146" s="2" t="b">
        <v>0</v>
      </c>
      <c r="K146" s="2" t="s">
        <v>1421</v>
      </c>
      <c r="L146" s="2">
        <v>228</v>
      </c>
      <c r="M146" s="2" t="b">
        <v>1</v>
      </c>
      <c r="N146" s="2" t="b">
        <f t="shared" si="13"/>
        <v>1</v>
      </c>
      <c r="O146" s="2" t="b">
        <v>0</v>
      </c>
      <c r="P146" s="2" t="b">
        <f t="shared" si="14"/>
        <v>0</v>
      </c>
      <c r="Q146" s="2" t="b">
        <v>1</v>
      </c>
      <c r="R146" s="2" t="b">
        <f t="shared" si="15"/>
        <v>1</v>
      </c>
      <c r="S146" s="2" t="s">
        <v>1286</v>
      </c>
      <c r="T146" s="2" t="s">
        <v>1290</v>
      </c>
      <c r="U146" s="2" t="s">
        <v>1278</v>
      </c>
      <c r="V146" s="2" t="s">
        <v>1283</v>
      </c>
    </row>
    <row r="147" spans="1:22" ht="15.75" customHeight="1">
      <c r="A147" s="2" t="s">
        <v>236</v>
      </c>
      <c r="B147" s="2" t="s">
        <v>1307</v>
      </c>
      <c r="C147" s="2">
        <v>167</v>
      </c>
      <c r="D147" s="2">
        <f t="shared" si="11"/>
        <v>1.67</v>
      </c>
      <c r="E147" s="2">
        <v>59.7</v>
      </c>
      <c r="F147" s="22">
        <f t="shared" si="12"/>
        <v>21.406289217971246</v>
      </c>
      <c r="G147" s="2" t="b">
        <v>0</v>
      </c>
      <c r="H147" s="2" t="b">
        <v>0</v>
      </c>
      <c r="I147" s="2" t="b">
        <v>0</v>
      </c>
      <c r="J147" s="2" t="b">
        <v>0</v>
      </c>
      <c r="K147" s="2" t="s">
        <v>1381</v>
      </c>
      <c r="L147" s="2">
        <v>181</v>
      </c>
      <c r="M147" s="2" t="b">
        <v>0</v>
      </c>
      <c r="N147" s="2" t="b">
        <f t="shared" si="13"/>
        <v>0</v>
      </c>
      <c r="O147" s="2" t="b">
        <v>0</v>
      </c>
      <c r="P147" s="2" t="b">
        <f t="shared" si="14"/>
        <v>0</v>
      </c>
      <c r="Q147" s="2" t="b">
        <v>0</v>
      </c>
      <c r="R147" s="2" t="b">
        <f t="shared" si="15"/>
        <v>0</v>
      </c>
      <c r="S147" s="2" t="s">
        <v>1265</v>
      </c>
      <c r="T147" s="2" t="s">
        <v>1273</v>
      </c>
      <c r="U147" s="2" t="s">
        <v>1278</v>
      </c>
      <c r="V147" s="2" t="s">
        <v>1279</v>
      </c>
    </row>
    <row r="148" spans="1:22" ht="15.75" customHeight="1">
      <c r="A148" s="2" t="s">
        <v>237</v>
      </c>
      <c r="B148" s="2" t="s">
        <v>1301</v>
      </c>
      <c r="C148" s="2">
        <v>170</v>
      </c>
      <c r="D148" s="2">
        <f t="shared" si="11"/>
        <v>1.7</v>
      </c>
      <c r="E148" s="2">
        <v>100.2</v>
      </c>
      <c r="F148" s="22">
        <f t="shared" si="12"/>
        <v>34.671280276816617</v>
      </c>
      <c r="G148" s="2" t="b">
        <v>0</v>
      </c>
      <c r="H148" s="2" t="b">
        <v>1</v>
      </c>
      <c r="I148" s="2" t="b">
        <v>0</v>
      </c>
      <c r="J148" s="2" t="b">
        <v>1</v>
      </c>
      <c r="K148" s="2" t="s">
        <v>1422</v>
      </c>
      <c r="L148" s="2">
        <v>185</v>
      </c>
      <c r="M148" s="2" t="b">
        <v>1</v>
      </c>
      <c r="N148" s="2" t="b">
        <f t="shared" si="13"/>
        <v>1</v>
      </c>
      <c r="O148" s="2" t="b">
        <v>0</v>
      </c>
      <c r="P148" s="2" t="b">
        <f t="shared" si="14"/>
        <v>0</v>
      </c>
      <c r="Q148" s="2" t="b">
        <v>1</v>
      </c>
      <c r="R148" s="2" t="b">
        <f t="shared" si="15"/>
        <v>1</v>
      </c>
      <c r="S148" s="2" t="s">
        <v>1292</v>
      </c>
      <c r="T148" s="2" t="s">
        <v>1290</v>
      </c>
      <c r="U148" s="2" t="s">
        <v>1278</v>
      </c>
      <c r="V148" s="2" t="s">
        <v>1275</v>
      </c>
    </row>
    <row r="149" spans="1:22" ht="15.75" customHeight="1">
      <c r="A149" s="2" t="s">
        <v>239</v>
      </c>
      <c r="B149" s="2" t="s">
        <v>1307</v>
      </c>
      <c r="C149" s="2">
        <v>169</v>
      </c>
      <c r="D149" s="2">
        <f t="shared" si="11"/>
        <v>1.69</v>
      </c>
      <c r="E149" s="2">
        <v>84.7</v>
      </c>
      <c r="F149" s="22">
        <f t="shared" si="12"/>
        <v>29.655824375897208</v>
      </c>
      <c r="G149" s="2" t="b">
        <v>1</v>
      </c>
      <c r="H149" s="2" t="b">
        <v>1</v>
      </c>
      <c r="I149" s="2" t="b">
        <v>1</v>
      </c>
      <c r="J149" s="2" t="b">
        <v>1</v>
      </c>
      <c r="K149" s="2" t="s">
        <v>1423</v>
      </c>
      <c r="L149" s="2">
        <v>170</v>
      </c>
      <c r="M149" s="2" t="b">
        <v>1</v>
      </c>
      <c r="N149" s="2" t="b">
        <f t="shared" si="13"/>
        <v>1</v>
      </c>
      <c r="O149" s="2" t="b">
        <v>0</v>
      </c>
      <c r="P149" s="2" t="b">
        <f t="shared" si="14"/>
        <v>0</v>
      </c>
      <c r="Q149" s="2" t="b">
        <v>1</v>
      </c>
      <c r="R149" s="2" t="b">
        <f t="shared" si="15"/>
        <v>1</v>
      </c>
      <c r="S149" s="2" t="s">
        <v>1265</v>
      </c>
      <c r="T149" s="2" t="s">
        <v>1290</v>
      </c>
      <c r="U149" s="2" t="s">
        <v>1278</v>
      </c>
      <c r="V149" s="2" t="s">
        <v>1279</v>
      </c>
    </row>
    <row r="150" spans="1:22" ht="15.75" customHeight="1">
      <c r="A150" s="2" t="s">
        <v>240</v>
      </c>
      <c r="B150" s="2" t="s">
        <v>1280</v>
      </c>
      <c r="C150" s="2">
        <v>171</v>
      </c>
      <c r="D150" s="2">
        <f t="shared" si="11"/>
        <v>1.71</v>
      </c>
      <c r="E150" s="2">
        <v>64.2</v>
      </c>
      <c r="F150" s="22">
        <f t="shared" si="12"/>
        <v>21.95547347901919</v>
      </c>
      <c r="G150" s="2" t="b">
        <v>1</v>
      </c>
      <c r="H150" s="2" t="b">
        <v>0</v>
      </c>
      <c r="I150" s="2" t="b">
        <v>0</v>
      </c>
      <c r="J150" s="2" t="b">
        <v>0</v>
      </c>
      <c r="K150" s="2" t="s">
        <v>1342</v>
      </c>
      <c r="L150" s="2">
        <v>184</v>
      </c>
      <c r="M150" s="2" t="b">
        <v>0</v>
      </c>
      <c r="N150" s="2" t="b">
        <f t="shared" si="13"/>
        <v>0</v>
      </c>
      <c r="O150" s="2" t="b">
        <v>0</v>
      </c>
      <c r="P150" s="2" t="b">
        <f t="shared" si="14"/>
        <v>0</v>
      </c>
      <c r="Q150" s="2" t="b">
        <v>0</v>
      </c>
      <c r="R150" s="2" t="b">
        <f t="shared" si="15"/>
        <v>0</v>
      </c>
      <c r="S150" s="2" t="s">
        <v>1327</v>
      </c>
      <c r="T150" s="2" t="s">
        <v>1273</v>
      </c>
      <c r="U150" s="2" t="s">
        <v>1278</v>
      </c>
      <c r="V150" s="2" t="s">
        <v>1283</v>
      </c>
    </row>
    <row r="151" spans="1:22" ht="15.75" customHeight="1">
      <c r="A151" s="2" t="s">
        <v>241</v>
      </c>
      <c r="B151" s="2" t="s">
        <v>1280</v>
      </c>
      <c r="C151" s="2">
        <v>163</v>
      </c>
      <c r="D151" s="2">
        <f t="shared" si="11"/>
        <v>1.63</v>
      </c>
      <c r="E151" s="2">
        <v>66.7</v>
      </c>
      <c r="F151" s="22">
        <f t="shared" si="12"/>
        <v>25.104445029922093</v>
      </c>
      <c r="G151" s="2" t="b">
        <v>0</v>
      </c>
      <c r="H151" s="2" t="b">
        <v>0</v>
      </c>
      <c r="I151" s="2" t="b">
        <v>1</v>
      </c>
      <c r="J151" s="2" t="b">
        <v>0</v>
      </c>
      <c r="K151" s="2" t="s">
        <v>1424</v>
      </c>
      <c r="L151" s="2">
        <v>199</v>
      </c>
      <c r="M151" s="2" t="b">
        <v>0</v>
      </c>
      <c r="N151" s="2" t="b">
        <f t="shared" si="13"/>
        <v>0</v>
      </c>
      <c r="O151" s="2" t="b">
        <v>0</v>
      </c>
      <c r="P151" s="2" t="b">
        <f t="shared" si="14"/>
        <v>0</v>
      </c>
      <c r="Q151" s="2" t="b">
        <v>0</v>
      </c>
      <c r="R151" s="2" t="b">
        <f t="shared" si="15"/>
        <v>0</v>
      </c>
      <c r="S151" s="2" t="s">
        <v>1338</v>
      </c>
      <c r="T151" s="2" t="s">
        <v>1290</v>
      </c>
      <c r="U151" s="2" t="s">
        <v>1274</v>
      </c>
      <c r="V151" s="2" t="s">
        <v>1279</v>
      </c>
    </row>
    <row r="152" spans="1:22" ht="15.75" customHeight="1">
      <c r="A152" s="2" t="s">
        <v>242</v>
      </c>
      <c r="B152" s="2" t="s">
        <v>1319</v>
      </c>
      <c r="C152" s="2">
        <v>157</v>
      </c>
      <c r="D152" s="2">
        <f t="shared" si="11"/>
        <v>1.57</v>
      </c>
      <c r="E152" s="2">
        <v>79.900000000000006</v>
      </c>
      <c r="F152" s="22">
        <f t="shared" si="12"/>
        <v>32.415108117976388</v>
      </c>
      <c r="G152" s="2" t="b">
        <v>1</v>
      </c>
      <c r="H152" s="2" t="b">
        <v>0</v>
      </c>
      <c r="I152" s="2" t="b">
        <v>0</v>
      </c>
      <c r="J152" s="2" t="b">
        <v>1</v>
      </c>
      <c r="K152" s="2" t="s">
        <v>1425</v>
      </c>
      <c r="L152" s="2">
        <v>155</v>
      </c>
      <c r="M152" s="2" t="b">
        <v>1</v>
      </c>
      <c r="N152" s="2" t="b">
        <f t="shared" si="13"/>
        <v>1</v>
      </c>
      <c r="O152" s="2" t="b">
        <v>1</v>
      </c>
      <c r="P152" s="2" t="b">
        <f t="shared" si="14"/>
        <v>1</v>
      </c>
      <c r="Q152" s="2" t="b">
        <v>1</v>
      </c>
      <c r="R152" s="2" t="b">
        <f t="shared" si="15"/>
        <v>1</v>
      </c>
      <c r="S152" s="2" t="s">
        <v>1272</v>
      </c>
      <c r="T152" s="2" t="s">
        <v>1290</v>
      </c>
      <c r="U152" s="2" t="s">
        <v>1274</v>
      </c>
      <c r="V152" s="2" t="s">
        <v>1279</v>
      </c>
    </row>
    <row r="153" spans="1:22" ht="15.75" customHeight="1">
      <c r="A153" s="2" t="s">
        <v>243</v>
      </c>
      <c r="B153" s="2" t="s">
        <v>1280</v>
      </c>
      <c r="C153" s="2">
        <v>172</v>
      </c>
      <c r="D153" s="2">
        <f t="shared" si="11"/>
        <v>1.72</v>
      </c>
      <c r="E153" s="2">
        <v>87.9</v>
      </c>
      <c r="F153" s="22">
        <f t="shared" si="12"/>
        <v>29.712006489994597</v>
      </c>
      <c r="G153" s="2" t="b">
        <v>1</v>
      </c>
      <c r="H153" s="2" t="b">
        <v>0</v>
      </c>
      <c r="I153" s="2" t="b">
        <v>0</v>
      </c>
      <c r="J153" s="2" t="b">
        <v>1</v>
      </c>
      <c r="K153" s="2" t="s">
        <v>1426</v>
      </c>
      <c r="L153" s="2">
        <v>218</v>
      </c>
      <c r="M153" s="2" t="b">
        <v>1</v>
      </c>
      <c r="N153" s="2" t="b">
        <f t="shared" si="13"/>
        <v>1</v>
      </c>
      <c r="P153" s="2" t="b">
        <f t="shared" si="14"/>
        <v>0</v>
      </c>
      <c r="Q153" s="2" t="b">
        <v>1</v>
      </c>
      <c r="R153" s="2" t="b">
        <f t="shared" si="15"/>
        <v>1</v>
      </c>
      <c r="S153" s="2" t="s">
        <v>1309</v>
      </c>
      <c r="T153" s="2" t="s">
        <v>1290</v>
      </c>
      <c r="U153" s="2" t="s">
        <v>1300</v>
      </c>
      <c r="V153" s="2" t="s">
        <v>1275</v>
      </c>
    </row>
    <row r="154" spans="1:22" ht="15.75" customHeight="1">
      <c r="A154" s="2" t="s">
        <v>244</v>
      </c>
      <c r="B154" s="2" t="s">
        <v>1301</v>
      </c>
      <c r="C154" s="2">
        <v>158</v>
      </c>
      <c r="D154" s="2">
        <f t="shared" si="11"/>
        <v>1.58</v>
      </c>
      <c r="E154" s="2">
        <v>71</v>
      </c>
      <c r="F154" s="22">
        <f t="shared" si="12"/>
        <v>28.440954975164232</v>
      </c>
      <c r="G154" s="2" t="b">
        <v>0</v>
      </c>
      <c r="H154" s="2" t="b">
        <v>0</v>
      </c>
      <c r="I154" s="2" t="b">
        <v>1</v>
      </c>
      <c r="J154" s="2" t="b">
        <v>0</v>
      </c>
      <c r="K154" s="2" t="s">
        <v>1427</v>
      </c>
      <c r="L154" s="2">
        <v>162</v>
      </c>
      <c r="M154" s="2" t="b">
        <v>0</v>
      </c>
      <c r="N154" s="2" t="b">
        <f t="shared" si="13"/>
        <v>0</v>
      </c>
      <c r="O154" s="2" t="b">
        <v>1</v>
      </c>
      <c r="P154" s="2" t="b">
        <f t="shared" si="14"/>
        <v>1</v>
      </c>
      <c r="Q154" s="2" t="b">
        <v>1</v>
      </c>
      <c r="R154" s="2" t="b">
        <f t="shared" si="15"/>
        <v>1</v>
      </c>
      <c r="S154" s="2" t="s">
        <v>1265</v>
      </c>
      <c r="T154" s="2" t="s">
        <v>1290</v>
      </c>
      <c r="U154" s="2" t="s">
        <v>1274</v>
      </c>
      <c r="V154" s="2" t="s">
        <v>1283</v>
      </c>
    </row>
    <row r="155" spans="1:22" ht="15.75" customHeight="1">
      <c r="A155" s="2" t="s">
        <v>245</v>
      </c>
      <c r="B155" s="2" t="s">
        <v>1319</v>
      </c>
      <c r="C155" s="2">
        <v>160</v>
      </c>
      <c r="D155" s="2">
        <f t="shared" si="11"/>
        <v>1.6</v>
      </c>
      <c r="E155" s="2">
        <v>77</v>
      </c>
      <c r="F155" s="22">
        <f t="shared" si="12"/>
        <v>30.078124999999993</v>
      </c>
      <c r="G155" s="2" t="b">
        <v>0</v>
      </c>
      <c r="H155" s="2" t="b">
        <v>0</v>
      </c>
      <c r="I155" s="2" t="b">
        <v>0</v>
      </c>
      <c r="J155" s="2" t="b">
        <v>1</v>
      </c>
      <c r="K155" s="2" t="s">
        <v>1303</v>
      </c>
      <c r="L155" s="2">
        <v>155</v>
      </c>
      <c r="M155" s="2" t="b">
        <v>1</v>
      </c>
      <c r="N155" s="2" t="b">
        <f t="shared" si="13"/>
        <v>1</v>
      </c>
      <c r="O155" s="2" t="b">
        <v>0</v>
      </c>
      <c r="P155" s="2" t="b">
        <f t="shared" si="14"/>
        <v>0</v>
      </c>
      <c r="Q155" s="2" t="b">
        <v>1</v>
      </c>
      <c r="R155" s="2" t="b">
        <f t="shared" si="15"/>
        <v>1</v>
      </c>
      <c r="S155" s="2" t="s">
        <v>1282</v>
      </c>
      <c r="T155" s="2" t="s">
        <v>1273</v>
      </c>
      <c r="U155" s="2" t="s">
        <v>1274</v>
      </c>
      <c r="V155" s="2" t="s">
        <v>1287</v>
      </c>
    </row>
    <row r="156" spans="1:22" ht="15.75" customHeight="1">
      <c r="A156" s="2" t="s">
        <v>246</v>
      </c>
      <c r="B156" s="2" t="s">
        <v>1276</v>
      </c>
      <c r="C156" s="2">
        <v>169</v>
      </c>
      <c r="D156" s="2">
        <f t="shared" si="11"/>
        <v>1.69</v>
      </c>
      <c r="E156" s="2">
        <v>88.8</v>
      </c>
      <c r="F156" s="22">
        <f t="shared" si="12"/>
        <v>31.091348342144887</v>
      </c>
      <c r="G156" s="2" t="b">
        <v>0</v>
      </c>
      <c r="H156" s="2" t="b">
        <v>0</v>
      </c>
      <c r="I156" s="2" t="b">
        <v>0</v>
      </c>
      <c r="J156" s="2" t="b">
        <v>1</v>
      </c>
      <c r="K156" s="2" t="s">
        <v>1428</v>
      </c>
      <c r="L156" s="2">
        <v>153</v>
      </c>
      <c r="M156" s="2" t="b">
        <v>1</v>
      </c>
      <c r="N156" s="2" t="b">
        <f t="shared" si="13"/>
        <v>1</v>
      </c>
      <c r="O156" s="2" t="b">
        <v>0</v>
      </c>
      <c r="P156" s="2" t="b">
        <f t="shared" si="14"/>
        <v>0</v>
      </c>
      <c r="Q156" s="2" t="b">
        <v>1</v>
      </c>
      <c r="R156" s="2" t="b">
        <f t="shared" si="15"/>
        <v>1</v>
      </c>
      <c r="S156" s="2" t="s">
        <v>1299</v>
      </c>
      <c r="T156" s="2" t="s">
        <v>1273</v>
      </c>
      <c r="U156" s="2" t="s">
        <v>1300</v>
      </c>
      <c r="V156" s="2" t="s">
        <v>1275</v>
      </c>
    </row>
    <row r="157" spans="1:22" ht="15.75" customHeight="1">
      <c r="A157" s="2" t="s">
        <v>247</v>
      </c>
      <c r="B157" s="2" t="s">
        <v>1307</v>
      </c>
      <c r="C157" s="2">
        <v>168</v>
      </c>
      <c r="D157" s="2">
        <f t="shared" si="11"/>
        <v>1.68</v>
      </c>
      <c r="E157" s="2">
        <v>76.099999999999994</v>
      </c>
      <c r="F157" s="22">
        <f t="shared" si="12"/>
        <v>26.962868480725625</v>
      </c>
      <c r="G157" s="2" t="b">
        <v>0</v>
      </c>
      <c r="H157" s="2" t="b">
        <v>0</v>
      </c>
      <c r="I157" s="2" t="b">
        <v>1</v>
      </c>
      <c r="J157" s="2" t="b">
        <v>0</v>
      </c>
      <c r="K157" s="2" t="s">
        <v>1429</v>
      </c>
      <c r="L157" s="2">
        <v>165</v>
      </c>
      <c r="M157" s="2" t="b">
        <v>0</v>
      </c>
      <c r="N157" s="2" t="b">
        <f t="shared" si="13"/>
        <v>0</v>
      </c>
      <c r="O157" s="2" t="b">
        <v>0</v>
      </c>
      <c r="P157" s="2" t="b">
        <f t="shared" si="14"/>
        <v>0</v>
      </c>
      <c r="Q157" s="2" t="b">
        <v>0</v>
      </c>
      <c r="R157" s="2" t="b">
        <f t="shared" si="15"/>
        <v>0</v>
      </c>
      <c r="S157" s="2" t="s">
        <v>1272</v>
      </c>
      <c r="T157" s="2" t="s">
        <v>1290</v>
      </c>
      <c r="U157" s="2" t="s">
        <v>1300</v>
      </c>
      <c r="V157" s="2" t="s">
        <v>1283</v>
      </c>
    </row>
    <row r="158" spans="1:22" ht="15.75" customHeight="1">
      <c r="A158" s="2" t="s">
        <v>249</v>
      </c>
      <c r="B158" s="2" t="s">
        <v>1319</v>
      </c>
      <c r="C158" s="2">
        <v>161</v>
      </c>
      <c r="D158" s="2">
        <f t="shared" si="11"/>
        <v>1.61</v>
      </c>
      <c r="E158" s="2">
        <v>84.9</v>
      </c>
      <c r="F158" s="22">
        <f t="shared" si="12"/>
        <v>32.753365996682227</v>
      </c>
      <c r="G158" s="2" t="b">
        <v>0</v>
      </c>
      <c r="H158" s="2" t="b">
        <v>1</v>
      </c>
      <c r="I158" s="2" t="b">
        <v>1</v>
      </c>
      <c r="J158" s="2" t="b">
        <v>0</v>
      </c>
      <c r="K158" s="2" t="s">
        <v>1430</v>
      </c>
      <c r="L158" s="2">
        <v>216</v>
      </c>
      <c r="M158" s="2" t="b">
        <v>0</v>
      </c>
      <c r="N158" s="2" t="b">
        <f t="shared" si="13"/>
        <v>0</v>
      </c>
      <c r="O158" s="2" t="b">
        <v>1</v>
      </c>
      <c r="P158" s="2" t="b">
        <f t="shared" si="14"/>
        <v>1</v>
      </c>
      <c r="Q158" s="2" t="b">
        <v>1</v>
      </c>
      <c r="R158" s="2" t="b">
        <f t="shared" si="15"/>
        <v>1</v>
      </c>
      <c r="S158" s="2" t="s">
        <v>1295</v>
      </c>
      <c r="T158" s="2" t="s">
        <v>1290</v>
      </c>
      <c r="U158" s="2" t="s">
        <v>1274</v>
      </c>
      <c r="V158" s="2" t="s">
        <v>1279</v>
      </c>
    </row>
    <row r="159" spans="1:22" ht="15.75" customHeight="1">
      <c r="A159" s="2" t="s">
        <v>250</v>
      </c>
      <c r="B159" s="2" t="s">
        <v>1307</v>
      </c>
      <c r="C159" s="2">
        <v>176</v>
      </c>
      <c r="D159" s="2">
        <f t="shared" si="11"/>
        <v>1.76</v>
      </c>
      <c r="E159" s="2">
        <v>98.8</v>
      </c>
      <c r="F159" s="22">
        <f t="shared" si="12"/>
        <v>31.895661157024794</v>
      </c>
      <c r="G159" s="2" t="b">
        <v>1</v>
      </c>
      <c r="H159" s="2" t="b">
        <v>0</v>
      </c>
      <c r="I159" s="2" t="b">
        <v>0</v>
      </c>
      <c r="J159" s="2" t="b">
        <v>0</v>
      </c>
      <c r="K159" s="2" t="s">
        <v>1297</v>
      </c>
      <c r="L159" s="2">
        <v>172</v>
      </c>
      <c r="M159" s="2" t="b">
        <v>1</v>
      </c>
      <c r="N159" s="2" t="b">
        <f t="shared" si="13"/>
        <v>1</v>
      </c>
      <c r="O159" s="2" t="b">
        <v>0</v>
      </c>
      <c r="P159" s="2" t="b">
        <f t="shared" si="14"/>
        <v>0</v>
      </c>
      <c r="Q159" s="2" t="b">
        <v>1</v>
      </c>
      <c r="R159" s="2" t="b">
        <f t="shared" si="15"/>
        <v>1</v>
      </c>
      <c r="S159" s="2" t="s">
        <v>1286</v>
      </c>
      <c r="U159" s="2" t="s">
        <v>1300</v>
      </c>
      <c r="V159" s="2" t="s">
        <v>1287</v>
      </c>
    </row>
    <row r="160" spans="1:22" ht="15.75" customHeight="1">
      <c r="A160" s="2" t="s">
        <v>252</v>
      </c>
      <c r="B160" s="2" t="s">
        <v>1270</v>
      </c>
      <c r="C160" s="2">
        <v>164</v>
      </c>
      <c r="D160" s="2">
        <f t="shared" si="11"/>
        <v>1.64</v>
      </c>
      <c r="E160" s="2">
        <v>82.7</v>
      </c>
      <c r="F160" s="22">
        <f t="shared" si="12"/>
        <v>30.748066627007741</v>
      </c>
      <c r="G160" s="2" t="b">
        <v>1</v>
      </c>
      <c r="H160" s="2" t="b">
        <v>0</v>
      </c>
      <c r="I160" s="2" t="b">
        <v>1</v>
      </c>
      <c r="J160" s="2" t="b">
        <v>1</v>
      </c>
      <c r="K160" s="2" t="s">
        <v>1431</v>
      </c>
      <c r="L160" s="2">
        <v>216</v>
      </c>
      <c r="M160" s="2" t="b">
        <v>1</v>
      </c>
      <c r="N160" s="2" t="b">
        <f t="shared" si="13"/>
        <v>1</v>
      </c>
      <c r="O160" s="2" t="b">
        <v>0</v>
      </c>
      <c r="P160" s="2" t="b">
        <f t="shared" si="14"/>
        <v>0</v>
      </c>
      <c r="Q160" s="2" t="b">
        <v>1</v>
      </c>
      <c r="R160" s="2" t="b">
        <f t="shared" si="15"/>
        <v>1</v>
      </c>
      <c r="S160" s="2" t="s">
        <v>1299</v>
      </c>
      <c r="T160" s="2" t="s">
        <v>1273</v>
      </c>
      <c r="U160" s="2" t="s">
        <v>1278</v>
      </c>
      <c r="V160" s="2" t="s">
        <v>1283</v>
      </c>
    </row>
    <row r="161" spans="1:22" ht="15.75" customHeight="1">
      <c r="A161" s="2" t="s">
        <v>254</v>
      </c>
      <c r="B161" s="2" t="s">
        <v>1270</v>
      </c>
      <c r="C161" s="2">
        <v>161</v>
      </c>
      <c r="D161" s="2">
        <f t="shared" si="11"/>
        <v>1.61</v>
      </c>
      <c r="E161" s="2">
        <v>76</v>
      </c>
      <c r="F161" s="22">
        <f t="shared" si="12"/>
        <v>29.319856487018246</v>
      </c>
      <c r="G161" s="2" t="b">
        <v>0</v>
      </c>
      <c r="H161" s="2" t="b">
        <v>1</v>
      </c>
      <c r="I161" s="2" t="b">
        <v>1</v>
      </c>
      <c r="J161" s="2" t="b">
        <v>0</v>
      </c>
      <c r="K161" s="2" t="s">
        <v>1432</v>
      </c>
      <c r="L161" s="2">
        <v>192</v>
      </c>
      <c r="M161" s="2" t="b">
        <v>0</v>
      </c>
      <c r="N161" s="2" t="b">
        <f t="shared" si="13"/>
        <v>0</v>
      </c>
      <c r="O161" s="2" t="b">
        <v>1</v>
      </c>
      <c r="P161" s="2" t="b">
        <f t="shared" si="14"/>
        <v>1</v>
      </c>
      <c r="Q161" s="2" t="b">
        <v>1</v>
      </c>
      <c r="R161" s="2" t="b">
        <f t="shared" si="15"/>
        <v>1</v>
      </c>
      <c r="S161" s="2" t="s">
        <v>1309</v>
      </c>
      <c r="T161" s="2" t="s">
        <v>1273</v>
      </c>
      <c r="U161" s="2" t="s">
        <v>1278</v>
      </c>
      <c r="V161" s="2" t="s">
        <v>1279</v>
      </c>
    </row>
    <row r="162" spans="1:22" ht="15.75" customHeight="1">
      <c r="A162" s="2" t="s">
        <v>255</v>
      </c>
      <c r="B162" s="2" t="s">
        <v>1301</v>
      </c>
      <c r="C162" s="2">
        <v>175</v>
      </c>
      <c r="D162" s="2">
        <f t="shared" si="11"/>
        <v>1.75</v>
      </c>
      <c r="E162" s="2">
        <v>72.5</v>
      </c>
      <c r="F162" s="22">
        <f t="shared" si="12"/>
        <v>23.673469387755102</v>
      </c>
      <c r="G162" s="2" t="b">
        <v>0</v>
      </c>
      <c r="H162" s="2" t="b">
        <v>0</v>
      </c>
      <c r="I162" s="2" t="b">
        <v>0</v>
      </c>
      <c r="J162" s="2" t="b">
        <v>0</v>
      </c>
      <c r="K162" s="2" t="s">
        <v>1383</v>
      </c>
      <c r="L162" s="2">
        <v>176</v>
      </c>
      <c r="M162" s="2" t="b">
        <v>0</v>
      </c>
      <c r="N162" s="2" t="b">
        <f t="shared" si="13"/>
        <v>0</v>
      </c>
      <c r="O162" s="2" t="b">
        <v>0</v>
      </c>
      <c r="P162" s="2" t="b">
        <f t="shared" si="14"/>
        <v>0</v>
      </c>
      <c r="Q162" s="2" t="b">
        <v>0</v>
      </c>
      <c r="R162" s="2" t="b">
        <f t="shared" si="15"/>
        <v>0</v>
      </c>
      <c r="S162" s="2" t="s">
        <v>1289</v>
      </c>
      <c r="T162" s="2" t="s">
        <v>1290</v>
      </c>
      <c r="U162" s="2" t="s">
        <v>1278</v>
      </c>
      <c r="V162" s="2" t="s">
        <v>1296</v>
      </c>
    </row>
    <row r="163" spans="1:22" ht="15.75" customHeight="1">
      <c r="A163" s="2" t="s">
        <v>256</v>
      </c>
      <c r="B163" s="2" t="s">
        <v>1280</v>
      </c>
      <c r="C163" s="2">
        <v>161</v>
      </c>
      <c r="D163" s="2">
        <f t="shared" si="11"/>
        <v>1.61</v>
      </c>
      <c r="E163" s="2">
        <v>59.4</v>
      </c>
      <c r="F163" s="22">
        <f t="shared" si="12"/>
        <v>22.915782570116889</v>
      </c>
      <c r="G163" s="2" t="b">
        <v>0</v>
      </c>
      <c r="H163" s="2" t="b">
        <v>0</v>
      </c>
      <c r="I163" s="2" t="b">
        <v>0</v>
      </c>
      <c r="J163" s="2" t="b">
        <v>0</v>
      </c>
      <c r="K163" s="2" t="s">
        <v>1433</v>
      </c>
      <c r="L163" s="2">
        <v>210</v>
      </c>
      <c r="M163" s="2" t="b">
        <v>0</v>
      </c>
      <c r="N163" s="2" t="b">
        <f t="shared" si="13"/>
        <v>0</v>
      </c>
      <c r="O163" s="2" t="b">
        <v>0</v>
      </c>
      <c r="P163" s="2" t="b">
        <f t="shared" si="14"/>
        <v>0</v>
      </c>
      <c r="R163" s="2" t="b">
        <f t="shared" si="15"/>
        <v>0</v>
      </c>
      <c r="S163" s="2" t="s">
        <v>1265</v>
      </c>
      <c r="T163" s="2" t="s">
        <v>1273</v>
      </c>
      <c r="U163" s="2" t="s">
        <v>1300</v>
      </c>
      <c r="V163" s="2" t="s">
        <v>1283</v>
      </c>
    </row>
    <row r="164" spans="1:22" ht="15.75" customHeight="1">
      <c r="A164" s="2" t="s">
        <v>257</v>
      </c>
      <c r="B164" s="2" t="s">
        <v>1270</v>
      </c>
      <c r="C164" s="2">
        <v>174</v>
      </c>
      <c r="D164" s="2">
        <f t="shared" si="11"/>
        <v>1.74</v>
      </c>
      <c r="E164" s="2">
        <v>81.5</v>
      </c>
      <c r="F164" s="22">
        <f t="shared" si="12"/>
        <v>26.919011758488573</v>
      </c>
      <c r="G164" s="2" t="b">
        <v>1</v>
      </c>
      <c r="H164" s="2" t="b">
        <v>1</v>
      </c>
      <c r="I164" s="2" t="b">
        <v>1</v>
      </c>
      <c r="J164" s="2" t="b">
        <v>0</v>
      </c>
      <c r="K164" s="2" t="s">
        <v>1421</v>
      </c>
      <c r="L164" s="2">
        <v>184</v>
      </c>
      <c r="M164" s="2" t="b">
        <v>0</v>
      </c>
      <c r="N164" s="2" t="b">
        <f t="shared" si="13"/>
        <v>0</v>
      </c>
      <c r="P164" s="2" t="b">
        <f t="shared" si="14"/>
        <v>0</v>
      </c>
      <c r="Q164" s="2" t="b">
        <v>0</v>
      </c>
      <c r="R164" s="2" t="b">
        <f t="shared" si="15"/>
        <v>0</v>
      </c>
      <c r="S164" s="2" t="s">
        <v>1305</v>
      </c>
      <c r="T164" s="2" t="s">
        <v>1290</v>
      </c>
      <c r="U164" s="2" t="s">
        <v>1278</v>
      </c>
      <c r="V164" s="2" t="s">
        <v>1283</v>
      </c>
    </row>
    <row r="165" spans="1:22" ht="15.75" customHeight="1">
      <c r="A165" s="2" t="s">
        <v>258</v>
      </c>
      <c r="B165" s="2" t="s">
        <v>1270</v>
      </c>
      <c r="C165" s="2">
        <v>167</v>
      </c>
      <c r="D165" s="2">
        <f t="shared" si="11"/>
        <v>1.67</v>
      </c>
      <c r="E165" s="2">
        <v>85.1</v>
      </c>
      <c r="F165" s="22">
        <f t="shared" si="12"/>
        <v>30.513822654093012</v>
      </c>
      <c r="G165" s="2" t="b">
        <v>1</v>
      </c>
      <c r="H165" s="2" t="b">
        <v>0</v>
      </c>
      <c r="I165" s="2" t="b">
        <v>0</v>
      </c>
      <c r="J165" s="2" t="b">
        <v>0</v>
      </c>
      <c r="K165" s="2" t="s">
        <v>1434</v>
      </c>
      <c r="L165" s="2">
        <v>222</v>
      </c>
      <c r="M165" s="2" t="b">
        <v>0</v>
      </c>
      <c r="N165" s="2" t="b">
        <f t="shared" si="13"/>
        <v>0</v>
      </c>
      <c r="O165" s="2" t="b">
        <v>1</v>
      </c>
      <c r="P165" s="2" t="b">
        <f t="shared" si="14"/>
        <v>1</v>
      </c>
      <c r="Q165" s="2" t="b">
        <v>1</v>
      </c>
      <c r="R165" s="2" t="b">
        <f t="shared" si="15"/>
        <v>1</v>
      </c>
      <c r="S165" s="2" t="s">
        <v>1309</v>
      </c>
      <c r="T165" s="2" t="s">
        <v>1273</v>
      </c>
      <c r="U165" s="2" t="s">
        <v>1278</v>
      </c>
      <c r="V165" s="2" t="s">
        <v>1283</v>
      </c>
    </row>
    <row r="166" spans="1:22" ht="15.75" customHeight="1">
      <c r="A166" s="2" t="s">
        <v>259</v>
      </c>
      <c r="B166" s="2" t="s">
        <v>1307</v>
      </c>
      <c r="C166" s="2">
        <v>170</v>
      </c>
      <c r="D166" s="2">
        <f t="shared" si="11"/>
        <v>1.7</v>
      </c>
      <c r="E166" s="2">
        <v>100.2</v>
      </c>
      <c r="F166" s="22">
        <f t="shared" si="12"/>
        <v>34.671280276816617</v>
      </c>
      <c r="G166" s="2" t="b">
        <v>0</v>
      </c>
      <c r="H166" s="2" t="b">
        <v>1</v>
      </c>
      <c r="I166" s="2" t="b">
        <v>0</v>
      </c>
      <c r="J166" s="2" t="b">
        <v>1</v>
      </c>
      <c r="K166" s="2" t="s">
        <v>1335</v>
      </c>
      <c r="L166" s="2">
        <v>203</v>
      </c>
      <c r="M166" s="2" t="b">
        <v>1</v>
      </c>
      <c r="N166" s="2" t="b">
        <f t="shared" si="13"/>
        <v>1</v>
      </c>
      <c r="O166" s="2" t="b">
        <v>1</v>
      </c>
      <c r="P166" s="2" t="b">
        <f t="shared" si="14"/>
        <v>1</v>
      </c>
      <c r="Q166" s="2" t="b">
        <v>1</v>
      </c>
      <c r="R166" s="2" t="b">
        <f t="shared" si="15"/>
        <v>1</v>
      </c>
      <c r="S166" s="2" t="s">
        <v>1338</v>
      </c>
      <c r="U166" s="2" t="s">
        <v>1278</v>
      </c>
      <c r="V166" s="2" t="s">
        <v>1279</v>
      </c>
    </row>
    <row r="167" spans="1:22" ht="15.75" customHeight="1">
      <c r="A167" s="2" t="s">
        <v>260</v>
      </c>
      <c r="B167" s="2" t="s">
        <v>1280</v>
      </c>
      <c r="C167" s="2">
        <v>155</v>
      </c>
      <c r="D167" s="2">
        <f t="shared" si="11"/>
        <v>1.55</v>
      </c>
      <c r="E167" s="2">
        <v>83.5</v>
      </c>
      <c r="F167" s="22">
        <f t="shared" si="12"/>
        <v>34.755463059313215</v>
      </c>
      <c r="G167" s="2" t="b">
        <v>0</v>
      </c>
      <c r="H167" s="2" t="b">
        <v>1</v>
      </c>
      <c r="I167" s="2" t="b">
        <v>0</v>
      </c>
      <c r="J167" s="2" t="b">
        <v>1</v>
      </c>
      <c r="K167" s="2" t="s">
        <v>1422</v>
      </c>
      <c r="L167" s="2">
        <v>184</v>
      </c>
      <c r="M167" s="2" t="b">
        <v>1</v>
      </c>
      <c r="N167" s="2" t="b">
        <f t="shared" si="13"/>
        <v>1</v>
      </c>
      <c r="O167" s="2" t="b">
        <v>1</v>
      </c>
      <c r="P167" s="2" t="b">
        <f t="shared" si="14"/>
        <v>1</v>
      </c>
      <c r="Q167" s="2" t="b">
        <v>1</v>
      </c>
      <c r="R167" s="2" t="b">
        <f t="shared" si="15"/>
        <v>1</v>
      </c>
      <c r="S167" s="2" t="s">
        <v>1295</v>
      </c>
      <c r="T167" s="2" t="s">
        <v>1273</v>
      </c>
      <c r="U167" s="2" t="s">
        <v>1300</v>
      </c>
      <c r="V167" s="2" t="s">
        <v>1275</v>
      </c>
    </row>
    <row r="168" spans="1:22" ht="15.75" customHeight="1">
      <c r="A168" s="2" t="s">
        <v>261</v>
      </c>
      <c r="B168" s="2" t="s">
        <v>1293</v>
      </c>
      <c r="C168" s="2">
        <v>156</v>
      </c>
      <c r="D168" s="2">
        <f t="shared" si="11"/>
        <v>1.56</v>
      </c>
      <c r="E168" s="2">
        <v>69.400000000000006</v>
      </c>
      <c r="F168" s="22">
        <f t="shared" si="12"/>
        <v>28.517422748191979</v>
      </c>
      <c r="G168" s="2" t="b">
        <v>0</v>
      </c>
      <c r="H168" s="2" t="b">
        <v>0</v>
      </c>
      <c r="I168" s="2" t="b">
        <v>1</v>
      </c>
      <c r="J168" s="2" t="b">
        <v>0</v>
      </c>
      <c r="K168" s="2" t="s">
        <v>1435</v>
      </c>
      <c r="L168" s="2">
        <v>206</v>
      </c>
      <c r="M168" s="2" t="b">
        <v>1</v>
      </c>
      <c r="N168" s="2" t="b">
        <f t="shared" si="13"/>
        <v>1</v>
      </c>
      <c r="O168" s="2" t="b">
        <v>1</v>
      </c>
      <c r="P168" s="2" t="b">
        <f t="shared" si="14"/>
        <v>1</v>
      </c>
      <c r="Q168" s="2" t="b">
        <v>1</v>
      </c>
      <c r="R168" s="2" t="b">
        <f t="shared" si="15"/>
        <v>1</v>
      </c>
      <c r="S168" s="2" t="s">
        <v>1312</v>
      </c>
      <c r="T168" s="2" t="s">
        <v>1273</v>
      </c>
      <c r="U168" s="2" t="s">
        <v>1274</v>
      </c>
      <c r="V168" s="2" t="s">
        <v>1287</v>
      </c>
    </row>
    <row r="169" spans="1:22" ht="15.75" customHeight="1">
      <c r="A169" s="2" t="s">
        <v>263</v>
      </c>
      <c r="B169" s="2" t="s">
        <v>1280</v>
      </c>
      <c r="C169" s="2">
        <v>161</v>
      </c>
      <c r="D169" s="2">
        <f t="shared" si="11"/>
        <v>1.61</v>
      </c>
      <c r="E169" s="2">
        <v>87.9</v>
      </c>
      <c r="F169" s="22">
        <f t="shared" si="12"/>
        <v>33.910728752748732</v>
      </c>
      <c r="G169" s="2" t="b">
        <v>0</v>
      </c>
      <c r="H169" s="2" t="b">
        <v>1</v>
      </c>
      <c r="I169" s="2" t="b">
        <v>0</v>
      </c>
      <c r="J169" s="2" t="b">
        <v>1</v>
      </c>
      <c r="K169" s="2" t="s">
        <v>1436</v>
      </c>
      <c r="L169" s="2">
        <v>227</v>
      </c>
      <c r="M169" s="2" t="b">
        <v>1</v>
      </c>
      <c r="N169" s="2" t="b">
        <f t="shared" si="13"/>
        <v>1</v>
      </c>
      <c r="O169" s="2" t="b">
        <v>1</v>
      </c>
      <c r="P169" s="2" t="b">
        <f t="shared" si="14"/>
        <v>1</v>
      </c>
      <c r="Q169" s="2" t="b">
        <v>1</v>
      </c>
      <c r="R169" s="2" t="b">
        <f t="shared" si="15"/>
        <v>1</v>
      </c>
      <c r="S169" s="2" t="s">
        <v>1292</v>
      </c>
      <c r="T169" s="2" t="s">
        <v>1273</v>
      </c>
      <c r="U169" s="2" t="s">
        <v>1278</v>
      </c>
      <c r="V169" s="2" t="s">
        <v>1279</v>
      </c>
    </row>
    <row r="170" spans="1:22" ht="15.75" customHeight="1">
      <c r="A170" s="2" t="s">
        <v>265</v>
      </c>
      <c r="B170" s="2" t="s">
        <v>1276</v>
      </c>
      <c r="C170" s="2">
        <v>156</v>
      </c>
      <c r="D170" s="2">
        <f t="shared" si="11"/>
        <v>1.56</v>
      </c>
      <c r="E170" s="2">
        <v>64.099999999999994</v>
      </c>
      <c r="F170" s="22">
        <f t="shared" si="12"/>
        <v>26.339579224194605</v>
      </c>
      <c r="G170" s="2" t="b">
        <v>1</v>
      </c>
      <c r="H170" s="2" t="b">
        <v>0</v>
      </c>
      <c r="I170" s="2" t="b">
        <v>1</v>
      </c>
      <c r="J170" s="2" t="b">
        <v>0</v>
      </c>
      <c r="K170" s="2" t="s">
        <v>1437</v>
      </c>
      <c r="L170" s="2">
        <v>215</v>
      </c>
      <c r="M170" s="2" t="b">
        <v>0</v>
      </c>
      <c r="N170" s="2" t="b">
        <f t="shared" si="13"/>
        <v>0</v>
      </c>
      <c r="O170" s="2" t="b">
        <v>0</v>
      </c>
      <c r="P170" s="2" t="b">
        <f t="shared" si="14"/>
        <v>0</v>
      </c>
      <c r="Q170" s="2" t="b">
        <v>0</v>
      </c>
      <c r="R170" s="2" t="b">
        <f t="shared" si="15"/>
        <v>0</v>
      </c>
      <c r="S170" s="2" t="s">
        <v>1318</v>
      </c>
      <c r="T170" s="2" t="s">
        <v>1290</v>
      </c>
      <c r="U170" s="2" t="s">
        <v>1278</v>
      </c>
      <c r="V170" s="2" t="s">
        <v>1287</v>
      </c>
    </row>
    <row r="171" spans="1:22" ht="15.75" customHeight="1">
      <c r="A171" s="2" t="s">
        <v>266</v>
      </c>
      <c r="B171" s="2" t="s">
        <v>1270</v>
      </c>
      <c r="C171" s="2">
        <v>157</v>
      </c>
      <c r="D171" s="2">
        <f t="shared" si="11"/>
        <v>1.57</v>
      </c>
      <c r="E171" s="2">
        <v>85.4</v>
      </c>
      <c r="F171" s="22">
        <f t="shared" si="12"/>
        <v>34.646435960890912</v>
      </c>
      <c r="G171" s="2" t="b">
        <v>1</v>
      </c>
      <c r="H171" s="2" t="b">
        <v>1</v>
      </c>
      <c r="I171" s="2" t="b">
        <v>1</v>
      </c>
      <c r="J171" s="2" t="b">
        <v>0</v>
      </c>
      <c r="K171" s="2" t="s">
        <v>1438</v>
      </c>
      <c r="L171" s="2">
        <v>154</v>
      </c>
      <c r="M171" s="2" t="b">
        <v>0</v>
      </c>
      <c r="N171" s="2" t="b">
        <f t="shared" si="13"/>
        <v>0</v>
      </c>
      <c r="O171" s="2" t="b">
        <v>1</v>
      </c>
      <c r="P171" s="2" t="b">
        <f t="shared" si="14"/>
        <v>1</v>
      </c>
      <c r="Q171" s="2" t="b">
        <v>1</v>
      </c>
      <c r="R171" s="2" t="b">
        <f t="shared" si="15"/>
        <v>1</v>
      </c>
      <c r="S171" s="2" t="s">
        <v>1305</v>
      </c>
      <c r="T171" s="2" t="s">
        <v>1290</v>
      </c>
      <c r="U171" s="2" t="s">
        <v>1300</v>
      </c>
      <c r="V171" s="2" t="s">
        <v>1283</v>
      </c>
    </row>
    <row r="172" spans="1:22" ht="15.75" customHeight="1">
      <c r="A172" s="2" t="s">
        <v>268</v>
      </c>
      <c r="B172" s="2" t="s">
        <v>1276</v>
      </c>
      <c r="C172" s="2">
        <v>159</v>
      </c>
      <c r="D172" s="2">
        <f t="shared" si="11"/>
        <v>1.59</v>
      </c>
      <c r="E172" s="2">
        <v>80.099999999999994</v>
      </c>
      <c r="F172" s="22">
        <f t="shared" si="12"/>
        <v>31.683873264506936</v>
      </c>
      <c r="G172" s="2" t="b">
        <v>0</v>
      </c>
      <c r="H172" s="2" t="b">
        <v>0</v>
      </c>
      <c r="I172" s="2" t="b">
        <v>0</v>
      </c>
      <c r="J172" s="2" t="b">
        <v>0</v>
      </c>
      <c r="K172" s="2" t="s">
        <v>1370</v>
      </c>
      <c r="L172" s="2">
        <v>150</v>
      </c>
      <c r="M172" s="2" t="b">
        <v>1</v>
      </c>
      <c r="N172" s="2" t="b">
        <f t="shared" si="13"/>
        <v>1</v>
      </c>
      <c r="O172" s="2" t="b">
        <v>0</v>
      </c>
      <c r="P172" s="2" t="b">
        <f t="shared" si="14"/>
        <v>0</v>
      </c>
      <c r="Q172" s="2" t="b">
        <v>1</v>
      </c>
      <c r="R172" s="2" t="b">
        <f t="shared" si="15"/>
        <v>1</v>
      </c>
      <c r="S172" s="2" t="s">
        <v>1286</v>
      </c>
      <c r="T172" s="2" t="s">
        <v>1290</v>
      </c>
      <c r="U172" s="2" t="s">
        <v>1300</v>
      </c>
      <c r="V172" s="2" t="s">
        <v>1296</v>
      </c>
    </row>
    <row r="173" spans="1:22" ht="15.75" customHeight="1">
      <c r="A173" s="2" t="s">
        <v>269</v>
      </c>
      <c r="B173" s="2" t="s">
        <v>1270</v>
      </c>
      <c r="C173" s="2">
        <v>164</v>
      </c>
      <c r="D173" s="2">
        <f t="shared" si="11"/>
        <v>1.64</v>
      </c>
      <c r="E173" s="2">
        <v>80.099999999999994</v>
      </c>
      <c r="F173" s="22">
        <f t="shared" si="12"/>
        <v>29.781380130874481</v>
      </c>
      <c r="G173" s="2" t="b">
        <v>0</v>
      </c>
      <c r="H173" s="2" t="b">
        <v>0</v>
      </c>
      <c r="I173" s="2" t="b">
        <v>0</v>
      </c>
      <c r="J173" s="2" t="b">
        <v>1</v>
      </c>
      <c r="K173" s="2" t="s">
        <v>1432</v>
      </c>
      <c r="L173" s="2">
        <v>169</v>
      </c>
      <c r="M173" s="2" t="b">
        <v>1</v>
      </c>
      <c r="N173" s="2" t="b">
        <f t="shared" si="13"/>
        <v>1</v>
      </c>
      <c r="O173" s="2" t="b">
        <v>0</v>
      </c>
      <c r="P173" s="2" t="b">
        <f t="shared" si="14"/>
        <v>0</v>
      </c>
      <c r="Q173" s="2" t="b">
        <v>1</v>
      </c>
      <c r="R173" s="2" t="b">
        <f t="shared" si="15"/>
        <v>1</v>
      </c>
      <c r="S173" s="2" t="s">
        <v>1299</v>
      </c>
      <c r="T173" s="2" t="s">
        <v>1273</v>
      </c>
      <c r="U173" s="2" t="s">
        <v>1300</v>
      </c>
      <c r="V173" s="2" t="s">
        <v>1275</v>
      </c>
    </row>
    <row r="174" spans="1:22" ht="15.75" customHeight="1">
      <c r="A174" s="2" t="s">
        <v>270</v>
      </c>
      <c r="B174" s="2" t="s">
        <v>1284</v>
      </c>
      <c r="C174" s="2">
        <v>166</v>
      </c>
      <c r="D174" s="2">
        <f t="shared" si="11"/>
        <v>1.66</v>
      </c>
      <c r="E174" s="2">
        <v>87.5</v>
      </c>
      <c r="F174" s="22">
        <f t="shared" si="12"/>
        <v>31.753520104514447</v>
      </c>
      <c r="G174" s="2" t="b">
        <v>0</v>
      </c>
      <c r="H174" s="2" t="b">
        <v>0</v>
      </c>
      <c r="I174" s="2" t="b">
        <v>0</v>
      </c>
      <c r="J174" s="2" t="b">
        <v>0</v>
      </c>
      <c r="K174" s="2" t="s">
        <v>1332</v>
      </c>
      <c r="L174" s="2">
        <v>208</v>
      </c>
      <c r="M174" s="2" t="b">
        <v>0</v>
      </c>
      <c r="N174" s="2" t="b">
        <f t="shared" si="13"/>
        <v>0</v>
      </c>
      <c r="O174" s="2" t="b">
        <v>1</v>
      </c>
      <c r="P174" s="2" t="b">
        <f t="shared" si="14"/>
        <v>1</v>
      </c>
      <c r="Q174" s="2" t="b">
        <v>1</v>
      </c>
      <c r="R174" s="2" t="b">
        <f t="shared" si="15"/>
        <v>1</v>
      </c>
      <c r="S174" s="2" t="s">
        <v>1265</v>
      </c>
      <c r="T174" s="2" t="s">
        <v>1290</v>
      </c>
      <c r="U174" s="2" t="s">
        <v>1300</v>
      </c>
      <c r="V174" s="2" t="s">
        <v>1296</v>
      </c>
    </row>
    <row r="175" spans="1:22" ht="15.75" customHeight="1">
      <c r="A175" s="2" t="s">
        <v>271</v>
      </c>
      <c r="B175" s="2" t="s">
        <v>1270</v>
      </c>
      <c r="C175" s="2">
        <v>152</v>
      </c>
      <c r="D175" s="2">
        <f t="shared" si="11"/>
        <v>1.52</v>
      </c>
      <c r="E175" s="2">
        <v>72.900000000000006</v>
      </c>
      <c r="F175" s="22">
        <f t="shared" si="12"/>
        <v>31.552977839335181</v>
      </c>
      <c r="G175" s="2" t="b">
        <v>0</v>
      </c>
      <c r="H175" s="2" t="b">
        <v>0</v>
      </c>
      <c r="I175" s="2" t="b">
        <v>0</v>
      </c>
      <c r="J175" s="2" t="b">
        <v>1</v>
      </c>
      <c r="K175" s="2" t="s">
        <v>1304</v>
      </c>
      <c r="L175" s="2">
        <v>173</v>
      </c>
      <c r="M175" s="2" t="b">
        <v>1</v>
      </c>
      <c r="N175" s="2" t="b">
        <f t="shared" si="13"/>
        <v>1</v>
      </c>
      <c r="O175" s="2" t="b">
        <v>1</v>
      </c>
      <c r="P175" s="2" t="b">
        <f t="shared" si="14"/>
        <v>1</v>
      </c>
      <c r="Q175" s="2" t="b">
        <v>1</v>
      </c>
      <c r="R175" s="2" t="b">
        <f t="shared" si="15"/>
        <v>1</v>
      </c>
      <c r="S175" s="2" t="s">
        <v>1282</v>
      </c>
      <c r="T175" s="2" t="s">
        <v>1273</v>
      </c>
      <c r="U175" s="2" t="s">
        <v>1274</v>
      </c>
      <c r="V175" s="2" t="s">
        <v>1275</v>
      </c>
    </row>
    <row r="176" spans="1:22" ht="15.75" customHeight="1">
      <c r="A176" s="2" t="s">
        <v>272</v>
      </c>
      <c r="B176" s="2" t="s">
        <v>1307</v>
      </c>
      <c r="C176" s="2">
        <v>166</v>
      </c>
      <c r="D176" s="2">
        <f t="shared" si="11"/>
        <v>1.66</v>
      </c>
      <c r="E176" s="2">
        <v>72.8</v>
      </c>
      <c r="F176" s="22">
        <f t="shared" si="12"/>
        <v>26.418928726956018</v>
      </c>
      <c r="G176" s="2" t="b">
        <v>0</v>
      </c>
      <c r="H176" s="2" t="b">
        <v>0</v>
      </c>
      <c r="I176" s="2" t="b">
        <v>0</v>
      </c>
      <c r="J176" s="2" t="b">
        <v>0</v>
      </c>
      <c r="K176" s="2" t="s">
        <v>1437</v>
      </c>
      <c r="L176" s="2">
        <v>168</v>
      </c>
      <c r="M176" s="2" t="b">
        <v>0</v>
      </c>
      <c r="N176" s="2" t="b">
        <f t="shared" si="13"/>
        <v>0</v>
      </c>
      <c r="O176" s="2" t="b">
        <v>0</v>
      </c>
      <c r="P176" s="2" t="b">
        <f t="shared" si="14"/>
        <v>0</v>
      </c>
      <c r="Q176" s="2" t="b">
        <v>0</v>
      </c>
      <c r="R176" s="2" t="b">
        <f t="shared" si="15"/>
        <v>0</v>
      </c>
      <c r="S176" s="2" t="s">
        <v>1282</v>
      </c>
      <c r="T176" s="2" t="s">
        <v>1290</v>
      </c>
      <c r="U176" s="2" t="s">
        <v>1300</v>
      </c>
      <c r="V176" s="2" t="s">
        <v>1283</v>
      </c>
    </row>
    <row r="177" spans="1:22" ht="15.75" customHeight="1">
      <c r="A177" s="2" t="s">
        <v>273</v>
      </c>
      <c r="B177" s="2" t="s">
        <v>1284</v>
      </c>
      <c r="C177" s="2">
        <v>151</v>
      </c>
      <c r="D177" s="2">
        <f t="shared" si="11"/>
        <v>1.51</v>
      </c>
      <c r="E177" s="2">
        <v>66.3</v>
      </c>
      <c r="F177" s="22">
        <f t="shared" si="12"/>
        <v>29.077672031928422</v>
      </c>
      <c r="G177" s="2" t="b">
        <v>0</v>
      </c>
      <c r="H177" s="2" t="b">
        <v>1</v>
      </c>
      <c r="I177" s="2" t="b">
        <v>1</v>
      </c>
      <c r="J177" s="2" t="b">
        <v>1</v>
      </c>
      <c r="K177" s="2" t="s">
        <v>1439</v>
      </c>
      <c r="L177" s="2">
        <v>211</v>
      </c>
      <c r="M177" s="2" t="b">
        <v>1</v>
      </c>
      <c r="N177" s="2" t="b">
        <f t="shared" si="13"/>
        <v>1</v>
      </c>
      <c r="O177" s="2" t="b">
        <v>0</v>
      </c>
      <c r="P177" s="2" t="b">
        <f t="shared" si="14"/>
        <v>0</v>
      </c>
      <c r="Q177" s="2" t="b">
        <v>1</v>
      </c>
      <c r="R177" s="2" t="b">
        <f t="shared" si="15"/>
        <v>1</v>
      </c>
      <c r="S177" s="2" t="s">
        <v>1338</v>
      </c>
      <c r="T177" s="2" t="s">
        <v>1290</v>
      </c>
      <c r="U177" s="2" t="s">
        <v>1300</v>
      </c>
      <c r="V177" s="2" t="s">
        <v>1296</v>
      </c>
    </row>
    <row r="178" spans="1:22" ht="15.75" customHeight="1">
      <c r="A178" s="2" t="s">
        <v>275</v>
      </c>
      <c r="B178" s="2" t="s">
        <v>1276</v>
      </c>
      <c r="C178" s="2">
        <v>176</v>
      </c>
      <c r="D178" s="2">
        <f t="shared" si="11"/>
        <v>1.76</v>
      </c>
      <c r="E178" s="2">
        <v>108.4</v>
      </c>
      <c r="F178" s="22">
        <f t="shared" si="12"/>
        <v>34.994834710743802</v>
      </c>
      <c r="G178" s="2" t="b">
        <v>0</v>
      </c>
      <c r="H178" s="2" t="b">
        <v>0</v>
      </c>
      <c r="I178" s="2" t="b">
        <v>0</v>
      </c>
      <c r="J178" s="2" t="b">
        <v>1</v>
      </c>
      <c r="K178" s="2" t="s">
        <v>1440</v>
      </c>
      <c r="L178" s="2">
        <v>163</v>
      </c>
      <c r="M178" s="2" t="b">
        <v>1</v>
      </c>
      <c r="N178" s="2" t="b">
        <f t="shared" si="13"/>
        <v>1</v>
      </c>
      <c r="O178" s="2" t="b">
        <v>1</v>
      </c>
      <c r="P178" s="2" t="b">
        <f t="shared" si="14"/>
        <v>1</v>
      </c>
      <c r="Q178" s="2" t="b">
        <v>1</v>
      </c>
      <c r="R178" s="2" t="b">
        <f t="shared" si="15"/>
        <v>1</v>
      </c>
      <c r="S178" s="2" t="s">
        <v>1309</v>
      </c>
      <c r="T178" s="2" t="s">
        <v>1273</v>
      </c>
      <c r="U178" s="2" t="s">
        <v>1274</v>
      </c>
      <c r="V178" s="2" t="s">
        <v>1296</v>
      </c>
    </row>
    <row r="179" spans="1:22" ht="15.75" customHeight="1">
      <c r="A179" s="2" t="s">
        <v>277</v>
      </c>
      <c r="B179" s="2" t="s">
        <v>1319</v>
      </c>
      <c r="C179" s="2">
        <v>153</v>
      </c>
      <c r="D179" s="2">
        <f t="shared" si="11"/>
        <v>1.53</v>
      </c>
      <c r="E179" s="2">
        <v>73.900000000000006</v>
      </c>
      <c r="F179" s="22">
        <f t="shared" si="12"/>
        <v>31.569054637105388</v>
      </c>
      <c r="G179" s="2" t="b">
        <v>0</v>
      </c>
      <c r="H179" s="2" t="b">
        <v>1</v>
      </c>
      <c r="I179" s="2" t="b">
        <v>0</v>
      </c>
      <c r="J179" s="2" t="b">
        <v>0</v>
      </c>
      <c r="K179" s="2" t="s">
        <v>1436</v>
      </c>
      <c r="L179" s="2">
        <v>229</v>
      </c>
      <c r="M179" s="2" t="b">
        <v>1</v>
      </c>
      <c r="N179" s="2" t="b">
        <f t="shared" si="13"/>
        <v>1</v>
      </c>
      <c r="O179" s="2" t="b">
        <v>0</v>
      </c>
      <c r="P179" s="2" t="b">
        <f t="shared" si="14"/>
        <v>0</v>
      </c>
      <c r="Q179" s="2" t="b">
        <v>1</v>
      </c>
      <c r="R179" s="2" t="b">
        <f t="shared" si="15"/>
        <v>1</v>
      </c>
      <c r="S179" s="2" t="s">
        <v>1286</v>
      </c>
      <c r="T179" s="2" t="s">
        <v>1273</v>
      </c>
      <c r="U179" s="2" t="s">
        <v>1300</v>
      </c>
      <c r="V179" s="2" t="s">
        <v>1283</v>
      </c>
    </row>
    <row r="180" spans="1:22" ht="15.75" customHeight="1">
      <c r="A180" s="2" t="s">
        <v>278</v>
      </c>
      <c r="B180" s="2" t="s">
        <v>1284</v>
      </c>
      <c r="C180" s="2">
        <v>158</v>
      </c>
      <c r="D180" s="2">
        <f t="shared" si="11"/>
        <v>1.58</v>
      </c>
      <c r="E180" s="2">
        <v>63.3</v>
      </c>
      <c r="F180" s="22">
        <f t="shared" si="12"/>
        <v>25.356513379266136</v>
      </c>
      <c r="G180" s="2" t="b">
        <v>0</v>
      </c>
      <c r="H180" s="2" t="b">
        <v>0</v>
      </c>
      <c r="I180" s="2" t="b">
        <v>0</v>
      </c>
      <c r="J180" s="2" t="b">
        <v>0</v>
      </c>
      <c r="K180" s="2" t="s">
        <v>1281</v>
      </c>
      <c r="L180" s="2">
        <v>210</v>
      </c>
      <c r="N180" s="2" t="b">
        <f t="shared" si="13"/>
        <v>0</v>
      </c>
      <c r="O180" s="2" t="b">
        <v>0</v>
      </c>
      <c r="P180" s="2" t="b">
        <f t="shared" si="14"/>
        <v>0</v>
      </c>
      <c r="Q180" s="2" t="b">
        <v>0</v>
      </c>
      <c r="R180" s="2" t="b">
        <f t="shared" si="15"/>
        <v>0</v>
      </c>
      <c r="S180" s="2" t="s">
        <v>1318</v>
      </c>
      <c r="T180" s="2" t="s">
        <v>1273</v>
      </c>
      <c r="U180" s="2" t="s">
        <v>1300</v>
      </c>
      <c r="V180" s="2" t="s">
        <v>1279</v>
      </c>
    </row>
    <row r="181" spans="1:22" ht="15.75" customHeight="1">
      <c r="A181" s="2" t="s">
        <v>279</v>
      </c>
      <c r="B181" s="2" t="s">
        <v>1301</v>
      </c>
      <c r="C181" s="2">
        <v>177</v>
      </c>
      <c r="D181" s="2">
        <f t="shared" si="11"/>
        <v>1.77</v>
      </c>
      <c r="E181" s="2">
        <v>66.3</v>
      </c>
      <c r="F181" s="22">
        <f t="shared" si="12"/>
        <v>21.162501196974048</v>
      </c>
      <c r="G181" s="2" t="b">
        <v>0</v>
      </c>
      <c r="H181" s="2" t="b">
        <v>0</v>
      </c>
      <c r="I181" s="2" t="b">
        <v>0</v>
      </c>
      <c r="J181" s="2" t="b">
        <v>0</v>
      </c>
      <c r="K181" s="2" t="s">
        <v>1441</v>
      </c>
      <c r="L181" s="2">
        <v>183</v>
      </c>
      <c r="M181" s="2" t="b">
        <v>0</v>
      </c>
      <c r="N181" s="2" t="b">
        <f t="shared" si="13"/>
        <v>0</v>
      </c>
      <c r="O181" s="2" t="b">
        <v>0</v>
      </c>
      <c r="P181" s="2" t="b">
        <f t="shared" si="14"/>
        <v>0</v>
      </c>
      <c r="Q181" s="2" t="b">
        <v>0</v>
      </c>
      <c r="R181" s="2" t="b">
        <f t="shared" si="15"/>
        <v>0</v>
      </c>
      <c r="S181" s="2" t="s">
        <v>1309</v>
      </c>
      <c r="T181" s="2" t="s">
        <v>1290</v>
      </c>
      <c r="U181" s="2" t="s">
        <v>1278</v>
      </c>
      <c r="V181" s="2" t="s">
        <v>1283</v>
      </c>
    </row>
    <row r="182" spans="1:22" ht="15.75" customHeight="1">
      <c r="A182" s="2" t="s">
        <v>281</v>
      </c>
      <c r="B182" s="2" t="s">
        <v>1270</v>
      </c>
      <c r="C182" s="2">
        <v>164</v>
      </c>
      <c r="D182" s="2">
        <f t="shared" si="11"/>
        <v>1.64</v>
      </c>
      <c r="E182" s="2">
        <v>83.1</v>
      </c>
      <c r="F182" s="22">
        <f t="shared" si="12"/>
        <v>30.896787626412852</v>
      </c>
      <c r="G182" s="2" t="b">
        <v>0</v>
      </c>
      <c r="H182" s="2" t="b">
        <v>1</v>
      </c>
      <c r="I182" s="2" t="b">
        <v>0</v>
      </c>
      <c r="J182" s="2" t="b">
        <v>0</v>
      </c>
      <c r="K182" s="2" t="s">
        <v>1442</v>
      </c>
      <c r="L182" s="2">
        <v>226</v>
      </c>
      <c r="M182" s="2" t="b">
        <v>0</v>
      </c>
      <c r="N182" s="2" t="b">
        <f t="shared" si="13"/>
        <v>0</v>
      </c>
      <c r="O182" s="2" t="b">
        <v>1</v>
      </c>
      <c r="P182" s="2" t="b">
        <f t="shared" si="14"/>
        <v>1</v>
      </c>
      <c r="Q182" s="2" t="b">
        <v>1</v>
      </c>
      <c r="R182" s="2" t="b">
        <f t="shared" si="15"/>
        <v>1</v>
      </c>
      <c r="S182" s="2" t="s">
        <v>1295</v>
      </c>
      <c r="T182" s="2" t="s">
        <v>1290</v>
      </c>
      <c r="U182" s="2" t="s">
        <v>1300</v>
      </c>
      <c r="V182" s="2" t="s">
        <v>1275</v>
      </c>
    </row>
    <row r="183" spans="1:22" ht="15.75" customHeight="1">
      <c r="A183" s="2" t="s">
        <v>282</v>
      </c>
      <c r="B183" s="2" t="s">
        <v>1301</v>
      </c>
      <c r="C183" s="2">
        <v>167</v>
      </c>
      <c r="D183" s="2">
        <f t="shared" si="11"/>
        <v>1.67</v>
      </c>
      <c r="E183" s="2">
        <v>94.2</v>
      </c>
      <c r="F183" s="22">
        <f t="shared" si="12"/>
        <v>33.776757861522469</v>
      </c>
      <c r="G183" s="2" t="b">
        <v>0</v>
      </c>
      <c r="H183" s="2" t="b">
        <v>0</v>
      </c>
      <c r="I183" s="2" t="b">
        <v>0</v>
      </c>
      <c r="J183" s="2" t="b">
        <v>1</v>
      </c>
      <c r="K183" s="2" t="s">
        <v>1443</v>
      </c>
      <c r="L183" s="2">
        <v>168</v>
      </c>
      <c r="M183" s="2" t="b">
        <v>1</v>
      </c>
      <c r="N183" s="2" t="b">
        <f t="shared" si="13"/>
        <v>1</v>
      </c>
      <c r="O183" s="2" t="b">
        <v>1</v>
      </c>
      <c r="P183" s="2" t="b">
        <f t="shared" si="14"/>
        <v>1</v>
      </c>
      <c r="Q183" s="2" t="b">
        <v>1</v>
      </c>
      <c r="R183" s="2" t="b">
        <f t="shared" si="15"/>
        <v>1</v>
      </c>
      <c r="S183" s="2" t="s">
        <v>1295</v>
      </c>
      <c r="T183" s="2" t="s">
        <v>1273</v>
      </c>
      <c r="U183" s="2" t="s">
        <v>1274</v>
      </c>
      <c r="V183" s="2" t="s">
        <v>1275</v>
      </c>
    </row>
    <row r="184" spans="1:22" ht="15.75" customHeight="1">
      <c r="A184" s="2" t="s">
        <v>283</v>
      </c>
      <c r="B184" s="2" t="s">
        <v>1319</v>
      </c>
      <c r="C184" s="2">
        <v>160</v>
      </c>
      <c r="D184" s="2">
        <f t="shared" si="11"/>
        <v>1.6</v>
      </c>
      <c r="E184" s="2">
        <v>82.8</v>
      </c>
      <c r="F184" s="22">
        <f t="shared" si="12"/>
        <v>32.343749999999993</v>
      </c>
      <c r="G184" s="2" t="b">
        <v>1</v>
      </c>
      <c r="H184" s="2" t="s">
        <v>1273</v>
      </c>
      <c r="I184" s="2" t="b">
        <v>1</v>
      </c>
      <c r="J184" s="2" t="b">
        <v>1</v>
      </c>
      <c r="K184" s="2" t="s">
        <v>1440</v>
      </c>
      <c r="L184" s="2">
        <v>153</v>
      </c>
      <c r="M184" s="2" t="b">
        <v>1</v>
      </c>
      <c r="N184" s="2" t="b">
        <f t="shared" si="13"/>
        <v>1</v>
      </c>
      <c r="O184" s="2" t="b">
        <v>0</v>
      </c>
      <c r="P184" s="2" t="b">
        <f t="shared" si="14"/>
        <v>0</v>
      </c>
      <c r="Q184" s="2" t="b">
        <v>1</v>
      </c>
      <c r="R184" s="2" t="b">
        <f t="shared" si="15"/>
        <v>1</v>
      </c>
      <c r="S184" s="2" t="s">
        <v>1299</v>
      </c>
      <c r="T184" s="2" t="s">
        <v>1273</v>
      </c>
      <c r="U184" s="2" t="s">
        <v>1278</v>
      </c>
      <c r="V184" s="2" t="s">
        <v>1283</v>
      </c>
    </row>
    <row r="185" spans="1:22" ht="15.75" customHeight="1">
      <c r="A185" s="2" t="s">
        <v>285</v>
      </c>
      <c r="B185" s="2" t="s">
        <v>1270</v>
      </c>
      <c r="C185" s="2">
        <v>171</v>
      </c>
      <c r="D185" s="2">
        <f t="shared" si="11"/>
        <v>1.71</v>
      </c>
      <c r="E185" s="2">
        <v>92.6</v>
      </c>
      <c r="F185" s="22">
        <f t="shared" si="12"/>
        <v>31.667863616155401</v>
      </c>
      <c r="G185" s="2" t="s">
        <v>1273</v>
      </c>
      <c r="H185" s="2" t="b">
        <v>1</v>
      </c>
      <c r="I185" s="2" t="b">
        <v>0</v>
      </c>
      <c r="J185" s="2" t="b">
        <v>1</v>
      </c>
      <c r="K185" s="2" t="s">
        <v>1288</v>
      </c>
      <c r="L185" s="2">
        <v>183</v>
      </c>
      <c r="M185" s="2" t="b">
        <v>1</v>
      </c>
      <c r="N185" s="2" t="b">
        <f t="shared" si="13"/>
        <v>1</v>
      </c>
      <c r="O185" s="2" t="b">
        <v>0</v>
      </c>
      <c r="P185" s="2" t="b">
        <f t="shared" si="14"/>
        <v>0</v>
      </c>
      <c r="Q185" s="2" t="b">
        <v>1</v>
      </c>
      <c r="R185" s="2" t="b">
        <f t="shared" si="15"/>
        <v>1</v>
      </c>
      <c r="S185" s="2" t="s">
        <v>1286</v>
      </c>
      <c r="T185" s="2" t="s">
        <v>1290</v>
      </c>
      <c r="U185" s="2" t="s">
        <v>1300</v>
      </c>
      <c r="V185" s="2" t="s">
        <v>1296</v>
      </c>
    </row>
    <row r="186" spans="1:22" ht="15.75" customHeight="1">
      <c r="A186" s="2" t="s">
        <v>286</v>
      </c>
      <c r="B186" s="2" t="s">
        <v>1307</v>
      </c>
      <c r="C186" s="2">
        <v>171</v>
      </c>
      <c r="D186" s="2">
        <f t="shared" si="11"/>
        <v>1.71</v>
      </c>
      <c r="E186" s="2">
        <v>64.2</v>
      </c>
      <c r="F186" s="22">
        <f t="shared" si="12"/>
        <v>21.95547347901919</v>
      </c>
      <c r="G186" s="2" t="b">
        <v>0</v>
      </c>
      <c r="H186" s="2" t="b">
        <v>0</v>
      </c>
      <c r="I186" s="2" t="s">
        <v>1273</v>
      </c>
      <c r="J186" s="2" t="b">
        <v>0</v>
      </c>
      <c r="K186" s="2" t="s">
        <v>1444</v>
      </c>
      <c r="L186" s="2">
        <v>189</v>
      </c>
      <c r="M186" s="2" t="b">
        <v>0</v>
      </c>
      <c r="N186" s="2" t="b">
        <f t="shared" si="13"/>
        <v>0</v>
      </c>
      <c r="O186" s="2" t="b">
        <v>0</v>
      </c>
      <c r="P186" s="2" t="b">
        <f t="shared" si="14"/>
        <v>0</v>
      </c>
      <c r="Q186" s="2" t="b">
        <v>0</v>
      </c>
      <c r="R186" s="2" t="b">
        <f t="shared" si="15"/>
        <v>0</v>
      </c>
      <c r="S186" s="2" t="s">
        <v>1305</v>
      </c>
      <c r="T186" s="2" t="s">
        <v>1273</v>
      </c>
      <c r="U186" s="2" t="s">
        <v>1300</v>
      </c>
      <c r="V186" s="2" t="s">
        <v>1275</v>
      </c>
    </row>
    <row r="187" spans="1:22" ht="15.75" customHeight="1">
      <c r="A187" s="2" t="s">
        <v>287</v>
      </c>
      <c r="B187" s="2" t="s">
        <v>1276</v>
      </c>
      <c r="C187" s="2">
        <v>164</v>
      </c>
      <c r="D187" s="2">
        <f t="shared" si="11"/>
        <v>1.64</v>
      </c>
      <c r="E187" s="2">
        <v>85.3</v>
      </c>
      <c r="F187" s="22">
        <f t="shared" si="12"/>
        <v>31.714753123140991</v>
      </c>
      <c r="G187" s="2" t="b">
        <v>0</v>
      </c>
      <c r="H187" s="2" t="b">
        <v>0</v>
      </c>
      <c r="I187" s="2" t="b">
        <v>0</v>
      </c>
      <c r="J187" s="2" t="b">
        <v>0</v>
      </c>
      <c r="K187" s="2" t="s">
        <v>1445</v>
      </c>
      <c r="L187" s="2">
        <v>169</v>
      </c>
      <c r="M187" s="2" t="b">
        <v>0</v>
      </c>
      <c r="N187" s="2" t="b">
        <f t="shared" si="13"/>
        <v>0</v>
      </c>
      <c r="O187" s="2" t="b">
        <v>1</v>
      </c>
      <c r="P187" s="2" t="b">
        <f t="shared" si="14"/>
        <v>1</v>
      </c>
      <c r="Q187" s="2" t="b">
        <v>1</v>
      </c>
      <c r="R187" s="2" t="b">
        <f t="shared" si="15"/>
        <v>1</v>
      </c>
      <c r="S187" s="2" t="s">
        <v>1265</v>
      </c>
      <c r="U187" s="2" t="s">
        <v>1274</v>
      </c>
      <c r="V187" s="2" t="s">
        <v>1279</v>
      </c>
    </row>
    <row r="188" spans="1:22" ht="15.75" customHeight="1">
      <c r="A188" s="2" t="s">
        <v>289</v>
      </c>
      <c r="B188" s="2" t="s">
        <v>1293</v>
      </c>
      <c r="C188" s="2">
        <v>178</v>
      </c>
      <c r="D188" s="2">
        <f t="shared" si="11"/>
        <v>1.78</v>
      </c>
      <c r="E188" s="2">
        <v>82.1</v>
      </c>
      <c r="F188" s="22">
        <f t="shared" si="12"/>
        <v>25.912132306526949</v>
      </c>
      <c r="G188" s="2" t="b">
        <v>1</v>
      </c>
      <c r="H188" s="2" t="s">
        <v>1290</v>
      </c>
      <c r="I188" s="2" t="b">
        <v>0</v>
      </c>
      <c r="J188" s="2" t="b">
        <v>0</v>
      </c>
      <c r="K188" s="2" t="s">
        <v>1446</v>
      </c>
      <c r="L188" s="2">
        <v>226</v>
      </c>
      <c r="M188" s="2" t="b">
        <v>0</v>
      </c>
      <c r="N188" s="2" t="b">
        <f t="shared" si="13"/>
        <v>0</v>
      </c>
      <c r="O188" s="2" t="b">
        <v>0</v>
      </c>
      <c r="P188" s="2" t="b">
        <f t="shared" si="14"/>
        <v>0</v>
      </c>
      <c r="Q188" s="2" t="b">
        <v>0</v>
      </c>
      <c r="R188" s="2" t="b">
        <f t="shared" si="15"/>
        <v>0</v>
      </c>
      <c r="S188" s="2" t="s">
        <v>1329</v>
      </c>
      <c r="T188" s="2" t="s">
        <v>1290</v>
      </c>
      <c r="U188" s="2" t="s">
        <v>1300</v>
      </c>
      <c r="V188" s="2" t="s">
        <v>1287</v>
      </c>
    </row>
    <row r="189" spans="1:22" ht="15.75" customHeight="1">
      <c r="A189" s="2" t="s">
        <v>290</v>
      </c>
      <c r="B189" s="2" t="s">
        <v>1301</v>
      </c>
      <c r="C189" s="2">
        <v>169</v>
      </c>
      <c r="D189" s="2">
        <f t="shared" si="11"/>
        <v>1.69</v>
      </c>
      <c r="E189" s="2">
        <v>96.5</v>
      </c>
      <c r="F189" s="22">
        <f t="shared" si="12"/>
        <v>33.787332376317359</v>
      </c>
      <c r="G189" s="2" t="b">
        <v>0</v>
      </c>
      <c r="H189" s="2" t="b">
        <v>0</v>
      </c>
      <c r="I189" s="2" t="b">
        <v>0</v>
      </c>
      <c r="J189" s="2" t="b">
        <v>1</v>
      </c>
      <c r="K189" s="2" t="s">
        <v>1447</v>
      </c>
      <c r="L189" s="2">
        <v>223</v>
      </c>
      <c r="M189" s="2" t="b">
        <v>1</v>
      </c>
      <c r="N189" s="2" t="b">
        <f t="shared" si="13"/>
        <v>1</v>
      </c>
      <c r="O189" s="2" t="b">
        <v>0</v>
      </c>
      <c r="P189" s="2" t="b">
        <f t="shared" si="14"/>
        <v>0</v>
      </c>
      <c r="Q189" s="2" t="b">
        <v>1</v>
      </c>
      <c r="R189" s="2" t="b">
        <f t="shared" si="15"/>
        <v>1</v>
      </c>
      <c r="S189" s="2" t="s">
        <v>1312</v>
      </c>
      <c r="T189" s="2" t="s">
        <v>1290</v>
      </c>
      <c r="U189" s="2" t="s">
        <v>1278</v>
      </c>
      <c r="V189" s="2" t="s">
        <v>1275</v>
      </c>
    </row>
    <row r="190" spans="1:22" ht="15.75" customHeight="1">
      <c r="A190" s="2" t="s">
        <v>291</v>
      </c>
      <c r="B190" s="2" t="s">
        <v>1307</v>
      </c>
      <c r="C190" s="2">
        <v>167</v>
      </c>
      <c r="D190" s="2">
        <f t="shared" si="11"/>
        <v>1.67</v>
      </c>
      <c r="E190" s="2">
        <v>61.8</v>
      </c>
      <c r="F190" s="22">
        <f t="shared" si="12"/>
        <v>22.159274265839578</v>
      </c>
      <c r="G190" s="2" t="b">
        <v>1</v>
      </c>
      <c r="H190" s="2" t="b">
        <v>0</v>
      </c>
      <c r="I190" s="2" t="b">
        <v>1</v>
      </c>
      <c r="J190" s="2" t="b">
        <v>0</v>
      </c>
      <c r="K190" s="2" t="s">
        <v>1405</v>
      </c>
      <c r="L190" s="2">
        <v>181</v>
      </c>
      <c r="M190" s="2" t="b">
        <v>0</v>
      </c>
      <c r="N190" s="2" t="b">
        <f t="shared" si="13"/>
        <v>0</v>
      </c>
      <c r="O190" s="2" t="b">
        <v>0</v>
      </c>
      <c r="P190" s="2" t="b">
        <f t="shared" si="14"/>
        <v>0</v>
      </c>
      <c r="Q190" s="2" t="b">
        <v>0</v>
      </c>
      <c r="R190" s="2" t="b">
        <f t="shared" si="15"/>
        <v>0</v>
      </c>
      <c r="S190" s="2" t="s">
        <v>1272</v>
      </c>
      <c r="T190" s="2" t="s">
        <v>1290</v>
      </c>
      <c r="U190" s="2" t="s">
        <v>1278</v>
      </c>
      <c r="V190" s="2" t="s">
        <v>1279</v>
      </c>
    </row>
    <row r="191" spans="1:22" ht="15.75" customHeight="1">
      <c r="A191" s="2" t="s">
        <v>292</v>
      </c>
      <c r="B191" s="2" t="s">
        <v>1319</v>
      </c>
      <c r="C191" s="2">
        <v>176</v>
      </c>
      <c r="D191" s="2">
        <f t="shared" si="11"/>
        <v>1.76</v>
      </c>
      <c r="E191" s="2">
        <v>96.3</v>
      </c>
      <c r="F191" s="22">
        <f t="shared" si="12"/>
        <v>31.088584710743802</v>
      </c>
      <c r="G191" s="2" t="b">
        <v>0</v>
      </c>
      <c r="H191" s="2" t="b">
        <v>0</v>
      </c>
      <c r="I191" s="2" t="b">
        <v>0</v>
      </c>
      <c r="J191" s="2" t="b">
        <v>0</v>
      </c>
      <c r="K191" s="2" t="s">
        <v>1372</v>
      </c>
      <c r="L191" s="2">
        <v>180</v>
      </c>
      <c r="M191" s="2" t="b">
        <v>1</v>
      </c>
      <c r="N191" s="2" t="b">
        <f t="shared" si="13"/>
        <v>1</v>
      </c>
      <c r="O191" s="2" t="b">
        <v>0</v>
      </c>
      <c r="P191" s="2" t="b">
        <f t="shared" si="14"/>
        <v>0</v>
      </c>
      <c r="Q191" s="2" t="b">
        <v>1</v>
      </c>
      <c r="R191" s="2" t="b">
        <f t="shared" si="15"/>
        <v>1</v>
      </c>
      <c r="S191" s="2" t="s">
        <v>1312</v>
      </c>
      <c r="T191" s="2" t="s">
        <v>1273</v>
      </c>
      <c r="U191" s="2" t="s">
        <v>1278</v>
      </c>
      <c r="V191" s="2" t="s">
        <v>1279</v>
      </c>
    </row>
    <row r="192" spans="1:22" ht="15.75" customHeight="1">
      <c r="A192" s="2" t="s">
        <v>293</v>
      </c>
      <c r="B192" s="2" t="s">
        <v>1276</v>
      </c>
      <c r="C192" s="2">
        <v>164</v>
      </c>
      <c r="D192" s="2">
        <f t="shared" si="11"/>
        <v>1.64</v>
      </c>
      <c r="E192" s="2">
        <v>77.900000000000006</v>
      </c>
      <c r="F192" s="22">
        <f t="shared" si="12"/>
        <v>28.96341463414635</v>
      </c>
      <c r="G192" s="2" t="b">
        <v>0</v>
      </c>
      <c r="H192" s="2" t="b">
        <v>0</v>
      </c>
      <c r="I192" s="2" t="b">
        <v>0</v>
      </c>
      <c r="J192" s="2" t="b">
        <v>0</v>
      </c>
      <c r="K192" s="2" t="s">
        <v>1448</v>
      </c>
      <c r="L192" s="2">
        <v>211</v>
      </c>
      <c r="M192" s="2" t="b">
        <v>1</v>
      </c>
      <c r="N192" s="2" t="b">
        <f t="shared" si="13"/>
        <v>1</v>
      </c>
      <c r="O192" s="2" t="b">
        <v>0</v>
      </c>
      <c r="P192" s="2" t="b">
        <f t="shared" si="14"/>
        <v>0</v>
      </c>
      <c r="Q192" s="2" t="b">
        <v>1</v>
      </c>
      <c r="R192" s="2" t="b">
        <f t="shared" si="15"/>
        <v>1</v>
      </c>
      <c r="S192" s="2" t="s">
        <v>1286</v>
      </c>
      <c r="T192" s="2" t="s">
        <v>1273</v>
      </c>
      <c r="U192" s="2" t="s">
        <v>1300</v>
      </c>
      <c r="V192" s="2" t="s">
        <v>1275</v>
      </c>
    </row>
    <row r="193" spans="1:22" ht="15.75" customHeight="1">
      <c r="A193" s="2" t="s">
        <v>294</v>
      </c>
      <c r="B193" s="2" t="s">
        <v>1319</v>
      </c>
      <c r="C193" s="2">
        <v>171</v>
      </c>
      <c r="D193" s="2">
        <f t="shared" si="11"/>
        <v>1.71</v>
      </c>
      <c r="E193" s="2">
        <v>102.1</v>
      </c>
      <c r="F193" s="22">
        <f t="shared" si="12"/>
        <v>34.916726514141104</v>
      </c>
      <c r="G193" s="2" t="b">
        <v>1</v>
      </c>
      <c r="H193" s="2" t="s">
        <v>1273</v>
      </c>
      <c r="I193" s="2" t="b">
        <v>0</v>
      </c>
      <c r="J193" s="2" t="b">
        <v>1</v>
      </c>
      <c r="K193" s="2" t="s">
        <v>1393</v>
      </c>
      <c r="L193" s="2">
        <v>204</v>
      </c>
      <c r="M193" s="2" t="b">
        <v>1</v>
      </c>
      <c r="N193" s="2" t="b">
        <f t="shared" si="13"/>
        <v>1</v>
      </c>
      <c r="O193" s="2" t="b">
        <v>0</v>
      </c>
      <c r="P193" s="2" t="b">
        <f t="shared" si="14"/>
        <v>0</v>
      </c>
      <c r="Q193" s="2" t="b">
        <v>1</v>
      </c>
      <c r="R193" s="2" t="b">
        <f t="shared" si="15"/>
        <v>1</v>
      </c>
      <c r="S193" s="2" t="s">
        <v>1309</v>
      </c>
      <c r="T193" s="2" t="s">
        <v>1290</v>
      </c>
      <c r="U193" s="2" t="s">
        <v>1274</v>
      </c>
      <c r="V193" s="2" t="s">
        <v>1296</v>
      </c>
    </row>
    <row r="194" spans="1:22" ht="15.75" customHeight="1">
      <c r="A194" s="2" t="s">
        <v>295</v>
      </c>
      <c r="B194" s="2" t="s">
        <v>1319</v>
      </c>
      <c r="C194" s="2">
        <v>162</v>
      </c>
      <c r="D194" s="2">
        <f t="shared" si="11"/>
        <v>1.62</v>
      </c>
      <c r="E194" s="2">
        <v>79.5</v>
      </c>
      <c r="F194" s="22">
        <f t="shared" si="12"/>
        <v>30.292638317329668</v>
      </c>
      <c r="G194" s="2" t="b">
        <v>0</v>
      </c>
      <c r="H194" s="2" t="b">
        <v>0</v>
      </c>
      <c r="I194" s="2" t="b">
        <v>0</v>
      </c>
      <c r="J194" s="2" t="s">
        <v>1290</v>
      </c>
      <c r="K194" s="2" t="s">
        <v>1449</v>
      </c>
      <c r="L194" s="2">
        <v>192</v>
      </c>
      <c r="M194" s="2" t="b">
        <v>1</v>
      </c>
      <c r="N194" s="2" t="b">
        <f t="shared" si="13"/>
        <v>1</v>
      </c>
      <c r="O194" s="2" t="b">
        <v>1</v>
      </c>
      <c r="P194" s="2" t="b">
        <f t="shared" si="14"/>
        <v>1</v>
      </c>
      <c r="Q194" s="2" t="b">
        <v>1</v>
      </c>
      <c r="R194" s="2" t="b">
        <f t="shared" si="15"/>
        <v>1</v>
      </c>
      <c r="S194" s="2" t="s">
        <v>1299</v>
      </c>
      <c r="T194" s="2" t="s">
        <v>1290</v>
      </c>
      <c r="U194" s="2" t="s">
        <v>1300</v>
      </c>
      <c r="V194" s="2" t="s">
        <v>1275</v>
      </c>
    </row>
    <row r="195" spans="1:22" ht="15.75" customHeight="1">
      <c r="A195" s="2" t="s">
        <v>296</v>
      </c>
      <c r="B195" s="2" t="s">
        <v>1276</v>
      </c>
      <c r="C195" s="2">
        <v>161</v>
      </c>
      <c r="D195" s="2">
        <f t="shared" ref="D195:D258" si="16">C195/100</f>
        <v>1.61</v>
      </c>
      <c r="E195" s="2">
        <v>64.400000000000006</v>
      </c>
      <c r="F195" s="22">
        <f t="shared" ref="F195:F258" si="17">E195/(D195*D195)</f>
        <v>24.844720496894411</v>
      </c>
      <c r="G195" s="2" t="b">
        <v>0</v>
      </c>
      <c r="H195" s="2" t="b">
        <v>0</v>
      </c>
      <c r="I195" s="2" t="b">
        <v>0</v>
      </c>
      <c r="J195" s="2" t="b">
        <v>0</v>
      </c>
      <c r="K195" s="2" t="s">
        <v>1320</v>
      </c>
      <c r="L195" s="2">
        <v>169</v>
      </c>
      <c r="N195" s="2" t="b">
        <f t="shared" ref="N195:N258" si="18">IF(ISBLANK(M195),FALSE,IF(M195 ="Yes",TRUE,IF(M195="No",FALSE,M195)))</f>
        <v>0</v>
      </c>
      <c r="O195" s="2" t="b">
        <v>0</v>
      </c>
      <c r="P195" s="2" t="b">
        <f t="shared" ref="P195:P258" si="19">IF(ISBLANK(O195),FALSE,IF(O195 ="Yes",TRUE,IF(O195="No",FALSE,O195)))</f>
        <v>0</v>
      </c>
      <c r="Q195" s="2" t="b">
        <v>0</v>
      </c>
      <c r="R195" s="2" t="b">
        <f t="shared" ref="R195:R258" si="20">IF(ISBLANK(Q195),FALSE,IF(Q195 ="Yes",TRUE,IF(Q195="No",FALSE,Q195)))</f>
        <v>0</v>
      </c>
      <c r="S195" s="2" t="s">
        <v>1338</v>
      </c>
      <c r="T195" s="2" t="s">
        <v>1290</v>
      </c>
      <c r="U195" s="2" t="s">
        <v>1278</v>
      </c>
      <c r="V195" s="2" t="s">
        <v>1283</v>
      </c>
    </row>
    <row r="196" spans="1:22" ht="15.75" customHeight="1">
      <c r="A196" s="2" t="s">
        <v>297</v>
      </c>
      <c r="B196" s="2" t="s">
        <v>1270</v>
      </c>
      <c r="C196" s="2">
        <v>150</v>
      </c>
      <c r="D196" s="2">
        <f t="shared" si="16"/>
        <v>1.5</v>
      </c>
      <c r="E196" s="2">
        <v>68.7</v>
      </c>
      <c r="F196" s="22">
        <f t="shared" si="17"/>
        <v>30.533333333333335</v>
      </c>
      <c r="G196" s="2" t="b">
        <v>0</v>
      </c>
      <c r="H196" s="2" t="b">
        <v>0</v>
      </c>
      <c r="I196" s="2" t="b">
        <v>0</v>
      </c>
      <c r="J196" s="2" t="b">
        <v>0</v>
      </c>
      <c r="K196" s="2" t="s">
        <v>1324</v>
      </c>
      <c r="L196" s="2">
        <v>203</v>
      </c>
      <c r="M196" s="2" t="b">
        <v>0</v>
      </c>
      <c r="N196" s="2" t="b">
        <f t="shared" si="18"/>
        <v>0</v>
      </c>
      <c r="O196" s="2" t="b">
        <v>1</v>
      </c>
      <c r="P196" s="2" t="b">
        <f t="shared" si="19"/>
        <v>1</v>
      </c>
      <c r="Q196" s="2" t="b">
        <v>1</v>
      </c>
      <c r="R196" s="2" t="b">
        <f t="shared" si="20"/>
        <v>1</v>
      </c>
      <c r="S196" s="2" t="s">
        <v>1289</v>
      </c>
      <c r="U196" s="2" t="s">
        <v>1274</v>
      </c>
      <c r="V196" s="2" t="s">
        <v>1283</v>
      </c>
    </row>
    <row r="197" spans="1:22" ht="15.75" customHeight="1">
      <c r="A197" s="2" t="s">
        <v>299</v>
      </c>
      <c r="B197" s="2" t="s">
        <v>1280</v>
      </c>
      <c r="C197" s="2">
        <v>173</v>
      </c>
      <c r="D197" s="2">
        <f t="shared" si="16"/>
        <v>1.73</v>
      </c>
      <c r="E197" s="2">
        <v>88.1</v>
      </c>
      <c r="F197" s="22">
        <f t="shared" si="17"/>
        <v>29.436332653947673</v>
      </c>
      <c r="G197" s="2" t="b">
        <v>0</v>
      </c>
      <c r="H197" s="2" t="b">
        <v>0</v>
      </c>
      <c r="I197" s="2" t="b">
        <v>0</v>
      </c>
      <c r="J197" s="2" t="b">
        <v>1</v>
      </c>
      <c r="K197" s="2" t="s">
        <v>1425</v>
      </c>
      <c r="L197" s="2">
        <v>223</v>
      </c>
      <c r="M197" s="2" t="b">
        <v>1</v>
      </c>
      <c r="N197" s="2" t="b">
        <f t="shared" si="18"/>
        <v>1</v>
      </c>
      <c r="O197" s="2" t="b">
        <v>0</v>
      </c>
      <c r="P197" s="2" t="b">
        <f t="shared" si="19"/>
        <v>0</v>
      </c>
      <c r="Q197" s="2" t="b">
        <v>1</v>
      </c>
      <c r="R197" s="2" t="b">
        <f t="shared" si="20"/>
        <v>1</v>
      </c>
      <c r="S197" s="2" t="s">
        <v>1305</v>
      </c>
      <c r="T197" s="2" t="s">
        <v>1273</v>
      </c>
      <c r="U197" s="2" t="s">
        <v>1300</v>
      </c>
      <c r="V197" s="2" t="s">
        <v>1283</v>
      </c>
    </row>
    <row r="198" spans="1:22" ht="15.75" customHeight="1">
      <c r="A198" s="2" t="s">
        <v>300</v>
      </c>
      <c r="B198" s="2" t="s">
        <v>1301</v>
      </c>
      <c r="C198" s="2">
        <v>162</v>
      </c>
      <c r="D198" s="2">
        <f t="shared" si="16"/>
        <v>1.62</v>
      </c>
      <c r="E198" s="2">
        <v>78.400000000000006</v>
      </c>
      <c r="F198" s="22">
        <f t="shared" si="17"/>
        <v>29.873494894071023</v>
      </c>
      <c r="G198" s="2" t="b">
        <v>0</v>
      </c>
      <c r="H198" s="2" t="b">
        <v>1</v>
      </c>
      <c r="I198" s="2" t="b">
        <v>0</v>
      </c>
      <c r="J198" s="2" t="s">
        <v>1290</v>
      </c>
      <c r="K198" s="2" t="s">
        <v>1450</v>
      </c>
      <c r="L198" s="2">
        <v>165</v>
      </c>
      <c r="M198" s="2" t="b">
        <v>1</v>
      </c>
      <c r="N198" s="2" t="b">
        <f t="shared" si="18"/>
        <v>1</v>
      </c>
      <c r="P198" s="2" t="b">
        <f t="shared" si="19"/>
        <v>0</v>
      </c>
      <c r="Q198" s="2" t="b">
        <v>1</v>
      </c>
      <c r="R198" s="2" t="b">
        <f t="shared" si="20"/>
        <v>1</v>
      </c>
      <c r="S198" s="2" t="s">
        <v>1318</v>
      </c>
      <c r="T198" s="2" t="s">
        <v>1290</v>
      </c>
      <c r="U198" s="2" t="s">
        <v>1274</v>
      </c>
      <c r="V198" s="2" t="s">
        <v>1296</v>
      </c>
    </row>
    <row r="199" spans="1:22" ht="15.75" customHeight="1">
      <c r="A199" s="2" t="s">
        <v>301</v>
      </c>
      <c r="B199" s="2" t="s">
        <v>1270</v>
      </c>
      <c r="C199" s="2">
        <v>160</v>
      </c>
      <c r="D199" s="2">
        <f t="shared" si="16"/>
        <v>1.6</v>
      </c>
      <c r="E199" s="2">
        <v>62.3</v>
      </c>
      <c r="F199" s="22">
        <f t="shared" si="17"/>
        <v>24.335937499999993</v>
      </c>
      <c r="G199" s="2" t="s">
        <v>1290</v>
      </c>
      <c r="H199" s="2" t="s">
        <v>1273</v>
      </c>
      <c r="I199" s="2" t="b">
        <v>1</v>
      </c>
      <c r="J199" s="2" t="b">
        <v>0</v>
      </c>
      <c r="K199" s="2" t="s">
        <v>1451</v>
      </c>
      <c r="L199" s="2">
        <v>158</v>
      </c>
      <c r="N199" s="2" t="b">
        <f t="shared" si="18"/>
        <v>0</v>
      </c>
      <c r="P199" s="2" t="b">
        <f t="shared" si="19"/>
        <v>0</v>
      </c>
      <c r="Q199" s="2" t="b">
        <v>0</v>
      </c>
      <c r="R199" s="2" t="b">
        <f t="shared" si="20"/>
        <v>0</v>
      </c>
      <c r="S199" s="2" t="s">
        <v>1318</v>
      </c>
      <c r="T199" s="2" t="s">
        <v>1290</v>
      </c>
      <c r="U199" s="2" t="s">
        <v>1300</v>
      </c>
      <c r="V199" s="2" t="s">
        <v>1283</v>
      </c>
    </row>
    <row r="200" spans="1:22" ht="15.75" customHeight="1">
      <c r="A200" s="2" t="s">
        <v>302</v>
      </c>
      <c r="B200" s="2" t="s">
        <v>1307</v>
      </c>
      <c r="C200" s="2">
        <v>162</v>
      </c>
      <c r="D200" s="2">
        <f t="shared" si="16"/>
        <v>1.62</v>
      </c>
      <c r="E200" s="2">
        <v>53.7</v>
      </c>
      <c r="F200" s="22">
        <f t="shared" si="17"/>
        <v>20.461819844535892</v>
      </c>
      <c r="G200" s="2" t="b">
        <v>0</v>
      </c>
      <c r="H200" s="2" t="b">
        <v>0</v>
      </c>
      <c r="I200" s="2" t="b">
        <v>0</v>
      </c>
      <c r="J200" s="2" t="b">
        <v>0</v>
      </c>
      <c r="K200" s="2" t="s">
        <v>1347</v>
      </c>
      <c r="L200" s="2">
        <v>181</v>
      </c>
      <c r="M200" s="2" t="b">
        <v>0</v>
      </c>
      <c r="N200" s="2" t="b">
        <f t="shared" si="18"/>
        <v>0</v>
      </c>
      <c r="O200" s="2" t="b">
        <v>0</v>
      </c>
      <c r="P200" s="2" t="b">
        <f t="shared" si="19"/>
        <v>0</v>
      </c>
      <c r="R200" s="2" t="b">
        <f t="shared" si="20"/>
        <v>0</v>
      </c>
      <c r="S200" s="2" t="s">
        <v>1338</v>
      </c>
      <c r="T200" s="2" t="s">
        <v>1273</v>
      </c>
      <c r="U200" s="2" t="s">
        <v>1274</v>
      </c>
      <c r="V200" s="2" t="s">
        <v>1283</v>
      </c>
    </row>
    <row r="201" spans="1:22" ht="15.75" customHeight="1">
      <c r="A201" s="2" t="s">
        <v>303</v>
      </c>
      <c r="B201" s="2" t="s">
        <v>1280</v>
      </c>
      <c r="C201" s="2">
        <v>166</v>
      </c>
      <c r="D201" s="2">
        <f t="shared" si="16"/>
        <v>1.66</v>
      </c>
      <c r="E201" s="2">
        <v>89.2</v>
      </c>
      <c r="F201" s="22">
        <f t="shared" si="17"/>
        <v>32.370445637973582</v>
      </c>
      <c r="G201" s="2" t="b">
        <v>0</v>
      </c>
      <c r="H201" s="2" t="b">
        <v>0</v>
      </c>
      <c r="I201" s="2" t="b">
        <v>0</v>
      </c>
      <c r="J201" s="2" t="b">
        <v>1</v>
      </c>
      <c r="K201" s="2" t="s">
        <v>1452</v>
      </c>
      <c r="L201" s="2">
        <v>214</v>
      </c>
      <c r="M201" s="2" t="b">
        <v>1</v>
      </c>
      <c r="N201" s="2" t="b">
        <f t="shared" si="18"/>
        <v>1</v>
      </c>
      <c r="O201" s="2" t="b">
        <v>0</v>
      </c>
      <c r="P201" s="2" t="b">
        <f t="shared" si="19"/>
        <v>0</v>
      </c>
      <c r="Q201" s="2" t="b">
        <v>1</v>
      </c>
      <c r="R201" s="2" t="b">
        <f t="shared" si="20"/>
        <v>1</v>
      </c>
      <c r="S201" s="2" t="s">
        <v>1299</v>
      </c>
      <c r="T201" s="2" t="s">
        <v>1290</v>
      </c>
      <c r="U201" s="2" t="s">
        <v>1278</v>
      </c>
      <c r="V201" s="2" t="s">
        <v>1275</v>
      </c>
    </row>
    <row r="202" spans="1:22" ht="15.75" customHeight="1">
      <c r="A202" s="2" t="s">
        <v>304</v>
      </c>
      <c r="B202" s="2" t="s">
        <v>1284</v>
      </c>
      <c r="C202" s="2">
        <v>156</v>
      </c>
      <c r="D202" s="2">
        <f t="shared" si="16"/>
        <v>1.56</v>
      </c>
      <c r="E202" s="2">
        <v>54.1</v>
      </c>
      <c r="F202" s="22">
        <f t="shared" si="17"/>
        <v>22.230440499671268</v>
      </c>
      <c r="G202" s="2" t="b">
        <v>0</v>
      </c>
      <c r="H202" s="2" t="b">
        <v>1</v>
      </c>
      <c r="I202" s="2" t="b">
        <v>1</v>
      </c>
      <c r="J202" s="2" t="b">
        <v>0</v>
      </c>
      <c r="K202" s="2" t="s">
        <v>1416</v>
      </c>
      <c r="L202" s="2">
        <v>207</v>
      </c>
      <c r="M202" s="2" t="b">
        <v>0</v>
      </c>
      <c r="N202" s="2" t="b">
        <f t="shared" si="18"/>
        <v>0</v>
      </c>
      <c r="O202" s="2" t="b">
        <v>0</v>
      </c>
      <c r="P202" s="2" t="b">
        <f t="shared" si="19"/>
        <v>0</v>
      </c>
      <c r="Q202" s="2" t="b">
        <v>0</v>
      </c>
      <c r="R202" s="2" t="b">
        <f t="shared" si="20"/>
        <v>0</v>
      </c>
      <c r="S202" s="2" t="s">
        <v>1327</v>
      </c>
      <c r="T202" s="2" t="s">
        <v>1290</v>
      </c>
      <c r="U202" s="2" t="s">
        <v>1278</v>
      </c>
      <c r="V202" s="2" t="s">
        <v>1275</v>
      </c>
    </row>
    <row r="203" spans="1:22" ht="15.75" customHeight="1">
      <c r="A203" s="2" t="s">
        <v>305</v>
      </c>
      <c r="B203" s="2" t="s">
        <v>1284</v>
      </c>
      <c r="C203" s="2">
        <v>154</v>
      </c>
      <c r="D203" s="2">
        <f t="shared" si="16"/>
        <v>1.54</v>
      </c>
      <c r="E203" s="2">
        <v>80</v>
      </c>
      <c r="F203" s="22">
        <f t="shared" si="17"/>
        <v>33.732501264968796</v>
      </c>
      <c r="G203" s="2" t="b">
        <v>0</v>
      </c>
      <c r="H203" s="2" t="b">
        <v>1</v>
      </c>
      <c r="I203" s="2" t="b">
        <v>1</v>
      </c>
      <c r="J203" s="2" t="b">
        <v>1</v>
      </c>
      <c r="K203" s="2" t="s">
        <v>1414</v>
      </c>
      <c r="L203" s="2">
        <v>155</v>
      </c>
      <c r="M203" s="2" t="b">
        <v>1</v>
      </c>
      <c r="N203" s="2" t="b">
        <f t="shared" si="18"/>
        <v>1</v>
      </c>
      <c r="O203" s="2" t="b">
        <v>1</v>
      </c>
      <c r="P203" s="2" t="b">
        <f t="shared" si="19"/>
        <v>1</v>
      </c>
      <c r="Q203" s="2" t="b">
        <v>1</v>
      </c>
      <c r="R203" s="2" t="b">
        <f t="shared" si="20"/>
        <v>1</v>
      </c>
      <c r="S203" s="2" t="s">
        <v>1318</v>
      </c>
      <c r="T203" s="2" t="s">
        <v>1290</v>
      </c>
      <c r="U203" s="2" t="s">
        <v>1278</v>
      </c>
      <c r="V203" s="2" t="s">
        <v>1287</v>
      </c>
    </row>
    <row r="204" spans="1:22" ht="15.75" customHeight="1">
      <c r="A204" s="2" t="s">
        <v>306</v>
      </c>
      <c r="B204" s="2" t="s">
        <v>1293</v>
      </c>
      <c r="C204" s="2">
        <v>168</v>
      </c>
      <c r="D204" s="2">
        <f t="shared" si="16"/>
        <v>1.68</v>
      </c>
      <c r="E204" s="2">
        <v>90.8</v>
      </c>
      <c r="F204" s="22">
        <f t="shared" si="17"/>
        <v>32.171201814058961</v>
      </c>
      <c r="G204" s="2" t="b">
        <v>0</v>
      </c>
      <c r="H204" s="2" t="b">
        <v>0</v>
      </c>
      <c r="I204" s="2" t="b">
        <v>0</v>
      </c>
      <c r="J204" s="2" t="b">
        <v>1</v>
      </c>
      <c r="K204" s="2" t="s">
        <v>1281</v>
      </c>
      <c r="L204" s="2">
        <v>196</v>
      </c>
      <c r="M204" s="2" t="b">
        <v>1</v>
      </c>
      <c r="N204" s="2" t="b">
        <f t="shared" si="18"/>
        <v>1</v>
      </c>
      <c r="O204" s="2" t="b">
        <v>0</v>
      </c>
      <c r="P204" s="2" t="b">
        <f t="shared" si="19"/>
        <v>0</v>
      </c>
      <c r="Q204" s="2" t="b">
        <v>1</v>
      </c>
      <c r="R204" s="2" t="b">
        <f t="shared" si="20"/>
        <v>1</v>
      </c>
      <c r="S204" s="2" t="s">
        <v>1318</v>
      </c>
      <c r="T204" s="2" t="s">
        <v>1273</v>
      </c>
      <c r="U204" s="2" t="s">
        <v>1300</v>
      </c>
      <c r="V204" s="2" t="s">
        <v>1283</v>
      </c>
    </row>
    <row r="205" spans="1:22" ht="15.75" customHeight="1">
      <c r="A205" s="2" t="s">
        <v>308</v>
      </c>
      <c r="B205" s="2" t="s">
        <v>1293</v>
      </c>
      <c r="C205" s="2">
        <v>164</v>
      </c>
      <c r="D205" s="2">
        <f t="shared" si="16"/>
        <v>1.64</v>
      </c>
      <c r="E205" s="2">
        <v>72.400000000000006</v>
      </c>
      <c r="F205" s="22">
        <f t="shared" si="17"/>
        <v>26.918500892326001</v>
      </c>
      <c r="G205" s="2" t="b">
        <v>0</v>
      </c>
      <c r="H205" s="2" t="b">
        <v>0</v>
      </c>
      <c r="I205" s="2" t="b">
        <v>0</v>
      </c>
      <c r="J205" s="2" t="s">
        <v>1273</v>
      </c>
      <c r="K205" s="2" t="s">
        <v>1339</v>
      </c>
      <c r="L205" s="2">
        <v>170</v>
      </c>
      <c r="M205" s="2" t="b">
        <v>0</v>
      </c>
      <c r="N205" s="2" t="b">
        <f t="shared" si="18"/>
        <v>0</v>
      </c>
      <c r="O205" s="2" t="b">
        <v>0</v>
      </c>
      <c r="P205" s="2" t="b">
        <f t="shared" si="19"/>
        <v>0</v>
      </c>
      <c r="Q205" s="2" t="b">
        <v>0</v>
      </c>
      <c r="R205" s="2" t="b">
        <f t="shared" si="20"/>
        <v>0</v>
      </c>
      <c r="S205" s="2" t="s">
        <v>1292</v>
      </c>
      <c r="T205" s="2" t="s">
        <v>1290</v>
      </c>
      <c r="U205" s="2" t="s">
        <v>1300</v>
      </c>
      <c r="V205" s="2" t="s">
        <v>1275</v>
      </c>
    </row>
    <row r="206" spans="1:22" ht="15.75" customHeight="1">
      <c r="A206" s="2" t="s">
        <v>310</v>
      </c>
      <c r="B206" s="2" t="s">
        <v>1280</v>
      </c>
      <c r="C206" s="2">
        <v>166</v>
      </c>
      <c r="D206" s="2">
        <f t="shared" si="16"/>
        <v>1.66</v>
      </c>
      <c r="E206" s="2">
        <v>60.1</v>
      </c>
      <c r="F206" s="22">
        <f t="shared" si="17"/>
        <v>21.810132094643638</v>
      </c>
      <c r="G206" s="2" t="b">
        <v>0</v>
      </c>
      <c r="H206" s="2" t="b">
        <v>0</v>
      </c>
      <c r="I206" s="2" t="b">
        <v>0</v>
      </c>
      <c r="J206" s="2" t="b">
        <v>0</v>
      </c>
      <c r="K206" s="2" t="s">
        <v>1413</v>
      </c>
      <c r="L206" s="2">
        <v>198</v>
      </c>
      <c r="M206" s="2" t="b">
        <v>0</v>
      </c>
      <c r="N206" s="2" t="b">
        <f t="shared" si="18"/>
        <v>0</v>
      </c>
      <c r="P206" s="2" t="b">
        <f t="shared" si="19"/>
        <v>0</v>
      </c>
      <c r="Q206" s="2" t="b">
        <v>0</v>
      </c>
      <c r="R206" s="2" t="b">
        <f t="shared" si="20"/>
        <v>0</v>
      </c>
      <c r="S206" s="2" t="s">
        <v>1272</v>
      </c>
      <c r="T206" s="2" t="s">
        <v>1290</v>
      </c>
      <c r="U206" s="2" t="s">
        <v>1274</v>
      </c>
      <c r="V206" s="2" t="s">
        <v>1275</v>
      </c>
    </row>
    <row r="207" spans="1:22" ht="15.75" customHeight="1">
      <c r="A207" s="2" t="s">
        <v>312</v>
      </c>
      <c r="B207" s="2" t="s">
        <v>1319</v>
      </c>
      <c r="C207" s="2">
        <v>167</v>
      </c>
      <c r="D207" s="2">
        <f t="shared" si="16"/>
        <v>1.67</v>
      </c>
      <c r="E207" s="2">
        <v>72.3</v>
      </c>
      <c r="F207" s="22">
        <f t="shared" si="17"/>
        <v>25.924199505181253</v>
      </c>
      <c r="G207" s="2" t="s">
        <v>1273</v>
      </c>
      <c r="H207" s="2" t="b">
        <v>0</v>
      </c>
      <c r="I207" s="2" t="b">
        <v>1</v>
      </c>
      <c r="J207" s="2" t="b">
        <v>0</v>
      </c>
      <c r="K207" s="2" t="s">
        <v>1453</v>
      </c>
      <c r="L207" s="2">
        <v>167</v>
      </c>
      <c r="M207" s="2" t="s">
        <v>1273</v>
      </c>
      <c r="N207" s="2" t="b">
        <f t="shared" si="18"/>
        <v>0</v>
      </c>
      <c r="O207" s="2" t="s">
        <v>1273</v>
      </c>
      <c r="P207" s="2" t="b">
        <f t="shared" si="19"/>
        <v>0</v>
      </c>
      <c r="Q207" s="2" t="s">
        <v>1273</v>
      </c>
      <c r="R207" s="2" t="b">
        <f t="shared" si="20"/>
        <v>0</v>
      </c>
      <c r="S207" s="2" t="s">
        <v>1329</v>
      </c>
      <c r="T207" s="2" t="s">
        <v>1273</v>
      </c>
      <c r="U207" s="2" t="s">
        <v>1278</v>
      </c>
      <c r="V207" s="2" t="s">
        <v>1296</v>
      </c>
    </row>
    <row r="208" spans="1:22" ht="15.75" customHeight="1">
      <c r="A208" s="2" t="s">
        <v>314</v>
      </c>
      <c r="B208" s="2" t="s">
        <v>1280</v>
      </c>
      <c r="C208" s="2">
        <v>176</v>
      </c>
      <c r="D208" s="2">
        <f t="shared" si="16"/>
        <v>1.76</v>
      </c>
      <c r="E208" s="2">
        <v>90</v>
      </c>
      <c r="F208" s="22">
        <f t="shared" si="17"/>
        <v>29.054752066115704</v>
      </c>
      <c r="G208" s="2" t="b">
        <v>0</v>
      </c>
      <c r="H208" s="2" t="s">
        <v>1273</v>
      </c>
      <c r="I208" s="2" t="b">
        <v>0</v>
      </c>
      <c r="J208" s="2" t="b">
        <v>0</v>
      </c>
      <c r="K208" s="2" t="s">
        <v>1454</v>
      </c>
      <c r="L208" s="2">
        <v>224</v>
      </c>
      <c r="M208" s="2" t="b">
        <v>0</v>
      </c>
      <c r="N208" s="2" t="b">
        <f t="shared" si="18"/>
        <v>0</v>
      </c>
      <c r="O208" s="2" t="b">
        <v>1</v>
      </c>
      <c r="P208" s="2" t="b">
        <f t="shared" si="19"/>
        <v>1</v>
      </c>
      <c r="Q208" s="2" t="b">
        <v>1</v>
      </c>
      <c r="R208" s="2" t="b">
        <f t="shared" si="20"/>
        <v>1</v>
      </c>
      <c r="S208" s="2" t="s">
        <v>1329</v>
      </c>
      <c r="T208" s="2" t="s">
        <v>1290</v>
      </c>
      <c r="U208" s="2" t="s">
        <v>1300</v>
      </c>
      <c r="V208" s="2" t="s">
        <v>1287</v>
      </c>
    </row>
    <row r="209" spans="1:22" ht="15.75" customHeight="1">
      <c r="A209" s="2" t="s">
        <v>315</v>
      </c>
      <c r="B209" s="2" t="s">
        <v>1276</v>
      </c>
      <c r="C209" s="2">
        <v>161</v>
      </c>
      <c r="D209" s="2">
        <f t="shared" si="16"/>
        <v>1.61</v>
      </c>
      <c r="E209" s="2">
        <v>61.1</v>
      </c>
      <c r="F209" s="22">
        <f t="shared" si="17"/>
        <v>23.571621465221249</v>
      </c>
      <c r="G209" s="2" t="b">
        <v>0</v>
      </c>
      <c r="H209" s="2" t="b">
        <v>0</v>
      </c>
      <c r="I209" s="2" t="b">
        <v>1</v>
      </c>
      <c r="J209" s="2" t="b">
        <v>0</v>
      </c>
      <c r="K209" s="2" t="s">
        <v>1455</v>
      </c>
      <c r="L209" s="2">
        <v>195</v>
      </c>
      <c r="M209" s="2" t="b">
        <v>0</v>
      </c>
      <c r="N209" s="2" t="b">
        <f t="shared" si="18"/>
        <v>0</v>
      </c>
      <c r="P209" s="2" t="b">
        <f t="shared" si="19"/>
        <v>0</v>
      </c>
      <c r="Q209" s="2" t="b">
        <v>0</v>
      </c>
      <c r="R209" s="2" t="b">
        <f t="shared" si="20"/>
        <v>0</v>
      </c>
      <c r="S209" s="2" t="s">
        <v>1265</v>
      </c>
      <c r="T209" s="2" t="s">
        <v>1290</v>
      </c>
      <c r="U209" s="2" t="s">
        <v>1274</v>
      </c>
      <c r="V209" s="2" t="s">
        <v>1287</v>
      </c>
    </row>
    <row r="210" spans="1:22" ht="15.75" customHeight="1">
      <c r="A210" s="2" t="s">
        <v>317</v>
      </c>
      <c r="B210" s="2" t="s">
        <v>1319</v>
      </c>
      <c r="C210" s="2">
        <v>161</v>
      </c>
      <c r="D210" s="2">
        <f t="shared" si="16"/>
        <v>1.61</v>
      </c>
      <c r="E210" s="2">
        <v>68.8</v>
      </c>
      <c r="F210" s="22">
        <f t="shared" si="17"/>
        <v>26.542185872458621</v>
      </c>
      <c r="G210" s="2" t="b">
        <v>0</v>
      </c>
      <c r="H210" s="2" t="b">
        <v>0</v>
      </c>
      <c r="I210" s="2" t="b">
        <v>0</v>
      </c>
      <c r="J210" s="2" t="b">
        <v>0</v>
      </c>
      <c r="K210" s="2" t="s">
        <v>1456</v>
      </c>
      <c r="L210" s="2">
        <v>154</v>
      </c>
      <c r="M210" s="2" t="b">
        <v>0</v>
      </c>
      <c r="N210" s="2" t="b">
        <f t="shared" si="18"/>
        <v>0</v>
      </c>
      <c r="O210" s="2" t="b">
        <v>0</v>
      </c>
      <c r="P210" s="2" t="b">
        <f t="shared" si="19"/>
        <v>0</v>
      </c>
      <c r="Q210" s="2" t="b">
        <v>0</v>
      </c>
      <c r="R210" s="2" t="b">
        <f t="shared" si="20"/>
        <v>0</v>
      </c>
      <c r="S210" s="2" t="s">
        <v>1295</v>
      </c>
      <c r="T210" s="2" t="s">
        <v>1290</v>
      </c>
      <c r="U210" s="2" t="s">
        <v>1274</v>
      </c>
      <c r="V210" s="2" t="s">
        <v>1275</v>
      </c>
    </row>
    <row r="211" spans="1:22" ht="15.75" customHeight="1">
      <c r="A211" s="2" t="s">
        <v>319</v>
      </c>
      <c r="B211" s="2" t="s">
        <v>1276</v>
      </c>
      <c r="C211" s="2">
        <v>161</v>
      </c>
      <c r="D211" s="2">
        <f t="shared" si="16"/>
        <v>1.61</v>
      </c>
      <c r="E211" s="2">
        <v>51.9</v>
      </c>
      <c r="F211" s="22">
        <f t="shared" si="17"/>
        <v>20.022375679950617</v>
      </c>
      <c r="G211" s="2" t="b">
        <v>0</v>
      </c>
      <c r="H211" s="2" t="b">
        <v>0</v>
      </c>
      <c r="I211" s="2" t="b">
        <v>0</v>
      </c>
      <c r="J211" s="2" t="b">
        <v>0</v>
      </c>
      <c r="K211" s="2" t="s">
        <v>1428</v>
      </c>
      <c r="L211" s="2">
        <v>215</v>
      </c>
      <c r="M211" s="2" t="b">
        <v>0</v>
      </c>
      <c r="N211" s="2" t="b">
        <f t="shared" si="18"/>
        <v>0</v>
      </c>
      <c r="O211" s="2" t="b">
        <v>0</v>
      </c>
      <c r="P211" s="2" t="b">
        <f t="shared" si="19"/>
        <v>0</v>
      </c>
      <c r="Q211" s="2" t="b">
        <v>0</v>
      </c>
      <c r="R211" s="2" t="b">
        <f t="shared" si="20"/>
        <v>0</v>
      </c>
      <c r="S211" s="2" t="s">
        <v>1305</v>
      </c>
      <c r="T211" s="2" t="s">
        <v>1290</v>
      </c>
      <c r="U211" s="2" t="s">
        <v>1274</v>
      </c>
      <c r="V211" s="2" t="s">
        <v>1283</v>
      </c>
    </row>
    <row r="212" spans="1:22" ht="15.75" customHeight="1">
      <c r="A212" s="2" t="s">
        <v>321</v>
      </c>
      <c r="B212" s="2" t="s">
        <v>1307</v>
      </c>
      <c r="C212" s="2">
        <v>154</v>
      </c>
      <c r="D212" s="2">
        <f t="shared" si="16"/>
        <v>1.54</v>
      </c>
      <c r="E212" s="2">
        <v>82.5</v>
      </c>
      <c r="F212" s="22">
        <f t="shared" si="17"/>
        <v>34.786641929499076</v>
      </c>
      <c r="G212" s="2" t="b">
        <v>0</v>
      </c>
      <c r="H212" s="2" t="b">
        <v>0</v>
      </c>
      <c r="I212" s="2" t="b">
        <v>0</v>
      </c>
      <c r="J212" s="2" t="s">
        <v>1273</v>
      </c>
      <c r="K212" s="2" t="s">
        <v>1457</v>
      </c>
      <c r="L212" s="2">
        <v>159</v>
      </c>
      <c r="M212" s="2" t="b">
        <v>1</v>
      </c>
      <c r="N212" s="2" t="b">
        <f t="shared" si="18"/>
        <v>1</v>
      </c>
      <c r="P212" s="2" t="b">
        <f t="shared" si="19"/>
        <v>0</v>
      </c>
      <c r="Q212" s="2" t="b">
        <v>1</v>
      </c>
      <c r="R212" s="2" t="b">
        <f t="shared" si="20"/>
        <v>1</v>
      </c>
      <c r="S212" s="2" t="s">
        <v>1312</v>
      </c>
      <c r="T212" s="2" t="s">
        <v>1290</v>
      </c>
      <c r="U212" s="2" t="s">
        <v>1274</v>
      </c>
      <c r="V212" s="2" t="s">
        <v>1296</v>
      </c>
    </row>
    <row r="213" spans="1:22" ht="15.75" customHeight="1">
      <c r="A213" s="2" t="s">
        <v>322</v>
      </c>
      <c r="B213" s="2" t="s">
        <v>1293</v>
      </c>
      <c r="C213" s="2">
        <v>170</v>
      </c>
      <c r="D213" s="2">
        <f t="shared" si="16"/>
        <v>1.7</v>
      </c>
      <c r="E213" s="2">
        <v>100.5</v>
      </c>
      <c r="F213" s="22">
        <f t="shared" si="17"/>
        <v>34.775086505190316</v>
      </c>
      <c r="G213" s="2" t="b">
        <v>0</v>
      </c>
      <c r="H213" s="2" t="b">
        <v>1</v>
      </c>
      <c r="I213" s="2" t="b">
        <v>1</v>
      </c>
      <c r="J213" s="2" t="b">
        <v>0</v>
      </c>
      <c r="K213" s="2" t="s">
        <v>1458</v>
      </c>
      <c r="L213" s="2">
        <v>177</v>
      </c>
      <c r="M213" s="2" t="b">
        <v>0</v>
      </c>
      <c r="N213" s="2" t="b">
        <f t="shared" si="18"/>
        <v>0</v>
      </c>
      <c r="O213" s="2" t="b">
        <v>1</v>
      </c>
      <c r="P213" s="2" t="b">
        <f t="shared" si="19"/>
        <v>1</v>
      </c>
      <c r="Q213" s="2" t="b">
        <v>1</v>
      </c>
      <c r="R213" s="2" t="b">
        <f t="shared" si="20"/>
        <v>1</v>
      </c>
      <c r="S213" s="2" t="s">
        <v>1292</v>
      </c>
      <c r="T213" s="2" t="s">
        <v>1273</v>
      </c>
      <c r="U213" s="2" t="s">
        <v>1274</v>
      </c>
      <c r="V213" s="2" t="s">
        <v>1275</v>
      </c>
    </row>
    <row r="214" spans="1:22" ht="15.75" customHeight="1">
      <c r="A214" s="2" t="s">
        <v>323</v>
      </c>
      <c r="B214" s="2" t="s">
        <v>1319</v>
      </c>
      <c r="C214" s="2">
        <v>165</v>
      </c>
      <c r="D214" s="2">
        <f t="shared" si="16"/>
        <v>1.65</v>
      </c>
      <c r="E214" s="2">
        <v>93.3</v>
      </c>
      <c r="F214" s="22">
        <f t="shared" si="17"/>
        <v>34.269972451790636</v>
      </c>
      <c r="G214" s="2" t="b">
        <v>0</v>
      </c>
      <c r="H214" s="2" t="b">
        <v>0</v>
      </c>
      <c r="I214" s="2" t="b">
        <v>1</v>
      </c>
      <c r="J214" s="2" t="b">
        <v>0</v>
      </c>
      <c r="K214" s="2" t="s">
        <v>1459</v>
      </c>
      <c r="L214" s="2">
        <v>218</v>
      </c>
      <c r="M214" s="2" t="b">
        <v>1</v>
      </c>
      <c r="N214" s="2" t="b">
        <f t="shared" si="18"/>
        <v>1</v>
      </c>
      <c r="O214" s="2" t="b">
        <v>0</v>
      </c>
      <c r="P214" s="2" t="b">
        <f t="shared" si="19"/>
        <v>0</v>
      </c>
      <c r="Q214" s="2" t="b">
        <v>1</v>
      </c>
      <c r="R214" s="2" t="b">
        <f t="shared" si="20"/>
        <v>1</v>
      </c>
      <c r="S214" s="2" t="s">
        <v>1312</v>
      </c>
      <c r="T214" s="2" t="s">
        <v>1290</v>
      </c>
      <c r="U214" s="2" t="s">
        <v>1300</v>
      </c>
      <c r="V214" s="2" t="s">
        <v>1275</v>
      </c>
    </row>
    <row r="215" spans="1:22" ht="15.75" customHeight="1">
      <c r="A215" s="2" t="s">
        <v>325</v>
      </c>
      <c r="B215" s="2" t="s">
        <v>1270</v>
      </c>
      <c r="C215" s="2">
        <v>167</v>
      </c>
      <c r="D215" s="2">
        <f t="shared" si="16"/>
        <v>1.67</v>
      </c>
      <c r="E215" s="2">
        <v>70.900000000000006</v>
      </c>
      <c r="F215" s="22">
        <f t="shared" si="17"/>
        <v>25.422209473269035</v>
      </c>
      <c r="G215" s="2" t="b">
        <v>0</v>
      </c>
      <c r="H215" s="2" t="b">
        <v>1</v>
      </c>
      <c r="I215" s="2" t="b">
        <v>0</v>
      </c>
      <c r="J215" s="2" t="s">
        <v>1273</v>
      </c>
      <c r="K215" s="2" t="s">
        <v>1460</v>
      </c>
      <c r="L215" s="2">
        <v>189</v>
      </c>
      <c r="M215" s="2" t="b">
        <v>0</v>
      </c>
      <c r="N215" s="2" t="b">
        <f t="shared" si="18"/>
        <v>0</v>
      </c>
      <c r="O215" s="2" t="b">
        <v>0</v>
      </c>
      <c r="P215" s="2" t="b">
        <f t="shared" si="19"/>
        <v>0</v>
      </c>
      <c r="Q215" s="2" t="b">
        <v>0</v>
      </c>
      <c r="R215" s="2" t="b">
        <f t="shared" si="20"/>
        <v>0</v>
      </c>
      <c r="S215" s="2" t="s">
        <v>1265</v>
      </c>
      <c r="T215" s="2" t="s">
        <v>1290</v>
      </c>
      <c r="U215" s="2" t="s">
        <v>1274</v>
      </c>
      <c r="V215" s="2" t="s">
        <v>1275</v>
      </c>
    </row>
    <row r="216" spans="1:22" ht="15.75" customHeight="1">
      <c r="A216" s="2" t="s">
        <v>326</v>
      </c>
      <c r="B216" s="2" t="s">
        <v>1307</v>
      </c>
      <c r="C216" s="2">
        <v>178</v>
      </c>
      <c r="D216" s="2">
        <f t="shared" si="16"/>
        <v>1.78</v>
      </c>
      <c r="E216" s="2">
        <v>105.6</v>
      </c>
      <c r="F216" s="22">
        <f t="shared" si="17"/>
        <v>33.329125110465846</v>
      </c>
      <c r="G216" s="2" t="s">
        <v>1273</v>
      </c>
      <c r="H216" s="2" t="b">
        <v>0</v>
      </c>
      <c r="I216" s="2" t="b">
        <v>1</v>
      </c>
      <c r="J216" s="2" t="b">
        <v>1</v>
      </c>
      <c r="K216" s="2" t="s">
        <v>1379</v>
      </c>
      <c r="L216" s="2">
        <v>168</v>
      </c>
      <c r="M216" s="2" t="b">
        <v>1</v>
      </c>
      <c r="N216" s="2" t="b">
        <f t="shared" si="18"/>
        <v>1</v>
      </c>
      <c r="O216" s="2" t="b">
        <v>0</v>
      </c>
      <c r="P216" s="2" t="b">
        <f t="shared" si="19"/>
        <v>0</v>
      </c>
      <c r="Q216" s="2" t="b">
        <v>1</v>
      </c>
      <c r="R216" s="2" t="b">
        <f t="shared" si="20"/>
        <v>1</v>
      </c>
      <c r="S216" s="2" t="s">
        <v>1295</v>
      </c>
      <c r="T216" s="2" t="s">
        <v>1273</v>
      </c>
      <c r="U216" s="2" t="s">
        <v>1274</v>
      </c>
      <c r="V216" s="2" t="s">
        <v>1275</v>
      </c>
    </row>
    <row r="217" spans="1:22" ht="15.75" customHeight="1">
      <c r="A217" s="2" t="s">
        <v>327</v>
      </c>
      <c r="B217" s="2" t="s">
        <v>1319</v>
      </c>
      <c r="C217" s="2">
        <v>161</v>
      </c>
      <c r="D217" s="2">
        <f t="shared" si="16"/>
        <v>1.61</v>
      </c>
      <c r="E217" s="2">
        <v>63.3</v>
      </c>
      <c r="F217" s="22">
        <f t="shared" si="17"/>
        <v>24.420354153003352</v>
      </c>
      <c r="G217" s="2" t="b">
        <v>1</v>
      </c>
      <c r="H217" s="2" t="b">
        <v>0</v>
      </c>
      <c r="I217" s="2" t="b">
        <v>1</v>
      </c>
      <c r="J217" s="2" t="b">
        <v>0</v>
      </c>
      <c r="K217" s="2" t="s">
        <v>1285</v>
      </c>
      <c r="L217" s="2">
        <v>217</v>
      </c>
      <c r="M217" s="2" t="b">
        <v>0</v>
      </c>
      <c r="N217" s="2" t="b">
        <f t="shared" si="18"/>
        <v>0</v>
      </c>
      <c r="O217" s="2" t="b">
        <v>0</v>
      </c>
      <c r="P217" s="2" t="b">
        <f t="shared" si="19"/>
        <v>0</v>
      </c>
      <c r="Q217" s="2" t="b">
        <v>0</v>
      </c>
      <c r="R217" s="2" t="b">
        <f t="shared" si="20"/>
        <v>0</v>
      </c>
      <c r="S217" s="2" t="s">
        <v>1289</v>
      </c>
      <c r="T217" s="2" t="s">
        <v>1273</v>
      </c>
      <c r="U217" s="2" t="s">
        <v>1274</v>
      </c>
      <c r="V217" s="2" t="s">
        <v>1279</v>
      </c>
    </row>
    <row r="218" spans="1:22" ht="15.75" customHeight="1">
      <c r="A218" s="2" t="s">
        <v>328</v>
      </c>
      <c r="B218" s="2" t="s">
        <v>1293</v>
      </c>
      <c r="C218" s="2">
        <v>171</v>
      </c>
      <c r="D218" s="2">
        <f t="shared" si="16"/>
        <v>1.71</v>
      </c>
      <c r="E218" s="2">
        <v>94.7</v>
      </c>
      <c r="F218" s="22">
        <f t="shared" si="17"/>
        <v>32.38603330939435</v>
      </c>
      <c r="G218" s="2" t="b">
        <v>0</v>
      </c>
      <c r="H218" s="2" t="b">
        <v>1</v>
      </c>
      <c r="I218" s="2" t="b">
        <v>0</v>
      </c>
      <c r="J218" s="2" t="b">
        <v>0</v>
      </c>
      <c r="K218" s="2" t="s">
        <v>1369</v>
      </c>
      <c r="L218" s="2">
        <v>190</v>
      </c>
      <c r="M218" s="2" t="b">
        <v>0</v>
      </c>
      <c r="N218" s="2" t="b">
        <f t="shared" si="18"/>
        <v>0</v>
      </c>
      <c r="O218" s="2" t="b">
        <v>1</v>
      </c>
      <c r="P218" s="2" t="b">
        <f t="shared" si="19"/>
        <v>1</v>
      </c>
      <c r="Q218" s="2" t="b">
        <v>1</v>
      </c>
      <c r="R218" s="2" t="b">
        <f t="shared" si="20"/>
        <v>1</v>
      </c>
      <c r="S218" s="2" t="s">
        <v>1292</v>
      </c>
      <c r="T218" s="2" t="s">
        <v>1290</v>
      </c>
      <c r="U218" s="2" t="s">
        <v>1300</v>
      </c>
      <c r="V218" s="2" t="s">
        <v>1296</v>
      </c>
    </row>
    <row r="219" spans="1:22" ht="15.75" customHeight="1">
      <c r="A219" s="2" t="s">
        <v>329</v>
      </c>
      <c r="B219" s="2" t="s">
        <v>1307</v>
      </c>
      <c r="C219" s="2">
        <v>163</v>
      </c>
      <c r="D219" s="2">
        <f t="shared" si="16"/>
        <v>1.63</v>
      </c>
      <c r="E219" s="2">
        <v>69.3</v>
      </c>
      <c r="F219" s="22">
        <f t="shared" si="17"/>
        <v>26.083029094056986</v>
      </c>
      <c r="G219" s="2" t="b">
        <v>1</v>
      </c>
      <c r="H219" s="2" t="b">
        <v>0</v>
      </c>
      <c r="I219" s="2" t="b">
        <v>0</v>
      </c>
      <c r="J219" s="2" t="b">
        <v>0</v>
      </c>
      <c r="K219" s="2" t="s">
        <v>1461</v>
      </c>
      <c r="L219" s="2">
        <v>199</v>
      </c>
      <c r="M219" s="2" t="b">
        <v>0</v>
      </c>
      <c r="N219" s="2" t="b">
        <f t="shared" si="18"/>
        <v>0</v>
      </c>
      <c r="O219" s="2" t="b">
        <v>0</v>
      </c>
      <c r="P219" s="2" t="b">
        <f t="shared" si="19"/>
        <v>0</v>
      </c>
      <c r="R219" s="2" t="b">
        <f t="shared" si="20"/>
        <v>0</v>
      </c>
      <c r="S219" s="2" t="s">
        <v>1265</v>
      </c>
      <c r="T219" s="2" t="s">
        <v>1273</v>
      </c>
      <c r="U219" s="2" t="s">
        <v>1300</v>
      </c>
      <c r="V219" s="2" t="s">
        <v>1283</v>
      </c>
    </row>
    <row r="220" spans="1:22" ht="15.75" customHeight="1">
      <c r="A220" s="2" t="s">
        <v>330</v>
      </c>
      <c r="B220" s="2" t="s">
        <v>1301</v>
      </c>
      <c r="C220" s="2">
        <v>179</v>
      </c>
      <c r="D220" s="2">
        <f t="shared" si="16"/>
        <v>1.79</v>
      </c>
      <c r="E220" s="2">
        <v>99.2</v>
      </c>
      <c r="F220" s="22">
        <f t="shared" si="17"/>
        <v>30.960332074529511</v>
      </c>
      <c r="G220" s="2" t="b">
        <v>0</v>
      </c>
      <c r="H220" s="2" t="b">
        <v>1</v>
      </c>
      <c r="I220" s="2" t="b">
        <v>0</v>
      </c>
      <c r="J220" s="2" t="b">
        <v>1</v>
      </c>
      <c r="K220" s="2" t="s">
        <v>1421</v>
      </c>
      <c r="L220" s="2">
        <v>168</v>
      </c>
      <c r="M220" s="2" t="b">
        <v>1</v>
      </c>
      <c r="N220" s="2" t="b">
        <f t="shared" si="18"/>
        <v>1</v>
      </c>
      <c r="O220" s="2" t="b">
        <v>0</v>
      </c>
      <c r="P220" s="2" t="b">
        <f t="shared" si="19"/>
        <v>0</v>
      </c>
      <c r="Q220" s="2" t="b">
        <v>1</v>
      </c>
      <c r="R220" s="2" t="b">
        <f t="shared" si="20"/>
        <v>1</v>
      </c>
      <c r="S220" s="2" t="s">
        <v>1305</v>
      </c>
      <c r="T220" s="2" t="s">
        <v>1290</v>
      </c>
      <c r="U220" s="2" t="s">
        <v>1300</v>
      </c>
      <c r="V220" s="2" t="s">
        <v>1296</v>
      </c>
    </row>
    <row r="221" spans="1:22" ht="15.75" customHeight="1">
      <c r="A221" s="2" t="s">
        <v>331</v>
      </c>
      <c r="B221" s="2" t="s">
        <v>1307</v>
      </c>
      <c r="C221" s="2">
        <v>176</v>
      </c>
      <c r="D221" s="2">
        <f t="shared" si="16"/>
        <v>1.76</v>
      </c>
      <c r="E221" s="2">
        <v>94.7</v>
      </c>
      <c r="F221" s="22">
        <f t="shared" si="17"/>
        <v>30.572055785123968</v>
      </c>
      <c r="G221" s="2" t="b">
        <v>1</v>
      </c>
      <c r="H221" s="2" t="b">
        <v>1</v>
      </c>
      <c r="I221" s="2" t="b">
        <v>0</v>
      </c>
      <c r="J221" s="2" t="b">
        <v>0</v>
      </c>
      <c r="K221" s="2" t="s">
        <v>1462</v>
      </c>
      <c r="L221" s="2">
        <v>201</v>
      </c>
      <c r="M221" s="2" t="b">
        <v>0</v>
      </c>
      <c r="N221" s="2" t="b">
        <f t="shared" si="18"/>
        <v>0</v>
      </c>
      <c r="O221" s="2" t="b">
        <v>1</v>
      </c>
      <c r="P221" s="2" t="b">
        <f t="shared" si="19"/>
        <v>1</v>
      </c>
      <c r="Q221" s="2" t="b">
        <v>1</v>
      </c>
      <c r="R221" s="2" t="b">
        <f t="shared" si="20"/>
        <v>1</v>
      </c>
      <c r="S221" s="2" t="s">
        <v>1327</v>
      </c>
      <c r="T221" s="2" t="s">
        <v>1273</v>
      </c>
      <c r="U221" s="2" t="s">
        <v>1278</v>
      </c>
      <c r="V221" s="2" t="s">
        <v>1283</v>
      </c>
    </row>
    <row r="222" spans="1:22" ht="15.75" customHeight="1">
      <c r="A222" s="2" t="s">
        <v>332</v>
      </c>
      <c r="B222" s="2" t="s">
        <v>1307</v>
      </c>
      <c r="C222" s="2">
        <v>177</v>
      </c>
      <c r="D222" s="2">
        <f t="shared" si="16"/>
        <v>1.77</v>
      </c>
      <c r="E222" s="2">
        <v>71.599999999999994</v>
      </c>
      <c r="F222" s="22">
        <f t="shared" si="17"/>
        <v>22.854224520412394</v>
      </c>
      <c r="G222" s="2" t="b">
        <v>0</v>
      </c>
      <c r="H222" s="2" t="b">
        <v>0</v>
      </c>
      <c r="I222" s="2" t="b">
        <v>0</v>
      </c>
      <c r="J222" s="2" t="b">
        <v>0</v>
      </c>
      <c r="K222" s="2" t="s">
        <v>1463</v>
      </c>
      <c r="L222" s="2">
        <v>211</v>
      </c>
      <c r="M222" s="2" t="b">
        <v>0</v>
      </c>
      <c r="N222" s="2" t="b">
        <f t="shared" si="18"/>
        <v>0</v>
      </c>
      <c r="O222" s="2" t="b">
        <v>0</v>
      </c>
      <c r="P222" s="2" t="b">
        <f t="shared" si="19"/>
        <v>0</v>
      </c>
      <c r="Q222" s="2" t="b">
        <v>0</v>
      </c>
      <c r="R222" s="2" t="b">
        <f t="shared" si="20"/>
        <v>0</v>
      </c>
      <c r="S222" s="2" t="s">
        <v>1272</v>
      </c>
      <c r="T222" s="2" t="s">
        <v>1290</v>
      </c>
      <c r="U222" s="2" t="s">
        <v>1278</v>
      </c>
      <c r="V222" s="2" t="s">
        <v>1275</v>
      </c>
    </row>
    <row r="223" spans="1:22" ht="15.75" customHeight="1">
      <c r="A223" s="2" t="s">
        <v>333</v>
      </c>
      <c r="B223" s="2" t="s">
        <v>1270</v>
      </c>
      <c r="C223" s="2">
        <v>173</v>
      </c>
      <c r="D223" s="2">
        <f t="shared" si="16"/>
        <v>1.73</v>
      </c>
      <c r="E223" s="2">
        <v>63.8</v>
      </c>
      <c r="F223" s="22">
        <f t="shared" si="17"/>
        <v>21.317117177319655</v>
      </c>
      <c r="G223" s="2" t="b">
        <v>0</v>
      </c>
      <c r="H223" s="2" t="b">
        <v>0</v>
      </c>
      <c r="I223" s="2" t="b">
        <v>0</v>
      </c>
      <c r="J223" s="2" t="b">
        <v>0</v>
      </c>
      <c r="K223" s="2" t="s">
        <v>1412</v>
      </c>
      <c r="L223" s="2">
        <v>191</v>
      </c>
      <c r="M223" s="2" t="b">
        <v>0</v>
      </c>
      <c r="N223" s="2" t="b">
        <f t="shared" si="18"/>
        <v>0</v>
      </c>
      <c r="O223" s="2" t="b">
        <v>0</v>
      </c>
      <c r="P223" s="2" t="b">
        <f t="shared" si="19"/>
        <v>0</v>
      </c>
      <c r="Q223" s="2" t="b">
        <v>0</v>
      </c>
      <c r="R223" s="2" t="b">
        <f t="shared" si="20"/>
        <v>0</v>
      </c>
      <c r="S223" s="2" t="s">
        <v>1289</v>
      </c>
      <c r="T223" s="2" t="s">
        <v>1273</v>
      </c>
      <c r="U223" s="2" t="s">
        <v>1278</v>
      </c>
      <c r="V223" s="2" t="s">
        <v>1279</v>
      </c>
    </row>
    <row r="224" spans="1:22" ht="15.75" customHeight="1">
      <c r="A224" s="2" t="s">
        <v>335</v>
      </c>
      <c r="B224" s="2" t="s">
        <v>1293</v>
      </c>
      <c r="C224" s="2">
        <v>150</v>
      </c>
      <c r="D224" s="2">
        <f t="shared" si="16"/>
        <v>1.5</v>
      </c>
      <c r="E224" s="2">
        <v>55.1</v>
      </c>
      <c r="F224" s="22">
        <f t="shared" si="17"/>
        <v>24.488888888888891</v>
      </c>
      <c r="G224" s="2" t="b">
        <v>0</v>
      </c>
      <c r="H224" s="2" t="b">
        <v>0</v>
      </c>
      <c r="I224" s="2" t="b">
        <v>0</v>
      </c>
      <c r="J224" s="2" t="b">
        <v>0</v>
      </c>
      <c r="K224" s="2" t="s">
        <v>1464</v>
      </c>
      <c r="L224" s="2">
        <v>212</v>
      </c>
      <c r="M224" s="2" t="b">
        <v>0</v>
      </c>
      <c r="N224" s="2" t="b">
        <f t="shared" si="18"/>
        <v>0</v>
      </c>
      <c r="O224" s="2" t="b">
        <v>0</v>
      </c>
      <c r="P224" s="2" t="b">
        <f t="shared" si="19"/>
        <v>0</v>
      </c>
      <c r="Q224" s="2" t="b">
        <v>0</v>
      </c>
      <c r="R224" s="2" t="b">
        <f t="shared" si="20"/>
        <v>0</v>
      </c>
      <c r="S224" s="2" t="s">
        <v>1338</v>
      </c>
      <c r="T224" s="2" t="s">
        <v>1273</v>
      </c>
      <c r="U224" s="2" t="s">
        <v>1274</v>
      </c>
      <c r="V224" s="2" t="s">
        <v>1296</v>
      </c>
    </row>
    <row r="225" spans="1:22" ht="15.75" customHeight="1">
      <c r="A225" s="2" t="s">
        <v>337</v>
      </c>
      <c r="B225" s="2" t="s">
        <v>1284</v>
      </c>
      <c r="C225" s="2">
        <v>169</v>
      </c>
      <c r="D225" s="2">
        <f t="shared" si="16"/>
        <v>1.69</v>
      </c>
      <c r="E225" s="2">
        <v>64.7</v>
      </c>
      <c r="F225" s="22">
        <f t="shared" si="17"/>
        <v>22.653268442981691</v>
      </c>
      <c r="G225" s="2" t="s">
        <v>1273</v>
      </c>
      <c r="H225" s="2" t="b">
        <v>0</v>
      </c>
      <c r="I225" s="2" t="b">
        <v>0</v>
      </c>
      <c r="J225" s="2" t="b">
        <v>0</v>
      </c>
      <c r="K225" s="2" t="s">
        <v>1418</v>
      </c>
      <c r="L225" s="2">
        <v>193</v>
      </c>
      <c r="M225" s="2" t="b">
        <v>0</v>
      </c>
      <c r="N225" s="2" t="b">
        <f t="shared" si="18"/>
        <v>0</v>
      </c>
      <c r="O225" s="2" t="b">
        <v>0</v>
      </c>
      <c r="P225" s="2" t="b">
        <f t="shared" si="19"/>
        <v>0</v>
      </c>
      <c r="Q225" s="2" t="b">
        <v>0</v>
      </c>
      <c r="R225" s="2" t="b">
        <f t="shared" si="20"/>
        <v>0</v>
      </c>
      <c r="S225" s="2" t="s">
        <v>1327</v>
      </c>
      <c r="T225" s="2" t="s">
        <v>1290</v>
      </c>
      <c r="U225" s="2" t="s">
        <v>1300</v>
      </c>
      <c r="V225" s="2" t="s">
        <v>1283</v>
      </c>
    </row>
    <row r="226" spans="1:22" ht="15.75" customHeight="1">
      <c r="A226" s="2" t="s">
        <v>338</v>
      </c>
      <c r="B226" s="2" t="s">
        <v>1293</v>
      </c>
      <c r="C226" s="2">
        <v>151</v>
      </c>
      <c r="D226" s="2">
        <f t="shared" si="16"/>
        <v>1.51</v>
      </c>
      <c r="E226" s="2">
        <v>53.6</v>
      </c>
      <c r="F226" s="22">
        <f t="shared" si="17"/>
        <v>23.507740888557521</v>
      </c>
      <c r="G226" s="2" t="b">
        <v>0</v>
      </c>
      <c r="H226" s="2" t="s">
        <v>1290</v>
      </c>
      <c r="I226" s="2" t="b">
        <v>1</v>
      </c>
      <c r="J226" s="2" t="b">
        <v>0</v>
      </c>
      <c r="K226" s="2" t="s">
        <v>1465</v>
      </c>
      <c r="L226" s="2">
        <v>179</v>
      </c>
      <c r="M226" s="2" t="b">
        <v>0</v>
      </c>
      <c r="N226" s="2" t="b">
        <f t="shared" si="18"/>
        <v>0</v>
      </c>
      <c r="O226" s="2" t="b">
        <v>0</v>
      </c>
      <c r="P226" s="2" t="b">
        <f t="shared" si="19"/>
        <v>0</v>
      </c>
      <c r="Q226" s="2" t="b">
        <v>0</v>
      </c>
      <c r="R226" s="2" t="b">
        <f t="shared" si="20"/>
        <v>0</v>
      </c>
      <c r="S226" s="2" t="s">
        <v>1329</v>
      </c>
      <c r="T226" s="2" t="s">
        <v>1290</v>
      </c>
      <c r="U226" s="2" t="s">
        <v>1278</v>
      </c>
      <c r="V226" s="2" t="s">
        <v>1275</v>
      </c>
    </row>
    <row r="227" spans="1:22" ht="15.75" customHeight="1">
      <c r="A227" s="2" t="s">
        <v>339</v>
      </c>
      <c r="B227" s="2" t="s">
        <v>1307</v>
      </c>
      <c r="C227" s="2">
        <v>164</v>
      </c>
      <c r="D227" s="2">
        <f t="shared" si="16"/>
        <v>1.64</v>
      </c>
      <c r="E227" s="2">
        <v>84.1</v>
      </c>
      <c r="F227" s="22">
        <f t="shared" si="17"/>
        <v>31.268590124925641</v>
      </c>
      <c r="G227" s="2" t="b">
        <v>0</v>
      </c>
      <c r="H227" s="2" t="b">
        <v>0</v>
      </c>
      <c r="I227" s="2" t="b">
        <v>0</v>
      </c>
      <c r="J227" s="2" t="b">
        <v>0</v>
      </c>
      <c r="K227" s="2" t="s">
        <v>1466</v>
      </c>
      <c r="L227" s="2">
        <v>191</v>
      </c>
      <c r="M227" s="2" t="b">
        <v>1</v>
      </c>
      <c r="N227" s="2" t="b">
        <f t="shared" si="18"/>
        <v>1</v>
      </c>
      <c r="O227" s="2" t="b">
        <v>1</v>
      </c>
      <c r="P227" s="2" t="b">
        <f t="shared" si="19"/>
        <v>1</v>
      </c>
      <c r="Q227" s="2" t="b">
        <v>1</v>
      </c>
      <c r="R227" s="2" t="b">
        <f t="shared" si="20"/>
        <v>1</v>
      </c>
      <c r="S227" s="2" t="s">
        <v>1312</v>
      </c>
      <c r="T227" s="2" t="s">
        <v>1290</v>
      </c>
      <c r="U227" s="2" t="s">
        <v>1274</v>
      </c>
      <c r="V227" s="2" t="s">
        <v>1275</v>
      </c>
    </row>
    <row r="228" spans="1:22" ht="15.75" customHeight="1">
      <c r="A228" s="2" t="s">
        <v>340</v>
      </c>
      <c r="B228" s="2" t="s">
        <v>1301</v>
      </c>
      <c r="C228" s="2">
        <v>150</v>
      </c>
      <c r="D228" s="2">
        <f t="shared" si="16"/>
        <v>1.5</v>
      </c>
      <c r="E228" s="2">
        <v>56.4</v>
      </c>
      <c r="F228" s="22">
        <f t="shared" si="17"/>
        <v>25.066666666666666</v>
      </c>
      <c r="G228" s="2" t="b">
        <v>1</v>
      </c>
      <c r="H228" s="2" t="b">
        <v>0</v>
      </c>
      <c r="I228" s="2" t="b">
        <v>0</v>
      </c>
      <c r="J228" s="2" t="b">
        <v>0</v>
      </c>
      <c r="K228" s="2" t="s">
        <v>1467</v>
      </c>
      <c r="L228" s="2">
        <v>198</v>
      </c>
      <c r="M228" s="2" t="b">
        <v>0</v>
      </c>
      <c r="N228" s="2" t="b">
        <f t="shared" si="18"/>
        <v>0</v>
      </c>
      <c r="O228" s="2" t="b">
        <v>0</v>
      </c>
      <c r="P228" s="2" t="b">
        <f t="shared" si="19"/>
        <v>0</v>
      </c>
      <c r="Q228" s="2" t="b">
        <v>0</v>
      </c>
      <c r="R228" s="2" t="b">
        <f t="shared" si="20"/>
        <v>0</v>
      </c>
      <c r="S228" s="2" t="s">
        <v>1338</v>
      </c>
      <c r="T228" s="2" t="s">
        <v>1273</v>
      </c>
      <c r="U228" s="2" t="s">
        <v>1300</v>
      </c>
      <c r="V228" s="2" t="s">
        <v>1296</v>
      </c>
    </row>
    <row r="229" spans="1:22" ht="15.75" customHeight="1">
      <c r="A229" s="2" t="s">
        <v>342</v>
      </c>
      <c r="B229" s="2" t="s">
        <v>1293</v>
      </c>
      <c r="C229" s="2">
        <v>169</v>
      </c>
      <c r="D229" s="2">
        <f t="shared" si="16"/>
        <v>1.69</v>
      </c>
      <c r="E229" s="2">
        <v>81</v>
      </c>
      <c r="F229" s="22">
        <f t="shared" si="17"/>
        <v>28.360351528307834</v>
      </c>
      <c r="G229" s="2" t="b">
        <v>0</v>
      </c>
      <c r="H229" s="2" t="b">
        <v>0</v>
      </c>
      <c r="I229" s="2" t="b">
        <v>0</v>
      </c>
      <c r="J229" s="2" t="b">
        <v>0</v>
      </c>
      <c r="K229" s="2" t="s">
        <v>1468</v>
      </c>
      <c r="L229" s="2">
        <v>202</v>
      </c>
      <c r="M229" s="2" t="b">
        <v>0</v>
      </c>
      <c r="N229" s="2" t="b">
        <f t="shared" si="18"/>
        <v>0</v>
      </c>
      <c r="O229" s="2" t="b">
        <v>1</v>
      </c>
      <c r="P229" s="2" t="b">
        <f t="shared" si="19"/>
        <v>1</v>
      </c>
      <c r="Q229" s="2" t="b">
        <v>1</v>
      </c>
      <c r="R229" s="2" t="b">
        <f t="shared" si="20"/>
        <v>1</v>
      </c>
      <c r="S229" s="2" t="s">
        <v>1327</v>
      </c>
      <c r="T229" s="2" t="s">
        <v>1273</v>
      </c>
      <c r="U229" s="2" t="s">
        <v>1300</v>
      </c>
      <c r="V229" s="2" t="s">
        <v>1275</v>
      </c>
    </row>
    <row r="230" spans="1:22" ht="15.75" customHeight="1">
      <c r="A230" s="2" t="s">
        <v>343</v>
      </c>
      <c r="B230" s="2" t="s">
        <v>1270</v>
      </c>
      <c r="C230" s="2">
        <v>178</v>
      </c>
      <c r="D230" s="2">
        <f t="shared" si="16"/>
        <v>1.78</v>
      </c>
      <c r="E230" s="2">
        <v>70</v>
      </c>
      <c r="F230" s="22">
        <f t="shared" si="17"/>
        <v>22.093170054286073</v>
      </c>
      <c r="G230" s="2" t="b">
        <v>0</v>
      </c>
      <c r="H230" s="2" t="b">
        <v>0</v>
      </c>
      <c r="I230" s="2" t="b">
        <v>1</v>
      </c>
      <c r="J230" s="2" t="b">
        <v>0</v>
      </c>
      <c r="K230" s="2" t="s">
        <v>1469</v>
      </c>
      <c r="L230" s="2">
        <v>162</v>
      </c>
      <c r="M230" s="2" t="b">
        <v>0</v>
      </c>
      <c r="N230" s="2" t="b">
        <f t="shared" si="18"/>
        <v>0</v>
      </c>
      <c r="O230" s="2" t="b">
        <v>0</v>
      </c>
      <c r="P230" s="2" t="b">
        <f t="shared" si="19"/>
        <v>0</v>
      </c>
      <c r="Q230" s="2" t="b">
        <v>0</v>
      </c>
      <c r="R230" s="2" t="b">
        <f t="shared" si="20"/>
        <v>0</v>
      </c>
      <c r="S230" s="2" t="s">
        <v>1272</v>
      </c>
      <c r="T230" s="2" t="s">
        <v>1290</v>
      </c>
      <c r="U230" s="2" t="s">
        <v>1274</v>
      </c>
      <c r="V230" s="2" t="s">
        <v>1279</v>
      </c>
    </row>
    <row r="231" spans="1:22" ht="15.75" customHeight="1">
      <c r="A231" s="2" t="s">
        <v>345</v>
      </c>
      <c r="B231" s="2" t="s">
        <v>1319</v>
      </c>
      <c r="C231" s="2">
        <v>161</v>
      </c>
      <c r="D231" s="2">
        <f t="shared" si="16"/>
        <v>1.61</v>
      </c>
      <c r="E231" s="2">
        <v>77.8</v>
      </c>
      <c r="F231" s="22">
        <f t="shared" si="17"/>
        <v>30.014274140658149</v>
      </c>
      <c r="G231" s="2" t="b">
        <v>0</v>
      </c>
      <c r="H231" s="2" t="b">
        <v>1</v>
      </c>
      <c r="I231" s="2" t="b">
        <v>1</v>
      </c>
      <c r="J231" s="2" t="b">
        <v>1</v>
      </c>
      <c r="K231" s="2" t="s">
        <v>1470</v>
      </c>
      <c r="L231" s="2">
        <v>197</v>
      </c>
      <c r="M231" s="2" t="b">
        <v>1</v>
      </c>
      <c r="N231" s="2" t="b">
        <f t="shared" si="18"/>
        <v>1</v>
      </c>
      <c r="O231" s="2" t="b">
        <v>0</v>
      </c>
      <c r="P231" s="2" t="b">
        <f t="shared" si="19"/>
        <v>0</v>
      </c>
      <c r="Q231" s="2" t="b">
        <v>1</v>
      </c>
      <c r="R231" s="2" t="b">
        <f t="shared" si="20"/>
        <v>1</v>
      </c>
      <c r="S231" s="2" t="s">
        <v>1299</v>
      </c>
      <c r="T231" s="2" t="s">
        <v>1273</v>
      </c>
      <c r="U231" s="2" t="s">
        <v>1300</v>
      </c>
      <c r="V231" s="2" t="s">
        <v>1283</v>
      </c>
    </row>
    <row r="232" spans="1:22" ht="15.75" customHeight="1">
      <c r="A232" s="2" t="s">
        <v>346</v>
      </c>
      <c r="B232" s="2" t="s">
        <v>1284</v>
      </c>
      <c r="C232" s="2">
        <v>169</v>
      </c>
      <c r="D232" s="2">
        <f t="shared" si="16"/>
        <v>1.69</v>
      </c>
      <c r="E232" s="2">
        <v>94.5</v>
      </c>
      <c r="F232" s="22">
        <f t="shared" si="17"/>
        <v>33.087076783025807</v>
      </c>
      <c r="G232" s="2" t="b">
        <v>0</v>
      </c>
      <c r="H232" s="2" t="b">
        <v>1</v>
      </c>
      <c r="I232" s="2" t="b">
        <v>0</v>
      </c>
      <c r="J232" s="2" t="b">
        <v>1</v>
      </c>
      <c r="K232" s="2" t="s">
        <v>1471</v>
      </c>
      <c r="L232" s="2">
        <v>182</v>
      </c>
      <c r="M232" s="2" t="b">
        <v>1</v>
      </c>
      <c r="N232" s="2" t="b">
        <f t="shared" si="18"/>
        <v>1</v>
      </c>
      <c r="O232" s="2" t="b">
        <v>0</v>
      </c>
      <c r="P232" s="2" t="b">
        <f t="shared" si="19"/>
        <v>0</v>
      </c>
      <c r="Q232" s="2" t="b">
        <v>1</v>
      </c>
      <c r="R232" s="2" t="b">
        <f t="shared" si="20"/>
        <v>1</v>
      </c>
      <c r="S232" s="2" t="s">
        <v>1309</v>
      </c>
      <c r="T232" s="2" t="s">
        <v>1290</v>
      </c>
      <c r="U232" s="2" t="s">
        <v>1274</v>
      </c>
      <c r="V232" s="2" t="s">
        <v>1287</v>
      </c>
    </row>
    <row r="233" spans="1:22" ht="15.75" customHeight="1">
      <c r="A233" s="2" t="s">
        <v>347</v>
      </c>
      <c r="B233" s="2" t="s">
        <v>1293</v>
      </c>
      <c r="C233" s="2">
        <v>154</v>
      </c>
      <c r="D233" s="2">
        <f t="shared" si="16"/>
        <v>1.54</v>
      </c>
      <c r="E233" s="2">
        <v>77.599999999999994</v>
      </c>
      <c r="F233" s="22">
        <f t="shared" si="17"/>
        <v>32.720526227019732</v>
      </c>
      <c r="G233" s="2" t="b">
        <v>1</v>
      </c>
      <c r="H233" s="2" t="b">
        <v>0</v>
      </c>
      <c r="I233" s="2" t="b">
        <v>1</v>
      </c>
      <c r="J233" s="2" t="b">
        <v>0</v>
      </c>
      <c r="K233" s="2" t="s">
        <v>1332</v>
      </c>
      <c r="L233" s="2">
        <v>204</v>
      </c>
      <c r="M233" s="2" t="b">
        <v>1</v>
      </c>
      <c r="N233" s="2" t="b">
        <f t="shared" si="18"/>
        <v>1</v>
      </c>
      <c r="O233" s="2" t="b">
        <v>0</v>
      </c>
      <c r="P233" s="2" t="b">
        <f t="shared" si="19"/>
        <v>0</v>
      </c>
      <c r="Q233" s="2" t="b">
        <v>1</v>
      </c>
      <c r="R233" s="2" t="b">
        <f t="shared" si="20"/>
        <v>1</v>
      </c>
      <c r="S233" s="2" t="s">
        <v>1312</v>
      </c>
      <c r="U233" s="2" t="s">
        <v>1274</v>
      </c>
      <c r="V233" s="2" t="s">
        <v>1296</v>
      </c>
    </row>
    <row r="234" spans="1:22" ht="15.75" customHeight="1">
      <c r="A234" s="2" t="s">
        <v>348</v>
      </c>
      <c r="B234" s="2" t="s">
        <v>1284</v>
      </c>
      <c r="C234" s="2">
        <v>160</v>
      </c>
      <c r="D234" s="2">
        <f t="shared" si="16"/>
        <v>1.6</v>
      </c>
      <c r="E234" s="2">
        <v>57.3</v>
      </c>
      <c r="F234" s="22">
        <f t="shared" si="17"/>
        <v>22.382812499999993</v>
      </c>
      <c r="G234" s="2" t="b">
        <v>0</v>
      </c>
      <c r="H234" s="2" t="b">
        <v>0</v>
      </c>
      <c r="I234" s="2" t="b">
        <v>0</v>
      </c>
      <c r="J234" s="2" t="b">
        <v>0</v>
      </c>
      <c r="K234" s="2" t="s">
        <v>1344</v>
      </c>
      <c r="L234" s="2">
        <v>229</v>
      </c>
      <c r="M234" s="2" t="b">
        <v>0</v>
      </c>
      <c r="N234" s="2" t="b">
        <f t="shared" si="18"/>
        <v>0</v>
      </c>
      <c r="O234" s="2" t="b">
        <v>0</v>
      </c>
      <c r="P234" s="2" t="b">
        <f t="shared" si="19"/>
        <v>0</v>
      </c>
      <c r="Q234" s="2" t="b">
        <v>0</v>
      </c>
      <c r="R234" s="2" t="b">
        <f t="shared" si="20"/>
        <v>0</v>
      </c>
      <c r="S234" s="2" t="s">
        <v>1292</v>
      </c>
      <c r="T234" s="2" t="s">
        <v>1290</v>
      </c>
      <c r="U234" s="2" t="s">
        <v>1274</v>
      </c>
      <c r="V234" s="2" t="s">
        <v>1279</v>
      </c>
    </row>
    <row r="235" spans="1:22" ht="15.75" customHeight="1">
      <c r="A235" s="2" t="s">
        <v>349</v>
      </c>
      <c r="B235" s="2" t="s">
        <v>1307</v>
      </c>
      <c r="C235" s="2">
        <v>176</v>
      </c>
      <c r="D235" s="2">
        <f t="shared" si="16"/>
        <v>1.76</v>
      </c>
      <c r="E235" s="2">
        <v>106.4</v>
      </c>
      <c r="F235" s="22">
        <f t="shared" si="17"/>
        <v>34.349173553719012</v>
      </c>
      <c r="G235" s="2" t="b">
        <v>0</v>
      </c>
      <c r="H235" s="2" t="b">
        <v>0</v>
      </c>
      <c r="I235" s="2" t="b">
        <v>0</v>
      </c>
      <c r="J235" s="2" t="b">
        <v>0</v>
      </c>
      <c r="K235" s="2" t="s">
        <v>1313</v>
      </c>
      <c r="L235" s="2">
        <v>189</v>
      </c>
      <c r="M235" s="2" t="b">
        <v>1</v>
      </c>
      <c r="N235" s="2" t="b">
        <f t="shared" si="18"/>
        <v>1</v>
      </c>
      <c r="O235" s="2" t="b">
        <v>0</v>
      </c>
      <c r="P235" s="2" t="b">
        <f t="shared" si="19"/>
        <v>0</v>
      </c>
      <c r="Q235" s="2" t="b">
        <v>1</v>
      </c>
      <c r="R235" s="2" t="b">
        <f t="shared" si="20"/>
        <v>1</v>
      </c>
      <c r="S235" s="2" t="s">
        <v>1312</v>
      </c>
      <c r="T235" s="2" t="s">
        <v>1273</v>
      </c>
      <c r="U235" s="2" t="s">
        <v>1274</v>
      </c>
      <c r="V235" s="2" t="s">
        <v>1275</v>
      </c>
    </row>
    <row r="236" spans="1:22" ht="15.75" customHeight="1">
      <c r="A236" s="2" t="s">
        <v>350</v>
      </c>
      <c r="B236" s="2" t="s">
        <v>1280</v>
      </c>
      <c r="C236" s="2">
        <v>173</v>
      </c>
      <c r="D236" s="2">
        <f t="shared" si="16"/>
        <v>1.73</v>
      </c>
      <c r="E236" s="2">
        <v>89.6</v>
      </c>
      <c r="F236" s="22">
        <f t="shared" si="17"/>
        <v>29.937518794480265</v>
      </c>
      <c r="G236" s="2" t="b">
        <v>0</v>
      </c>
      <c r="H236" s="2" t="b">
        <v>0</v>
      </c>
      <c r="I236" s="2" t="b">
        <v>1</v>
      </c>
      <c r="J236" s="2" t="b">
        <v>1</v>
      </c>
      <c r="K236" s="2" t="s">
        <v>1385</v>
      </c>
      <c r="L236" s="2">
        <v>155</v>
      </c>
      <c r="M236" s="2" t="b">
        <v>1</v>
      </c>
      <c r="N236" s="2" t="b">
        <f t="shared" si="18"/>
        <v>1</v>
      </c>
      <c r="O236" s="2" t="b">
        <v>0</v>
      </c>
      <c r="P236" s="2" t="b">
        <f t="shared" si="19"/>
        <v>0</v>
      </c>
      <c r="Q236" s="2" t="b">
        <v>1</v>
      </c>
      <c r="R236" s="2" t="b">
        <f t="shared" si="20"/>
        <v>1</v>
      </c>
      <c r="S236" s="2" t="s">
        <v>1265</v>
      </c>
      <c r="T236" s="2" t="s">
        <v>1290</v>
      </c>
      <c r="U236" s="2" t="s">
        <v>1278</v>
      </c>
      <c r="V236" s="2" t="s">
        <v>1296</v>
      </c>
    </row>
    <row r="237" spans="1:22" ht="15.75" customHeight="1">
      <c r="A237" s="2" t="s">
        <v>351</v>
      </c>
      <c r="B237" s="2" t="s">
        <v>1280</v>
      </c>
      <c r="C237" s="2">
        <v>155</v>
      </c>
      <c r="D237" s="2">
        <f t="shared" si="16"/>
        <v>1.55</v>
      </c>
      <c r="E237" s="2">
        <v>48.9</v>
      </c>
      <c r="F237" s="22">
        <f t="shared" si="17"/>
        <v>20.353798126951091</v>
      </c>
      <c r="G237" s="2" t="b">
        <v>0</v>
      </c>
      <c r="H237" s="2" t="b">
        <v>0</v>
      </c>
      <c r="I237" s="2" t="b">
        <v>0</v>
      </c>
      <c r="J237" s="2" t="b">
        <v>0</v>
      </c>
      <c r="K237" s="2" t="s">
        <v>1472</v>
      </c>
      <c r="L237" s="2">
        <v>185</v>
      </c>
      <c r="M237" s="2" t="b">
        <v>0</v>
      </c>
      <c r="N237" s="2" t="b">
        <f t="shared" si="18"/>
        <v>0</v>
      </c>
      <c r="O237" s="2" t="b">
        <v>0</v>
      </c>
      <c r="P237" s="2" t="b">
        <f t="shared" si="19"/>
        <v>0</v>
      </c>
      <c r="Q237" s="2" t="b">
        <v>0</v>
      </c>
      <c r="R237" s="2" t="b">
        <f t="shared" si="20"/>
        <v>0</v>
      </c>
      <c r="S237" s="2" t="s">
        <v>1295</v>
      </c>
      <c r="T237" s="2" t="s">
        <v>1290</v>
      </c>
      <c r="U237" s="2" t="s">
        <v>1278</v>
      </c>
      <c r="V237" s="2" t="s">
        <v>1275</v>
      </c>
    </row>
    <row r="238" spans="1:22" ht="15.75" customHeight="1">
      <c r="A238" s="2" t="s">
        <v>352</v>
      </c>
      <c r="B238" s="2" t="s">
        <v>1270</v>
      </c>
      <c r="C238" s="2">
        <v>161</v>
      </c>
      <c r="D238" s="2">
        <f t="shared" si="16"/>
        <v>1.61</v>
      </c>
      <c r="E238" s="2">
        <v>89.6</v>
      </c>
      <c r="F238" s="22">
        <f t="shared" si="17"/>
        <v>34.566567647853084</v>
      </c>
      <c r="G238" s="2" t="b">
        <v>0</v>
      </c>
      <c r="H238" s="2" t="b">
        <v>1</v>
      </c>
      <c r="I238" s="2" t="b">
        <v>0</v>
      </c>
      <c r="J238" s="2" t="b">
        <v>0</v>
      </c>
      <c r="K238" s="2" t="s">
        <v>1473</v>
      </c>
      <c r="L238" s="2">
        <v>191</v>
      </c>
      <c r="M238" s="2" t="b">
        <v>0</v>
      </c>
      <c r="N238" s="2" t="b">
        <f t="shared" si="18"/>
        <v>0</v>
      </c>
      <c r="O238" s="2" t="b">
        <v>1</v>
      </c>
      <c r="P238" s="2" t="b">
        <f t="shared" si="19"/>
        <v>1</v>
      </c>
      <c r="Q238" s="2" t="b">
        <v>1</v>
      </c>
      <c r="R238" s="2" t="b">
        <f t="shared" si="20"/>
        <v>1</v>
      </c>
      <c r="S238" s="2" t="s">
        <v>1338</v>
      </c>
      <c r="T238" s="2" t="s">
        <v>1273</v>
      </c>
      <c r="U238" s="2" t="s">
        <v>1300</v>
      </c>
      <c r="V238" s="2" t="s">
        <v>1296</v>
      </c>
    </row>
    <row r="239" spans="1:22" ht="15.75" customHeight="1">
      <c r="A239" s="2" t="s">
        <v>353</v>
      </c>
      <c r="B239" s="2" t="s">
        <v>1276</v>
      </c>
      <c r="C239" s="2">
        <v>171</v>
      </c>
      <c r="D239" s="2">
        <f t="shared" si="16"/>
        <v>1.71</v>
      </c>
      <c r="E239" s="2">
        <v>88.1</v>
      </c>
      <c r="F239" s="22">
        <f t="shared" si="17"/>
        <v>30.128928559214803</v>
      </c>
      <c r="G239" s="2" t="b">
        <v>0</v>
      </c>
      <c r="H239" s="2" t="b">
        <v>0</v>
      </c>
      <c r="I239" s="2" t="b">
        <v>1</v>
      </c>
      <c r="J239" s="2" t="b">
        <v>0</v>
      </c>
      <c r="K239" s="2" t="s">
        <v>1474</v>
      </c>
      <c r="L239" s="2">
        <v>198</v>
      </c>
      <c r="M239" s="2" t="b">
        <v>0</v>
      </c>
      <c r="N239" s="2" t="b">
        <f t="shared" si="18"/>
        <v>0</v>
      </c>
      <c r="O239" s="2" t="b">
        <v>1</v>
      </c>
      <c r="P239" s="2" t="b">
        <f t="shared" si="19"/>
        <v>1</v>
      </c>
      <c r="Q239" s="2" t="b">
        <v>1</v>
      </c>
      <c r="R239" s="2" t="b">
        <f t="shared" si="20"/>
        <v>1</v>
      </c>
      <c r="S239" s="2" t="s">
        <v>1282</v>
      </c>
      <c r="U239" s="2" t="s">
        <v>1274</v>
      </c>
      <c r="V239" s="2" t="s">
        <v>1296</v>
      </c>
    </row>
    <row r="240" spans="1:22" ht="15.75" customHeight="1">
      <c r="A240" s="2" t="s">
        <v>354</v>
      </c>
      <c r="B240" s="2" t="s">
        <v>1276</v>
      </c>
      <c r="C240" s="2">
        <v>174</v>
      </c>
      <c r="D240" s="2">
        <f t="shared" si="16"/>
        <v>1.74</v>
      </c>
      <c r="E240" s="2">
        <v>66.3</v>
      </c>
      <c r="F240" s="22">
        <f t="shared" si="17"/>
        <v>21.898533491874751</v>
      </c>
      <c r="G240" s="2" t="b">
        <v>0</v>
      </c>
      <c r="H240" s="2" t="b">
        <v>0</v>
      </c>
      <c r="I240" s="2" t="b">
        <v>0</v>
      </c>
      <c r="J240" s="2" t="b">
        <v>0</v>
      </c>
      <c r="K240" s="2" t="s">
        <v>1475</v>
      </c>
      <c r="L240" s="2">
        <v>160</v>
      </c>
      <c r="M240" s="2" t="b">
        <v>0</v>
      </c>
      <c r="N240" s="2" t="b">
        <f t="shared" si="18"/>
        <v>0</v>
      </c>
      <c r="O240" s="2" t="b">
        <v>0</v>
      </c>
      <c r="P240" s="2" t="b">
        <f t="shared" si="19"/>
        <v>0</v>
      </c>
      <c r="Q240" s="2" t="b">
        <v>0</v>
      </c>
      <c r="R240" s="2" t="b">
        <f t="shared" si="20"/>
        <v>0</v>
      </c>
      <c r="S240" s="2" t="s">
        <v>1318</v>
      </c>
      <c r="T240" s="2" t="s">
        <v>1273</v>
      </c>
      <c r="U240" s="2" t="s">
        <v>1300</v>
      </c>
      <c r="V240" s="2" t="s">
        <v>1279</v>
      </c>
    </row>
    <row r="241" spans="1:22" ht="15.75" customHeight="1">
      <c r="A241" s="2" t="s">
        <v>355</v>
      </c>
      <c r="B241" s="2" t="s">
        <v>1307</v>
      </c>
      <c r="C241" s="2">
        <v>161</v>
      </c>
      <c r="D241" s="2">
        <f t="shared" si="16"/>
        <v>1.61</v>
      </c>
      <c r="E241" s="2">
        <v>67.5</v>
      </c>
      <c r="F241" s="22">
        <f t="shared" si="17"/>
        <v>26.040662011496469</v>
      </c>
      <c r="G241" s="2" t="b">
        <v>0</v>
      </c>
      <c r="H241" s="2" t="b">
        <v>0</v>
      </c>
      <c r="I241" s="2" t="b">
        <v>0</v>
      </c>
      <c r="J241" s="2" t="b">
        <v>0</v>
      </c>
      <c r="K241" s="2" t="s">
        <v>1418</v>
      </c>
      <c r="L241" s="2">
        <v>209</v>
      </c>
      <c r="M241" s="2" t="b">
        <v>0</v>
      </c>
      <c r="N241" s="2" t="b">
        <f t="shared" si="18"/>
        <v>0</v>
      </c>
      <c r="O241" s="2" t="b">
        <v>0</v>
      </c>
      <c r="P241" s="2" t="b">
        <f t="shared" si="19"/>
        <v>0</v>
      </c>
      <c r="Q241" s="2" t="b">
        <v>0</v>
      </c>
      <c r="R241" s="2" t="b">
        <f t="shared" si="20"/>
        <v>0</v>
      </c>
      <c r="S241" s="2" t="s">
        <v>1295</v>
      </c>
      <c r="T241" s="2" t="s">
        <v>1273</v>
      </c>
      <c r="U241" s="2" t="s">
        <v>1300</v>
      </c>
      <c r="V241" s="2" t="s">
        <v>1287</v>
      </c>
    </row>
    <row r="242" spans="1:22" ht="15.75" customHeight="1">
      <c r="A242" s="2" t="s">
        <v>356</v>
      </c>
      <c r="B242" s="2" t="s">
        <v>1284</v>
      </c>
      <c r="C242" s="2">
        <v>165</v>
      </c>
      <c r="D242" s="2">
        <f t="shared" si="16"/>
        <v>1.65</v>
      </c>
      <c r="E242" s="2">
        <v>85.4</v>
      </c>
      <c r="F242" s="22">
        <f t="shared" si="17"/>
        <v>31.368227731864103</v>
      </c>
      <c r="G242" s="2" t="b">
        <v>0</v>
      </c>
      <c r="H242" s="2" t="b">
        <v>0</v>
      </c>
      <c r="I242" s="2" t="b">
        <v>0</v>
      </c>
      <c r="J242" s="2" t="b">
        <v>0</v>
      </c>
      <c r="K242" s="2" t="s">
        <v>1476</v>
      </c>
      <c r="L242" s="2">
        <v>213</v>
      </c>
      <c r="M242" s="2" t="b">
        <v>0</v>
      </c>
      <c r="N242" s="2" t="b">
        <f t="shared" si="18"/>
        <v>0</v>
      </c>
      <c r="O242" s="2" t="b">
        <v>1</v>
      </c>
      <c r="P242" s="2" t="b">
        <f t="shared" si="19"/>
        <v>1</v>
      </c>
      <c r="Q242" s="2" t="b">
        <v>1</v>
      </c>
      <c r="R242" s="2" t="b">
        <f t="shared" si="20"/>
        <v>1</v>
      </c>
      <c r="S242" s="2" t="s">
        <v>1318</v>
      </c>
      <c r="T242" s="2" t="s">
        <v>1273</v>
      </c>
      <c r="U242" s="2" t="s">
        <v>1274</v>
      </c>
      <c r="V242" s="2" t="s">
        <v>1279</v>
      </c>
    </row>
    <row r="243" spans="1:22" ht="15.75" customHeight="1">
      <c r="A243" s="2" t="s">
        <v>357</v>
      </c>
      <c r="B243" s="2" t="s">
        <v>1280</v>
      </c>
      <c r="C243" s="2">
        <v>166</v>
      </c>
      <c r="D243" s="2">
        <f t="shared" si="16"/>
        <v>1.66</v>
      </c>
      <c r="E243" s="2">
        <v>80.5</v>
      </c>
      <c r="F243" s="22">
        <f t="shared" si="17"/>
        <v>29.213238496153291</v>
      </c>
      <c r="G243" s="2" t="b">
        <v>1</v>
      </c>
      <c r="H243" s="2" t="b">
        <v>0</v>
      </c>
      <c r="I243" s="2" t="b">
        <v>0</v>
      </c>
      <c r="J243" s="2" t="b">
        <v>0</v>
      </c>
      <c r="K243" s="2" t="s">
        <v>1477</v>
      </c>
      <c r="L243" s="2">
        <v>179</v>
      </c>
      <c r="M243" s="2" t="b">
        <v>0</v>
      </c>
      <c r="N243" s="2" t="b">
        <f t="shared" si="18"/>
        <v>0</v>
      </c>
      <c r="O243" s="2" t="b">
        <v>1</v>
      </c>
      <c r="P243" s="2" t="b">
        <f t="shared" si="19"/>
        <v>1</v>
      </c>
      <c r="Q243" s="2" t="b">
        <v>1</v>
      </c>
      <c r="R243" s="2" t="b">
        <f t="shared" si="20"/>
        <v>1</v>
      </c>
      <c r="S243" s="2" t="s">
        <v>1265</v>
      </c>
      <c r="T243" s="2" t="s">
        <v>1290</v>
      </c>
      <c r="U243" s="2" t="s">
        <v>1274</v>
      </c>
      <c r="V243" s="2" t="s">
        <v>1296</v>
      </c>
    </row>
    <row r="244" spans="1:22" ht="15.75" customHeight="1">
      <c r="A244" s="2" t="s">
        <v>358</v>
      </c>
      <c r="B244" s="2" t="s">
        <v>1284</v>
      </c>
      <c r="C244" s="2">
        <v>166</v>
      </c>
      <c r="D244" s="2">
        <f t="shared" si="16"/>
        <v>1.66</v>
      </c>
      <c r="E244" s="2">
        <v>59.5</v>
      </c>
      <c r="F244" s="22">
        <f t="shared" si="17"/>
        <v>21.592393671069821</v>
      </c>
      <c r="G244" s="2" t="b">
        <v>0</v>
      </c>
      <c r="H244" s="2" t="b">
        <v>0</v>
      </c>
      <c r="I244" s="2" t="b">
        <v>0</v>
      </c>
      <c r="J244" s="2" t="b">
        <v>0</v>
      </c>
      <c r="K244" s="2" t="s">
        <v>1478</v>
      </c>
      <c r="L244" s="2">
        <v>196</v>
      </c>
      <c r="M244" s="2" t="b">
        <v>0</v>
      </c>
      <c r="N244" s="2" t="b">
        <f t="shared" si="18"/>
        <v>0</v>
      </c>
      <c r="O244" s="2" t="b">
        <v>0</v>
      </c>
      <c r="P244" s="2" t="b">
        <f t="shared" si="19"/>
        <v>0</v>
      </c>
      <c r="Q244" s="2" t="b">
        <v>0</v>
      </c>
      <c r="R244" s="2" t="b">
        <f t="shared" si="20"/>
        <v>0</v>
      </c>
      <c r="S244" s="2" t="s">
        <v>1272</v>
      </c>
      <c r="T244" s="2" t="s">
        <v>1290</v>
      </c>
      <c r="U244" s="2" t="s">
        <v>1278</v>
      </c>
      <c r="V244" s="2" t="s">
        <v>1279</v>
      </c>
    </row>
    <row r="245" spans="1:22" ht="15.75" customHeight="1">
      <c r="A245" s="2" t="s">
        <v>359</v>
      </c>
      <c r="B245" s="2" t="s">
        <v>1280</v>
      </c>
      <c r="C245" s="2">
        <v>161</v>
      </c>
      <c r="D245" s="2">
        <f t="shared" si="16"/>
        <v>1.61</v>
      </c>
      <c r="E245" s="2">
        <v>74.400000000000006</v>
      </c>
      <c r="F245" s="22">
        <f t="shared" si="17"/>
        <v>28.70259635044944</v>
      </c>
      <c r="G245" s="2" t="b">
        <v>0</v>
      </c>
      <c r="H245" s="2" t="b">
        <v>0</v>
      </c>
      <c r="I245" s="2" t="b">
        <v>0</v>
      </c>
      <c r="J245" s="2" t="b">
        <v>1</v>
      </c>
      <c r="K245" s="2" t="s">
        <v>1479</v>
      </c>
      <c r="L245" s="2">
        <v>178</v>
      </c>
      <c r="M245" s="2" t="b">
        <v>1</v>
      </c>
      <c r="N245" s="2" t="b">
        <f t="shared" si="18"/>
        <v>1</v>
      </c>
      <c r="O245" s="2" t="b">
        <v>1</v>
      </c>
      <c r="P245" s="2" t="b">
        <f t="shared" si="19"/>
        <v>1</v>
      </c>
      <c r="Q245" s="2" t="b">
        <v>1</v>
      </c>
      <c r="R245" s="2" t="b">
        <f t="shared" si="20"/>
        <v>1</v>
      </c>
      <c r="S245" s="2" t="s">
        <v>1282</v>
      </c>
      <c r="T245" s="2" t="s">
        <v>1273</v>
      </c>
      <c r="U245" s="2" t="s">
        <v>1278</v>
      </c>
      <c r="V245" s="2" t="s">
        <v>1296</v>
      </c>
    </row>
    <row r="246" spans="1:22" ht="15.75" customHeight="1">
      <c r="A246" s="2" t="s">
        <v>361</v>
      </c>
      <c r="B246" s="2" t="s">
        <v>1319</v>
      </c>
      <c r="C246" s="2">
        <v>155</v>
      </c>
      <c r="D246" s="2">
        <f t="shared" si="16"/>
        <v>1.55</v>
      </c>
      <c r="E246" s="2">
        <v>59</v>
      </c>
      <c r="F246" s="22">
        <f t="shared" si="17"/>
        <v>24.557752341311129</v>
      </c>
      <c r="G246" s="2" t="b">
        <v>0</v>
      </c>
      <c r="H246" s="2" t="b">
        <v>0</v>
      </c>
      <c r="I246" s="2" t="b">
        <v>0</v>
      </c>
      <c r="J246" s="2" t="b">
        <v>0</v>
      </c>
      <c r="K246" s="2" t="s">
        <v>1480</v>
      </c>
      <c r="L246" s="2">
        <v>194</v>
      </c>
      <c r="M246" s="2" t="b">
        <v>0</v>
      </c>
      <c r="N246" s="2" t="b">
        <f t="shared" si="18"/>
        <v>0</v>
      </c>
      <c r="O246" s="2" t="b">
        <v>0</v>
      </c>
      <c r="P246" s="2" t="b">
        <f t="shared" si="19"/>
        <v>0</v>
      </c>
      <c r="Q246" s="2" t="b">
        <v>0</v>
      </c>
      <c r="R246" s="2" t="b">
        <f t="shared" si="20"/>
        <v>0</v>
      </c>
      <c r="S246" s="2" t="s">
        <v>1289</v>
      </c>
      <c r="T246" s="2" t="s">
        <v>1290</v>
      </c>
      <c r="U246" s="2" t="s">
        <v>1278</v>
      </c>
      <c r="V246" s="2" t="s">
        <v>1287</v>
      </c>
    </row>
    <row r="247" spans="1:22" ht="15.75" customHeight="1">
      <c r="A247" s="2" t="s">
        <v>362</v>
      </c>
      <c r="B247" s="2" t="s">
        <v>1280</v>
      </c>
      <c r="C247" s="2">
        <v>156</v>
      </c>
      <c r="D247" s="2">
        <f t="shared" si="16"/>
        <v>1.56</v>
      </c>
      <c r="E247" s="2">
        <v>69</v>
      </c>
      <c r="F247" s="22">
        <f t="shared" si="17"/>
        <v>28.353057199211044</v>
      </c>
      <c r="G247" s="2" t="b">
        <v>0</v>
      </c>
      <c r="H247" s="2" t="b">
        <v>0</v>
      </c>
      <c r="I247" s="2" t="b">
        <v>1</v>
      </c>
      <c r="J247" s="2" t="b">
        <v>1</v>
      </c>
      <c r="K247" s="2" t="s">
        <v>1326</v>
      </c>
      <c r="L247" s="2">
        <v>160</v>
      </c>
      <c r="M247" s="2" t="b">
        <v>1</v>
      </c>
      <c r="N247" s="2" t="b">
        <f t="shared" si="18"/>
        <v>1</v>
      </c>
      <c r="O247" s="2" t="b">
        <v>1</v>
      </c>
      <c r="P247" s="2" t="b">
        <f t="shared" si="19"/>
        <v>1</v>
      </c>
      <c r="Q247" s="2" t="b">
        <v>1</v>
      </c>
      <c r="R247" s="2" t="b">
        <f t="shared" si="20"/>
        <v>1</v>
      </c>
      <c r="S247" s="2" t="s">
        <v>1289</v>
      </c>
      <c r="T247" s="2" t="s">
        <v>1290</v>
      </c>
      <c r="U247" s="2" t="s">
        <v>1278</v>
      </c>
      <c r="V247" s="2" t="s">
        <v>1283</v>
      </c>
    </row>
    <row r="248" spans="1:22" ht="15.75" customHeight="1">
      <c r="A248" s="2" t="s">
        <v>363</v>
      </c>
      <c r="B248" s="2" t="s">
        <v>1307</v>
      </c>
      <c r="C248" s="2">
        <v>161</v>
      </c>
      <c r="D248" s="2">
        <f t="shared" si="16"/>
        <v>1.61</v>
      </c>
      <c r="E248" s="2">
        <v>77.599999999999994</v>
      </c>
      <c r="F248" s="22">
        <f t="shared" si="17"/>
        <v>29.937116623587048</v>
      </c>
      <c r="G248" s="2" t="b">
        <v>0</v>
      </c>
      <c r="H248" s="2" t="b">
        <v>0</v>
      </c>
      <c r="I248" s="2" t="b">
        <v>0</v>
      </c>
      <c r="J248" s="2" t="b">
        <v>0</v>
      </c>
      <c r="K248" s="2" t="s">
        <v>1481</v>
      </c>
      <c r="L248" s="2">
        <v>169</v>
      </c>
      <c r="M248" s="2" t="b">
        <v>1</v>
      </c>
      <c r="N248" s="2" t="b">
        <f t="shared" si="18"/>
        <v>1</v>
      </c>
      <c r="O248" s="2" t="b">
        <v>0</v>
      </c>
      <c r="P248" s="2" t="b">
        <f t="shared" si="19"/>
        <v>0</v>
      </c>
      <c r="Q248" s="2" t="b">
        <v>1</v>
      </c>
      <c r="R248" s="2" t="b">
        <f t="shared" si="20"/>
        <v>1</v>
      </c>
      <c r="S248" s="2" t="s">
        <v>1312</v>
      </c>
      <c r="T248" s="2" t="s">
        <v>1273</v>
      </c>
      <c r="U248" s="2" t="s">
        <v>1300</v>
      </c>
      <c r="V248" s="2" t="s">
        <v>1296</v>
      </c>
    </row>
    <row r="249" spans="1:22" ht="15.75" customHeight="1">
      <c r="A249" s="2" t="s">
        <v>364</v>
      </c>
      <c r="B249" s="2" t="s">
        <v>1301</v>
      </c>
      <c r="C249" s="2">
        <v>168</v>
      </c>
      <c r="D249" s="2">
        <f t="shared" si="16"/>
        <v>1.68</v>
      </c>
      <c r="E249" s="2">
        <v>83.9</v>
      </c>
      <c r="F249" s="22">
        <f t="shared" si="17"/>
        <v>29.7264739229025</v>
      </c>
      <c r="G249" s="2" t="b">
        <v>0</v>
      </c>
      <c r="H249" s="2" t="b">
        <v>0</v>
      </c>
      <c r="I249" s="2" t="b">
        <v>0</v>
      </c>
      <c r="J249" s="2" t="s">
        <v>1273</v>
      </c>
      <c r="K249" s="2" t="s">
        <v>1364</v>
      </c>
      <c r="L249" s="2">
        <v>187</v>
      </c>
      <c r="M249" s="2" t="b">
        <v>1</v>
      </c>
      <c r="N249" s="2" t="b">
        <f t="shared" si="18"/>
        <v>1</v>
      </c>
      <c r="O249" s="2" t="b">
        <v>0</v>
      </c>
      <c r="P249" s="2" t="b">
        <f t="shared" si="19"/>
        <v>0</v>
      </c>
      <c r="Q249" s="2" t="b">
        <v>1</v>
      </c>
      <c r="R249" s="2" t="b">
        <f t="shared" si="20"/>
        <v>1</v>
      </c>
      <c r="S249" s="2" t="s">
        <v>1286</v>
      </c>
      <c r="T249" s="2" t="s">
        <v>1290</v>
      </c>
      <c r="U249" s="2" t="s">
        <v>1278</v>
      </c>
      <c r="V249" s="2" t="s">
        <v>1287</v>
      </c>
    </row>
    <row r="250" spans="1:22" ht="15.75" customHeight="1">
      <c r="A250" s="2" t="s">
        <v>365</v>
      </c>
      <c r="B250" s="2" t="s">
        <v>1280</v>
      </c>
      <c r="C250" s="2">
        <v>151</v>
      </c>
      <c r="D250" s="2">
        <f t="shared" si="16"/>
        <v>1.51</v>
      </c>
      <c r="E250" s="2">
        <v>76.8</v>
      </c>
      <c r="F250" s="22">
        <f t="shared" si="17"/>
        <v>33.682733213455549</v>
      </c>
      <c r="G250" s="2" t="b">
        <v>0</v>
      </c>
      <c r="H250" s="2" t="b">
        <v>0</v>
      </c>
      <c r="I250" s="2" t="b">
        <v>0</v>
      </c>
      <c r="J250" s="2" t="b">
        <v>1</v>
      </c>
      <c r="K250" s="2" t="s">
        <v>1482</v>
      </c>
      <c r="L250" s="2">
        <v>209</v>
      </c>
      <c r="M250" s="2" t="b">
        <v>1</v>
      </c>
      <c r="N250" s="2" t="b">
        <f t="shared" si="18"/>
        <v>1</v>
      </c>
      <c r="O250" s="2" t="b">
        <v>0</v>
      </c>
      <c r="P250" s="2" t="b">
        <f t="shared" si="19"/>
        <v>0</v>
      </c>
      <c r="Q250" s="2" t="b">
        <v>1</v>
      </c>
      <c r="R250" s="2" t="b">
        <f t="shared" si="20"/>
        <v>1</v>
      </c>
      <c r="S250" s="2" t="s">
        <v>1318</v>
      </c>
      <c r="T250" s="2" t="s">
        <v>1290</v>
      </c>
      <c r="U250" s="2" t="s">
        <v>1274</v>
      </c>
      <c r="V250" s="2" t="s">
        <v>1279</v>
      </c>
    </row>
    <row r="251" spans="1:22" ht="15.75" customHeight="1">
      <c r="A251" s="2" t="s">
        <v>366</v>
      </c>
      <c r="B251" s="2" t="s">
        <v>1307</v>
      </c>
      <c r="C251" s="2">
        <v>165</v>
      </c>
      <c r="D251" s="2">
        <f t="shared" si="16"/>
        <v>1.65</v>
      </c>
      <c r="E251" s="2">
        <v>66.7</v>
      </c>
      <c r="F251" s="22">
        <f t="shared" si="17"/>
        <v>24.499540863177231</v>
      </c>
      <c r="G251" s="2" t="b">
        <v>0</v>
      </c>
      <c r="H251" s="2" t="b">
        <v>0</v>
      </c>
      <c r="I251" s="2" t="b">
        <v>0</v>
      </c>
      <c r="J251" s="2" t="b">
        <v>0</v>
      </c>
      <c r="K251" s="2" t="s">
        <v>1483</v>
      </c>
      <c r="L251" s="2">
        <v>219</v>
      </c>
      <c r="M251" s="2" t="b">
        <v>0</v>
      </c>
      <c r="N251" s="2" t="b">
        <f t="shared" si="18"/>
        <v>0</v>
      </c>
      <c r="O251" s="2" t="b">
        <v>0</v>
      </c>
      <c r="P251" s="2" t="b">
        <f t="shared" si="19"/>
        <v>0</v>
      </c>
      <c r="Q251" s="2" t="b">
        <v>0</v>
      </c>
      <c r="R251" s="2" t="b">
        <f t="shared" si="20"/>
        <v>0</v>
      </c>
      <c r="S251" s="2" t="s">
        <v>1329</v>
      </c>
      <c r="T251" s="2" t="s">
        <v>1290</v>
      </c>
      <c r="U251" s="2" t="s">
        <v>1278</v>
      </c>
      <c r="V251" s="2" t="s">
        <v>1279</v>
      </c>
    </row>
    <row r="252" spans="1:22" ht="15.75" customHeight="1">
      <c r="A252" s="2" t="s">
        <v>367</v>
      </c>
      <c r="B252" s="2" t="s">
        <v>1293</v>
      </c>
      <c r="C252" s="2">
        <v>166</v>
      </c>
      <c r="D252" s="2">
        <f t="shared" si="16"/>
        <v>1.66</v>
      </c>
      <c r="E252" s="2">
        <v>71.400000000000006</v>
      </c>
      <c r="F252" s="22">
        <f t="shared" si="17"/>
        <v>25.91087240528379</v>
      </c>
      <c r="G252" s="2" t="b">
        <v>0</v>
      </c>
      <c r="H252" s="2" t="b">
        <v>0</v>
      </c>
      <c r="I252" s="2" t="b">
        <v>0</v>
      </c>
      <c r="J252" s="2" t="b">
        <v>0</v>
      </c>
      <c r="K252" s="2" t="s">
        <v>1484</v>
      </c>
      <c r="L252" s="2">
        <v>191</v>
      </c>
      <c r="M252" s="2" t="b">
        <v>0</v>
      </c>
      <c r="N252" s="2" t="b">
        <f t="shared" si="18"/>
        <v>0</v>
      </c>
      <c r="O252" s="2" t="b">
        <v>0</v>
      </c>
      <c r="P252" s="2" t="b">
        <f t="shared" si="19"/>
        <v>0</v>
      </c>
      <c r="Q252" s="2" t="b">
        <v>0</v>
      </c>
      <c r="R252" s="2" t="b">
        <f t="shared" si="20"/>
        <v>0</v>
      </c>
      <c r="S252" s="2" t="s">
        <v>1329</v>
      </c>
      <c r="T252" s="2" t="s">
        <v>1290</v>
      </c>
      <c r="U252" s="2" t="s">
        <v>1274</v>
      </c>
      <c r="V252" s="2" t="s">
        <v>1287</v>
      </c>
    </row>
    <row r="253" spans="1:22" ht="15.75" customHeight="1">
      <c r="A253" s="2" t="s">
        <v>368</v>
      </c>
      <c r="B253" s="2" t="s">
        <v>1276</v>
      </c>
      <c r="C253" s="2">
        <v>173</v>
      </c>
      <c r="D253" s="2">
        <f t="shared" si="16"/>
        <v>1.73</v>
      </c>
      <c r="E253" s="2">
        <v>65.599999999999994</v>
      </c>
      <c r="F253" s="22">
        <f t="shared" si="17"/>
        <v>21.918540545958766</v>
      </c>
      <c r="G253" s="2" t="s">
        <v>1290</v>
      </c>
      <c r="H253" s="2" t="b">
        <v>1</v>
      </c>
      <c r="I253" s="2" t="b">
        <v>0</v>
      </c>
      <c r="J253" s="2" t="b">
        <v>0</v>
      </c>
      <c r="K253" s="2" t="s">
        <v>1326</v>
      </c>
      <c r="L253" s="2">
        <v>175</v>
      </c>
      <c r="M253" s="2" t="b">
        <v>0</v>
      </c>
      <c r="N253" s="2" t="b">
        <f t="shared" si="18"/>
        <v>0</v>
      </c>
      <c r="O253" s="2" t="b">
        <v>0</v>
      </c>
      <c r="P253" s="2" t="b">
        <f t="shared" si="19"/>
        <v>0</v>
      </c>
      <c r="Q253" s="2" t="b">
        <v>0</v>
      </c>
      <c r="R253" s="2" t="b">
        <f t="shared" si="20"/>
        <v>0</v>
      </c>
      <c r="S253" s="2" t="s">
        <v>1265</v>
      </c>
      <c r="T253" s="2" t="s">
        <v>1290</v>
      </c>
      <c r="U253" s="2" t="s">
        <v>1278</v>
      </c>
      <c r="V253" s="2" t="s">
        <v>1296</v>
      </c>
    </row>
    <row r="254" spans="1:22" ht="15.75" customHeight="1">
      <c r="A254" s="2" t="s">
        <v>369</v>
      </c>
      <c r="B254" s="2" t="s">
        <v>1284</v>
      </c>
      <c r="C254" s="2">
        <v>165</v>
      </c>
      <c r="D254" s="2">
        <f t="shared" si="16"/>
        <v>1.65</v>
      </c>
      <c r="E254" s="2">
        <v>85.2</v>
      </c>
      <c r="F254" s="22">
        <f t="shared" si="17"/>
        <v>31.294765840220389</v>
      </c>
      <c r="G254" s="2" t="b">
        <v>0</v>
      </c>
      <c r="H254" s="2" t="b">
        <v>1</v>
      </c>
      <c r="I254" s="2" t="b">
        <v>0</v>
      </c>
      <c r="J254" s="2" t="b">
        <v>1</v>
      </c>
      <c r="K254" s="2" t="s">
        <v>1485</v>
      </c>
      <c r="L254" s="2">
        <v>210</v>
      </c>
      <c r="M254" s="2" t="b">
        <v>1</v>
      </c>
      <c r="N254" s="2" t="b">
        <f t="shared" si="18"/>
        <v>1</v>
      </c>
      <c r="O254" s="2" t="b">
        <v>0</v>
      </c>
      <c r="P254" s="2" t="b">
        <f t="shared" si="19"/>
        <v>0</v>
      </c>
      <c r="Q254" s="2" t="b">
        <v>1</v>
      </c>
      <c r="R254" s="2" t="b">
        <f t="shared" si="20"/>
        <v>1</v>
      </c>
      <c r="S254" s="2" t="s">
        <v>1282</v>
      </c>
      <c r="T254" s="2" t="s">
        <v>1273</v>
      </c>
      <c r="U254" s="2" t="s">
        <v>1274</v>
      </c>
      <c r="V254" s="2" t="s">
        <v>1296</v>
      </c>
    </row>
    <row r="255" spans="1:22" ht="15.75" customHeight="1">
      <c r="A255" s="2" t="s">
        <v>371</v>
      </c>
      <c r="B255" s="2" t="s">
        <v>1293</v>
      </c>
      <c r="C255" s="2">
        <v>171</v>
      </c>
      <c r="D255" s="2">
        <f t="shared" si="16"/>
        <v>1.71</v>
      </c>
      <c r="E255" s="2">
        <v>63.9</v>
      </c>
      <c r="F255" s="22">
        <f t="shared" si="17"/>
        <v>21.852877808556482</v>
      </c>
      <c r="G255" s="2" t="b">
        <v>0</v>
      </c>
      <c r="H255" s="2" t="b">
        <v>0</v>
      </c>
      <c r="I255" s="2" t="b">
        <v>0</v>
      </c>
      <c r="J255" s="2" t="b">
        <v>0</v>
      </c>
      <c r="K255" s="2" t="s">
        <v>1486</v>
      </c>
      <c r="L255" s="2">
        <v>215</v>
      </c>
      <c r="M255" s="2" t="b">
        <v>0</v>
      </c>
      <c r="N255" s="2" t="b">
        <f t="shared" si="18"/>
        <v>0</v>
      </c>
      <c r="O255" s="2" t="b">
        <v>0</v>
      </c>
      <c r="P255" s="2" t="b">
        <f t="shared" si="19"/>
        <v>0</v>
      </c>
      <c r="Q255" s="2" t="b">
        <v>0</v>
      </c>
      <c r="R255" s="2" t="b">
        <f t="shared" si="20"/>
        <v>0</v>
      </c>
      <c r="S255" s="2" t="s">
        <v>1329</v>
      </c>
      <c r="T255" s="2" t="s">
        <v>1273</v>
      </c>
      <c r="U255" s="2" t="s">
        <v>1300</v>
      </c>
      <c r="V255" s="2" t="s">
        <v>1283</v>
      </c>
    </row>
    <row r="256" spans="1:22" ht="15.75" customHeight="1">
      <c r="A256" s="2" t="s">
        <v>372</v>
      </c>
      <c r="B256" s="2" t="s">
        <v>1284</v>
      </c>
      <c r="C256" s="2">
        <v>171</v>
      </c>
      <c r="D256" s="2">
        <f t="shared" si="16"/>
        <v>1.71</v>
      </c>
      <c r="E256" s="2">
        <v>86.6</v>
      </c>
      <c r="F256" s="22">
        <f t="shared" si="17"/>
        <v>29.615950206901271</v>
      </c>
      <c r="G256" s="2" t="b">
        <v>0</v>
      </c>
      <c r="H256" s="2" t="s">
        <v>1290</v>
      </c>
      <c r="I256" s="2" t="b">
        <v>1</v>
      </c>
      <c r="J256" s="2" t="b">
        <v>0</v>
      </c>
      <c r="K256" s="2" t="s">
        <v>1455</v>
      </c>
      <c r="L256" s="2">
        <v>184</v>
      </c>
      <c r="M256" s="2" t="b">
        <v>1</v>
      </c>
      <c r="N256" s="2" t="b">
        <f t="shared" si="18"/>
        <v>1</v>
      </c>
      <c r="O256" s="2" t="b">
        <v>0</v>
      </c>
      <c r="P256" s="2" t="b">
        <f t="shared" si="19"/>
        <v>0</v>
      </c>
      <c r="Q256" s="2" t="b">
        <v>1</v>
      </c>
      <c r="R256" s="2" t="b">
        <f t="shared" si="20"/>
        <v>1</v>
      </c>
      <c r="S256" s="2" t="s">
        <v>1286</v>
      </c>
      <c r="T256" s="2" t="s">
        <v>1290</v>
      </c>
      <c r="U256" s="2" t="s">
        <v>1278</v>
      </c>
      <c r="V256" s="2" t="s">
        <v>1283</v>
      </c>
    </row>
    <row r="257" spans="1:22" ht="15.75" customHeight="1">
      <c r="A257" s="2" t="s">
        <v>373</v>
      </c>
      <c r="B257" s="2" t="s">
        <v>1319</v>
      </c>
      <c r="C257" s="2">
        <v>159</v>
      </c>
      <c r="D257" s="2">
        <f t="shared" si="16"/>
        <v>1.59</v>
      </c>
      <c r="E257" s="2">
        <v>77.5</v>
      </c>
      <c r="F257" s="22">
        <f t="shared" si="17"/>
        <v>30.655432933823818</v>
      </c>
      <c r="G257" s="2" t="b">
        <v>0</v>
      </c>
      <c r="H257" s="2" t="b">
        <v>1</v>
      </c>
      <c r="I257" s="2" t="b">
        <v>0</v>
      </c>
      <c r="J257" s="2" t="s">
        <v>1273</v>
      </c>
      <c r="K257" s="2" t="s">
        <v>1460</v>
      </c>
      <c r="L257" s="2">
        <v>155</v>
      </c>
      <c r="M257" s="2" t="b">
        <v>1</v>
      </c>
      <c r="N257" s="2" t="b">
        <f t="shared" si="18"/>
        <v>1</v>
      </c>
      <c r="P257" s="2" t="b">
        <f t="shared" si="19"/>
        <v>0</v>
      </c>
      <c r="Q257" s="2" t="b">
        <v>1</v>
      </c>
      <c r="R257" s="2" t="b">
        <f t="shared" si="20"/>
        <v>1</v>
      </c>
      <c r="S257" s="2" t="s">
        <v>1286</v>
      </c>
      <c r="T257" s="2" t="s">
        <v>1273</v>
      </c>
      <c r="U257" s="2" t="s">
        <v>1274</v>
      </c>
      <c r="V257" s="2" t="s">
        <v>1287</v>
      </c>
    </row>
    <row r="258" spans="1:22" ht="15.75" customHeight="1">
      <c r="A258" s="2" t="s">
        <v>374</v>
      </c>
      <c r="B258" s="2" t="s">
        <v>1301</v>
      </c>
      <c r="C258" s="2">
        <v>163</v>
      </c>
      <c r="D258" s="2">
        <f t="shared" si="16"/>
        <v>1.63</v>
      </c>
      <c r="E258" s="2">
        <v>69</v>
      </c>
      <c r="F258" s="22">
        <f t="shared" si="17"/>
        <v>25.970115548195267</v>
      </c>
      <c r="G258" s="2" t="b">
        <v>0</v>
      </c>
      <c r="H258" s="2" t="b">
        <v>0</v>
      </c>
      <c r="I258" s="2" t="b">
        <v>0</v>
      </c>
      <c r="J258" s="2" t="b">
        <v>0</v>
      </c>
      <c r="K258" s="2" t="s">
        <v>1321</v>
      </c>
      <c r="L258" s="2">
        <v>164</v>
      </c>
      <c r="M258" s="2" t="b">
        <v>0</v>
      </c>
      <c r="N258" s="2" t="b">
        <f t="shared" si="18"/>
        <v>0</v>
      </c>
      <c r="O258" s="2" t="b">
        <v>0</v>
      </c>
      <c r="P258" s="2" t="b">
        <f t="shared" si="19"/>
        <v>0</v>
      </c>
      <c r="Q258" s="2" t="b">
        <v>0</v>
      </c>
      <c r="R258" s="2" t="b">
        <f t="shared" si="20"/>
        <v>0</v>
      </c>
      <c r="S258" s="2" t="s">
        <v>1292</v>
      </c>
      <c r="T258" s="2" t="s">
        <v>1290</v>
      </c>
      <c r="U258" s="2" t="s">
        <v>1278</v>
      </c>
      <c r="V258" s="2" t="s">
        <v>1296</v>
      </c>
    </row>
    <row r="259" spans="1:22" ht="15.75" customHeight="1">
      <c r="A259" s="2" t="s">
        <v>375</v>
      </c>
      <c r="B259" s="2" t="s">
        <v>1270</v>
      </c>
      <c r="C259" s="2">
        <v>167</v>
      </c>
      <c r="D259" s="2">
        <f t="shared" ref="D259:D322" si="21">C259/100</f>
        <v>1.67</v>
      </c>
      <c r="E259" s="2">
        <v>67.900000000000006</v>
      </c>
      <c r="F259" s="22">
        <f t="shared" ref="F259:F322" si="22">E259/(D259*D259)</f>
        <v>24.346516547742841</v>
      </c>
      <c r="G259" s="2" t="b">
        <v>0</v>
      </c>
      <c r="H259" s="2" t="b">
        <v>0</v>
      </c>
      <c r="I259" s="2" t="b">
        <v>0</v>
      </c>
      <c r="J259" s="2" t="b">
        <v>0</v>
      </c>
      <c r="K259" s="2" t="s">
        <v>1297</v>
      </c>
      <c r="L259" s="2">
        <v>225</v>
      </c>
      <c r="M259" s="2" t="b">
        <v>0</v>
      </c>
      <c r="N259" s="2" t="b">
        <f t="shared" ref="N259:N322" si="23">IF(ISBLANK(M259),FALSE,IF(M259 ="Yes",TRUE,IF(M259="No",FALSE,M259)))</f>
        <v>0</v>
      </c>
      <c r="O259" s="2" t="b">
        <v>0</v>
      </c>
      <c r="P259" s="2" t="b">
        <f t="shared" ref="P259:P322" si="24">IF(ISBLANK(O259),FALSE,IF(O259 ="Yes",TRUE,IF(O259="No",FALSE,O259)))</f>
        <v>0</v>
      </c>
      <c r="Q259" s="2" t="b">
        <v>0</v>
      </c>
      <c r="R259" s="2" t="b">
        <f t="shared" ref="R259:R322" si="25">IF(ISBLANK(Q259),FALSE,IF(Q259 ="Yes",TRUE,IF(Q259="No",FALSE,Q259)))</f>
        <v>0</v>
      </c>
      <c r="S259" s="2" t="s">
        <v>1338</v>
      </c>
      <c r="T259" s="2" t="s">
        <v>1273</v>
      </c>
      <c r="U259" s="2" t="s">
        <v>1278</v>
      </c>
      <c r="V259" s="2" t="s">
        <v>1283</v>
      </c>
    </row>
    <row r="260" spans="1:22" ht="15.75" customHeight="1">
      <c r="A260" s="2" t="s">
        <v>376</v>
      </c>
      <c r="B260" s="2" t="s">
        <v>1307</v>
      </c>
      <c r="C260" s="2">
        <v>160</v>
      </c>
      <c r="D260" s="2">
        <f t="shared" si="21"/>
        <v>1.6</v>
      </c>
      <c r="E260" s="2">
        <v>87.7</v>
      </c>
      <c r="F260" s="22">
        <f t="shared" si="22"/>
        <v>34.257812499999993</v>
      </c>
      <c r="G260" s="2" t="b">
        <v>0</v>
      </c>
      <c r="H260" s="2" t="b">
        <v>0</v>
      </c>
      <c r="I260" s="2" t="b">
        <v>0</v>
      </c>
      <c r="J260" s="2" t="b">
        <v>1</v>
      </c>
      <c r="K260" s="2" t="s">
        <v>1487</v>
      </c>
      <c r="L260" s="2">
        <v>162</v>
      </c>
      <c r="M260" s="2" t="b">
        <v>1</v>
      </c>
      <c r="N260" s="2" t="b">
        <f t="shared" si="23"/>
        <v>1</v>
      </c>
      <c r="O260" s="2" t="b">
        <v>0</v>
      </c>
      <c r="P260" s="2" t="b">
        <f t="shared" si="24"/>
        <v>0</v>
      </c>
      <c r="Q260" s="2" t="b">
        <v>1</v>
      </c>
      <c r="R260" s="2" t="b">
        <f t="shared" si="25"/>
        <v>1</v>
      </c>
      <c r="S260" s="2" t="s">
        <v>1312</v>
      </c>
      <c r="T260" s="2" t="s">
        <v>1273</v>
      </c>
      <c r="U260" s="2" t="s">
        <v>1274</v>
      </c>
      <c r="V260" s="2" t="s">
        <v>1279</v>
      </c>
    </row>
    <row r="261" spans="1:22" ht="15.75" customHeight="1">
      <c r="A261" s="2" t="s">
        <v>377</v>
      </c>
      <c r="B261" s="2" t="s">
        <v>1307</v>
      </c>
      <c r="C261" s="2">
        <v>160</v>
      </c>
      <c r="D261" s="2">
        <f t="shared" si="21"/>
        <v>1.6</v>
      </c>
      <c r="E261" s="2">
        <v>58.4</v>
      </c>
      <c r="F261" s="22">
        <f t="shared" si="22"/>
        <v>22.812499999999996</v>
      </c>
      <c r="G261" s="2" t="b">
        <v>0</v>
      </c>
      <c r="H261" s="2" t="b">
        <v>1</v>
      </c>
      <c r="I261" s="2" t="b">
        <v>1</v>
      </c>
      <c r="J261" s="2" t="b">
        <v>0</v>
      </c>
      <c r="K261" s="2" t="s">
        <v>1488</v>
      </c>
      <c r="L261" s="2">
        <v>184</v>
      </c>
      <c r="M261" s="2" t="b">
        <v>0</v>
      </c>
      <c r="N261" s="2" t="b">
        <f t="shared" si="23"/>
        <v>0</v>
      </c>
      <c r="O261" s="2" t="b">
        <v>0</v>
      </c>
      <c r="P261" s="2" t="b">
        <f t="shared" si="24"/>
        <v>0</v>
      </c>
      <c r="Q261" s="2" t="b">
        <v>0</v>
      </c>
      <c r="R261" s="2" t="b">
        <f t="shared" si="25"/>
        <v>0</v>
      </c>
      <c r="S261" s="2" t="s">
        <v>1329</v>
      </c>
      <c r="T261" s="2" t="s">
        <v>1273</v>
      </c>
      <c r="U261" s="2" t="s">
        <v>1278</v>
      </c>
      <c r="V261" s="2" t="s">
        <v>1287</v>
      </c>
    </row>
    <row r="262" spans="1:22" ht="15.75" customHeight="1">
      <c r="A262" s="2" t="s">
        <v>378</v>
      </c>
      <c r="B262" s="2" t="s">
        <v>1276</v>
      </c>
      <c r="C262" s="2">
        <v>173</v>
      </c>
      <c r="D262" s="2">
        <f t="shared" si="21"/>
        <v>1.73</v>
      </c>
      <c r="E262" s="2">
        <v>89.7</v>
      </c>
      <c r="F262" s="22">
        <f t="shared" si="22"/>
        <v>29.970931203849108</v>
      </c>
      <c r="G262" s="2" t="b">
        <v>0</v>
      </c>
      <c r="H262" s="2" t="b">
        <v>1</v>
      </c>
      <c r="I262" s="2" t="b">
        <v>1</v>
      </c>
      <c r="J262" s="2" t="b">
        <v>0</v>
      </c>
      <c r="K262" s="2" t="s">
        <v>1316</v>
      </c>
      <c r="L262" s="2">
        <v>182</v>
      </c>
      <c r="M262" s="2" t="b">
        <v>0</v>
      </c>
      <c r="N262" s="2" t="b">
        <f t="shared" si="23"/>
        <v>0</v>
      </c>
      <c r="O262" s="2" t="b">
        <v>1</v>
      </c>
      <c r="P262" s="2" t="b">
        <f t="shared" si="24"/>
        <v>1</v>
      </c>
      <c r="Q262" s="2" t="b">
        <v>1</v>
      </c>
      <c r="R262" s="2" t="b">
        <f t="shared" si="25"/>
        <v>1</v>
      </c>
      <c r="S262" s="2" t="s">
        <v>1318</v>
      </c>
      <c r="T262" s="2" t="s">
        <v>1273</v>
      </c>
      <c r="U262" s="2" t="s">
        <v>1274</v>
      </c>
      <c r="V262" s="2" t="s">
        <v>1279</v>
      </c>
    </row>
    <row r="263" spans="1:22" ht="15.75" customHeight="1">
      <c r="A263" s="2" t="s">
        <v>379</v>
      </c>
      <c r="B263" s="2" t="s">
        <v>1293</v>
      </c>
      <c r="C263" s="2">
        <v>170</v>
      </c>
      <c r="D263" s="2">
        <f t="shared" si="21"/>
        <v>1.7</v>
      </c>
      <c r="E263" s="2">
        <v>65</v>
      </c>
      <c r="F263" s="22">
        <f t="shared" si="22"/>
        <v>22.491349480968861</v>
      </c>
      <c r="G263" s="2" t="b">
        <v>0</v>
      </c>
      <c r="H263" s="2" t="b">
        <v>1</v>
      </c>
      <c r="I263" s="2" t="b">
        <v>0</v>
      </c>
      <c r="J263" s="2" t="b">
        <v>0</v>
      </c>
      <c r="K263" s="2" t="s">
        <v>1489</v>
      </c>
      <c r="L263" s="2">
        <v>221</v>
      </c>
      <c r="M263" s="2" t="b">
        <v>0</v>
      </c>
      <c r="N263" s="2" t="b">
        <f t="shared" si="23"/>
        <v>0</v>
      </c>
      <c r="O263" s="2" t="b">
        <v>0</v>
      </c>
      <c r="P263" s="2" t="b">
        <f t="shared" si="24"/>
        <v>0</v>
      </c>
      <c r="Q263" s="2" t="b">
        <v>0</v>
      </c>
      <c r="R263" s="2" t="b">
        <f t="shared" si="25"/>
        <v>0</v>
      </c>
      <c r="S263" s="2" t="s">
        <v>1289</v>
      </c>
      <c r="T263" s="2" t="s">
        <v>1273</v>
      </c>
      <c r="U263" s="2" t="s">
        <v>1300</v>
      </c>
      <c r="V263" s="2" t="s">
        <v>1275</v>
      </c>
    </row>
    <row r="264" spans="1:22" ht="15.75" customHeight="1">
      <c r="A264" s="2" t="s">
        <v>380</v>
      </c>
      <c r="B264" s="2" t="s">
        <v>1307</v>
      </c>
      <c r="C264" s="2">
        <v>159</v>
      </c>
      <c r="D264" s="2">
        <f t="shared" si="21"/>
        <v>1.59</v>
      </c>
      <c r="E264" s="2">
        <v>56.2</v>
      </c>
      <c r="F264" s="22">
        <f t="shared" si="22"/>
        <v>22.230133301689015</v>
      </c>
      <c r="G264" s="2" t="b">
        <v>0</v>
      </c>
      <c r="H264" s="2" t="b">
        <v>0</v>
      </c>
      <c r="I264" s="2" t="b">
        <v>1</v>
      </c>
      <c r="J264" s="2" t="b">
        <v>0</v>
      </c>
      <c r="K264" s="2" t="s">
        <v>1490</v>
      </c>
      <c r="L264" s="2">
        <v>219</v>
      </c>
      <c r="M264" s="2" t="b">
        <v>0</v>
      </c>
      <c r="N264" s="2" t="b">
        <f t="shared" si="23"/>
        <v>0</v>
      </c>
      <c r="O264" s="2" t="b">
        <v>0</v>
      </c>
      <c r="P264" s="2" t="b">
        <f t="shared" si="24"/>
        <v>0</v>
      </c>
      <c r="R264" s="2" t="b">
        <f t="shared" si="25"/>
        <v>0</v>
      </c>
      <c r="S264" s="2" t="s">
        <v>1305</v>
      </c>
      <c r="T264" s="2" t="s">
        <v>1290</v>
      </c>
      <c r="U264" s="2" t="s">
        <v>1300</v>
      </c>
      <c r="V264" s="2" t="s">
        <v>1275</v>
      </c>
    </row>
    <row r="265" spans="1:22" ht="15.75" customHeight="1">
      <c r="A265" s="2" t="s">
        <v>381</v>
      </c>
      <c r="B265" s="2" t="s">
        <v>1293</v>
      </c>
      <c r="C265" s="2">
        <v>168</v>
      </c>
      <c r="D265" s="2">
        <f t="shared" si="21"/>
        <v>1.68</v>
      </c>
      <c r="E265" s="2">
        <v>96.1</v>
      </c>
      <c r="F265" s="22">
        <f t="shared" si="22"/>
        <v>34.049036281179141</v>
      </c>
      <c r="G265" s="2" t="b">
        <v>0</v>
      </c>
      <c r="H265" s="2" t="b">
        <v>0</v>
      </c>
      <c r="I265" s="2" t="b">
        <v>0</v>
      </c>
      <c r="J265" s="2" t="b">
        <v>0</v>
      </c>
      <c r="K265" s="2" t="s">
        <v>1405</v>
      </c>
      <c r="L265" s="2">
        <v>179</v>
      </c>
      <c r="M265" s="2" t="b">
        <v>0</v>
      </c>
      <c r="N265" s="2" t="b">
        <f t="shared" si="23"/>
        <v>0</v>
      </c>
      <c r="O265" s="2" t="b">
        <v>1</v>
      </c>
      <c r="P265" s="2" t="b">
        <f t="shared" si="24"/>
        <v>1</v>
      </c>
      <c r="Q265" s="2" t="b">
        <v>1</v>
      </c>
      <c r="R265" s="2" t="b">
        <f t="shared" si="25"/>
        <v>1</v>
      </c>
      <c r="S265" s="2" t="s">
        <v>1309</v>
      </c>
      <c r="T265" s="2" t="s">
        <v>1290</v>
      </c>
      <c r="U265" s="2" t="s">
        <v>1278</v>
      </c>
      <c r="V265" s="2" t="s">
        <v>1296</v>
      </c>
    </row>
    <row r="266" spans="1:22" ht="15.75" customHeight="1">
      <c r="A266" s="2" t="s">
        <v>383</v>
      </c>
      <c r="B266" s="2" t="s">
        <v>1319</v>
      </c>
      <c r="C266" s="2">
        <v>167</v>
      </c>
      <c r="D266" s="2">
        <f t="shared" si="21"/>
        <v>1.67</v>
      </c>
      <c r="E266" s="2">
        <v>59.7</v>
      </c>
      <c r="F266" s="22">
        <f t="shared" si="22"/>
        <v>21.406289217971246</v>
      </c>
      <c r="G266" s="2" t="b">
        <v>1</v>
      </c>
      <c r="H266" s="2" t="b">
        <v>0</v>
      </c>
      <c r="I266" s="2" t="b">
        <v>0</v>
      </c>
      <c r="J266" s="2" t="b">
        <v>0</v>
      </c>
      <c r="K266" s="2" t="s">
        <v>1491</v>
      </c>
      <c r="L266" s="2">
        <v>227</v>
      </c>
      <c r="M266" s="2" t="b">
        <v>0</v>
      </c>
      <c r="N266" s="2" t="b">
        <f t="shared" si="23"/>
        <v>0</v>
      </c>
      <c r="O266" s="2" t="b">
        <v>0</v>
      </c>
      <c r="P266" s="2" t="b">
        <f t="shared" si="24"/>
        <v>0</v>
      </c>
      <c r="R266" s="2" t="b">
        <f t="shared" si="25"/>
        <v>0</v>
      </c>
      <c r="S266" s="2" t="s">
        <v>1309</v>
      </c>
      <c r="T266" s="2" t="s">
        <v>1273</v>
      </c>
      <c r="U266" s="2" t="s">
        <v>1278</v>
      </c>
      <c r="V266" s="2" t="s">
        <v>1287</v>
      </c>
    </row>
    <row r="267" spans="1:22" ht="15.75" customHeight="1">
      <c r="A267" s="2" t="s">
        <v>384</v>
      </c>
      <c r="B267" s="2" t="s">
        <v>1307</v>
      </c>
      <c r="C267" s="2">
        <v>178</v>
      </c>
      <c r="D267" s="2">
        <f t="shared" si="21"/>
        <v>1.78</v>
      </c>
      <c r="E267" s="2">
        <v>94.6</v>
      </c>
      <c r="F267" s="22">
        <f t="shared" si="22"/>
        <v>29.85734124479232</v>
      </c>
      <c r="G267" s="2" t="b">
        <v>0</v>
      </c>
      <c r="H267" s="2" t="b">
        <v>0</v>
      </c>
      <c r="I267" s="2" t="b">
        <v>0</v>
      </c>
      <c r="J267" s="2" t="b">
        <v>1</v>
      </c>
      <c r="K267" s="2" t="s">
        <v>1492</v>
      </c>
      <c r="L267" s="2">
        <v>206</v>
      </c>
      <c r="M267" s="2" t="b">
        <v>1</v>
      </c>
      <c r="N267" s="2" t="b">
        <f t="shared" si="23"/>
        <v>1</v>
      </c>
      <c r="O267" s="2" t="b">
        <v>0</v>
      </c>
      <c r="P267" s="2" t="b">
        <f t="shared" si="24"/>
        <v>0</v>
      </c>
      <c r="Q267" s="2" t="b">
        <v>1</v>
      </c>
      <c r="R267" s="2" t="b">
        <f t="shared" si="25"/>
        <v>1</v>
      </c>
      <c r="S267" s="2" t="s">
        <v>1282</v>
      </c>
      <c r="T267" s="2" t="s">
        <v>1290</v>
      </c>
      <c r="U267" s="2" t="s">
        <v>1278</v>
      </c>
      <c r="V267" s="2" t="s">
        <v>1283</v>
      </c>
    </row>
    <row r="268" spans="1:22" ht="15.75" customHeight="1">
      <c r="A268" s="2" t="s">
        <v>386</v>
      </c>
      <c r="B268" s="2" t="s">
        <v>1280</v>
      </c>
      <c r="C268" s="2">
        <v>170</v>
      </c>
      <c r="D268" s="2">
        <f t="shared" si="21"/>
        <v>1.7</v>
      </c>
      <c r="E268" s="2">
        <v>65.099999999999994</v>
      </c>
      <c r="F268" s="22">
        <f t="shared" si="22"/>
        <v>22.525951557093425</v>
      </c>
      <c r="G268" s="2" t="b">
        <v>1</v>
      </c>
      <c r="H268" s="2" t="b">
        <v>1</v>
      </c>
      <c r="I268" s="2" t="b">
        <v>0</v>
      </c>
      <c r="J268" s="2" t="b">
        <v>0</v>
      </c>
      <c r="K268" s="2" t="s">
        <v>1493</v>
      </c>
      <c r="L268" s="2">
        <v>208</v>
      </c>
      <c r="M268" s="2" t="b">
        <v>0</v>
      </c>
      <c r="N268" s="2" t="b">
        <f t="shared" si="23"/>
        <v>0</v>
      </c>
      <c r="O268" s="2" t="b">
        <v>0</v>
      </c>
      <c r="P268" s="2" t="b">
        <f t="shared" si="24"/>
        <v>0</v>
      </c>
      <c r="Q268" s="2" t="b">
        <v>0</v>
      </c>
      <c r="R268" s="2" t="b">
        <f t="shared" si="25"/>
        <v>0</v>
      </c>
      <c r="S268" s="2" t="s">
        <v>1329</v>
      </c>
      <c r="T268" s="2" t="s">
        <v>1273</v>
      </c>
      <c r="U268" s="2" t="s">
        <v>1300</v>
      </c>
      <c r="V268" s="2" t="s">
        <v>1287</v>
      </c>
    </row>
    <row r="269" spans="1:22" ht="15.75" customHeight="1">
      <c r="A269" s="2" t="s">
        <v>387</v>
      </c>
      <c r="B269" s="2" t="s">
        <v>1319</v>
      </c>
      <c r="C269" s="2">
        <v>173</v>
      </c>
      <c r="D269" s="2">
        <f t="shared" si="21"/>
        <v>1.73</v>
      </c>
      <c r="E269" s="2">
        <v>104.7</v>
      </c>
      <c r="F269" s="22">
        <f t="shared" si="22"/>
        <v>34.98279260917505</v>
      </c>
      <c r="G269" s="2" t="b">
        <v>1</v>
      </c>
      <c r="H269" s="2" t="b">
        <v>0</v>
      </c>
      <c r="I269" s="2" t="b">
        <v>0</v>
      </c>
      <c r="J269" s="2" t="b">
        <v>1</v>
      </c>
      <c r="K269" s="2" t="s">
        <v>1332</v>
      </c>
      <c r="L269" s="2">
        <v>217</v>
      </c>
      <c r="M269" s="2" t="b">
        <v>1</v>
      </c>
      <c r="N269" s="2" t="b">
        <f t="shared" si="23"/>
        <v>1</v>
      </c>
      <c r="O269" s="2" t="b">
        <v>1</v>
      </c>
      <c r="P269" s="2" t="b">
        <f t="shared" si="24"/>
        <v>1</v>
      </c>
      <c r="Q269" s="2" t="b">
        <v>1</v>
      </c>
      <c r="R269" s="2" t="b">
        <f t="shared" si="25"/>
        <v>1</v>
      </c>
      <c r="S269" s="2" t="s">
        <v>1299</v>
      </c>
      <c r="T269" s="2" t="s">
        <v>1290</v>
      </c>
      <c r="U269" s="2" t="s">
        <v>1278</v>
      </c>
      <c r="V269" s="2" t="s">
        <v>1275</v>
      </c>
    </row>
    <row r="270" spans="1:22" ht="15.75" customHeight="1">
      <c r="A270" s="2" t="s">
        <v>388</v>
      </c>
      <c r="B270" s="2" t="s">
        <v>1319</v>
      </c>
      <c r="C270" s="2">
        <v>160</v>
      </c>
      <c r="D270" s="2">
        <f t="shared" si="21"/>
        <v>1.6</v>
      </c>
      <c r="E270" s="2">
        <v>73</v>
      </c>
      <c r="F270" s="22">
        <f t="shared" si="22"/>
        <v>28.515624999999993</v>
      </c>
      <c r="G270" s="2" t="b">
        <v>0</v>
      </c>
      <c r="H270" s="2" t="b">
        <v>0</v>
      </c>
      <c r="I270" s="2" t="b">
        <v>0</v>
      </c>
      <c r="J270" s="2" t="b">
        <v>1</v>
      </c>
      <c r="K270" s="2" t="s">
        <v>1486</v>
      </c>
      <c r="L270" s="2">
        <v>214</v>
      </c>
      <c r="M270" s="2" t="b">
        <v>1</v>
      </c>
      <c r="N270" s="2" t="b">
        <f t="shared" si="23"/>
        <v>1</v>
      </c>
      <c r="O270" s="2" t="b">
        <v>0</v>
      </c>
      <c r="P270" s="2" t="b">
        <f t="shared" si="24"/>
        <v>0</v>
      </c>
      <c r="Q270" s="2" t="b">
        <v>1</v>
      </c>
      <c r="R270" s="2" t="b">
        <f t="shared" si="25"/>
        <v>1</v>
      </c>
      <c r="S270" s="2" t="s">
        <v>1299</v>
      </c>
      <c r="T270" s="2" t="s">
        <v>1273</v>
      </c>
      <c r="U270" s="2" t="s">
        <v>1300</v>
      </c>
      <c r="V270" s="2" t="s">
        <v>1287</v>
      </c>
    </row>
    <row r="271" spans="1:22" ht="15.75" customHeight="1">
      <c r="A271" s="2" t="s">
        <v>389</v>
      </c>
      <c r="B271" s="2" t="s">
        <v>1293</v>
      </c>
      <c r="C271" s="2">
        <v>174</v>
      </c>
      <c r="D271" s="2">
        <f t="shared" si="21"/>
        <v>1.74</v>
      </c>
      <c r="E271" s="2">
        <v>73.2</v>
      </c>
      <c r="F271" s="22">
        <f t="shared" si="22"/>
        <v>24.177566389219184</v>
      </c>
      <c r="G271" s="2" t="b">
        <v>0</v>
      </c>
      <c r="H271" s="2" t="b">
        <v>1</v>
      </c>
      <c r="I271" s="2" t="b">
        <v>1</v>
      </c>
      <c r="J271" s="2" t="b">
        <v>0</v>
      </c>
      <c r="K271" s="2" t="s">
        <v>1494</v>
      </c>
      <c r="L271" s="2">
        <v>166</v>
      </c>
      <c r="M271" s="2" t="b">
        <v>0</v>
      </c>
      <c r="N271" s="2" t="b">
        <f t="shared" si="23"/>
        <v>0</v>
      </c>
      <c r="O271" s="2" t="b">
        <v>0</v>
      </c>
      <c r="P271" s="2" t="b">
        <f t="shared" si="24"/>
        <v>0</v>
      </c>
      <c r="R271" s="2" t="b">
        <f t="shared" si="25"/>
        <v>0</v>
      </c>
      <c r="S271" s="2" t="s">
        <v>1282</v>
      </c>
      <c r="U271" s="2" t="s">
        <v>1300</v>
      </c>
      <c r="V271" s="2" t="s">
        <v>1283</v>
      </c>
    </row>
    <row r="272" spans="1:22" ht="15.75" customHeight="1">
      <c r="A272" s="2" t="s">
        <v>390</v>
      </c>
      <c r="B272" s="2" t="s">
        <v>1284</v>
      </c>
      <c r="C272" s="2">
        <v>173</v>
      </c>
      <c r="D272" s="2">
        <f t="shared" si="21"/>
        <v>1.73</v>
      </c>
      <c r="E272" s="2">
        <v>75.2</v>
      </c>
      <c r="F272" s="22">
        <f t="shared" si="22"/>
        <v>25.126131845367368</v>
      </c>
      <c r="G272" s="2" t="b">
        <v>0</v>
      </c>
      <c r="H272" s="2" t="b">
        <v>0</v>
      </c>
      <c r="I272" s="2" t="b">
        <v>1</v>
      </c>
      <c r="J272" s="2" t="b">
        <v>0</v>
      </c>
      <c r="K272" s="2" t="s">
        <v>1495</v>
      </c>
      <c r="L272" s="2">
        <v>169</v>
      </c>
      <c r="M272" s="2" t="b">
        <v>0</v>
      </c>
      <c r="N272" s="2" t="b">
        <f t="shared" si="23"/>
        <v>0</v>
      </c>
      <c r="O272" s="2" t="b">
        <v>0</v>
      </c>
      <c r="P272" s="2" t="b">
        <f t="shared" si="24"/>
        <v>0</v>
      </c>
      <c r="Q272" s="2" t="b">
        <v>0</v>
      </c>
      <c r="R272" s="2" t="b">
        <f t="shared" si="25"/>
        <v>0</v>
      </c>
      <c r="S272" s="2" t="s">
        <v>1338</v>
      </c>
      <c r="T272" s="2" t="s">
        <v>1290</v>
      </c>
      <c r="U272" s="2" t="s">
        <v>1274</v>
      </c>
      <c r="V272" s="2" t="s">
        <v>1287</v>
      </c>
    </row>
    <row r="273" spans="1:22" ht="15.75" customHeight="1">
      <c r="A273" s="2" t="s">
        <v>391</v>
      </c>
      <c r="B273" s="2" t="s">
        <v>1319</v>
      </c>
      <c r="C273" s="2">
        <v>157</v>
      </c>
      <c r="D273" s="2">
        <f t="shared" si="21"/>
        <v>1.57</v>
      </c>
      <c r="E273" s="2">
        <v>79.099999999999994</v>
      </c>
      <c r="F273" s="22">
        <f t="shared" si="22"/>
        <v>32.090551340825179</v>
      </c>
      <c r="G273" s="2" t="b">
        <v>0</v>
      </c>
      <c r="H273" s="2" t="b">
        <v>0</v>
      </c>
      <c r="I273" s="2" t="b">
        <v>1</v>
      </c>
      <c r="J273" s="2" t="b">
        <v>0</v>
      </c>
      <c r="K273" s="2" t="s">
        <v>1496</v>
      </c>
      <c r="L273" s="2">
        <v>228</v>
      </c>
      <c r="M273" s="2" t="b">
        <v>1</v>
      </c>
      <c r="N273" s="2" t="b">
        <f t="shared" si="23"/>
        <v>1</v>
      </c>
      <c r="O273" s="2" t="b">
        <v>0</v>
      </c>
      <c r="P273" s="2" t="b">
        <f t="shared" si="24"/>
        <v>0</v>
      </c>
      <c r="Q273" s="2" t="b">
        <v>1</v>
      </c>
      <c r="R273" s="2" t="b">
        <f t="shared" si="25"/>
        <v>1</v>
      </c>
      <c r="S273" s="2" t="s">
        <v>1286</v>
      </c>
      <c r="U273" s="2" t="s">
        <v>1300</v>
      </c>
      <c r="V273" s="2" t="s">
        <v>1287</v>
      </c>
    </row>
    <row r="274" spans="1:22" ht="15.75" customHeight="1">
      <c r="A274" s="2" t="s">
        <v>392</v>
      </c>
      <c r="B274" s="2" t="s">
        <v>1276</v>
      </c>
      <c r="C274" s="2">
        <v>173</v>
      </c>
      <c r="D274" s="2">
        <f t="shared" si="21"/>
        <v>1.73</v>
      </c>
      <c r="E274" s="2">
        <v>78</v>
      </c>
      <c r="F274" s="22">
        <f t="shared" si="22"/>
        <v>26.061679307694877</v>
      </c>
      <c r="G274" s="2" t="b">
        <v>1</v>
      </c>
      <c r="H274" s="2" t="b">
        <v>0</v>
      </c>
      <c r="I274" s="2" t="b">
        <v>1</v>
      </c>
      <c r="J274" s="2" t="b">
        <v>0</v>
      </c>
      <c r="K274" s="2" t="s">
        <v>1404</v>
      </c>
      <c r="L274" s="2">
        <v>165</v>
      </c>
      <c r="M274" s="2" t="b">
        <v>0</v>
      </c>
      <c r="N274" s="2" t="b">
        <f t="shared" si="23"/>
        <v>0</v>
      </c>
      <c r="O274" s="2" t="b">
        <v>0</v>
      </c>
      <c r="P274" s="2" t="b">
        <f t="shared" si="24"/>
        <v>0</v>
      </c>
      <c r="Q274" s="2" t="b">
        <v>0</v>
      </c>
      <c r="R274" s="2" t="b">
        <f t="shared" si="25"/>
        <v>0</v>
      </c>
      <c r="S274" s="2" t="s">
        <v>1338</v>
      </c>
      <c r="T274" s="2" t="s">
        <v>1273</v>
      </c>
      <c r="U274" s="2" t="s">
        <v>1278</v>
      </c>
      <c r="V274" s="2" t="s">
        <v>1287</v>
      </c>
    </row>
    <row r="275" spans="1:22" ht="15.75" customHeight="1">
      <c r="A275" s="2" t="s">
        <v>393</v>
      </c>
      <c r="B275" s="2" t="s">
        <v>1293</v>
      </c>
      <c r="C275" s="2">
        <v>153</v>
      </c>
      <c r="D275" s="2">
        <f t="shared" si="21"/>
        <v>1.53</v>
      </c>
      <c r="E275" s="2">
        <v>49.3</v>
      </c>
      <c r="F275" s="22">
        <f t="shared" si="22"/>
        <v>21.060275962236744</v>
      </c>
      <c r="G275" s="2" t="b">
        <v>0</v>
      </c>
      <c r="H275" s="2" t="b">
        <v>1</v>
      </c>
      <c r="I275" s="2" t="b">
        <v>0</v>
      </c>
      <c r="J275" s="2" t="b">
        <v>0</v>
      </c>
      <c r="K275" s="2" t="s">
        <v>1402</v>
      </c>
      <c r="L275" s="2">
        <v>177</v>
      </c>
      <c r="N275" s="2" t="b">
        <f t="shared" si="23"/>
        <v>0</v>
      </c>
      <c r="O275" s="2" t="b">
        <v>0</v>
      </c>
      <c r="P275" s="2" t="b">
        <f t="shared" si="24"/>
        <v>0</v>
      </c>
      <c r="Q275" s="2" t="b">
        <v>0</v>
      </c>
      <c r="R275" s="2" t="b">
        <f t="shared" si="25"/>
        <v>0</v>
      </c>
      <c r="S275" s="2" t="s">
        <v>1327</v>
      </c>
      <c r="T275" s="2" t="s">
        <v>1290</v>
      </c>
      <c r="U275" s="2" t="s">
        <v>1278</v>
      </c>
      <c r="V275" s="2" t="s">
        <v>1275</v>
      </c>
    </row>
    <row r="276" spans="1:22" ht="15.75" customHeight="1">
      <c r="A276" s="2" t="s">
        <v>394</v>
      </c>
      <c r="B276" s="2" t="s">
        <v>1319</v>
      </c>
      <c r="C276" s="2">
        <v>178</v>
      </c>
      <c r="D276" s="2">
        <f t="shared" si="21"/>
        <v>1.78</v>
      </c>
      <c r="E276" s="2">
        <v>94.1</v>
      </c>
      <c r="F276" s="22">
        <f t="shared" si="22"/>
        <v>29.699532887261707</v>
      </c>
      <c r="G276" s="2" t="b">
        <v>1</v>
      </c>
      <c r="H276" s="2" t="b">
        <v>0</v>
      </c>
      <c r="I276" s="2" t="b">
        <v>0</v>
      </c>
      <c r="J276" s="2" t="b">
        <v>0</v>
      </c>
      <c r="K276" s="2" t="s">
        <v>1497</v>
      </c>
      <c r="L276" s="2">
        <v>173</v>
      </c>
      <c r="M276" s="2" t="b">
        <v>0</v>
      </c>
      <c r="N276" s="2" t="b">
        <f t="shared" si="23"/>
        <v>0</v>
      </c>
      <c r="O276" s="2" t="b">
        <v>1</v>
      </c>
      <c r="P276" s="2" t="b">
        <f t="shared" si="24"/>
        <v>1</v>
      </c>
      <c r="Q276" s="2" t="b">
        <v>1</v>
      </c>
      <c r="R276" s="2" t="b">
        <f t="shared" si="25"/>
        <v>1</v>
      </c>
      <c r="S276" s="2" t="s">
        <v>1327</v>
      </c>
      <c r="T276" s="2" t="s">
        <v>1290</v>
      </c>
      <c r="U276" s="2" t="s">
        <v>1300</v>
      </c>
      <c r="V276" s="2" t="s">
        <v>1275</v>
      </c>
    </row>
    <row r="277" spans="1:22" ht="15.75" customHeight="1">
      <c r="A277" s="2" t="s">
        <v>395</v>
      </c>
      <c r="B277" s="2" t="s">
        <v>1301</v>
      </c>
      <c r="C277" s="2">
        <v>175</v>
      </c>
      <c r="D277" s="2">
        <f t="shared" si="21"/>
        <v>1.75</v>
      </c>
      <c r="E277" s="2">
        <v>100.7</v>
      </c>
      <c r="F277" s="22">
        <f t="shared" si="22"/>
        <v>32.881632653061224</v>
      </c>
      <c r="G277" s="2" t="b">
        <v>0</v>
      </c>
      <c r="H277" s="2" t="b">
        <v>1</v>
      </c>
      <c r="I277" s="2" t="b">
        <v>0</v>
      </c>
      <c r="J277" s="2" t="b">
        <v>0</v>
      </c>
      <c r="K277" s="2" t="s">
        <v>1498</v>
      </c>
      <c r="L277" s="2">
        <v>217</v>
      </c>
      <c r="N277" s="2" t="b">
        <f t="shared" si="23"/>
        <v>0</v>
      </c>
      <c r="O277" s="2" t="b">
        <v>1</v>
      </c>
      <c r="P277" s="2" t="b">
        <f t="shared" si="24"/>
        <v>1</v>
      </c>
      <c r="Q277" s="2" t="b">
        <v>1</v>
      </c>
      <c r="R277" s="2" t="b">
        <f t="shared" si="25"/>
        <v>1</v>
      </c>
      <c r="S277" s="2" t="s">
        <v>1292</v>
      </c>
      <c r="T277" s="2" t="s">
        <v>1290</v>
      </c>
      <c r="U277" s="2" t="s">
        <v>1300</v>
      </c>
      <c r="V277" s="2" t="s">
        <v>1287</v>
      </c>
    </row>
    <row r="278" spans="1:22" ht="15.75" customHeight="1">
      <c r="A278" s="2" t="s">
        <v>396</v>
      </c>
      <c r="B278" s="2" t="s">
        <v>1276</v>
      </c>
      <c r="C278" s="2">
        <v>161</v>
      </c>
      <c r="D278" s="2">
        <f t="shared" si="21"/>
        <v>1.61</v>
      </c>
      <c r="E278" s="2">
        <v>52.2</v>
      </c>
      <c r="F278" s="22">
        <f t="shared" si="22"/>
        <v>20.138111955557267</v>
      </c>
      <c r="G278" s="2" t="b">
        <v>1</v>
      </c>
      <c r="H278" s="2" t="b">
        <v>1</v>
      </c>
      <c r="I278" s="2" t="b">
        <v>0</v>
      </c>
      <c r="J278" s="2" t="b">
        <v>0</v>
      </c>
      <c r="K278" s="2" t="s">
        <v>1499</v>
      </c>
      <c r="L278" s="2">
        <v>180</v>
      </c>
      <c r="M278" s="2" t="b">
        <v>0</v>
      </c>
      <c r="N278" s="2" t="b">
        <f t="shared" si="23"/>
        <v>0</v>
      </c>
      <c r="O278" s="2" t="b">
        <v>0</v>
      </c>
      <c r="P278" s="2" t="b">
        <f t="shared" si="24"/>
        <v>0</v>
      </c>
      <c r="Q278" s="2" t="b">
        <v>0</v>
      </c>
      <c r="R278" s="2" t="b">
        <f t="shared" si="25"/>
        <v>0</v>
      </c>
      <c r="S278" s="2" t="s">
        <v>1289</v>
      </c>
      <c r="T278" s="2" t="s">
        <v>1290</v>
      </c>
      <c r="U278" s="2" t="s">
        <v>1274</v>
      </c>
      <c r="V278" s="2" t="s">
        <v>1283</v>
      </c>
    </row>
    <row r="279" spans="1:22" ht="15.75" customHeight="1">
      <c r="A279" s="2" t="s">
        <v>397</v>
      </c>
      <c r="B279" s="2" t="s">
        <v>1270</v>
      </c>
      <c r="C279" s="2">
        <v>167</v>
      </c>
      <c r="D279" s="2">
        <f t="shared" si="21"/>
        <v>1.67</v>
      </c>
      <c r="E279" s="2">
        <v>67.8</v>
      </c>
      <c r="F279" s="22">
        <f t="shared" si="22"/>
        <v>24.310660116891963</v>
      </c>
      <c r="G279" s="2" t="b">
        <v>0</v>
      </c>
      <c r="H279" s="2" t="b">
        <v>1</v>
      </c>
      <c r="I279" s="2" t="b">
        <v>0</v>
      </c>
      <c r="J279" s="2" t="b">
        <v>0</v>
      </c>
      <c r="K279" s="2" t="s">
        <v>1424</v>
      </c>
      <c r="L279" s="2">
        <v>222</v>
      </c>
      <c r="M279" s="2" t="b">
        <v>0</v>
      </c>
      <c r="N279" s="2" t="b">
        <f t="shared" si="23"/>
        <v>0</v>
      </c>
      <c r="O279" s="2" t="b">
        <v>0</v>
      </c>
      <c r="P279" s="2" t="b">
        <f t="shared" si="24"/>
        <v>0</v>
      </c>
      <c r="Q279" s="2" t="b">
        <v>0</v>
      </c>
      <c r="R279" s="2" t="b">
        <f t="shared" si="25"/>
        <v>0</v>
      </c>
      <c r="S279" s="2" t="s">
        <v>1295</v>
      </c>
      <c r="T279" s="2" t="s">
        <v>1290</v>
      </c>
      <c r="U279" s="2" t="s">
        <v>1274</v>
      </c>
      <c r="V279" s="2" t="s">
        <v>1296</v>
      </c>
    </row>
    <row r="280" spans="1:22" ht="15.75" customHeight="1">
      <c r="A280" s="2" t="s">
        <v>398</v>
      </c>
      <c r="B280" s="2" t="s">
        <v>1307</v>
      </c>
      <c r="C280" s="2">
        <v>164</v>
      </c>
      <c r="D280" s="2">
        <f t="shared" si="21"/>
        <v>1.64</v>
      </c>
      <c r="E280" s="2">
        <v>71.2</v>
      </c>
      <c r="F280" s="22">
        <f t="shared" si="22"/>
        <v>26.472337894110655</v>
      </c>
      <c r="G280" s="2" t="b">
        <v>0</v>
      </c>
      <c r="H280" s="2" t="b">
        <v>1</v>
      </c>
      <c r="I280" s="2" t="b">
        <v>1</v>
      </c>
      <c r="J280" s="2" t="b">
        <v>0</v>
      </c>
      <c r="K280" s="2" t="s">
        <v>1500</v>
      </c>
      <c r="L280" s="2">
        <v>197</v>
      </c>
      <c r="M280" s="2" t="b">
        <v>0</v>
      </c>
      <c r="N280" s="2" t="b">
        <f t="shared" si="23"/>
        <v>0</v>
      </c>
      <c r="O280" s="2" t="b">
        <v>0</v>
      </c>
      <c r="P280" s="2" t="b">
        <f t="shared" si="24"/>
        <v>0</v>
      </c>
      <c r="Q280" s="2" t="b">
        <v>0</v>
      </c>
      <c r="R280" s="2" t="b">
        <f t="shared" si="25"/>
        <v>0</v>
      </c>
      <c r="S280" s="2" t="s">
        <v>1295</v>
      </c>
      <c r="T280" s="2" t="s">
        <v>1290</v>
      </c>
      <c r="U280" s="2" t="s">
        <v>1274</v>
      </c>
      <c r="V280" s="2" t="s">
        <v>1287</v>
      </c>
    </row>
    <row r="281" spans="1:22" ht="15.75" customHeight="1">
      <c r="A281" s="2" t="s">
        <v>400</v>
      </c>
      <c r="B281" s="2" t="s">
        <v>1307</v>
      </c>
      <c r="C281" s="2">
        <v>170</v>
      </c>
      <c r="D281" s="2">
        <f t="shared" si="21"/>
        <v>1.7</v>
      </c>
      <c r="E281" s="2">
        <v>69</v>
      </c>
      <c r="F281" s="22">
        <f t="shared" si="22"/>
        <v>23.87543252595156</v>
      </c>
      <c r="G281" s="2" t="b">
        <v>1</v>
      </c>
      <c r="H281" s="2" t="b">
        <v>0</v>
      </c>
      <c r="I281" s="2" t="b">
        <v>0</v>
      </c>
      <c r="J281" s="2" t="b">
        <v>0</v>
      </c>
      <c r="K281" s="2" t="s">
        <v>1472</v>
      </c>
      <c r="L281" s="2">
        <v>158</v>
      </c>
      <c r="M281" s="2" t="b">
        <v>0</v>
      </c>
      <c r="N281" s="2" t="b">
        <f t="shared" si="23"/>
        <v>0</v>
      </c>
      <c r="O281" s="2" t="b">
        <v>0</v>
      </c>
      <c r="P281" s="2" t="b">
        <f t="shared" si="24"/>
        <v>0</v>
      </c>
      <c r="Q281" s="2" t="b">
        <v>0</v>
      </c>
      <c r="R281" s="2" t="b">
        <f t="shared" si="25"/>
        <v>0</v>
      </c>
      <c r="S281" s="2" t="s">
        <v>1338</v>
      </c>
      <c r="U281" s="2" t="s">
        <v>1274</v>
      </c>
      <c r="V281" s="2" t="s">
        <v>1287</v>
      </c>
    </row>
    <row r="282" spans="1:22" ht="15.75" customHeight="1">
      <c r="A282" s="2" t="s">
        <v>401</v>
      </c>
      <c r="B282" s="2" t="s">
        <v>1307</v>
      </c>
      <c r="C282" s="2">
        <v>161</v>
      </c>
      <c r="D282" s="2">
        <f t="shared" si="21"/>
        <v>1.61</v>
      </c>
      <c r="E282" s="2">
        <v>54.6</v>
      </c>
      <c r="F282" s="22">
        <f t="shared" si="22"/>
        <v>21.064002160410475</v>
      </c>
      <c r="G282" s="2" t="b">
        <v>0</v>
      </c>
      <c r="H282" s="2" t="b">
        <v>0</v>
      </c>
      <c r="I282" s="2" t="b">
        <v>1</v>
      </c>
      <c r="J282" s="2" t="b">
        <v>0</v>
      </c>
      <c r="K282" s="2" t="s">
        <v>1501</v>
      </c>
      <c r="L282" s="2">
        <v>194</v>
      </c>
      <c r="M282" s="2" t="b">
        <v>0</v>
      </c>
      <c r="N282" s="2" t="b">
        <f t="shared" si="23"/>
        <v>0</v>
      </c>
      <c r="P282" s="2" t="b">
        <f t="shared" si="24"/>
        <v>0</v>
      </c>
      <c r="Q282" s="2" t="b">
        <v>0</v>
      </c>
      <c r="R282" s="2" t="b">
        <f t="shared" si="25"/>
        <v>0</v>
      </c>
      <c r="S282" s="2" t="s">
        <v>1338</v>
      </c>
      <c r="T282" s="2" t="s">
        <v>1273</v>
      </c>
      <c r="U282" s="2" t="s">
        <v>1300</v>
      </c>
      <c r="V282" s="2" t="s">
        <v>1287</v>
      </c>
    </row>
    <row r="283" spans="1:22" ht="15.75" customHeight="1">
      <c r="A283" s="2" t="s">
        <v>403</v>
      </c>
      <c r="B283" s="2" t="s">
        <v>1301</v>
      </c>
      <c r="C283" s="2">
        <v>164</v>
      </c>
      <c r="D283" s="2">
        <f t="shared" si="21"/>
        <v>1.64</v>
      </c>
      <c r="E283" s="2">
        <v>59.9</v>
      </c>
      <c r="F283" s="22">
        <f t="shared" si="22"/>
        <v>22.270969660916126</v>
      </c>
      <c r="G283" s="2" t="b">
        <v>1</v>
      </c>
      <c r="H283" s="2" t="b">
        <v>1</v>
      </c>
      <c r="I283" s="2" t="b">
        <v>1</v>
      </c>
      <c r="J283" s="2" t="b">
        <v>0</v>
      </c>
      <c r="K283" s="2" t="s">
        <v>1502</v>
      </c>
      <c r="L283" s="2">
        <v>172</v>
      </c>
      <c r="M283" s="2" t="b">
        <v>0</v>
      </c>
      <c r="N283" s="2" t="b">
        <f t="shared" si="23"/>
        <v>0</v>
      </c>
      <c r="P283" s="2" t="b">
        <f t="shared" si="24"/>
        <v>0</v>
      </c>
      <c r="Q283" s="2" t="b">
        <v>0</v>
      </c>
      <c r="R283" s="2" t="b">
        <f t="shared" si="25"/>
        <v>0</v>
      </c>
      <c r="S283" s="2" t="s">
        <v>1327</v>
      </c>
      <c r="T283" s="2" t="s">
        <v>1290</v>
      </c>
      <c r="U283" s="2" t="s">
        <v>1274</v>
      </c>
      <c r="V283" s="2" t="s">
        <v>1275</v>
      </c>
    </row>
    <row r="284" spans="1:22" ht="15.75" customHeight="1">
      <c r="A284" s="2" t="s">
        <v>404</v>
      </c>
      <c r="B284" s="2" t="s">
        <v>1293</v>
      </c>
      <c r="C284" s="2">
        <v>174</v>
      </c>
      <c r="D284" s="2">
        <f t="shared" si="21"/>
        <v>1.74</v>
      </c>
      <c r="E284" s="2">
        <v>74</v>
      </c>
      <c r="F284" s="22">
        <f t="shared" si="22"/>
        <v>24.441802087462015</v>
      </c>
      <c r="G284" s="2" t="b">
        <v>1</v>
      </c>
      <c r="H284" s="2" t="b">
        <v>0</v>
      </c>
      <c r="I284" s="2" t="b">
        <v>0</v>
      </c>
      <c r="J284" s="2" t="b">
        <v>0</v>
      </c>
      <c r="K284" s="2" t="s">
        <v>1410</v>
      </c>
      <c r="L284" s="2">
        <v>229</v>
      </c>
      <c r="M284" s="2" t="b">
        <v>0</v>
      </c>
      <c r="N284" s="2" t="b">
        <f t="shared" si="23"/>
        <v>0</v>
      </c>
      <c r="O284" s="2" t="b">
        <v>0</v>
      </c>
      <c r="P284" s="2" t="b">
        <f t="shared" si="24"/>
        <v>0</v>
      </c>
      <c r="Q284" s="2" t="b">
        <v>0</v>
      </c>
      <c r="R284" s="2" t="b">
        <f t="shared" si="25"/>
        <v>0</v>
      </c>
      <c r="S284" s="2" t="s">
        <v>1318</v>
      </c>
      <c r="T284" s="2" t="s">
        <v>1273</v>
      </c>
      <c r="U284" s="2" t="s">
        <v>1274</v>
      </c>
      <c r="V284" s="2" t="s">
        <v>1279</v>
      </c>
    </row>
    <row r="285" spans="1:22" ht="15.75" customHeight="1">
      <c r="A285" s="2" t="s">
        <v>406</v>
      </c>
      <c r="B285" s="2" t="s">
        <v>1307</v>
      </c>
      <c r="C285" s="2">
        <v>156</v>
      </c>
      <c r="D285" s="2">
        <f t="shared" si="21"/>
        <v>1.56</v>
      </c>
      <c r="E285" s="2">
        <v>84.9</v>
      </c>
      <c r="F285" s="22">
        <f t="shared" si="22"/>
        <v>34.886587771203153</v>
      </c>
      <c r="G285" s="2" t="b">
        <v>0</v>
      </c>
      <c r="H285" s="2" t="b">
        <v>0</v>
      </c>
      <c r="I285" s="2" t="b">
        <v>1</v>
      </c>
      <c r="J285" s="2" t="b">
        <v>0</v>
      </c>
      <c r="K285" s="2" t="s">
        <v>1503</v>
      </c>
      <c r="L285" s="2">
        <v>175</v>
      </c>
      <c r="M285" s="2" t="b">
        <v>1</v>
      </c>
      <c r="N285" s="2" t="b">
        <f t="shared" si="23"/>
        <v>1</v>
      </c>
      <c r="O285" s="2" t="b">
        <v>1</v>
      </c>
      <c r="P285" s="2" t="b">
        <f t="shared" si="24"/>
        <v>1</v>
      </c>
      <c r="Q285" s="2" t="b">
        <v>1</v>
      </c>
      <c r="R285" s="2" t="b">
        <f t="shared" si="25"/>
        <v>1</v>
      </c>
      <c r="S285" s="2" t="s">
        <v>1286</v>
      </c>
      <c r="T285" s="2" t="s">
        <v>1290</v>
      </c>
      <c r="U285" s="2" t="s">
        <v>1274</v>
      </c>
      <c r="V285" s="2" t="s">
        <v>1283</v>
      </c>
    </row>
    <row r="286" spans="1:22" ht="15.75" customHeight="1">
      <c r="A286" s="2" t="s">
        <v>407</v>
      </c>
      <c r="B286" s="2" t="s">
        <v>1301</v>
      </c>
      <c r="C286" s="2">
        <v>173</v>
      </c>
      <c r="D286" s="2">
        <f t="shared" si="21"/>
        <v>1.73</v>
      </c>
      <c r="E286" s="2">
        <v>65.5</v>
      </c>
      <c r="F286" s="22">
        <f t="shared" si="22"/>
        <v>21.88512813658993</v>
      </c>
      <c r="G286" s="2" t="b">
        <v>0</v>
      </c>
      <c r="H286" s="2" t="b">
        <v>1</v>
      </c>
      <c r="I286" s="2" t="b">
        <v>1</v>
      </c>
      <c r="J286" s="2" t="b">
        <v>0</v>
      </c>
      <c r="K286" s="2" t="s">
        <v>1471</v>
      </c>
      <c r="L286" s="2">
        <v>220</v>
      </c>
      <c r="M286" s="2" t="b">
        <v>0</v>
      </c>
      <c r="N286" s="2" t="b">
        <f t="shared" si="23"/>
        <v>0</v>
      </c>
      <c r="O286" s="2" t="b">
        <v>0</v>
      </c>
      <c r="P286" s="2" t="b">
        <f t="shared" si="24"/>
        <v>0</v>
      </c>
      <c r="Q286" s="2" t="b">
        <v>0</v>
      </c>
      <c r="R286" s="2" t="b">
        <f t="shared" si="25"/>
        <v>0</v>
      </c>
      <c r="S286" s="2" t="s">
        <v>1309</v>
      </c>
      <c r="T286" s="2" t="s">
        <v>1290</v>
      </c>
      <c r="U286" s="2" t="s">
        <v>1300</v>
      </c>
      <c r="V286" s="2" t="s">
        <v>1296</v>
      </c>
    </row>
    <row r="287" spans="1:22" ht="15.75" customHeight="1">
      <c r="A287" s="2" t="s">
        <v>408</v>
      </c>
      <c r="B287" s="2" t="s">
        <v>1319</v>
      </c>
      <c r="C287" s="2">
        <v>174</v>
      </c>
      <c r="D287" s="2">
        <f t="shared" si="21"/>
        <v>1.74</v>
      </c>
      <c r="E287" s="2">
        <v>96.3</v>
      </c>
      <c r="F287" s="22">
        <f t="shared" si="22"/>
        <v>31.807372175980973</v>
      </c>
      <c r="G287" s="2" t="b">
        <v>0</v>
      </c>
      <c r="H287" s="2" t="b">
        <v>0</v>
      </c>
      <c r="I287" s="2" t="b">
        <v>0</v>
      </c>
      <c r="J287" s="2" t="b">
        <v>0</v>
      </c>
      <c r="K287" s="2" t="s">
        <v>1446</v>
      </c>
      <c r="L287" s="2">
        <v>180</v>
      </c>
      <c r="M287" s="2" t="b">
        <v>0</v>
      </c>
      <c r="N287" s="2" t="b">
        <f t="shared" si="23"/>
        <v>0</v>
      </c>
      <c r="O287" s="2" t="b">
        <v>1</v>
      </c>
      <c r="P287" s="2" t="b">
        <f t="shared" si="24"/>
        <v>1</v>
      </c>
      <c r="Q287" s="2" t="b">
        <v>1</v>
      </c>
      <c r="R287" s="2" t="b">
        <f t="shared" si="25"/>
        <v>1</v>
      </c>
      <c r="S287" s="2" t="s">
        <v>1305</v>
      </c>
      <c r="T287" s="2" t="s">
        <v>1290</v>
      </c>
      <c r="U287" s="2" t="s">
        <v>1278</v>
      </c>
      <c r="V287" s="2" t="s">
        <v>1275</v>
      </c>
    </row>
    <row r="288" spans="1:22" ht="15.75" customHeight="1">
      <c r="A288" s="2" t="s">
        <v>409</v>
      </c>
      <c r="B288" s="2" t="s">
        <v>1319</v>
      </c>
      <c r="C288" s="2">
        <v>167</v>
      </c>
      <c r="D288" s="2">
        <f t="shared" si="21"/>
        <v>1.67</v>
      </c>
      <c r="E288" s="2">
        <v>78.099999999999994</v>
      </c>
      <c r="F288" s="22">
        <f t="shared" si="22"/>
        <v>28.003872494531894</v>
      </c>
      <c r="G288" s="2" t="b">
        <v>1</v>
      </c>
      <c r="H288" s="2" t="b">
        <v>0</v>
      </c>
      <c r="I288" s="2" t="b">
        <v>0</v>
      </c>
      <c r="J288" s="2" t="b">
        <v>0</v>
      </c>
      <c r="K288" s="2" t="s">
        <v>1388</v>
      </c>
      <c r="L288" s="2">
        <v>162</v>
      </c>
      <c r="M288" s="2" t="b">
        <v>0</v>
      </c>
      <c r="N288" s="2" t="b">
        <f t="shared" si="23"/>
        <v>0</v>
      </c>
      <c r="O288" s="2" t="b">
        <v>1</v>
      </c>
      <c r="P288" s="2" t="b">
        <f t="shared" si="24"/>
        <v>1</v>
      </c>
      <c r="Q288" s="2" t="b">
        <v>1</v>
      </c>
      <c r="R288" s="2" t="b">
        <f t="shared" si="25"/>
        <v>1</v>
      </c>
      <c r="S288" s="2" t="s">
        <v>1272</v>
      </c>
      <c r="T288" s="2" t="s">
        <v>1273</v>
      </c>
      <c r="U288" s="2" t="s">
        <v>1274</v>
      </c>
      <c r="V288" s="2" t="s">
        <v>1283</v>
      </c>
    </row>
    <row r="289" spans="1:22" ht="15.75" customHeight="1">
      <c r="A289" s="2" t="s">
        <v>410</v>
      </c>
      <c r="B289" s="2" t="s">
        <v>1276</v>
      </c>
      <c r="C289" s="2">
        <v>164</v>
      </c>
      <c r="D289" s="2">
        <f t="shared" si="21"/>
        <v>1.64</v>
      </c>
      <c r="E289" s="2">
        <v>59.6</v>
      </c>
      <c r="F289" s="22">
        <f t="shared" si="22"/>
        <v>22.159428911362287</v>
      </c>
      <c r="G289" s="2" t="b">
        <v>0</v>
      </c>
      <c r="H289" s="2" t="b">
        <v>1</v>
      </c>
      <c r="I289" s="2" t="b">
        <v>0</v>
      </c>
      <c r="J289" s="2" t="b">
        <v>0</v>
      </c>
      <c r="K289" s="2" t="s">
        <v>1504</v>
      </c>
      <c r="L289" s="2">
        <v>204</v>
      </c>
      <c r="M289" s="2" t="b">
        <v>0</v>
      </c>
      <c r="N289" s="2" t="b">
        <f t="shared" si="23"/>
        <v>0</v>
      </c>
      <c r="O289" s="2" t="b">
        <v>0</v>
      </c>
      <c r="P289" s="2" t="b">
        <f t="shared" si="24"/>
        <v>0</v>
      </c>
      <c r="Q289" s="2" t="b">
        <v>0</v>
      </c>
      <c r="R289" s="2" t="b">
        <f t="shared" si="25"/>
        <v>0</v>
      </c>
      <c r="S289" s="2" t="s">
        <v>1305</v>
      </c>
      <c r="T289" s="2" t="s">
        <v>1273</v>
      </c>
      <c r="U289" s="2" t="s">
        <v>1278</v>
      </c>
      <c r="V289" s="2" t="s">
        <v>1279</v>
      </c>
    </row>
    <row r="290" spans="1:22" ht="15.75" customHeight="1">
      <c r="A290" s="2" t="s">
        <v>411</v>
      </c>
      <c r="B290" s="2" t="s">
        <v>1293</v>
      </c>
      <c r="C290" s="2">
        <v>172</v>
      </c>
      <c r="D290" s="2">
        <f t="shared" si="21"/>
        <v>1.72</v>
      </c>
      <c r="E290" s="2">
        <v>71.400000000000006</v>
      </c>
      <c r="F290" s="22">
        <f t="shared" si="22"/>
        <v>24.134667387777181</v>
      </c>
      <c r="G290" s="2" t="b">
        <v>1</v>
      </c>
      <c r="H290" s="2" t="b">
        <v>0</v>
      </c>
      <c r="I290" s="2" t="b">
        <v>0</v>
      </c>
      <c r="J290" s="2" t="b">
        <v>0</v>
      </c>
      <c r="K290" s="2" t="s">
        <v>1502</v>
      </c>
      <c r="L290" s="2">
        <v>191</v>
      </c>
      <c r="M290" s="2" t="b">
        <v>0</v>
      </c>
      <c r="N290" s="2" t="b">
        <f t="shared" si="23"/>
        <v>0</v>
      </c>
      <c r="O290" s="2" t="b">
        <v>0</v>
      </c>
      <c r="P290" s="2" t="b">
        <f t="shared" si="24"/>
        <v>0</v>
      </c>
      <c r="Q290" s="2" t="b">
        <v>0</v>
      </c>
      <c r="R290" s="2" t="b">
        <f t="shared" si="25"/>
        <v>0</v>
      </c>
      <c r="S290" s="2" t="s">
        <v>1327</v>
      </c>
      <c r="T290" s="2" t="s">
        <v>1273</v>
      </c>
      <c r="U290" s="2" t="s">
        <v>1274</v>
      </c>
      <c r="V290" s="2" t="s">
        <v>1296</v>
      </c>
    </row>
    <row r="291" spans="1:22" ht="15.75" customHeight="1">
      <c r="A291" s="2" t="s">
        <v>412</v>
      </c>
      <c r="B291" s="2" t="s">
        <v>1319</v>
      </c>
      <c r="C291" s="2">
        <v>168</v>
      </c>
      <c r="D291" s="2">
        <f t="shared" si="21"/>
        <v>1.68</v>
      </c>
      <c r="E291" s="2">
        <v>73</v>
      </c>
      <c r="F291" s="22">
        <f t="shared" si="22"/>
        <v>25.864512471655331</v>
      </c>
      <c r="G291" s="2" t="b">
        <v>0</v>
      </c>
      <c r="H291" s="2" t="b">
        <v>0</v>
      </c>
      <c r="I291" s="2" t="b">
        <v>0</v>
      </c>
      <c r="J291" s="2" t="b">
        <v>0</v>
      </c>
      <c r="K291" s="2" t="s">
        <v>1505</v>
      </c>
      <c r="L291" s="2">
        <v>199</v>
      </c>
      <c r="M291" s="2" t="b">
        <v>0</v>
      </c>
      <c r="N291" s="2" t="b">
        <f t="shared" si="23"/>
        <v>0</v>
      </c>
      <c r="O291" s="2" t="b">
        <v>0</v>
      </c>
      <c r="P291" s="2" t="b">
        <f t="shared" si="24"/>
        <v>0</v>
      </c>
      <c r="Q291" s="2" t="b">
        <v>0</v>
      </c>
      <c r="R291" s="2" t="b">
        <f t="shared" si="25"/>
        <v>0</v>
      </c>
      <c r="S291" s="2" t="s">
        <v>1327</v>
      </c>
      <c r="T291" s="2" t="s">
        <v>1273</v>
      </c>
      <c r="U291" s="2" t="s">
        <v>1278</v>
      </c>
      <c r="V291" s="2" t="s">
        <v>1275</v>
      </c>
    </row>
    <row r="292" spans="1:22" ht="15.75" customHeight="1">
      <c r="A292" s="2" t="s">
        <v>413</v>
      </c>
      <c r="B292" s="2" t="s">
        <v>1301</v>
      </c>
      <c r="C292" s="2">
        <v>178</v>
      </c>
      <c r="D292" s="2">
        <f t="shared" si="21"/>
        <v>1.78</v>
      </c>
      <c r="E292" s="2">
        <v>92.4</v>
      </c>
      <c r="F292" s="22">
        <f t="shared" si="22"/>
        <v>29.162984471657619</v>
      </c>
      <c r="G292" s="2" t="b">
        <v>1</v>
      </c>
      <c r="H292" s="2" t="b">
        <v>1</v>
      </c>
      <c r="I292" s="2" t="b">
        <v>0</v>
      </c>
      <c r="J292" s="2" t="b">
        <v>1</v>
      </c>
      <c r="K292" s="2" t="s">
        <v>1389</v>
      </c>
      <c r="L292" s="2">
        <v>210</v>
      </c>
      <c r="M292" s="2" t="b">
        <v>1</v>
      </c>
      <c r="N292" s="2" t="b">
        <f t="shared" si="23"/>
        <v>1</v>
      </c>
      <c r="O292" s="2" t="b">
        <v>0</v>
      </c>
      <c r="P292" s="2" t="b">
        <f t="shared" si="24"/>
        <v>0</v>
      </c>
      <c r="Q292" s="2" t="b">
        <v>1</v>
      </c>
      <c r="R292" s="2" t="b">
        <f t="shared" si="25"/>
        <v>1</v>
      </c>
      <c r="S292" s="2" t="s">
        <v>1286</v>
      </c>
      <c r="T292" s="2" t="s">
        <v>1290</v>
      </c>
      <c r="U292" s="2" t="s">
        <v>1274</v>
      </c>
      <c r="V292" s="2" t="s">
        <v>1283</v>
      </c>
    </row>
    <row r="293" spans="1:22" ht="15.75" customHeight="1">
      <c r="A293" s="2" t="s">
        <v>414</v>
      </c>
      <c r="B293" s="2" t="s">
        <v>1301</v>
      </c>
      <c r="C293" s="2">
        <v>176</v>
      </c>
      <c r="D293" s="2">
        <f t="shared" si="21"/>
        <v>1.76</v>
      </c>
      <c r="E293" s="2">
        <v>99.1</v>
      </c>
      <c r="F293" s="22">
        <f t="shared" si="22"/>
        <v>31.992510330578511</v>
      </c>
      <c r="G293" s="2" t="b">
        <v>0</v>
      </c>
      <c r="H293" s="2" t="b">
        <v>0</v>
      </c>
      <c r="I293" s="2" t="b">
        <v>0</v>
      </c>
      <c r="J293" s="2" t="b">
        <v>0</v>
      </c>
      <c r="K293" s="2" t="s">
        <v>1506</v>
      </c>
      <c r="L293" s="2">
        <v>210</v>
      </c>
      <c r="N293" s="2" t="b">
        <f t="shared" si="23"/>
        <v>0</v>
      </c>
      <c r="O293" s="2" t="b">
        <v>1</v>
      </c>
      <c r="P293" s="2" t="b">
        <f t="shared" si="24"/>
        <v>1</v>
      </c>
      <c r="Q293" s="2" t="b">
        <v>1</v>
      </c>
      <c r="R293" s="2" t="b">
        <f t="shared" si="25"/>
        <v>1</v>
      </c>
      <c r="S293" s="2" t="s">
        <v>1318</v>
      </c>
      <c r="T293" s="2" t="s">
        <v>1273</v>
      </c>
      <c r="U293" s="2" t="s">
        <v>1278</v>
      </c>
      <c r="V293" s="2" t="s">
        <v>1287</v>
      </c>
    </row>
    <row r="294" spans="1:22" ht="15.75" customHeight="1">
      <c r="A294" s="2" t="s">
        <v>416</v>
      </c>
      <c r="B294" s="2" t="s">
        <v>1280</v>
      </c>
      <c r="C294" s="2">
        <v>170</v>
      </c>
      <c r="D294" s="2">
        <f t="shared" si="21"/>
        <v>1.7</v>
      </c>
      <c r="E294" s="2">
        <v>94.6</v>
      </c>
      <c r="F294" s="22">
        <f t="shared" si="22"/>
        <v>32.733564013840834</v>
      </c>
      <c r="G294" s="2" t="b">
        <v>0</v>
      </c>
      <c r="H294" s="2" t="b">
        <v>0</v>
      </c>
      <c r="I294" s="2" t="b">
        <v>0</v>
      </c>
      <c r="J294" s="2" t="b">
        <v>1</v>
      </c>
      <c r="K294" s="2" t="s">
        <v>1507</v>
      </c>
      <c r="L294" s="2">
        <v>166</v>
      </c>
      <c r="M294" s="2" t="b">
        <v>1</v>
      </c>
      <c r="N294" s="2" t="b">
        <f t="shared" si="23"/>
        <v>1</v>
      </c>
      <c r="O294" s="2" t="b">
        <v>1</v>
      </c>
      <c r="P294" s="2" t="b">
        <f t="shared" si="24"/>
        <v>1</v>
      </c>
      <c r="Q294" s="2" t="b">
        <v>1</v>
      </c>
      <c r="R294" s="2" t="b">
        <f t="shared" si="25"/>
        <v>1</v>
      </c>
      <c r="S294" s="2" t="s">
        <v>1318</v>
      </c>
      <c r="T294" s="2" t="s">
        <v>1273</v>
      </c>
      <c r="U294" s="2" t="s">
        <v>1278</v>
      </c>
      <c r="V294" s="2" t="s">
        <v>1279</v>
      </c>
    </row>
    <row r="295" spans="1:22" ht="15.75" customHeight="1">
      <c r="A295" s="2" t="s">
        <v>417</v>
      </c>
      <c r="B295" s="2" t="s">
        <v>1319</v>
      </c>
      <c r="C295" s="2">
        <v>167</v>
      </c>
      <c r="D295" s="2">
        <f t="shared" si="21"/>
        <v>1.67</v>
      </c>
      <c r="E295" s="2">
        <v>92.6</v>
      </c>
      <c r="F295" s="22">
        <f t="shared" si="22"/>
        <v>33.203054967908493</v>
      </c>
      <c r="G295" s="2" t="b">
        <v>0</v>
      </c>
      <c r="H295" s="2" t="b">
        <v>0</v>
      </c>
      <c r="I295" s="2" t="b">
        <v>0</v>
      </c>
      <c r="J295" s="2" t="b">
        <v>1</v>
      </c>
      <c r="K295" s="2" t="s">
        <v>1508</v>
      </c>
      <c r="L295" s="2">
        <v>210</v>
      </c>
      <c r="M295" s="2" t="b">
        <v>1</v>
      </c>
      <c r="N295" s="2" t="b">
        <f t="shared" si="23"/>
        <v>1</v>
      </c>
      <c r="O295" s="2" t="b">
        <v>0</v>
      </c>
      <c r="P295" s="2" t="b">
        <f t="shared" si="24"/>
        <v>0</v>
      </c>
      <c r="Q295" s="2" t="b">
        <v>1</v>
      </c>
      <c r="R295" s="2" t="b">
        <f t="shared" si="25"/>
        <v>1</v>
      </c>
      <c r="S295" s="2" t="s">
        <v>1272</v>
      </c>
      <c r="T295" s="2" t="s">
        <v>1273</v>
      </c>
      <c r="U295" s="2" t="s">
        <v>1278</v>
      </c>
      <c r="V295" s="2" t="s">
        <v>1296</v>
      </c>
    </row>
    <row r="296" spans="1:22" ht="15.75" customHeight="1">
      <c r="A296" s="2" t="s">
        <v>418</v>
      </c>
      <c r="B296" s="2" t="s">
        <v>1270</v>
      </c>
      <c r="C296" s="2">
        <v>177</v>
      </c>
      <c r="D296" s="2">
        <f t="shared" si="21"/>
        <v>1.77</v>
      </c>
      <c r="E296" s="2">
        <v>70</v>
      </c>
      <c r="F296" s="22">
        <f t="shared" si="22"/>
        <v>22.343515592581952</v>
      </c>
      <c r="G296" s="2" t="b">
        <v>0</v>
      </c>
      <c r="H296" s="2" t="b">
        <v>1</v>
      </c>
      <c r="I296" s="2" t="b">
        <v>0</v>
      </c>
      <c r="J296" s="2" t="b">
        <v>0</v>
      </c>
      <c r="K296" s="2" t="s">
        <v>1358</v>
      </c>
      <c r="L296" s="2">
        <v>186</v>
      </c>
      <c r="M296" s="2" t="b">
        <v>0</v>
      </c>
      <c r="N296" s="2" t="b">
        <f t="shared" si="23"/>
        <v>0</v>
      </c>
      <c r="O296" s="2" t="b">
        <v>0</v>
      </c>
      <c r="P296" s="2" t="b">
        <f t="shared" si="24"/>
        <v>0</v>
      </c>
      <c r="Q296" s="2" t="b">
        <v>0</v>
      </c>
      <c r="R296" s="2" t="b">
        <f t="shared" si="25"/>
        <v>0</v>
      </c>
      <c r="S296" s="2" t="s">
        <v>1309</v>
      </c>
      <c r="T296" s="2" t="s">
        <v>1273</v>
      </c>
      <c r="U296" s="2" t="s">
        <v>1278</v>
      </c>
      <c r="V296" s="2" t="s">
        <v>1275</v>
      </c>
    </row>
    <row r="297" spans="1:22" ht="15.75" customHeight="1">
      <c r="A297" s="2" t="s">
        <v>420</v>
      </c>
      <c r="B297" s="2" t="s">
        <v>1319</v>
      </c>
      <c r="C297" s="2">
        <v>169</v>
      </c>
      <c r="D297" s="2">
        <f t="shared" si="21"/>
        <v>1.69</v>
      </c>
      <c r="E297" s="2">
        <v>73.900000000000006</v>
      </c>
      <c r="F297" s="22">
        <f t="shared" si="22"/>
        <v>25.874444172122828</v>
      </c>
      <c r="G297" s="2" t="b">
        <v>0</v>
      </c>
      <c r="H297" s="2" t="b">
        <v>0</v>
      </c>
      <c r="I297" s="2" t="b">
        <v>0</v>
      </c>
      <c r="J297" s="2" t="b">
        <v>0</v>
      </c>
      <c r="K297" s="2" t="s">
        <v>1416</v>
      </c>
      <c r="L297" s="2">
        <v>202</v>
      </c>
      <c r="M297" s="2" t="b">
        <v>0</v>
      </c>
      <c r="N297" s="2" t="b">
        <f t="shared" si="23"/>
        <v>0</v>
      </c>
      <c r="P297" s="2" t="b">
        <f t="shared" si="24"/>
        <v>0</v>
      </c>
      <c r="Q297" s="2" t="b">
        <v>0</v>
      </c>
      <c r="R297" s="2" t="b">
        <f t="shared" si="25"/>
        <v>0</v>
      </c>
      <c r="S297" s="2" t="s">
        <v>1265</v>
      </c>
      <c r="T297" s="2" t="s">
        <v>1273</v>
      </c>
      <c r="U297" s="2" t="s">
        <v>1274</v>
      </c>
      <c r="V297" s="2" t="s">
        <v>1275</v>
      </c>
    </row>
    <row r="298" spans="1:22" ht="15.75" customHeight="1">
      <c r="A298" s="2" t="s">
        <v>421</v>
      </c>
      <c r="B298" s="2" t="s">
        <v>1276</v>
      </c>
      <c r="C298" s="2">
        <v>154</v>
      </c>
      <c r="D298" s="2">
        <f t="shared" si="21"/>
        <v>1.54</v>
      </c>
      <c r="E298" s="2">
        <v>48.1</v>
      </c>
      <c r="F298" s="22">
        <f t="shared" si="22"/>
        <v>20.281666385562492</v>
      </c>
      <c r="G298" s="2" t="b">
        <v>0</v>
      </c>
      <c r="H298" s="2" t="b">
        <v>1</v>
      </c>
      <c r="I298" s="2" t="s">
        <v>1290</v>
      </c>
      <c r="J298" s="2" t="b">
        <v>0</v>
      </c>
      <c r="K298" s="2" t="s">
        <v>1314</v>
      </c>
      <c r="L298" s="2">
        <v>206</v>
      </c>
      <c r="M298" s="2" t="b">
        <v>0</v>
      </c>
      <c r="N298" s="2" t="b">
        <f t="shared" si="23"/>
        <v>0</v>
      </c>
      <c r="O298" s="2" t="b">
        <v>0</v>
      </c>
      <c r="P298" s="2" t="b">
        <f t="shared" si="24"/>
        <v>0</v>
      </c>
      <c r="Q298" s="2" t="b">
        <v>0</v>
      </c>
      <c r="R298" s="2" t="b">
        <f t="shared" si="25"/>
        <v>0</v>
      </c>
      <c r="S298" s="2" t="s">
        <v>1318</v>
      </c>
      <c r="T298" s="2" t="s">
        <v>1273</v>
      </c>
      <c r="U298" s="2" t="s">
        <v>1274</v>
      </c>
      <c r="V298" s="2" t="s">
        <v>1287</v>
      </c>
    </row>
    <row r="299" spans="1:22" ht="15.75" customHeight="1">
      <c r="A299" s="2" t="s">
        <v>422</v>
      </c>
      <c r="B299" s="2" t="s">
        <v>1276</v>
      </c>
      <c r="C299" s="2">
        <v>155</v>
      </c>
      <c r="D299" s="2">
        <f t="shared" si="21"/>
        <v>1.55</v>
      </c>
      <c r="E299" s="2">
        <v>62.8</v>
      </c>
      <c r="F299" s="22">
        <f t="shared" si="22"/>
        <v>26.139438085327779</v>
      </c>
      <c r="G299" s="2" t="b">
        <v>1</v>
      </c>
      <c r="H299" s="2" t="b">
        <v>0</v>
      </c>
      <c r="I299" s="2" t="b">
        <v>0</v>
      </c>
      <c r="J299" s="2" t="b">
        <v>0</v>
      </c>
      <c r="K299" s="2" t="s">
        <v>1376</v>
      </c>
      <c r="L299" s="2">
        <v>171</v>
      </c>
      <c r="M299" s="2" t="b">
        <v>0</v>
      </c>
      <c r="N299" s="2" t="b">
        <f t="shared" si="23"/>
        <v>0</v>
      </c>
      <c r="O299" s="2" t="b">
        <v>0</v>
      </c>
      <c r="P299" s="2" t="b">
        <f t="shared" si="24"/>
        <v>0</v>
      </c>
      <c r="Q299" s="2" t="b">
        <v>0</v>
      </c>
      <c r="R299" s="2" t="b">
        <f t="shared" si="25"/>
        <v>0</v>
      </c>
      <c r="S299" s="2" t="s">
        <v>1282</v>
      </c>
      <c r="T299" s="2" t="s">
        <v>1290</v>
      </c>
      <c r="U299" s="2" t="s">
        <v>1278</v>
      </c>
      <c r="V299" s="2" t="s">
        <v>1283</v>
      </c>
    </row>
    <row r="300" spans="1:22" ht="15.75" customHeight="1">
      <c r="A300" s="2" t="s">
        <v>424</v>
      </c>
      <c r="B300" s="2" t="s">
        <v>1284</v>
      </c>
      <c r="C300" s="2">
        <v>158</v>
      </c>
      <c r="D300" s="2">
        <f t="shared" si="21"/>
        <v>1.58</v>
      </c>
      <c r="E300" s="2">
        <v>56.5</v>
      </c>
      <c r="F300" s="22">
        <f t="shared" si="22"/>
        <v>22.632590930940552</v>
      </c>
      <c r="G300" s="2" t="b">
        <v>1</v>
      </c>
      <c r="H300" s="2" t="b">
        <v>0</v>
      </c>
      <c r="I300" s="2" t="b">
        <v>0</v>
      </c>
      <c r="J300" s="2" t="b">
        <v>0</v>
      </c>
      <c r="K300" s="2" t="s">
        <v>1509</v>
      </c>
      <c r="L300" s="2">
        <v>222</v>
      </c>
      <c r="M300" s="2" t="b">
        <v>0</v>
      </c>
      <c r="N300" s="2" t="b">
        <f t="shared" si="23"/>
        <v>0</v>
      </c>
      <c r="O300" s="2" t="b">
        <v>0</v>
      </c>
      <c r="P300" s="2" t="b">
        <f t="shared" si="24"/>
        <v>0</v>
      </c>
      <c r="Q300" s="2" t="b">
        <v>0</v>
      </c>
      <c r="R300" s="2" t="b">
        <f t="shared" si="25"/>
        <v>0</v>
      </c>
      <c r="S300" s="2" t="s">
        <v>1292</v>
      </c>
      <c r="T300" s="2" t="s">
        <v>1290</v>
      </c>
      <c r="U300" s="2" t="s">
        <v>1300</v>
      </c>
      <c r="V300" s="2" t="s">
        <v>1287</v>
      </c>
    </row>
    <row r="301" spans="1:22" ht="15.75" customHeight="1">
      <c r="A301" s="2" t="s">
        <v>425</v>
      </c>
      <c r="B301" s="2" t="s">
        <v>1301</v>
      </c>
      <c r="C301" s="2">
        <v>167</v>
      </c>
      <c r="D301" s="2">
        <f t="shared" si="21"/>
        <v>1.67</v>
      </c>
      <c r="E301" s="2">
        <v>71.400000000000006</v>
      </c>
      <c r="F301" s="22">
        <f t="shared" si="22"/>
        <v>25.601491627523398</v>
      </c>
      <c r="G301" s="2" t="b">
        <v>0</v>
      </c>
      <c r="H301" s="2" t="b">
        <v>0</v>
      </c>
      <c r="I301" s="2" t="b">
        <v>1</v>
      </c>
      <c r="J301" s="2" t="b">
        <v>0</v>
      </c>
      <c r="K301" s="2" t="s">
        <v>1510</v>
      </c>
      <c r="L301" s="2">
        <v>152</v>
      </c>
      <c r="M301" s="2" t="b">
        <v>0</v>
      </c>
      <c r="N301" s="2" t="b">
        <f t="shared" si="23"/>
        <v>0</v>
      </c>
      <c r="O301" s="2" t="b">
        <v>0</v>
      </c>
      <c r="P301" s="2" t="b">
        <f t="shared" si="24"/>
        <v>0</v>
      </c>
      <c r="Q301" s="2" t="b">
        <v>0</v>
      </c>
      <c r="R301" s="2" t="b">
        <f t="shared" si="25"/>
        <v>0</v>
      </c>
      <c r="S301" s="2" t="s">
        <v>1327</v>
      </c>
      <c r="T301" s="2" t="s">
        <v>1290</v>
      </c>
      <c r="U301" s="2" t="s">
        <v>1274</v>
      </c>
      <c r="V301" s="2" t="s">
        <v>1279</v>
      </c>
    </row>
    <row r="302" spans="1:22" ht="15.75" customHeight="1">
      <c r="A302" s="2" t="s">
        <v>426</v>
      </c>
      <c r="B302" s="2" t="s">
        <v>1270</v>
      </c>
      <c r="C302" s="2">
        <v>165</v>
      </c>
      <c r="D302" s="2">
        <f t="shared" si="21"/>
        <v>1.65</v>
      </c>
      <c r="E302" s="2">
        <v>82.4</v>
      </c>
      <c r="F302" s="22">
        <f t="shared" si="22"/>
        <v>30.266299357208453</v>
      </c>
      <c r="G302" s="2" t="b">
        <v>0</v>
      </c>
      <c r="H302" s="2" t="b">
        <v>0</v>
      </c>
      <c r="I302" s="2" t="b">
        <v>0</v>
      </c>
      <c r="J302" s="2" t="s">
        <v>1273</v>
      </c>
      <c r="K302" s="2" t="s">
        <v>1511</v>
      </c>
      <c r="L302" s="2">
        <v>206</v>
      </c>
      <c r="N302" s="2" t="b">
        <f t="shared" si="23"/>
        <v>0</v>
      </c>
      <c r="O302" s="2" t="b">
        <v>1</v>
      </c>
      <c r="P302" s="2" t="b">
        <f t="shared" si="24"/>
        <v>1</v>
      </c>
      <c r="Q302" s="2" t="b">
        <v>1</v>
      </c>
      <c r="R302" s="2" t="b">
        <f t="shared" si="25"/>
        <v>1</v>
      </c>
      <c r="S302" s="2" t="s">
        <v>1327</v>
      </c>
      <c r="T302" s="2" t="s">
        <v>1273</v>
      </c>
      <c r="U302" s="2" t="s">
        <v>1278</v>
      </c>
      <c r="V302" s="2" t="s">
        <v>1279</v>
      </c>
    </row>
    <row r="303" spans="1:22" ht="15.75" customHeight="1">
      <c r="A303" s="2" t="s">
        <v>427</v>
      </c>
      <c r="B303" s="2" t="s">
        <v>1276</v>
      </c>
      <c r="C303" s="2">
        <v>161</v>
      </c>
      <c r="D303" s="2">
        <f t="shared" si="21"/>
        <v>1.61</v>
      </c>
      <c r="E303" s="2">
        <v>75.400000000000006</v>
      </c>
      <c r="F303" s="22">
        <f t="shared" si="22"/>
        <v>29.088383935804945</v>
      </c>
      <c r="G303" s="2" t="b">
        <v>0</v>
      </c>
      <c r="H303" s="2" t="b">
        <v>0</v>
      </c>
      <c r="I303" s="2" t="b">
        <v>1</v>
      </c>
      <c r="J303" s="2" t="b">
        <v>0</v>
      </c>
      <c r="K303" s="2" t="s">
        <v>1512</v>
      </c>
      <c r="L303" s="2">
        <v>217</v>
      </c>
      <c r="M303" s="2" t="b">
        <v>1</v>
      </c>
      <c r="N303" s="2" t="b">
        <f t="shared" si="23"/>
        <v>1</v>
      </c>
      <c r="O303" s="2" t="b">
        <v>0</v>
      </c>
      <c r="P303" s="2" t="b">
        <f t="shared" si="24"/>
        <v>0</v>
      </c>
      <c r="Q303" s="2" t="b">
        <v>1</v>
      </c>
      <c r="R303" s="2" t="b">
        <f t="shared" si="25"/>
        <v>1</v>
      </c>
      <c r="S303" s="2" t="s">
        <v>1286</v>
      </c>
      <c r="T303" s="2" t="s">
        <v>1290</v>
      </c>
      <c r="U303" s="2" t="s">
        <v>1278</v>
      </c>
      <c r="V303" s="2" t="s">
        <v>1287</v>
      </c>
    </row>
    <row r="304" spans="1:22" ht="15.75" customHeight="1">
      <c r="A304" s="2" t="s">
        <v>428</v>
      </c>
      <c r="B304" s="2" t="s">
        <v>1284</v>
      </c>
      <c r="C304" s="2">
        <v>164</v>
      </c>
      <c r="D304" s="2">
        <f t="shared" si="21"/>
        <v>1.64</v>
      </c>
      <c r="E304" s="2">
        <v>90.6</v>
      </c>
      <c r="F304" s="22">
        <f t="shared" si="22"/>
        <v>33.685306365258775</v>
      </c>
      <c r="G304" s="2" t="b">
        <v>1</v>
      </c>
      <c r="H304" s="2" t="b">
        <v>1</v>
      </c>
      <c r="I304" s="2" t="b">
        <v>0</v>
      </c>
      <c r="J304" s="2" t="b">
        <v>1</v>
      </c>
      <c r="K304" s="2" t="s">
        <v>1453</v>
      </c>
      <c r="L304" s="2">
        <v>191</v>
      </c>
      <c r="M304" s="2" t="b">
        <v>1</v>
      </c>
      <c r="N304" s="2" t="b">
        <f t="shared" si="23"/>
        <v>1</v>
      </c>
      <c r="O304" s="2" t="b">
        <v>0</v>
      </c>
      <c r="P304" s="2" t="b">
        <f t="shared" si="24"/>
        <v>0</v>
      </c>
      <c r="Q304" s="2" t="b">
        <v>1</v>
      </c>
      <c r="R304" s="2" t="b">
        <f t="shared" si="25"/>
        <v>1</v>
      </c>
      <c r="S304" s="2" t="s">
        <v>1305</v>
      </c>
      <c r="T304" s="2" t="s">
        <v>1273</v>
      </c>
      <c r="U304" s="2" t="s">
        <v>1300</v>
      </c>
      <c r="V304" s="2" t="s">
        <v>1283</v>
      </c>
    </row>
    <row r="305" spans="1:22" ht="15.75" customHeight="1">
      <c r="A305" s="2" t="s">
        <v>429</v>
      </c>
      <c r="B305" s="2" t="s">
        <v>1301</v>
      </c>
      <c r="C305" s="2">
        <v>167</v>
      </c>
      <c r="D305" s="2">
        <f t="shared" si="21"/>
        <v>1.67</v>
      </c>
      <c r="E305" s="2">
        <v>82.5</v>
      </c>
      <c r="F305" s="22">
        <f t="shared" si="22"/>
        <v>29.58155545197031</v>
      </c>
      <c r="G305" s="2" t="b">
        <v>1</v>
      </c>
      <c r="H305" s="2" t="b">
        <v>0</v>
      </c>
      <c r="I305" s="2" t="b">
        <v>1</v>
      </c>
      <c r="J305" s="2" t="b">
        <v>1</v>
      </c>
      <c r="K305" s="2" t="s">
        <v>1370</v>
      </c>
      <c r="L305" s="2">
        <v>214</v>
      </c>
      <c r="M305" s="2" t="b">
        <v>1</v>
      </c>
      <c r="N305" s="2" t="b">
        <f t="shared" si="23"/>
        <v>1</v>
      </c>
      <c r="O305" s="2" t="b">
        <v>0</v>
      </c>
      <c r="P305" s="2" t="b">
        <f t="shared" si="24"/>
        <v>0</v>
      </c>
      <c r="Q305" s="2" t="b">
        <v>1</v>
      </c>
      <c r="R305" s="2" t="b">
        <f t="shared" si="25"/>
        <v>1</v>
      </c>
      <c r="S305" s="2" t="s">
        <v>1299</v>
      </c>
      <c r="T305" s="2" t="s">
        <v>1290</v>
      </c>
      <c r="U305" s="2" t="s">
        <v>1278</v>
      </c>
      <c r="V305" s="2" t="s">
        <v>1283</v>
      </c>
    </row>
    <row r="306" spans="1:22" ht="15.75" customHeight="1">
      <c r="A306" s="2" t="s">
        <v>431</v>
      </c>
      <c r="B306" s="2" t="s">
        <v>1276</v>
      </c>
      <c r="C306" s="2">
        <v>168</v>
      </c>
      <c r="D306" s="2">
        <f t="shared" si="21"/>
        <v>1.68</v>
      </c>
      <c r="E306" s="2">
        <v>74.2</v>
      </c>
      <c r="F306" s="22">
        <f t="shared" si="22"/>
        <v>26.289682539682545</v>
      </c>
      <c r="G306" s="2" t="b">
        <v>1</v>
      </c>
      <c r="H306" s="2" t="b">
        <v>1</v>
      </c>
      <c r="I306" s="2" t="b">
        <v>0</v>
      </c>
      <c r="J306" s="2" t="b">
        <v>0</v>
      </c>
      <c r="K306" s="2" t="s">
        <v>1395</v>
      </c>
      <c r="L306" s="2">
        <v>180</v>
      </c>
      <c r="M306" s="2" t="b">
        <v>0</v>
      </c>
      <c r="N306" s="2" t="b">
        <f t="shared" si="23"/>
        <v>0</v>
      </c>
      <c r="O306" s="2" t="b">
        <v>0</v>
      </c>
      <c r="P306" s="2" t="b">
        <f t="shared" si="24"/>
        <v>0</v>
      </c>
      <c r="Q306" s="2" t="b">
        <v>0</v>
      </c>
      <c r="R306" s="2" t="b">
        <f t="shared" si="25"/>
        <v>0</v>
      </c>
      <c r="S306" s="2" t="s">
        <v>1282</v>
      </c>
      <c r="T306" s="2" t="s">
        <v>1290</v>
      </c>
      <c r="U306" s="2" t="s">
        <v>1274</v>
      </c>
      <c r="V306" s="2" t="s">
        <v>1279</v>
      </c>
    </row>
    <row r="307" spans="1:22" ht="15.75" customHeight="1">
      <c r="A307" s="2" t="s">
        <v>432</v>
      </c>
      <c r="B307" s="2" t="s">
        <v>1293</v>
      </c>
      <c r="C307" s="2">
        <v>168</v>
      </c>
      <c r="D307" s="2">
        <f t="shared" si="21"/>
        <v>1.68</v>
      </c>
      <c r="E307" s="2">
        <v>66.8</v>
      </c>
      <c r="F307" s="22">
        <f t="shared" si="22"/>
        <v>23.66780045351474</v>
      </c>
      <c r="G307" s="2" t="b">
        <v>0</v>
      </c>
      <c r="H307" s="2" t="b">
        <v>0</v>
      </c>
      <c r="I307" s="2" t="b">
        <v>1</v>
      </c>
      <c r="J307" s="2" t="b">
        <v>0</v>
      </c>
      <c r="K307" s="2" t="s">
        <v>1513</v>
      </c>
      <c r="L307" s="2">
        <v>180</v>
      </c>
      <c r="M307" s="2" t="b">
        <v>0</v>
      </c>
      <c r="N307" s="2" t="b">
        <f t="shared" si="23"/>
        <v>0</v>
      </c>
      <c r="O307" s="2" t="b">
        <v>0</v>
      </c>
      <c r="P307" s="2" t="b">
        <f t="shared" si="24"/>
        <v>0</v>
      </c>
      <c r="Q307" s="2" t="b">
        <v>0</v>
      </c>
      <c r="R307" s="2" t="b">
        <f t="shared" si="25"/>
        <v>0</v>
      </c>
      <c r="S307" s="2" t="s">
        <v>1295</v>
      </c>
      <c r="T307" s="2" t="s">
        <v>1273</v>
      </c>
      <c r="U307" s="2" t="s">
        <v>1278</v>
      </c>
      <c r="V307" s="2" t="s">
        <v>1287</v>
      </c>
    </row>
    <row r="308" spans="1:22" ht="15.75" customHeight="1">
      <c r="A308" s="2" t="s">
        <v>433</v>
      </c>
      <c r="B308" s="2" t="s">
        <v>1293</v>
      </c>
      <c r="C308" s="2">
        <v>161</v>
      </c>
      <c r="D308" s="2">
        <f t="shared" si="21"/>
        <v>1.61</v>
      </c>
      <c r="E308" s="2">
        <v>89.7</v>
      </c>
      <c r="F308" s="22">
        <f t="shared" si="22"/>
        <v>34.605146406388641</v>
      </c>
      <c r="G308" s="2" t="s">
        <v>1290</v>
      </c>
      <c r="H308" s="2" t="b">
        <v>0</v>
      </c>
      <c r="I308" s="2" t="b">
        <v>0</v>
      </c>
      <c r="J308" s="2" t="b">
        <v>1</v>
      </c>
      <c r="K308" s="2" t="s">
        <v>1514</v>
      </c>
      <c r="L308" s="2">
        <v>152</v>
      </c>
      <c r="M308" s="2" t="s">
        <v>1290</v>
      </c>
      <c r="N308" s="2" t="b">
        <f t="shared" si="23"/>
        <v>1</v>
      </c>
      <c r="O308" s="2" t="s">
        <v>1290</v>
      </c>
      <c r="P308" s="2" t="b">
        <f t="shared" si="24"/>
        <v>1</v>
      </c>
      <c r="Q308" s="2" t="s">
        <v>1290</v>
      </c>
      <c r="R308" s="2" t="b">
        <f t="shared" si="25"/>
        <v>1</v>
      </c>
      <c r="S308" s="2" t="s">
        <v>1312</v>
      </c>
      <c r="T308" s="2" t="s">
        <v>1273</v>
      </c>
      <c r="U308" s="2" t="s">
        <v>1300</v>
      </c>
      <c r="V308" s="2" t="s">
        <v>1275</v>
      </c>
    </row>
    <row r="309" spans="1:22" ht="15.75" customHeight="1">
      <c r="A309" s="2" t="s">
        <v>434</v>
      </c>
      <c r="B309" s="2" t="s">
        <v>1307</v>
      </c>
      <c r="C309" s="2">
        <v>161</v>
      </c>
      <c r="D309" s="2">
        <f t="shared" si="21"/>
        <v>1.61</v>
      </c>
      <c r="E309" s="2">
        <v>59.7</v>
      </c>
      <c r="F309" s="22">
        <f t="shared" si="22"/>
        <v>23.031518845723543</v>
      </c>
      <c r="G309" s="2" t="b">
        <v>0</v>
      </c>
      <c r="H309" s="2" t="b">
        <v>0</v>
      </c>
      <c r="I309" s="2" t="b">
        <v>0</v>
      </c>
      <c r="J309" s="2" t="b">
        <v>0</v>
      </c>
      <c r="K309" s="2" t="s">
        <v>1399</v>
      </c>
      <c r="L309" s="2">
        <v>196</v>
      </c>
      <c r="M309" s="2" t="b">
        <v>0</v>
      </c>
      <c r="N309" s="2" t="b">
        <f t="shared" si="23"/>
        <v>0</v>
      </c>
      <c r="P309" s="2" t="b">
        <f t="shared" si="24"/>
        <v>0</v>
      </c>
      <c r="Q309" s="2" t="b">
        <v>0</v>
      </c>
      <c r="R309" s="2" t="b">
        <f t="shared" si="25"/>
        <v>0</v>
      </c>
      <c r="S309" s="2" t="s">
        <v>1305</v>
      </c>
      <c r="T309" s="2" t="s">
        <v>1290</v>
      </c>
      <c r="U309" s="2" t="s">
        <v>1274</v>
      </c>
      <c r="V309" s="2" t="s">
        <v>1283</v>
      </c>
    </row>
    <row r="310" spans="1:22" ht="15.75" customHeight="1">
      <c r="A310" s="2" t="s">
        <v>435</v>
      </c>
      <c r="B310" s="2" t="s">
        <v>1301</v>
      </c>
      <c r="C310" s="2">
        <v>157</v>
      </c>
      <c r="D310" s="2">
        <f t="shared" si="21"/>
        <v>1.57</v>
      </c>
      <c r="E310" s="2">
        <v>76.5</v>
      </c>
      <c r="F310" s="22">
        <f t="shared" si="22"/>
        <v>31.035741815083774</v>
      </c>
      <c r="G310" s="2" t="b">
        <v>0</v>
      </c>
      <c r="H310" s="2" t="b">
        <v>0</v>
      </c>
      <c r="I310" s="2" t="b">
        <v>0</v>
      </c>
      <c r="J310" s="2" t="b">
        <v>1</v>
      </c>
      <c r="K310" s="2" t="s">
        <v>1515</v>
      </c>
      <c r="L310" s="2">
        <v>218</v>
      </c>
      <c r="M310" s="2" t="b">
        <v>1</v>
      </c>
      <c r="N310" s="2" t="b">
        <f t="shared" si="23"/>
        <v>1</v>
      </c>
      <c r="O310" s="2" t="b">
        <v>0</v>
      </c>
      <c r="P310" s="2" t="b">
        <f t="shared" si="24"/>
        <v>0</v>
      </c>
      <c r="Q310" s="2" t="b">
        <v>1</v>
      </c>
      <c r="R310" s="2" t="b">
        <f t="shared" si="25"/>
        <v>1</v>
      </c>
      <c r="S310" s="2" t="s">
        <v>1329</v>
      </c>
      <c r="T310" s="2" t="s">
        <v>1290</v>
      </c>
      <c r="U310" s="2" t="s">
        <v>1278</v>
      </c>
      <c r="V310" s="2" t="s">
        <v>1287</v>
      </c>
    </row>
    <row r="311" spans="1:22" ht="15.75" customHeight="1">
      <c r="A311" s="2" t="s">
        <v>437</v>
      </c>
      <c r="B311" s="2" t="s">
        <v>1270</v>
      </c>
      <c r="C311" s="2">
        <v>165</v>
      </c>
      <c r="D311" s="2">
        <f t="shared" si="21"/>
        <v>1.65</v>
      </c>
      <c r="E311" s="2">
        <v>84.5</v>
      </c>
      <c r="F311" s="22">
        <f t="shared" si="22"/>
        <v>31.037649219467404</v>
      </c>
      <c r="G311" s="2" t="b">
        <v>0</v>
      </c>
      <c r="H311" s="2" t="b">
        <v>0</v>
      </c>
      <c r="I311" s="2" t="b">
        <v>1</v>
      </c>
      <c r="J311" s="2" t="b">
        <v>0</v>
      </c>
      <c r="K311" s="2" t="s">
        <v>1516</v>
      </c>
      <c r="L311" s="2">
        <v>177</v>
      </c>
      <c r="M311" s="2" t="b">
        <v>0</v>
      </c>
      <c r="N311" s="2" t="b">
        <f t="shared" si="23"/>
        <v>0</v>
      </c>
      <c r="O311" s="2" t="b">
        <v>1</v>
      </c>
      <c r="P311" s="2" t="b">
        <f t="shared" si="24"/>
        <v>1</v>
      </c>
      <c r="Q311" s="2" t="b">
        <v>1</v>
      </c>
      <c r="R311" s="2" t="b">
        <f t="shared" si="25"/>
        <v>1</v>
      </c>
      <c r="S311" s="2" t="s">
        <v>1318</v>
      </c>
      <c r="T311" s="2" t="s">
        <v>1290</v>
      </c>
      <c r="U311" s="2" t="s">
        <v>1274</v>
      </c>
      <c r="V311" s="2" t="s">
        <v>1275</v>
      </c>
    </row>
    <row r="312" spans="1:22" ht="15.75" customHeight="1">
      <c r="A312" s="2" t="s">
        <v>438</v>
      </c>
      <c r="B312" s="2" t="s">
        <v>1293</v>
      </c>
      <c r="C312" s="2">
        <v>176</v>
      </c>
      <c r="D312" s="2">
        <f t="shared" si="21"/>
        <v>1.76</v>
      </c>
      <c r="E312" s="2">
        <v>103.1</v>
      </c>
      <c r="F312" s="22">
        <f t="shared" si="22"/>
        <v>33.283832644628099</v>
      </c>
      <c r="G312" s="2" t="b">
        <v>0</v>
      </c>
      <c r="H312" s="2" t="b">
        <v>0</v>
      </c>
      <c r="I312" s="2" t="b">
        <v>1</v>
      </c>
      <c r="J312" s="2" t="b">
        <v>1</v>
      </c>
      <c r="K312" s="2" t="s">
        <v>1517</v>
      </c>
      <c r="L312" s="2">
        <v>202</v>
      </c>
      <c r="M312" s="2" t="b">
        <v>1</v>
      </c>
      <c r="N312" s="2" t="b">
        <f t="shared" si="23"/>
        <v>1</v>
      </c>
      <c r="O312" s="2" t="b">
        <v>1</v>
      </c>
      <c r="P312" s="2" t="b">
        <f t="shared" si="24"/>
        <v>1</v>
      </c>
      <c r="Q312" s="2" t="b">
        <v>1</v>
      </c>
      <c r="R312" s="2" t="b">
        <f t="shared" si="25"/>
        <v>1</v>
      </c>
      <c r="S312" s="2" t="s">
        <v>1295</v>
      </c>
      <c r="T312" s="2" t="s">
        <v>1273</v>
      </c>
      <c r="U312" s="2" t="s">
        <v>1274</v>
      </c>
      <c r="V312" s="2" t="s">
        <v>1283</v>
      </c>
    </row>
    <row r="313" spans="1:22" ht="15.75" customHeight="1">
      <c r="A313" s="2" t="s">
        <v>439</v>
      </c>
      <c r="B313" s="2" t="s">
        <v>1293</v>
      </c>
      <c r="C313" s="2">
        <v>167</v>
      </c>
      <c r="D313" s="2">
        <f t="shared" si="21"/>
        <v>1.67</v>
      </c>
      <c r="E313" s="2">
        <v>80.3</v>
      </c>
      <c r="F313" s="22">
        <f t="shared" si="22"/>
        <v>28.792713973251104</v>
      </c>
      <c r="G313" s="2" t="b">
        <v>0</v>
      </c>
      <c r="H313" s="2" t="b">
        <v>0</v>
      </c>
      <c r="I313" s="2" t="b">
        <v>0</v>
      </c>
      <c r="J313" s="2" t="b">
        <v>1</v>
      </c>
      <c r="K313" s="2" t="s">
        <v>1518</v>
      </c>
      <c r="L313" s="2">
        <v>166</v>
      </c>
      <c r="M313" s="2" t="b">
        <v>1</v>
      </c>
      <c r="N313" s="2" t="b">
        <f t="shared" si="23"/>
        <v>1</v>
      </c>
      <c r="O313" s="2" t="b">
        <v>1</v>
      </c>
      <c r="P313" s="2" t="b">
        <f t="shared" si="24"/>
        <v>1</v>
      </c>
      <c r="Q313" s="2" t="b">
        <v>1</v>
      </c>
      <c r="R313" s="2" t="b">
        <f t="shared" si="25"/>
        <v>1</v>
      </c>
      <c r="S313" s="2" t="s">
        <v>1338</v>
      </c>
      <c r="T313" s="2" t="s">
        <v>1290</v>
      </c>
      <c r="U313" s="2" t="s">
        <v>1300</v>
      </c>
      <c r="V313" s="2" t="s">
        <v>1296</v>
      </c>
    </row>
    <row r="314" spans="1:22" ht="15.75" customHeight="1">
      <c r="A314" s="2" t="s">
        <v>440</v>
      </c>
      <c r="B314" s="2" t="s">
        <v>1301</v>
      </c>
      <c r="C314" s="2">
        <v>161</v>
      </c>
      <c r="D314" s="2">
        <f t="shared" si="21"/>
        <v>1.61</v>
      </c>
      <c r="E314" s="2">
        <v>65.099999999999994</v>
      </c>
      <c r="F314" s="22">
        <f t="shared" si="22"/>
        <v>25.114771806643258</v>
      </c>
      <c r="G314" s="2" t="b">
        <v>0</v>
      </c>
      <c r="H314" s="2" t="b">
        <v>1</v>
      </c>
      <c r="I314" s="2" t="b">
        <v>0</v>
      </c>
      <c r="J314" s="2" t="b">
        <v>0</v>
      </c>
      <c r="K314" s="2" t="s">
        <v>1519</v>
      </c>
      <c r="L314" s="2">
        <v>226</v>
      </c>
      <c r="M314" s="2" t="b">
        <v>0</v>
      </c>
      <c r="N314" s="2" t="b">
        <f t="shared" si="23"/>
        <v>0</v>
      </c>
      <c r="O314" s="2" t="b">
        <v>0</v>
      </c>
      <c r="P314" s="2" t="b">
        <f t="shared" si="24"/>
        <v>0</v>
      </c>
      <c r="Q314" s="2" t="b">
        <v>0</v>
      </c>
      <c r="R314" s="2" t="b">
        <f t="shared" si="25"/>
        <v>0</v>
      </c>
      <c r="S314" s="2" t="s">
        <v>1318</v>
      </c>
      <c r="T314" s="2" t="s">
        <v>1290</v>
      </c>
      <c r="U314" s="2" t="s">
        <v>1278</v>
      </c>
      <c r="V314" s="2" t="s">
        <v>1279</v>
      </c>
    </row>
    <row r="315" spans="1:22" ht="15.75" customHeight="1">
      <c r="A315" s="2" t="s">
        <v>441</v>
      </c>
      <c r="B315" s="2" t="s">
        <v>1270</v>
      </c>
      <c r="C315" s="2">
        <v>162</v>
      </c>
      <c r="D315" s="2">
        <f t="shared" si="21"/>
        <v>1.62</v>
      </c>
      <c r="E315" s="2">
        <v>61.4</v>
      </c>
      <c r="F315" s="22">
        <f t="shared" si="22"/>
        <v>23.395823807346435</v>
      </c>
      <c r="G315" s="2" t="b">
        <v>0</v>
      </c>
      <c r="H315" s="2" t="b">
        <v>0</v>
      </c>
      <c r="I315" s="2" t="b">
        <v>1</v>
      </c>
      <c r="J315" s="2" t="b">
        <v>0</v>
      </c>
      <c r="K315" s="2" t="s">
        <v>1427</v>
      </c>
      <c r="L315" s="2">
        <v>157</v>
      </c>
      <c r="M315" s="2" t="b">
        <v>0</v>
      </c>
      <c r="N315" s="2" t="b">
        <f t="shared" si="23"/>
        <v>0</v>
      </c>
      <c r="O315" s="2" t="b">
        <v>0</v>
      </c>
      <c r="P315" s="2" t="b">
        <f t="shared" si="24"/>
        <v>0</v>
      </c>
      <c r="Q315" s="2" t="b">
        <v>0</v>
      </c>
      <c r="R315" s="2" t="b">
        <f t="shared" si="25"/>
        <v>0</v>
      </c>
      <c r="S315" s="2" t="s">
        <v>1329</v>
      </c>
      <c r="T315" s="2" t="s">
        <v>1273</v>
      </c>
      <c r="U315" s="2" t="s">
        <v>1300</v>
      </c>
      <c r="V315" s="2" t="s">
        <v>1287</v>
      </c>
    </row>
    <row r="316" spans="1:22" ht="15.75" customHeight="1">
      <c r="A316" s="2" t="s">
        <v>442</v>
      </c>
      <c r="B316" s="2" t="s">
        <v>1301</v>
      </c>
      <c r="C316" s="2">
        <v>178</v>
      </c>
      <c r="D316" s="2">
        <f t="shared" si="21"/>
        <v>1.78</v>
      </c>
      <c r="E316" s="2">
        <v>82.7</v>
      </c>
      <c r="F316" s="22">
        <f t="shared" si="22"/>
        <v>26.101502335563691</v>
      </c>
      <c r="G316" s="2" t="b">
        <v>0</v>
      </c>
      <c r="H316" s="2" t="b">
        <v>1</v>
      </c>
      <c r="I316" s="2" t="b">
        <v>1</v>
      </c>
      <c r="J316" s="2" t="b">
        <v>0</v>
      </c>
      <c r="K316" s="2" t="s">
        <v>1520</v>
      </c>
      <c r="L316" s="2">
        <v>201</v>
      </c>
      <c r="M316" s="2" t="b">
        <v>0</v>
      </c>
      <c r="N316" s="2" t="b">
        <f t="shared" si="23"/>
        <v>0</v>
      </c>
      <c r="O316" s="2" t="b">
        <v>0</v>
      </c>
      <c r="P316" s="2" t="b">
        <f t="shared" si="24"/>
        <v>0</v>
      </c>
      <c r="Q316" s="2" t="b">
        <v>0</v>
      </c>
      <c r="R316" s="2" t="b">
        <f t="shared" si="25"/>
        <v>0</v>
      </c>
      <c r="S316" s="2" t="s">
        <v>1282</v>
      </c>
      <c r="U316" s="2" t="s">
        <v>1300</v>
      </c>
      <c r="V316" s="2" t="s">
        <v>1279</v>
      </c>
    </row>
    <row r="317" spans="1:22" ht="15.75" customHeight="1">
      <c r="A317" s="2" t="s">
        <v>444</v>
      </c>
      <c r="B317" s="2" t="s">
        <v>1284</v>
      </c>
      <c r="C317" s="2">
        <v>156</v>
      </c>
      <c r="D317" s="2">
        <f t="shared" si="21"/>
        <v>1.56</v>
      </c>
      <c r="E317" s="2">
        <v>68.8</v>
      </c>
      <c r="F317" s="22">
        <f t="shared" si="22"/>
        <v>28.270874424720574</v>
      </c>
      <c r="G317" s="2" t="b">
        <v>0</v>
      </c>
      <c r="H317" s="2" t="b">
        <v>0</v>
      </c>
      <c r="I317" s="2" t="b">
        <v>1</v>
      </c>
      <c r="J317" s="2" t="b">
        <v>1</v>
      </c>
      <c r="K317" s="2" t="s">
        <v>1449</v>
      </c>
      <c r="L317" s="2">
        <v>159</v>
      </c>
      <c r="M317" s="2" t="b">
        <v>1</v>
      </c>
      <c r="N317" s="2" t="b">
        <f t="shared" si="23"/>
        <v>1</v>
      </c>
      <c r="O317" s="2" t="b">
        <v>1</v>
      </c>
      <c r="P317" s="2" t="b">
        <f t="shared" si="24"/>
        <v>1</v>
      </c>
      <c r="Q317" s="2" t="b">
        <v>1</v>
      </c>
      <c r="R317" s="2" t="b">
        <f t="shared" si="25"/>
        <v>1</v>
      </c>
      <c r="S317" s="2" t="s">
        <v>1292</v>
      </c>
      <c r="T317" s="2" t="s">
        <v>1273</v>
      </c>
      <c r="U317" s="2" t="s">
        <v>1300</v>
      </c>
      <c r="V317" s="2" t="s">
        <v>1279</v>
      </c>
    </row>
    <row r="318" spans="1:22" ht="15.75" customHeight="1">
      <c r="A318" s="2" t="s">
        <v>445</v>
      </c>
      <c r="B318" s="2" t="s">
        <v>1270</v>
      </c>
      <c r="C318" s="2">
        <v>176</v>
      </c>
      <c r="D318" s="2">
        <f t="shared" si="21"/>
        <v>1.76</v>
      </c>
      <c r="E318" s="2">
        <v>78.900000000000006</v>
      </c>
      <c r="F318" s="22">
        <f t="shared" si="22"/>
        <v>25.471332644628102</v>
      </c>
      <c r="G318" s="2" t="b">
        <v>0</v>
      </c>
      <c r="H318" s="2" t="b">
        <v>0</v>
      </c>
      <c r="I318" s="2" t="b">
        <v>0</v>
      </c>
      <c r="J318" s="2" t="b">
        <v>0</v>
      </c>
      <c r="K318" s="2" t="s">
        <v>1521</v>
      </c>
      <c r="L318" s="2">
        <v>226</v>
      </c>
      <c r="M318" s="2" t="b">
        <v>0</v>
      </c>
      <c r="N318" s="2" t="b">
        <f t="shared" si="23"/>
        <v>0</v>
      </c>
      <c r="O318" s="2" t="b">
        <v>0</v>
      </c>
      <c r="P318" s="2" t="b">
        <f t="shared" si="24"/>
        <v>0</v>
      </c>
      <c r="Q318" s="2" t="b">
        <v>0</v>
      </c>
      <c r="R318" s="2" t="b">
        <f t="shared" si="25"/>
        <v>0</v>
      </c>
      <c r="S318" s="2" t="s">
        <v>1327</v>
      </c>
      <c r="T318" s="2" t="s">
        <v>1290</v>
      </c>
      <c r="U318" s="2" t="s">
        <v>1300</v>
      </c>
      <c r="V318" s="2" t="s">
        <v>1296</v>
      </c>
    </row>
    <row r="319" spans="1:22" ht="15.75" customHeight="1">
      <c r="A319" s="2" t="s">
        <v>446</v>
      </c>
      <c r="B319" s="2" t="s">
        <v>1270</v>
      </c>
      <c r="C319" s="2">
        <v>161</v>
      </c>
      <c r="D319" s="2">
        <f t="shared" si="21"/>
        <v>1.61</v>
      </c>
      <c r="E319" s="2">
        <v>62.6</v>
      </c>
      <c r="F319" s="22">
        <f t="shared" si="22"/>
        <v>24.150302843254501</v>
      </c>
      <c r="G319" s="2" t="b">
        <v>0</v>
      </c>
      <c r="H319" s="2" t="b">
        <v>0</v>
      </c>
      <c r="I319" s="2" t="b">
        <v>0</v>
      </c>
      <c r="J319" s="2" t="b">
        <v>0</v>
      </c>
      <c r="K319" s="2" t="s">
        <v>1522</v>
      </c>
      <c r="L319" s="2">
        <v>168</v>
      </c>
      <c r="M319" s="2" t="b">
        <v>0</v>
      </c>
      <c r="N319" s="2" t="b">
        <f t="shared" si="23"/>
        <v>0</v>
      </c>
      <c r="O319" s="2" t="b">
        <v>0</v>
      </c>
      <c r="P319" s="2" t="b">
        <f t="shared" si="24"/>
        <v>0</v>
      </c>
      <c r="Q319" s="2" t="b">
        <v>0</v>
      </c>
      <c r="R319" s="2" t="b">
        <f t="shared" si="25"/>
        <v>0</v>
      </c>
      <c r="S319" s="2" t="s">
        <v>1329</v>
      </c>
      <c r="T319" s="2" t="s">
        <v>1273</v>
      </c>
      <c r="U319" s="2" t="s">
        <v>1278</v>
      </c>
      <c r="V319" s="2" t="s">
        <v>1283</v>
      </c>
    </row>
    <row r="320" spans="1:22" ht="15.75" customHeight="1">
      <c r="A320" s="2" t="s">
        <v>447</v>
      </c>
      <c r="B320" s="2" t="s">
        <v>1280</v>
      </c>
      <c r="C320" s="2">
        <v>162</v>
      </c>
      <c r="D320" s="2">
        <f t="shared" si="21"/>
        <v>1.62</v>
      </c>
      <c r="E320" s="2">
        <v>62.9</v>
      </c>
      <c r="F320" s="22">
        <f t="shared" si="22"/>
        <v>23.967383020880959</v>
      </c>
      <c r="G320" s="2" t="b">
        <v>0</v>
      </c>
      <c r="H320" s="2" t="b">
        <v>0</v>
      </c>
      <c r="I320" s="2" t="b">
        <v>0</v>
      </c>
      <c r="J320" s="2" t="b">
        <v>0</v>
      </c>
      <c r="K320" s="2" t="s">
        <v>1523</v>
      </c>
      <c r="L320" s="2">
        <v>196</v>
      </c>
      <c r="M320" s="2" t="b">
        <v>0</v>
      </c>
      <c r="N320" s="2" t="b">
        <f t="shared" si="23"/>
        <v>0</v>
      </c>
      <c r="O320" s="2" t="b">
        <v>0</v>
      </c>
      <c r="P320" s="2" t="b">
        <f t="shared" si="24"/>
        <v>0</v>
      </c>
      <c r="Q320" s="2" t="b">
        <v>0</v>
      </c>
      <c r="R320" s="2" t="b">
        <f t="shared" si="25"/>
        <v>0</v>
      </c>
      <c r="S320" s="2" t="s">
        <v>1282</v>
      </c>
      <c r="T320" s="2" t="s">
        <v>1290</v>
      </c>
      <c r="U320" s="2" t="s">
        <v>1278</v>
      </c>
      <c r="V320" s="2" t="s">
        <v>1275</v>
      </c>
    </row>
    <row r="321" spans="1:22" ht="15.75" customHeight="1">
      <c r="A321" s="2" t="s">
        <v>449</v>
      </c>
      <c r="B321" s="2" t="s">
        <v>1284</v>
      </c>
      <c r="C321" s="2">
        <v>161</v>
      </c>
      <c r="D321" s="2">
        <f t="shared" si="21"/>
        <v>1.61</v>
      </c>
      <c r="E321" s="2">
        <v>66.5</v>
      </c>
      <c r="F321" s="22">
        <f t="shared" si="22"/>
        <v>25.654874426140964</v>
      </c>
      <c r="G321" s="2" t="b">
        <v>0</v>
      </c>
      <c r="H321" s="2" t="b">
        <v>0</v>
      </c>
      <c r="I321" s="2" t="b">
        <v>1</v>
      </c>
      <c r="J321" s="2" t="b">
        <v>0</v>
      </c>
      <c r="K321" s="2" t="s">
        <v>1440</v>
      </c>
      <c r="L321" s="2">
        <v>154</v>
      </c>
      <c r="M321" s="2" t="b">
        <v>0</v>
      </c>
      <c r="N321" s="2" t="b">
        <f t="shared" si="23"/>
        <v>0</v>
      </c>
      <c r="O321" s="2" t="b">
        <v>0</v>
      </c>
      <c r="P321" s="2" t="b">
        <f t="shared" si="24"/>
        <v>0</v>
      </c>
      <c r="Q321" s="2" t="b">
        <v>0</v>
      </c>
      <c r="R321" s="2" t="b">
        <f t="shared" si="25"/>
        <v>0</v>
      </c>
      <c r="S321" s="2" t="s">
        <v>1295</v>
      </c>
      <c r="U321" s="2" t="s">
        <v>1300</v>
      </c>
      <c r="V321" s="2" t="s">
        <v>1296</v>
      </c>
    </row>
    <row r="322" spans="1:22" ht="15.75" customHeight="1">
      <c r="A322" s="2" t="s">
        <v>451</v>
      </c>
      <c r="B322" s="2" t="s">
        <v>1307</v>
      </c>
      <c r="C322" s="2">
        <v>179</v>
      </c>
      <c r="D322" s="2">
        <f t="shared" si="21"/>
        <v>1.79</v>
      </c>
      <c r="E322" s="2">
        <v>83.4</v>
      </c>
      <c r="F322" s="22">
        <f t="shared" si="22"/>
        <v>26.029150151368562</v>
      </c>
      <c r="G322" s="2" t="b">
        <v>0</v>
      </c>
      <c r="H322" s="2" t="b">
        <v>1</v>
      </c>
      <c r="I322" s="2" t="b">
        <v>0</v>
      </c>
      <c r="J322" s="2" t="b">
        <v>0</v>
      </c>
      <c r="K322" s="2" t="s">
        <v>1399</v>
      </c>
      <c r="L322" s="2">
        <v>169</v>
      </c>
      <c r="M322" s="2" t="b">
        <v>0</v>
      </c>
      <c r="N322" s="2" t="b">
        <f t="shared" si="23"/>
        <v>0</v>
      </c>
      <c r="O322" s="2" t="b">
        <v>0</v>
      </c>
      <c r="P322" s="2" t="b">
        <f t="shared" si="24"/>
        <v>0</v>
      </c>
      <c r="Q322" s="2" t="b">
        <v>0</v>
      </c>
      <c r="R322" s="2" t="b">
        <f t="shared" si="25"/>
        <v>0</v>
      </c>
      <c r="S322" s="2" t="s">
        <v>1338</v>
      </c>
      <c r="T322" s="2" t="s">
        <v>1273</v>
      </c>
      <c r="U322" s="2" t="s">
        <v>1278</v>
      </c>
      <c r="V322" s="2" t="s">
        <v>1283</v>
      </c>
    </row>
    <row r="323" spans="1:22" ht="15.75" customHeight="1">
      <c r="A323" s="2" t="s">
        <v>453</v>
      </c>
      <c r="B323" s="2" t="s">
        <v>1307</v>
      </c>
      <c r="C323" s="2">
        <v>160</v>
      </c>
      <c r="D323" s="2">
        <f t="shared" ref="D323:D386" si="26">C323/100</f>
        <v>1.6</v>
      </c>
      <c r="E323" s="2">
        <v>57.3</v>
      </c>
      <c r="F323" s="22">
        <f t="shared" ref="F323:F386" si="27">E323/(D323*D323)</f>
        <v>22.382812499999993</v>
      </c>
      <c r="G323" s="2" t="b">
        <v>0</v>
      </c>
      <c r="H323" s="2" t="b">
        <v>0</v>
      </c>
      <c r="I323" s="2" t="b">
        <v>0</v>
      </c>
      <c r="J323" s="2" t="b">
        <v>0</v>
      </c>
      <c r="K323" s="2" t="s">
        <v>1390</v>
      </c>
      <c r="L323" s="2">
        <v>206</v>
      </c>
      <c r="M323" s="2" t="b">
        <v>0</v>
      </c>
      <c r="N323" s="2" t="b">
        <f t="shared" ref="N323:N386" si="28">IF(ISBLANK(M323),FALSE,IF(M323 ="Yes",TRUE,IF(M323="No",FALSE,M323)))</f>
        <v>0</v>
      </c>
      <c r="O323" s="2" t="b">
        <v>0</v>
      </c>
      <c r="P323" s="2" t="b">
        <f t="shared" ref="P323:P386" si="29">IF(ISBLANK(O323),FALSE,IF(O323 ="Yes",TRUE,IF(O323="No",FALSE,O323)))</f>
        <v>0</v>
      </c>
      <c r="Q323" s="2" t="b">
        <v>0</v>
      </c>
      <c r="R323" s="2" t="b">
        <f t="shared" ref="R323:R386" si="30">IF(ISBLANK(Q323),FALSE,IF(Q323 ="Yes",TRUE,IF(Q323="No",FALSE,Q323)))</f>
        <v>0</v>
      </c>
      <c r="S323" s="2" t="s">
        <v>1329</v>
      </c>
      <c r="T323" s="2" t="s">
        <v>1273</v>
      </c>
      <c r="U323" s="2" t="s">
        <v>1278</v>
      </c>
      <c r="V323" s="2" t="s">
        <v>1287</v>
      </c>
    </row>
    <row r="324" spans="1:22" ht="15.75" customHeight="1">
      <c r="A324" s="2" t="s">
        <v>454</v>
      </c>
      <c r="B324" s="2" t="s">
        <v>1293</v>
      </c>
      <c r="C324" s="2">
        <v>170</v>
      </c>
      <c r="D324" s="2">
        <f t="shared" si="26"/>
        <v>1.7</v>
      </c>
      <c r="E324" s="2">
        <v>96.5</v>
      </c>
      <c r="F324" s="22">
        <f t="shared" si="27"/>
        <v>33.391003460207614</v>
      </c>
      <c r="G324" s="2" t="b">
        <v>1</v>
      </c>
      <c r="H324" s="2" t="b">
        <v>0</v>
      </c>
      <c r="I324" s="2" t="b">
        <v>0</v>
      </c>
      <c r="J324" s="2" t="b">
        <v>1</v>
      </c>
      <c r="K324" s="2" t="s">
        <v>1524</v>
      </c>
      <c r="L324" s="2">
        <v>219</v>
      </c>
      <c r="M324" s="2" t="b">
        <v>1</v>
      </c>
      <c r="N324" s="2" t="b">
        <f t="shared" si="28"/>
        <v>1</v>
      </c>
      <c r="O324" s="2" t="b">
        <v>1</v>
      </c>
      <c r="P324" s="2" t="b">
        <f t="shared" si="29"/>
        <v>1</v>
      </c>
      <c r="Q324" s="2" t="b">
        <v>1</v>
      </c>
      <c r="R324" s="2" t="b">
        <f t="shared" si="30"/>
        <v>1</v>
      </c>
      <c r="S324" s="2" t="s">
        <v>1318</v>
      </c>
      <c r="T324" s="2" t="s">
        <v>1290</v>
      </c>
      <c r="U324" s="2" t="s">
        <v>1278</v>
      </c>
      <c r="V324" s="2" t="s">
        <v>1275</v>
      </c>
    </row>
    <row r="325" spans="1:22" ht="15.75" customHeight="1">
      <c r="A325" s="2" t="s">
        <v>455</v>
      </c>
      <c r="B325" s="2" t="s">
        <v>1280</v>
      </c>
      <c r="C325" s="2">
        <v>156</v>
      </c>
      <c r="D325" s="2">
        <f t="shared" si="26"/>
        <v>1.56</v>
      </c>
      <c r="E325" s="2">
        <v>83.8</v>
      </c>
      <c r="F325" s="22">
        <f t="shared" si="27"/>
        <v>34.434582511505582</v>
      </c>
      <c r="G325" s="2" t="b">
        <v>0</v>
      </c>
      <c r="H325" s="2" t="b">
        <v>0</v>
      </c>
      <c r="I325" s="2" t="b">
        <v>0</v>
      </c>
      <c r="J325" s="2" t="b">
        <v>1</v>
      </c>
      <c r="K325" s="2" t="s">
        <v>1525</v>
      </c>
      <c r="L325" s="2">
        <v>152</v>
      </c>
      <c r="M325" s="2" t="b">
        <v>1</v>
      </c>
      <c r="N325" s="2" t="b">
        <f t="shared" si="28"/>
        <v>1</v>
      </c>
      <c r="O325" s="2" t="b">
        <v>0</v>
      </c>
      <c r="P325" s="2" t="b">
        <f t="shared" si="29"/>
        <v>0</v>
      </c>
      <c r="Q325" s="2" t="b">
        <v>1</v>
      </c>
      <c r="R325" s="2" t="b">
        <f t="shared" si="30"/>
        <v>1</v>
      </c>
      <c r="S325" s="2" t="s">
        <v>1286</v>
      </c>
      <c r="T325" s="2" t="s">
        <v>1290</v>
      </c>
      <c r="U325" s="2" t="s">
        <v>1278</v>
      </c>
      <c r="V325" s="2" t="s">
        <v>1296</v>
      </c>
    </row>
    <row r="326" spans="1:22" ht="15.75" customHeight="1">
      <c r="A326" s="2" t="s">
        <v>456</v>
      </c>
      <c r="B326" s="2" t="s">
        <v>1276</v>
      </c>
      <c r="C326" s="2">
        <v>159</v>
      </c>
      <c r="D326" s="2">
        <f t="shared" si="26"/>
        <v>1.59</v>
      </c>
      <c r="E326" s="2">
        <v>57.4</v>
      </c>
      <c r="F326" s="22">
        <f t="shared" si="27"/>
        <v>22.704798069696608</v>
      </c>
      <c r="G326" s="2" t="b">
        <v>0</v>
      </c>
      <c r="H326" s="2" t="b">
        <v>1</v>
      </c>
      <c r="I326" s="2" t="b">
        <v>0</v>
      </c>
      <c r="J326" s="2" t="b">
        <v>0</v>
      </c>
      <c r="K326" s="2" t="s">
        <v>1499</v>
      </c>
      <c r="L326" s="2">
        <v>207</v>
      </c>
      <c r="M326" s="2" t="b">
        <v>0</v>
      </c>
      <c r="N326" s="2" t="b">
        <f t="shared" si="28"/>
        <v>0</v>
      </c>
      <c r="O326" s="2" t="b">
        <v>0</v>
      </c>
      <c r="P326" s="2" t="b">
        <f t="shared" si="29"/>
        <v>0</v>
      </c>
      <c r="R326" s="2" t="b">
        <f t="shared" si="30"/>
        <v>0</v>
      </c>
      <c r="S326" s="2" t="s">
        <v>1272</v>
      </c>
      <c r="U326" s="2" t="s">
        <v>1300</v>
      </c>
      <c r="V326" s="2" t="s">
        <v>1296</v>
      </c>
    </row>
    <row r="327" spans="1:22" ht="15.75" customHeight="1">
      <c r="A327" s="2" t="s">
        <v>457</v>
      </c>
      <c r="B327" s="2" t="s">
        <v>1280</v>
      </c>
      <c r="C327" s="2">
        <v>150</v>
      </c>
      <c r="D327" s="2">
        <f t="shared" si="26"/>
        <v>1.5</v>
      </c>
      <c r="E327" s="2">
        <v>45.3</v>
      </c>
      <c r="F327" s="22">
        <f t="shared" si="27"/>
        <v>20.133333333333333</v>
      </c>
      <c r="G327" s="2" t="b">
        <v>1</v>
      </c>
      <c r="H327" s="2" t="b">
        <v>1</v>
      </c>
      <c r="I327" s="2" t="b">
        <v>0</v>
      </c>
      <c r="J327" s="2" t="b">
        <v>0</v>
      </c>
      <c r="K327" s="2" t="s">
        <v>1308</v>
      </c>
      <c r="L327" s="2">
        <v>174</v>
      </c>
      <c r="M327" s="2" t="b">
        <v>0</v>
      </c>
      <c r="N327" s="2" t="b">
        <f t="shared" si="28"/>
        <v>0</v>
      </c>
      <c r="O327" s="2" t="b">
        <v>0</v>
      </c>
      <c r="P327" s="2" t="b">
        <f t="shared" si="29"/>
        <v>0</v>
      </c>
      <c r="Q327" s="2" t="b">
        <v>0</v>
      </c>
      <c r="R327" s="2" t="b">
        <f t="shared" si="30"/>
        <v>0</v>
      </c>
      <c r="S327" s="2" t="s">
        <v>1282</v>
      </c>
      <c r="T327" s="2" t="s">
        <v>1290</v>
      </c>
      <c r="U327" s="2" t="s">
        <v>1278</v>
      </c>
      <c r="V327" s="2" t="s">
        <v>1283</v>
      </c>
    </row>
    <row r="328" spans="1:22" ht="15.75" customHeight="1">
      <c r="A328" s="2" t="s">
        <v>458</v>
      </c>
      <c r="B328" s="2" t="s">
        <v>1270</v>
      </c>
      <c r="C328" s="2">
        <v>171</v>
      </c>
      <c r="D328" s="2">
        <f t="shared" si="26"/>
        <v>1.71</v>
      </c>
      <c r="E328" s="2">
        <v>97.5</v>
      </c>
      <c r="F328" s="22">
        <f t="shared" si="27"/>
        <v>33.343592900379605</v>
      </c>
      <c r="G328" s="2" t="b">
        <v>0</v>
      </c>
      <c r="H328" s="2" t="b">
        <v>0</v>
      </c>
      <c r="I328" s="2" t="b">
        <v>1</v>
      </c>
      <c r="J328" s="2" t="b">
        <v>1</v>
      </c>
      <c r="K328" s="2" t="s">
        <v>1514</v>
      </c>
      <c r="L328" s="2">
        <v>219</v>
      </c>
      <c r="M328" s="2" t="b">
        <v>1</v>
      </c>
      <c r="N328" s="2" t="b">
        <f t="shared" si="28"/>
        <v>1</v>
      </c>
      <c r="O328" s="2" t="b">
        <v>0</v>
      </c>
      <c r="P328" s="2" t="b">
        <f t="shared" si="29"/>
        <v>0</v>
      </c>
      <c r="Q328" s="2" t="b">
        <v>1</v>
      </c>
      <c r="R328" s="2" t="b">
        <f t="shared" si="30"/>
        <v>1</v>
      </c>
      <c r="S328" s="2" t="s">
        <v>1272</v>
      </c>
      <c r="T328" s="2" t="s">
        <v>1273</v>
      </c>
      <c r="U328" s="2" t="s">
        <v>1300</v>
      </c>
      <c r="V328" s="2" t="s">
        <v>1283</v>
      </c>
    </row>
    <row r="329" spans="1:22" ht="15.75" customHeight="1">
      <c r="A329" s="2" t="s">
        <v>460</v>
      </c>
      <c r="B329" s="2" t="s">
        <v>1293</v>
      </c>
      <c r="C329" s="2">
        <v>169</v>
      </c>
      <c r="D329" s="2">
        <f t="shared" si="26"/>
        <v>1.69</v>
      </c>
      <c r="E329" s="2">
        <v>99.9</v>
      </c>
      <c r="F329" s="22">
        <f t="shared" si="27"/>
        <v>34.977766884913002</v>
      </c>
      <c r="G329" s="2" t="b">
        <v>0</v>
      </c>
      <c r="H329" s="2" t="b">
        <v>0</v>
      </c>
      <c r="I329" s="2" t="b">
        <v>0</v>
      </c>
      <c r="J329" s="2" t="b">
        <v>1</v>
      </c>
      <c r="K329" s="2" t="s">
        <v>1317</v>
      </c>
      <c r="L329" s="2">
        <v>218</v>
      </c>
      <c r="M329" s="2" t="b">
        <v>1</v>
      </c>
      <c r="N329" s="2" t="b">
        <f t="shared" si="28"/>
        <v>1</v>
      </c>
      <c r="O329" s="2" t="b">
        <v>1</v>
      </c>
      <c r="P329" s="2" t="b">
        <f t="shared" si="29"/>
        <v>1</v>
      </c>
      <c r="Q329" s="2" t="b">
        <v>1</v>
      </c>
      <c r="R329" s="2" t="b">
        <f t="shared" si="30"/>
        <v>1</v>
      </c>
      <c r="S329" s="2" t="s">
        <v>1309</v>
      </c>
      <c r="T329" s="2" t="s">
        <v>1290</v>
      </c>
      <c r="U329" s="2" t="s">
        <v>1278</v>
      </c>
      <c r="V329" s="2" t="s">
        <v>1296</v>
      </c>
    </row>
    <row r="330" spans="1:22" ht="15.75" customHeight="1">
      <c r="A330" s="2" t="s">
        <v>461</v>
      </c>
      <c r="B330" s="2" t="s">
        <v>1284</v>
      </c>
      <c r="C330" s="2">
        <v>167</v>
      </c>
      <c r="D330" s="2">
        <f t="shared" si="26"/>
        <v>1.67</v>
      </c>
      <c r="E330" s="2">
        <v>82.6</v>
      </c>
      <c r="F330" s="22">
        <f t="shared" si="27"/>
        <v>29.617411882821184</v>
      </c>
      <c r="G330" s="2" t="b">
        <v>0</v>
      </c>
      <c r="H330" s="2" t="b">
        <v>0</v>
      </c>
      <c r="I330" s="2" t="b">
        <v>0</v>
      </c>
      <c r="J330" s="2" t="b">
        <v>0</v>
      </c>
      <c r="K330" s="2" t="s">
        <v>1526</v>
      </c>
      <c r="L330" s="2">
        <v>204</v>
      </c>
      <c r="M330" s="2" t="b">
        <v>1</v>
      </c>
      <c r="N330" s="2" t="b">
        <f t="shared" si="28"/>
        <v>1</v>
      </c>
      <c r="O330" s="2" t="b">
        <v>0</v>
      </c>
      <c r="P330" s="2" t="b">
        <f t="shared" si="29"/>
        <v>0</v>
      </c>
      <c r="Q330" s="2" t="b">
        <v>1</v>
      </c>
      <c r="R330" s="2" t="b">
        <f t="shared" si="30"/>
        <v>1</v>
      </c>
      <c r="S330" s="2" t="s">
        <v>1312</v>
      </c>
      <c r="T330" s="2" t="s">
        <v>1273</v>
      </c>
      <c r="U330" s="2" t="s">
        <v>1300</v>
      </c>
      <c r="V330" s="2" t="s">
        <v>1279</v>
      </c>
    </row>
    <row r="331" spans="1:22" ht="15.75" customHeight="1">
      <c r="A331" s="2" t="s">
        <v>462</v>
      </c>
      <c r="B331" s="2" t="s">
        <v>1301</v>
      </c>
      <c r="C331" s="2">
        <v>172</v>
      </c>
      <c r="D331" s="2">
        <f t="shared" si="26"/>
        <v>1.72</v>
      </c>
      <c r="E331" s="2">
        <v>88.4</v>
      </c>
      <c r="F331" s="22">
        <f t="shared" si="27"/>
        <v>29.881016765819368</v>
      </c>
      <c r="G331" s="2" t="b">
        <v>0</v>
      </c>
      <c r="H331" s="2" t="b">
        <v>0</v>
      </c>
      <c r="I331" s="2" t="b">
        <v>0</v>
      </c>
      <c r="J331" s="2" t="b">
        <v>1</v>
      </c>
      <c r="K331" s="2" t="s">
        <v>1434</v>
      </c>
      <c r="L331" s="2">
        <v>222</v>
      </c>
      <c r="M331" s="2" t="b">
        <v>1</v>
      </c>
      <c r="N331" s="2" t="b">
        <f t="shared" si="28"/>
        <v>1</v>
      </c>
      <c r="O331" s="2" t="b">
        <v>0</v>
      </c>
      <c r="P331" s="2" t="b">
        <f t="shared" si="29"/>
        <v>0</v>
      </c>
      <c r="Q331" s="2" t="b">
        <v>1</v>
      </c>
      <c r="R331" s="2" t="b">
        <f t="shared" si="30"/>
        <v>1</v>
      </c>
      <c r="S331" s="2" t="s">
        <v>1265</v>
      </c>
      <c r="T331" s="2" t="s">
        <v>1273</v>
      </c>
      <c r="U331" s="2" t="s">
        <v>1274</v>
      </c>
      <c r="V331" s="2" t="s">
        <v>1275</v>
      </c>
    </row>
    <row r="332" spans="1:22" ht="15.75" customHeight="1">
      <c r="A332" s="2" t="s">
        <v>463</v>
      </c>
      <c r="B332" s="2" t="s">
        <v>1284</v>
      </c>
      <c r="C332" s="2">
        <v>178</v>
      </c>
      <c r="D332" s="2">
        <f t="shared" si="26"/>
        <v>1.78</v>
      </c>
      <c r="E332" s="2">
        <v>102</v>
      </c>
      <c r="F332" s="22">
        <f t="shared" si="27"/>
        <v>32.192904936245419</v>
      </c>
      <c r="G332" s="2" t="b">
        <v>0</v>
      </c>
      <c r="H332" s="2" t="b">
        <v>0</v>
      </c>
      <c r="I332" s="2" t="b">
        <v>0</v>
      </c>
      <c r="J332" s="2" t="b">
        <v>0</v>
      </c>
      <c r="K332" s="2" t="s">
        <v>1397</v>
      </c>
      <c r="L332" s="2">
        <v>185</v>
      </c>
      <c r="M332" s="2" t="b">
        <v>0</v>
      </c>
      <c r="N332" s="2" t="b">
        <f t="shared" si="28"/>
        <v>0</v>
      </c>
      <c r="O332" s="2" t="b">
        <v>1</v>
      </c>
      <c r="P332" s="2" t="b">
        <f t="shared" si="29"/>
        <v>1</v>
      </c>
      <c r="Q332" s="2" t="b">
        <v>1</v>
      </c>
      <c r="R332" s="2" t="b">
        <f t="shared" si="30"/>
        <v>1</v>
      </c>
      <c r="S332" s="2" t="s">
        <v>1289</v>
      </c>
      <c r="T332" s="2" t="s">
        <v>1273</v>
      </c>
      <c r="U332" s="2" t="s">
        <v>1278</v>
      </c>
      <c r="V332" s="2" t="s">
        <v>1287</v>
      </c>
    </row>
    <row r="333" spans="1:22" ht="15.75" customHeight="1">
      <c r="A333" s="2" t="s">
        <v>465</v>
      </c>
      <c r="B333" s="2" t="s">
        <v>1307</v>
      </c>
      <c r="C333" s="2">
        <v>150</v>
      </c>
      <c r="D333" s="2">
        <f t="shared" si="26"/>
        <v>1.5</v>
      </c>
      <c r="E333" s="2">
        <v>73.3</v>
      </c>
      <c r="F333" s="22">
        <f t="shared" si="27"/>
        <v>32.577777777777776</v>
      </c>
      <c r="G333" s="2" t="b">
        <v>1</v>
      </c>
      <c r="H333" s="2" t="b">
        <v>1</v>
      </c>
      <c r="I333" s="2" t="b">
        <v>0</v>
      </c>
      <c r="J333" s="2" t="b">
        <v>1</v>
      </c>
      <c r="K333" s="2" t="s">
        <v>1412</v>
      </c>
      <c r="L333" s="2">
        <v>212</v>
      </c>
      <c r="M333" s="2" t="b">
        <v>1</v>
      </c>
      <c r="N333" s="2" t="b">
        <f t="shared" si="28"/>
        <v>1</v>
      </c>
      <c r="O333" s="2" t="b">
        <v>0</v>
      </c>
      <c r="P333" s="2" t="b">
        <f t="shared" si="29"/>
        <v>0</v>
      </c>
      <c r="Q333" s="2" t="b">
        <v>1</v>
      </c>
      <c r="R333" s="2" t="b">
        <f t="shared" si="30"/>
        <v>1</v>
      </c>
      <c r="S333" s="2" t="s">
        <v>1286</v>
      </c>
      <c r="T333" s="2" t="s">
        <v>1273</v>
      </c>
      <c r="U333" s="2" t="s">
        <v>1300</v>
      </c>
      <c r="V333" s="2" t="s">
        <v>1275</v>
      </c>
    </row>
    <row r="334" spans="1:22" ht="15.75" customHeight="1">
      <c r="A334" s="2" t="s">
        <v>467</v>
      </c>
      <c r="B334" s="2" t="s">
        <v>1276</v>
      </c>
      <c r="C334" s="2">
        <v>166</v>
      </c>
      <c r="D334" s="2">
        <f t="shared" si="26"/>
        <v>1.66</v>
      </c>
      <c r="E334" s="2">
        <v>91</v>
      </c>
      <c r="F334" s="22">
        <f t="shared" si="27"/>
        <v>33.023660908695021</v>
      </c>
      <c r="G334" s="2" t="b">
        <v>0</v>
      </c>
      <c r="H334" s="2" t="b">
        <v>1</v>
      </c>
      <c r="I334" s="2" t="b">
        <v>1</v>
      </c>
      <c r="J334" s="2" t="b">
        <v>0</v>
      </c>
      <c r="K334" s="2" t="s">
        <v>1527</v>
      </c>
      <c r="L334" s="2">
        <v>226</v>
      </c>
      <c r="M334" s="2" t="b">
        <v>0</v>
      </c>
      <c r="N334" s="2" t="b">
        <f t="shared" si="28"/>
        <v>0</v>
      </c>
      <c r="O334" s="2" t="b">
        <v>1</v>
      </c>
      <c r="P334" s="2" t="b">
        <f t="shared" si="29"/>
        <v>1</v>
      </c>
      <c r="Q334" s="2" t="b">
        <v>1</v>
      </c>
      <c r="R334" s="2" t="b">
        <f t="shared" si="30"/>
        <v>1</v>
      </c>
      <c r="S334" s="2" t="s">
        <v>1289</v>
      </c>
      <c r="T334" s="2" t="s">
        <v>1273</v>
      </c>
      <c r="U334" s="2" t="s">
        <v>1300</v>
      </c>
      <c r="V334" s="2" t="s">
        <v>1287</v>
      </c>
    </row>
    <row r="335" spans="1:22" ht="15.75" customHeight="1">
      <c r="A335" s="2" t="s">
        <v>468</v>
      </c>
      <c r="B335" s="2" t="s">
        <v>1301</v>
      </c>
      <c r="C335" s="2">
        <v>168</v>
      </c>
      <c r="D335" s="2">
        <f t="shared" si="26"/>
        <v>1.68</v>
      </c>
      <c r="E335" s="2">
        <v>94.6</v>
      </c>
      <c r="F335" s="22">
        <f t="shared" si="27"/>
        <v>33.517573696145128</v>
      </c>
      <c r="G335" s="2" t="s">
        <v>1290</v>
      </c>
      <c r="H335" s="2" t="s">
        <v>1290</v>
      </c>
      <c r="I335" s="2" t="s">
        <v>1273</v>
      </c>
      <c r="J335" s="2" t="s">
        <v>1290</v>
      </c>
      <c r="K335" s="2" t="s">
        <v>1483</v>
      </c>
      <c r="L335" s="2">
        <v>203</v>
      </c>
      <c r="M335" s="2" t="b">
        <v>1</v>
      </c>
      <c r="N335" s="2" t="b">
        <f t="shared" si="28"/>
        <v>1</v>
      </c>
      <c r="O335" s="2" t="b">
        <v>0</v>
      </c>
      <c r="P335" s="2" t="b">
        <f t="shared" si="29"/>
        <v>0</v>
      </c>
      <c r="Q335" s="2" t="b">
        <v>1</v>
      </c>
      <c r="R335" s="2" t="b">
        <f t="shared" si="30"/>
        <v>1</v>
      </c>
      <c r="S335" s="2" t="s">
        <v>1309</v>
      </c>
      <c r="T335" s="2" t="s">
        <v>1290</v>
      </c>
      <c r="U335" s="2" t="s">
        <v>1274</v>
      </c>
      <c r="V335" s="2" t="s">
        <v>1275</v>
      </c>
    </row>
    <row r="336" spans="1:22" ht="15.75" customHeight="1">
      <c r="A336" s="2" t="s">
        <v>469</v>
      </c>
      <c r="B336" s="2" t="s">
        <v>1307</v>
      </c>
      <c r="C336" s="2">
        <v>161</v>
      </c>
      <c r="D336" s="2">
        <f t="shared" si="26"/>
        <v>1.61</v>
      </c>
      <c r="E336" s="2">
        <v>84.5</v>
      </c>
      <c r="F336" s="22">
        <f t="shared" si="27"/>
        <v>32.599050962540019</v>
      </c>
      <c r="G336" s="2" t="b">
        <v>0</v>
      </c>
      <c r="H336" s="2" t="b">
        <v>0</v>
      </c>
      <c r="I336" s="2" t="b">
        <v>1</v>
      </c>
      <c r="J336" s="2" t="b">
        <v>1</v>
      </c>
      <c r="K336" s="2" t="s">
        <v>1528</v>
      </c>
      <c r="L336" s="2">
        <v>186</v>
      </c>
      <c r="M336" s="2" t="b">
        <v>1</v>
      </c>
      <c r="N336" s="2" t="b">
        <f t="shared" si="28"/>
        <v>1</v>
      </c>
      <c r="O336" s="2" t="b">
        <v>0</v>
      </c>
      <c r="P336" s="2" t="b">
        <f t="shared" si="29"/>
        <v>0</v>
      </c>
      <c r="Q336" s="2" t="b">
        <v>1</v>
      </c>
      <c r="R336" s="2" t="b">
        <f t="shared" si="30"/>
        <v>1</v>
      </c>
      <c r="S336" s="2" t="s">
        <v>1292</v>
      </c>
      <c r="T336" s="2" t="s">
        <v>1290</v>
      </c>
      <c r="U336" s="2" t="s">
        <v>1300</v>
      </c>
      <c r="V336" s="2" t="s">
        <v>1275</v>
      </c>
    </row>
    <row r="337" spans="1:22" ht="15.75" customHeight="1">
      <c r="A337" s="2" t="s">
        <v>470</v>
      </c>
      <c r="B337" s="2" t="s">
        <v>1270</v>
      </c>
      <c r="C337" s="2">
        <v>167</v>
      </c>
      <c r="D337" s="2">
        <f t="shared" si="26"/>
        <v>1.67</v>
      </c>
      <c r="E337" s="2">
        <v>87.1</v>
      </c>
      <c r="F337" s="22">
        <f t="shared" si="27"/>
        <v>31.230951271110474</v>
      </c>
      <c r="G337" s="2" t="b">
        <v>0</v>
      </c>
      <c r="H337" s="2" t="b">
        <v>0</v>
      </c>
      <c r="I337" s="2" t="b">
        <v>0</v>
      </c>
      <c r="J337" s="2" t="b">
        <v>0</v>
      </c>
      <c r="K337" s="2" t="s">
        <v>1524</v>
      </c>
      <c r="L337" s="2">
        <v>229</v>
      </c>
      <c r="M337" s="2" t="b">
        <v>1</v>
      </c>
      <c r="N337" s="2" t="b">
        <f t="shared" si="28"/>
        <v>1</v>
      </c>
      <c r="O337" s="2" t="b">
        <v>0</v>
      </c>
      <c r="P337" s="2" t="b">
        <f t="shared" si="29"/>
        <v>0</v>
      </c>
      <c r="Q337" s="2" t="b">
        <v>1</v>
      </c>
      <c r="R337" s="2" t="b">
        <f t="shared" si="30"/>
        <v>1</v>
      </c>
      <c r="S337" s="2" t="s">
        <v>1286</v>
      </c>
      <c r="T337" s="2" t="s">
        <v>1273</v>
      </c>
      <c r="U337" s="2" t="s">
        <v>1274</v>
      </c>
      <c r="V337" s="2" t="s">
        <v>1279</v>
      </c>
    </row>
    <row r="338" spans="1:22" ht="15.75" customHeight="1">
      <c r="A338" s="2" t="s">
        <v>471</v>
      </c>
      <c r="B338" s="2" t="s">
        <v>1270</v>
      </c>
      <c r="C338" s="2">
        <v>160</v>
      </c>
      <c r="D338" s="2">
        <f t="shared" si="26"/>
        <v>1.6</v>
      </c>
      <c r="E338" s="2">
        <v>86.6</v>
      </c>
      <c r="F338" s="22">
        <f t="shared" si="27"/>
        <v>33.828124999999993</v>
      </c>
      <c r="G338" s="2" t="b">
        <v>1</v>
      </c>
      <c r="H338" s="2" t="b">
        <v>0</v>
      </c>
      <c r="I338" s="2" t="b">
        <v>0</v>
      </c>
      <c r="J338" s="2" t="b">
        <v>1</v>
      </c>
      <c r="K338" s="2" t="s">
        <v>1529</v>
      </c>
      <c r="L338" s="2">
        <v>185</v>
      </c>
      <c r="M338" s="2" t="b">
        <v>1</v>
      </c>
      <c r="N338" s="2" t="b">
        <f t="shared" si="28"/>
        <v>1</v>
      </c>
      <c r="O338" s="2" t="b">
        <v>0</v>
      </c>
      <c r="P338" s="2" t="b">
        <f t="shared" si="29"/>
        <v>0</v>
      </c>
      <c r="Q338" s="2" t="b">
        <v>1</v>
      </c>
      <c r="R338" s="2" t="b">
        <f t="shared" si="30"/>
        <v>1</v>
      </c>
      <c r="S338" s="2" t="s">
        <v>1272</v>
      </c>
      <c r="T338" s="2" t="s">
        <v>1290</v>
      </c>
      <c r="U338" s="2" t="s">
        <v>1274</v>
      </c>
      <c r="V338" s="2" t="s">
        <v>1296</v>
      </c>
    </row>
    <row r="339" spans="1:22" ht="15.75" customHeight="1">
      <c r="A339" s="2" t="s">
        <v>472</v>
      </c>
      <c r="B339" s="2" t="s">
        <v>1307</v>
      </c>
      <c r="C339" s="2">
        <v>175</v>
      </c>
      <c r="D339" s="2">
        <f t="shared" si="26"/>
        <v>1.75</v>
      </c>
      <c r="E339" s="2">
        <v>67.3</v>
      </c>
      <c r="F339" s="22">
        <f t="shared" si="27"/>
        <v>21.975510204081633</v>
      </c>
      <c r="G339" s="2" t="b">
        <v>1</v>
      </c>
      <c r="H339" s="2" t="b">
        <v>1</v>
      </c>
      <c r="I339" s="2" t="b">
        <v>0</v>
      </c>
      <c r="J339" s="2" t="b">
        <v>0</v>
      </c>
      <c r="K339" s="2" t="s">
        <v>1453</v>
      </c>
      <c r="L339" s="2">
        <v>189</v>
      </c>
      <c r="M339" s="2" t="b">
        <v>0</v>
      </c>
      <c r="N339" s="2" t="b">
        <f t="shared" si="28"/>
        <v>0</v>
      </c>
      <c r="O339" s="2" t="b">
        <v>0</v>
      </c>
      <c r="P339" s="2" t="b">
        <f t="shared" si="29"/>
        <v>0</v>
      </c>
      <c r="Q339" s="2" t="b">
        <v>0</v>
      </c>
      <c r="R339" s="2" t="b">
        <f t="shared" si="30"/>
        <v>0</v>
      </c>
      <c r="S339" s="2" t="s">
        <v>1329</v>
      </c>
      <c r="T339" s="2" t="s">
        <v>1273</v>
      </c>
      <c r="U339" s="2" t="s">
        <v>1278</v>
      </c>
      <c r="V339" s="2" t="s">
        <v>1275</v>
      </c>
    </row>
    <row r="340" spans="1:22" ht="15.75" customHeight="1">
      <c r="A340" s="2" t="s">
        <v>474</v>
      </c>
      <c r="B340" s="2" t="s">
        <v>1284</v>
      </c>
      <c r="C340" s="2">
        <v>173</v>
      </c>
      <c r="D340" s="2">
        <f t="shared" si="26"/>
        <v>1.73</v>
      </c>
      <c r="E340" s="2">
        <v>104.5</v>
      </c>
      <c r="F340" s="22">
        <f t="shared" si="27"/>
        <v>34.915967790437364</v>
      </c>
      <c r="G340" s="2" t="b">
        <v>1</v>
      </c>
      <c r="H340" s="2" t="b">
        <v>0</v>
      </c>
      <c r="I340" s="2" t="b">
        <v>1</v>
      </c>
      <c r="J340" s="2" t="b">
        <v>1</v>
      </c>
      <c r="K340" s="2" t="s">
        <v>1530</v>
      </c>
      <c r="L340" s="2">
        <v>183</v>
      </c>
      <c r="M340" s="2" t="b">
        <v>1</v>
      </c>
      <c r="N340" s="2" t="b">
        <f t="shared" si="28"/>
        <v>1</v>
      </c>
      <c r="P340" s="2" t="b">
        <f t="shared" si="29"/>
        <v>0</v>
      </c>
      <c r="Q340" s="2" t="b">
        <v>1</v>
      </c>
      <c r="R340" s="2" t="b">
        <f t="shared" si="30"/>
        <v>1</v>
      </c>
      <c r="S340" s="2" t="s">
        <v>1309</v>
      </c>
      <c r="T340" s="2" t="s">
        <v>1290</v>
      </c>
      <c r="U340" s="2" t="s">
        <v>1300</v>
      </c>
      <c r="V340" s="2" t="s">
        <v>1296</v>
      </c>
    </row>
    <row r="341" spans="1:22" ht="15.75" customHeight="1">
      <c r="A341" s="2" t="s">
        <v>475</v>
      </c>
      <c r="B341" s="2" t="s">
        <v>1270</v>
      </c>
      <c r="C341" s="2">
        <v>160</v>
      </c>
      <c r="D341" s="2">
        <f t="shared" si="26"/>
        <v>1.6</v>
      </c>
      <c r="E341" s="2">
        <v>73.400000000000006</v>
      </c>
      <c r="F341" s="22">
        <f t="shared" si="27"/>
        <v>28.671874999999996</v>
      </c>
      <c r="G341" s="2" t="b">
        <v>0</v>
      </c>
      <c r="H341" s="2" t="b">
        <v>0</v>
      </c>
      <c r="I341" s="2" t="b">
        <v>0</v>
      </c>
      <c r="J341" s="2" t="b">
        <v>1</v>
      </c>
      <c r="K341" s="2" t="s">
        <v>1531</v>
      </c>
      <c r="L341" s="2">
        <v>193</v>
      </c>
      <c r="M341" s="2" t="b">
        <v>1</v>
      </c>
      <c r="N341" s="2" t="b">
        <f t="shared" si="28"/>
        <v>1</v>
      </c>
      <c r="O341" s="2" t="b">
        <v>1</v>
      </c>
      <c r="P341" s="2" t="b">
        <f t="shared" si="29"/>
        <v>1</v>
      </c>
      <c r="Q341" s="2" t="b">
        <v>1</v>
      </c>
      <c r="R341" s="2" t="b">
        <f t="shared" si="30"/>
        <v>1</v>
      </c>
      <c r="S341" s="2" t="s">
        <v>1305</v>
      </c>
      <c r="T341" s="2" t="s">
        <v>1290</v>
      </c>
      <c r="U341" s="2" t="s">
        <v>1300</v>
      </c>
      <c r="V341" s="2" t="s">
        <v>1275</v>
      </c>
    </row>
    <row r="342" spans="1:22" ht="15.75" customHeight="1">
      <c r="A342" s="2" t="s">
        <v>476</v>
      </c>
      <c r="B342" s="2" t="s">
        <v>1301</v>
      </c>
      <c r="C342" s="2">
        <v>160</v>
      </c>
      <c r="D342" s="2">
        <f t="shared" si="26"/>
        <v>1.6</v>
      </c>
      <c r="E342" s="2">
        <v>80.8</v>
      </c>
      <c r="F342" s="22">
        <f t="shared" si="27"/>
        <v>31.562499999999993</v>
      </c>
      <c r="G342" s="2" t="b">
        <v>1</v>
      </c>
      <c r="H342" s="2" t="b">
        <v>1</v>
      </c>
      <c r="I342" s="2" t="b">
        <v>1</v>
      </c>
      <c r="J342" s="2" t="b">
        <v>1</v>
      </c>
      <c r="K342" s="2" t="s">
        <v>1473</v>
      </c>
      <c r="L342" s="2">
        <v>229</v>
      </c>
      <c r="M342" s="2" t="b">
        <v>1</v>
      </c>
      <c r="N342" s="2" t="b">
        <f t="shared" si="28"/>
        <v>1</v>
      </c>
      <c r="O342" s="2" t="b">
        <v>0</v>
      </c>
      <c r="P342" s="2" t="b">
        <f t="shared" si="29"/>
        <v>0</v>
      </c>
      <c r="Q342" s="2" t="b">
        <v>1</v>
      </c>
      <c r="R342" s="2" t="b">
        <f t="shared" si="30"/>
        <v>1</v>
      </c>
      <c r="S342" s="2" t="s">
        <v>1292</v>
      </c>
      <c r="T342" s="2" t="s">
        <v>1290</v>
      </c>
      <c r="U342" s="2" t="s">
        <v>1278</v>
      </c>
      <c r="V342" s="2" t="s">
        <v>1283</v>
      </c>
    </row>
    <row r="343" spans="1:22" ht="15.75" customHeight="1">
      <c r="A343" s="2" t="s">
        <v>477</v>
      </c>
      <c r="B343" s="2" t="s">
        <v>1319</v>
      </c>
      <c r="C343" s="2">
        <v>159</v>
      </c>
      <c r="D343" s="2">
        <f t="shared" si="26"/>
        <v>1.59</v>
      </c>
      <c r="E343" s="2">
        <v>75.900000000000006</v>
      </c>
      <c r="F343" s="22">
        <f t="shared" si="27"/>
        <v>30.022546576480359</v>
      </c>
      <c r="G343" s="2" t="b">
        <v>1</v>
      </c>
      <c r="H343" s="2" t="b">
        <v>0</v>
      </c>
      <c r="I343" s="2" t="b">
        <v>0</v>
      </c>
      <c r="J343" s="2" t="b">
        <v>1</v>
      </c>
      <c r="K343" s="2" t="s">
        <v>1532</v>
      </c>
      <c r="L343" s="2">
        <v>169</v>
      </c>
      <c r="M343" s="2" t="b">
        <v>1</v>
      </c>
      <c r="N343" s="2" t="b">
        <f t="shared" si="28"/>
        <v>1</v>
      </c>
      <c r="O343" s="2" t="b">
        <v>0</v>
      </c>
      <c r="P343" s="2" t="b">
        <f t="shared" si="29"/>
        <v>0</v>
      </c>
      <c r="Q343" s="2" t="b">
        <v>1</v>
      </c>
      <c r="R343" s="2" t="b">
        <f t="shared" si="30"/>
        <v>1</v>
      </c>
      <c r="S343" s="2" t="s">
        <v>1272</v>
      </c>
      <c r="T343" s="2" t="s">
        <v>1290</v>
      </c>
      <c r="U343" s="2" t="s">
        <v>1300</v>
      </c>
      <c r="V343" s="2" t="s">
        <v>1283</v>
      </c>
    </row>
    <row r="344" spans="1:22" ht="15.75" customHeight="1">
      <c r="A344" s="2" t="s">
        <v>478</v>
      </c>
      <c r="B344" s="2" t="s">
        <v>1284</v>
      </c>
      <c r="C344" s="2">
        <v>157</v>
      </c>
      <c r="D344" s="2">
        <f t="shared" si="26"/>
        <v>1.57</v>
      </c>
      <c r="E344" s="2">
        <v>82</v>
      </c>
      <c r="F344" s="22">
        <f t="shared" si="27"/>
        <v>33.267069657998292</v>
      </c>
      <c r="G344" s="2" t="b">
        <v>0</v>
      </c>
      <c r="H344" s="2" t="b">
        <v>0</v>
      </c>
      <c r="I344" s="2" t="b">
        <v>0</v>
      </c>
      <c r="J344" s="2" t="b">
        <v>1</v>
      </c>
      <c r="K344" s="2" t="s">
        <v>1422</v>
      </c>
      <c r="L344" s="2">
        <v>163</v>
      </c>
      <c r="M344" s="2" t="b">
        <v>1</v>
      </c>
      <c r="N344" s="2" t="b">
        <f t="shared" si="28"/>
        <v>1</v>
      </c>
      <c r="O344" s="2" t="b">
        <v>0</v>
      </c>
      <c r="P344" s="2" t="b">
        <f t="shared" si="29"/>
        <v>0</v>
      </c>
      <c r="Q344" s="2" t="b">
        <v>1</v>
      </c>
      <c r="R344" s="2" t="b">
        <f t="shared" si="30"/>
        <v>1</v>
      </c>
      <c r="S344" s="2" t="s">
        <v>1318</v>
      </c>
      <c r="T344" s="2" t="s">
        <v>1290</v>
      </c>
      <c r="U344" s="2" t="s">
        <v>1274</v>
      </c>
      <c r="V344" s="2" t="s">
        <v>1283</v>
      </c>
    </row>
    <row r="345" spans="1:22" ht="15.75" customHeight="1">
      <c r="A345" s="2" t="s">
        <v>479</v>
      </c>
      <c r="B345" s="2" t="s">
        <v>1280</v>
      </c>
      <c r="C345" s="2">
        <v>170</v>
      </c>
      <c r="D345" s="2">
        <f t="shared" si="26"/>
        <v>1.7</v>
      </c>
      <c r="E345" s="2">
        <v>88.8</v>
      </c>
      <c r="F345" s="22">
        <f t="shared" si="27"/>
        <v>30.726643598615919</v>
      </c>
      <c r="G345" s="2" t="b">
        <v>1</v>
      </c>
      <c r="H345" s="2" t="b">
        <v>0</v>
      </c>
      <c r="I345" s="2" t="b">
        <v>1</v>
      </c>
      <c r="J345" s="2" t="b">
        <v>0</v>
      </c>
      <c r="K345" s="2" t="s">
        <v>1419</v>
      </c>
      <c r="L345" s="2">
        <v>219</v>
      </c>
      <c r="M345" s="2" t="b">
        <v>0</v>
      </c>
      <c r="N345" s="2" t="b">
        <f t="shared" si="28"/>
        <v>0</v>
      </c>
      <c r="O345" s="2" t="b">
        <v>1</v>
      </c>
      <c r="P345" s="2" t="b">
        <f t="shared" si="29"/>
        <v>1</v>
      </c>
      <c r="Q345" s="2" t="b">
        <v>1</v>
      </c>
      <c r="R345" s="2" t="b">
        <f t="shared" si="30"/>
        <v>1</v>
      </c>
      <c r="S345" s="2" t="s">
        <v>1265</v>
      </c>
      <c r="T345" s="2" t="s">
        <v>1273</v>
      </c>
      <c r="U345" s="2" t="s">
        <v>1278</v>
      </c>
      <c r="V345" s="2" t="s">
        <v>1287</v>
      </c>
    </row>
    <row r="346" spans="1:22" ht="15.75" customHeight="1">
      <c r="A346" s="2" t="s">
        <v>480</v>
      </c>
      <c r="B346" s="2" t="s">
        <v>1276</v>
      </c>
      <c r="C346" s="2">
        <v>170</v>
      </c>
      <c r="D346" s="2">
        <f t="shared" si="26"/>
        <v>1.7</v>
      </c>
      <c r="E346" s="2">
        <v>85.2</v>
      </c>
      <c r="F346" s="22">
        <f t="shared" si="27"/>
        <v>29.480968858131494</v>
      </c>
      <c r="G346" s="2" t="b">
        <v>0</v>
      </c>
      <c r="H346" s="2" t="b">
        <v>1</v>
      </c>
      <c r="I346" s="2" t="b">
        <v>1</v>
      </c>
      <c r="J346" s="2" t="b">
        <v>0</v>
      </c>
      <c r="K346" s="2" t="s">
        <v>1438</v>
      </c>
      <c r="L346" s="2">
        <v>207</v>
      </c>
      <c r="M346" s="2" t="b">
        <v>0</v>
      </c>
      <c r="N346" s="2" t="b">
        <f t="shared" si="28"/>
        <v>0</v>
      </c>
      <c r="O346" s="2" t="b">
        <v>1</v>
      </c>
      <c r="P346" s="2" t="b">
        <f t="shared" si="29"/>
        <v>1</v>
      </c>
      <c r="Q346" s="2" t="b">
        <v>1</v>
      </c>
      <c r="R346" s="2" t="b">
        <f t="shared" si="30"/>
        <v>1</v>
      </c>
      <c r="S346" s="2" t="s">
        <v>1329</v>
      </c>
      <c r="T346" s="2" t="s">
        <v>1290</v>
      </c>
      <c r="U346" s="2" t="s">
        <v>1300</v>
      </c>
      <c r="V346" s="2" t="s">
        <v>1296</v>
      </c>
    </row>
    <row r="347" spans="1:22" ht="15.75" customHeight="1">
      <c r="A347" s="2" t="s">
        <v>481</v>
      </c>
      <c r="B347" s="2" t="s">
        <v>1293</v>
      </c>
      <c r="C347" s="2">
        <v>160</v>
      </c>
      <c r="D347" s="2">
        <f t="shared" si="26"/>
        <v>1.6</v>
      </c>
      <c r="E347" s="2">
        <v>60.2</v>
      </c>
      <c r="F347" s="22">
        <f t="shared" si="27"/>
        <v>23.515624999999996</v>
      </c>
      <c r="G347" s="2" t="b">
        <v>1</v>
      </c>
      <c r="H347" s="2" t="b">
        <v>1</v>
      </c>
      <c r="I347" s="2" t="b">
        <v>1</v>
      </c>
      <c r="J347" s="2" t="b">
        <v>0</v>
      </c>
      <c r="K347" s="2" t="s">
        <v>1515</v>
      </c>
      <c r="L347" s="2">
        <v>166</v>
      </c>
      <c r="N347" s="2" t="b">
        <f t="shared" si="28"/>
        <v>0</v>
      </c>
      <c r="O347" s="2" t="b">
        <v>0</v>
      </c>
      <c r="P347" s="2" t="b">
        <f t="shared" si="29"/>
        <v>0</v>
      </c>
      <c r="Q347" s="2" t="b">
        <v>0</v>
      </c>
      <c r="R347" s="2" t="b">
        <f t="shared" si="30"/>
        <v>0</v>
      </c>
      <c r="S347" s="2" t="s">
        <v>1338</v>
      </c>
      <c r="T347" s="2" t="s">
        <v>1273</v>
      </c>
      <c r="U347" s="2" t="s">
        <v>1274</v>
      </c>
      <c r="V347" s="2" t="s">
        <v>1296</v>
      </c>
    </row>
    <row r="348" spans="1:22" ht="15.75" customHeight="1">
      <c r="A348" s="2" t="s">
        <v>482</v>
      </c>
      <c r="B348" s="2" t="s">
        <v>1276</v>
      </c>
      <c r="C348" s="2">
        <v>167</v>
      </c>
      <c r="D348" s="2">
        <f t="shared" si="26"/>
        <v>1.67</v>
      </c>
      <c r="E348" s="2">
        <v>88.7</v>
      </c>
      <c r="F348" s="22">
        <f t="shared" si="27"/>
        <v>31.804654164724447</v>
      </c>
      <c r="G348" s="2" t="b">
        <v>0</v>
      </c>
      <c r="H348" s="2" t="b">
        <v>0</v>
      </c>
      <c r="I348" s="2" t="b">
        <v>0</v>
      </c>
      <c r="J348" s="2" t="b">
        <v>0</v>
      </c>
      <c r="K348" s="2" t="s">
        <v>1533</v>
      </c>
      <c r="L348" s="2">
        <v>156</v>
      </c>
      <c r="M348" s="2" t="b">
        <v>0</v>
      </c>
      <c r="N348" s="2" t="b">
        <f t="shared" si="28"/>
        <v>0</v>
      </c>
      <c r="O348" s="2" t="b">
        <v>1</v>
      </c>
      <c r="P348" s="2" t="b">
        <f t="shared" si="29"/>
        <v>1</v>
      </c>
      <c r="Q348" s="2" t="b">
        <v>1</v>
      </c>
      <c r="R348" s="2" t="b">
        <f t="shared" si="30"/>
        <v>1</v>
      </c>
      <c r="S348" s="2" t="s">
        <v>1318</v>
      </c>
      <c r="U348" s="2" t="s">
        <v>1278</v>
      </c>
      <c r="V348" s="2" t="s">
        <v>1275</v>
      </c>
    </row>
    <row r="349" spans="1:22" ht="15.75" customHeight="1">
      <c r="A349" s="2" t="s">
        <v>483</v>
      </c>
      <c r="B349" s="2" t="s">
        <v>1301</v>
      </c>
      <c r="C349" s="2">
        <v>153</v>
      </c>
      <c r="D349" s="2">
        <f t="shared" si="26"/>
        <v>1.53</v>
      </c>
      <c r="E349" s="2">
        <v>70</v>
      </c>
      <c r="F349" s="22">
        <f t="shared" si="27"/>
        <v>29.903028749626213</v>
      </c>
      <c r="G349" s="2" t="b">
        <v>0</v>
      </c>
      <c r="H349" s="2" t="b">
        <v>0</v>
      </c>
      <c r="I349" s="2" t="b">
        <v>1</v>
      </c>
      <c r="J349" s="2" t="b">
        <v>0</v>
      </c>
      <c r="K349" s="2" t="s">
        <v>1466</v>
      </c>
      <c r="L349" s="2">
        <v>227</v>
      </c>
      <c r="M349" s="2" t="b">
        <v>1</v>
      </c>
      <c r="N349" s="2" t="b">
        <f t="shared" si="28"/>
        <v>1</v>
      </c>
      <c r="O349" s="2" t="b">
        <v>0</v>
      </c>
      <c r="P349" s="2" t="b">
        <f t="shared" si="29"/>
        <v>0</v>
      </c>
      <c r="Q349" s="2" t="b">
        <v>1</v>
      </c>
      <c r="R349" s="2" t="b">
        <f t="shared" si="30"/>
        <v>1</v>
      </c>
      <c r="S349" s="2" t="s">
        <v>1286</v>
      </c>
      <c r="T349" s="2" t="s">
        <v>1290</v>
      </c>
      <c r="U349" s="2" t="s">
        <v>1300</v>
      </c>
      <c r="V349" s="2" t="s">
        <v>1279</v>
      </c>
    </row>
    <row r="350" spans="1:22" ht="15.75" customHeight="1">
      <c r="A350" s="2" t="s">
        <v>484</v>
      </c>
      <c r="B350" s="2" t="s">
        <v>1307</v>
      </c>
      <c r="C350" s="2">
        <v>164</v>
      </c>
      <c r="D350" s="2">
        <f t="shared" si="26"/>
        <v>1.64</v>
      </c>
      <c r="E350" s="2">
        <v>92</v>
      </c>
      <c r="F350" s="22">
        <f t="shared" si="27"/>
        <v>34.205829863176689</v>
      </c>
      <c r="G350" s="2" t="b">
        <v>0</v>
      </c>
      <c r="H350" s="2" t="b">
        <v>1</v>
      </c>
      <c r="I350" s="2" t="b">
        <v>1</v>
      </c>
      <c r="J350" s="2" t="b">
        <v>1</v>
      </c>
      <c r="K350" s="2" t="s">
        <v>1534</v>
      </c>
      <c r="L350" s="2">
        <v>155</v>
      </c>
      <c r="M350" s="2" t="b">
        <v>1</v>
      </c>
      <c r="N350" s="2" t="b">
        <f t="shared" si="28"/>
        <v>1</v>
      </c>
      <c r="O350" s="2" t="b">
        <v>1</v>
      </c>
      <c r="P350" s="2" t="b">
        <f t="shared" si="29"/>
        <v>1</v>
      </c>
      <c r="Q350" s="2" t="b">
        <v>1</v>
      </c>
      <c r="R350" s="2" t="b">
        <f t="shared" si="30"/>
        <v>1</v>
      </c>
      <c r="S350" s="2" t="s">
        <v>1338</v>
      </c>
      <c r="T350" s="2" t="s">
        <v>1290</v>
      </c>
      <c r="U350" s="2" t="s">
        <v>1274</v>
      </c>
      <c r="V350" s="2" t="s">
        <v>1279</v>
      </c>
    </row>
    <row r="351" spans="1:22" ht="15.75" customHeight="1">
      <c r="A351" s="2" t="s">
        <v>485</v>
      </c>
      <c r="B351" s="2" t="s">
        <v>1276</v>
      </c>
      <c r="C351" s="2">
        <v>179</v>
      </c>
      <c r="D351" s="2">
        <f t="shared" si="26"/>
        <v>1.79</v>
      </c>
      <c r="E351" s="2">
        <v>106.6</v>
      </c>
      <c r="F351" s="22">
        <f t="shared" si="27"/>
        <v>33.269872975250458</v>
      </c>
      <c r="G351" s="2" t="b">
        <v>1</v>
      </c>
      <c r="H351" s="2" t="b">
        <v>1</v>
      </c>
      <c r="I351" s="2" t="b">
        <v>0</v>
      </c>
      <c r="J351" s="2" t="b">
        <v>0</v>
      </c>
      <c r="K351" s="2" t="s">
        <v>1335</v>
      </c>
      <c r="L351" s="2">
        <v>222</v>
      </c>
      <c r="M351" s="2" t="b">
        <v>0</v>
      </c>
      <c r="N351" s="2" t="b">
        <f t="shared" si="28"/>
        <v>0</v>
      </c>
      <c r="O351" s="2" t="b">
        <v>1</v>
      </c>
      <c r="P351" s="2" t="b">
        <f t="shared" si="29"/>
        <v>1</v>
      </c>
      <c r="Q351" s="2" t="b">
        <v>1</v>
      </c>
      <c r="R351" s="2" t="b">
        <f t="shared" si="30"/>
        <v>1</v>
      </c>
      <c r="S351" s="2" t="s">
        <v>1338</v>
      </c>
      <c r="T351" s="2" t="s">
        <v>1273</v>
      </c>
      <c r="U351" s="2" t="s">
        <v>1278</v>
      </c>
      <c r="V351" s="2" t="s">
        <v>1287</v>
      </c>
    </row>
    <row r="352" spans="1:22" ht="15.75" customHeight="1">
      <c r="A352" s="2" t="s">
        <v>486</v>
      </c>
      <c r="B352" s="2" t="s">
        <v>1301</v>
      </c>
      <c r="C352" s="2">
        <v>177</v>
      </c>
      <c r="D352" s="2">
        <f t="shared" si="26"/>
        <v>1.77</v>
      </c>
      <c r="E352" s="2">
        <v>96.1</v>
      </c>
      <c r="F352" s="22">
        <f t="shared" si="27"/>
        <v>30.674454977816076</v>
      </c>
      <c r="G352" s="2" t="b">
        <v>0</v>
      </c>
      <c r="H352" s="2" t="b">
        <v>0</v>
      </c>
      <c r="I352" s="2" t="b">
        <v>0</v>
      </c>
      <c r="J352" s="2" t="b">
        <v>1</v>
      </c>
      <c r="K352" s="2" t="s">
        <v>1521</v>
      </c>
      <c r="L352" s="2">
        <v>192</v>
      </c>
      <c r="M352" s="2" t="b">
        <v>1</v>
      </c>
      <c r="N352" s="2" t="b">
        <f t="shared" si="28"/>
        <v>1</v>
      </c>
      <c r="O352" s="2" t="b">
        <v>0</v>
      </c>
      <c r="P352" s="2" t="b">
        <f t="shared" si="29"/>
        <v>0</v>
      </c>
      <c r="Q352" s="2" t="b">
        <v>1</v>
      </c>
      <c r="R352" s="2" t="b">
        <f t="shared" si="30"/>
        <v>1</v>
      </c>
      <c r="S352" s="2" t="s">
        <v>1282</v>
      </c>
      <c r="T352" s="2" t="s">
        <v>1273</v>
      </c>
      <c r="U352" s="2" t="s">
        <v>1300</v>
      </c>
      <c r="V352" s="2" t="s">
        <v>1283</v>
      </c>
    </row>
    <row r="353" spans="1:22" ht="15.75" customHeight="1">
      <c r="A353" s="2" t="s">
        <v>487</v>
      </c>
      <c r="B353" s="2" t="s">
        <v>1270</v>
      </c>
      <c r="C353" s="2">
        <v>161</v>
      </c>
      <c r="D353" s="2">
        <f t="shared" si="26"/>
        <v>1.61</v>
      </c>
      <c r="E353" s="2">
        <v>72.599999999999994</v>
      </c>
      <c r="F353" s="22">
        <f t="shared" si="27"/>
        <v>28.00817869680953</v>
      </c>
      <c r="G353" s="2" t="b">
        <v>0</v>
      </c>
      <c r="H353" s="2" t="b">
        <v>0</v>
      </c>
      <c r="I353" s="2" t="b">
        <v>0</v>
      </c>
      <c r="J353" s="2" t="b">
        <v>1</v>
      </c>
      <c r="K353" s="2" t="s">
        <v>1333</v>
      </c>
      <c r="L353" s="2">
        <v>204</v>
      </c>
      <c r="M353" s="2" t="b">
        <v>1</v>
      </c>
      <c r="N353" s="2" t="b">
        <f t="shared" si="28"/>
        <v>1</v>
      </c>
      <c r="O353" s="2" t="b">
        <v>0</v>
      </c>
      <c r="P353" s="2" t="b">
        <f t="shared" si="29"/>
        <v>0</v>
      </c>
      <c r="Q353" s="2" t="b">
        <v>1</v>
      </c>
      <c r="R353" s="2" t="b">
        <f t="shared" si="30"/>
        <v>1</v>
      </c>
      <c r="S353" s="2" t="s">
        <v>1318</v>
      </c>
      <c r="T353" s="2" t="s">
        <v>1290</v>
      </c>
      <c r="U353" s="2" t="s">
        <v>1300</v>
      </c>
      <c r="V353" s="2" t="s">
        <v>1275</v>
      </c>
    </row>
    <row r="354" spans="1:22" ht="15.75" customHeight="1">
      <c r="A354" s="2" t="s">
        <v>488</v>
      </c>
      <c r="B354" s="2" t="s">
        <v>1301</v>
      </c>
      <c r="C354" s="2">
        <v>161</v>
      </c>
      <c r="D354" s="2">
        <f t="shared" si="26"/>
        <v>1.61</v>
      </c>
      <c r="E354" s="2">
        <v>78.900000000000006</v>
      </c>
      <c r="F354" s="22">
        <f t="shared" si="27"/>
        <v>30.438640484549207</v>
      </c>
      <c r="G354" s="2" t="b">
        <v>0</v>
      </c>
      <c r="H354" s="2" t="b">
        <v>0</v>
      </c>
      <c r="I354" s="2" t="b">
        <v>0</v>
      </c>
      <c r="J354" s="2" t="b">
        <v>1</v>
      </c>
      <c r="K354" s="2" t="s">
        <v>1449</v>
      </c>
      <c r="L354" s="2">
        <v>198</v>
      </c>
      <c r="M354" s="2" t="b">
        <v>1</v>
      </c>
      <c r="N354" s="2" t="b">
        <f t="shared" si="28"/>
        <v>1</v>
      </c>
      <c r="O354" s="2" t="b">
        <v>1</v>
      </c>
      <c r="P354" s="2" t="b">
        <f t="shared" si="29"/>
        <v>1</v>
      </c>
      <c r="Q354" s="2" t="b">
        <v>1</v>
      </c>
      <c r="R354" s="2" t="b">
        <f t="shared" si="30"/>
        <v>1</v>
      </c>
      <c r="S354" s="2" t="s">
        <v>1299</v>
      </c>
      <c r="T354" s="2" t="s">
        <v>1273</v>
      </c>
      <c r="U354" s="2" t="s">
        <v>1300</v>
      </c>
      <c r="V354" s="2" t="s">
        <v>1287</v>
      </c>
    </row>
    <row r="355" spans="1:22" ht="15.75" customHeight="1">
      <c r="A355" s="2" t="s">
        <v>490</v>
      </c>
      <c r="B355" s="2" t="s">
        <v>1270</v>
      </c>
      <c r="C355" s="2">
        <v>163</v>
      </c>
      <c r="D355" s="2">
        <f t="shared" si="26"/>
        <v>1.63</v>
      </c>
      <c r="E355" s="2">
        <v>56.7</v>
      </c>
      <c r="F355" s="22">
        <f t="shared" si="27"/>
        <v>21.340660167864808</v>
      </c>
      <c r="G355" s="2" t="b">
        <v>0</v>
      </c>
      <c r="H355" s="2" t="b">
        <v>1</v>
      </c>
      <c r="I355" s="2" t="b">
        <v>1</v>
      </c>
      <c r="J355" s="2" t="b">
        <v>0</v>
      </c>
      <c r="K355" s="2" t="s">
        <v>1408</v>
      </c>
      <c r="L355" s="2">
        <v>227</v>
      </c>
      <c r="M355" s="2" t="b">
        <v>0</v>
      </c>
      <c r="N355" s="2" t="b">
        <f t="shared" si="28"/>
        <v>0</v>
      </c>
      <c r="O355" s="2" t="b">
        <v>0</v>
      </c>
      <c r="P355" s="2" t="b">
        <f t="shared" si="29"/>
        <v>0</v>
      </c>
      <c r="Q355" s="2" t="b">
        <v>0</v>
      </c>
      <c r="R355" s="2" t="b">
        <f t="shared" si="30"/>
        <v>0</v>
      </c>
      <c r="S355" s="2" t="s">
        <v>1265</v>
      </c>
      <c r="T355" s="2" t="s">
        <v>1273</v>
      </c>
      <c r="U355" s="2" t="s">
        <v>1300</v>
      </c>
      <c r="V355" s="2" t="s">
        <v>1279</v>
      </c>
    </row>
    <row r="356" spans="1:22" ht="15.75" customHeight="1">
      <c r="A356" s="2" t="s">
        <v>491</v>
      </c>
      <c r="B356" s="2" t="s">
        <v>1270</v>
      </c>
      <c r="C356" s="2">
        <v>155</v>
      </c>
      <c r="D356" s="2">
        <f t="shared" si="26"/>
        <v>1.55</v>
      </c>
      <c r="E356" s="2">
        <v>54</v>
      </c>
      <c r="F356" s="22">
        <f t="shared" si="27"/>
        <v>22.476586888657646</v>
      </c>
      <c r="G356" s="2" t="b">
        <v>0</v>
      </c>
      <c r="H356" s="2" t="b">
        <v>1</v>
      </c>
      <c r="I356" s="2" t="b">
        <v>1</v>
      </c>
      <c r="J356" s="2" t="b">
        <v>0</v>
      </c>
      <c r="K356" s="2" t="s">
        <v>1321</v>
      </c>
      <c r="L356" s="2">
        <v>161</v>
      </c>
      <c r="M356" s="2" t="b">
        <v>0</v>
      </c>
      <c r="N356" s="2" t="b">
        <f t="shared" si="28"/>
        <v>0</v>
      </c>
      <c r="O356" s="2" t="b">
        <v>0</v>
      </c>
      <c r="P356" s="2" t="b">
        <f t="shared" si="29"/>
        <v>0</v>
      </c>
      <c r="Q356" s="2" t="b">
        <v>0</v>
      </c>
      <c r="R356" s="2" t="b">
        <f t="shared" si="30"/>
        <v>0</v>
      </c>
      <c r="S356" s="2" t="s">
        <v>1265</v>
      </c>
      <c r="T356" s="2" t="s">
        <v>1290</v>
      </c>
      <c r="U356" s="2" t="s">
        <v>1300</v>
      </c>
      <c r="V356" s="2" t="s">
        <v>1275</v>
      </c>
    </row>
    <row r="357" spans="1:22" ht="15.75" customHeight="1">
      <c r="A357" s="2" t="s">
        <v>492</v>
      </c>
      <c r="B357" s="2" t="s">
        <v>1293</v>
      </c>
      <c r="C357" s="2">
        <v>176</v>
      </c>
      <c r="D357" s="2">
        <f t="shared" si="26"/>
        <v>1.76</v>
      </c>
      <c r="E357" s="2">
        <v>93.2</v>
      </c>
      <c r="F357" s="22">
        <f t="shared" si="27"/>
        <v>30.087809917355372</v>
      </c>
      <c r="G357" s="2" t="b">
        <v>0</v>
      </c>
      <c r="H357" s="2" t="b">
        <v>1</v>
      </c>
      <c r="I357" s="2" t="b">
        <v>0</v>
      </c>
      <c r="J357" s="2" t="b">
        <v>1</v>
      </c>
      <c r="K357" s="2" t="s">
        <v>1535</v>
      </c>
      <c r="L357" s="2">
        <v>202</v>
      </c>
      <c r="M357" s="2" t="b">
        <v>1</v>
      </c>
      <c r="N357" s="2" t="b">
        <f t="shared" si="28"/>
        <v>1</v>
      </c>
      <c r="O357" s="2" t="b">
        <v>0</v>
      </c>
      <c r="P357" s="2" t="b">
        <f t="shared" si="29"/>
        <v>0</v>
      </c>
      <c r="Q357" s="2" t="b">
        <v>1</v>
      </c>
      <c r="R357" s="2" t="b">
        <f t="shared" si="30"/>
        <v>1</v>
      </c>
      <c r="S357" s="2" t="s">
        <v>1338</v>
      </c>
      <c r="T357" s="2" t="s">
        <v>1273</v>
      </c>
      <c r="U357" s="2" t="s">
        <v>1300</v>
      </c>
      <c r="V357" s="2" t="s">
        <v>1287</v>
      </c>
    </row>
    <row r="358" spans="1:22" ht="15.75" customHeight="1">
      <c r="A358" s="2" t="s">
        <v>493</v>
      </c>
      <c r="B358" s="2" t="s">
        <v>1307</v>
      </c>
      <c r="C358" s="2">
        <v>160</v>
      </c>
      <c r="D358" s="2">
        <f t="shared" si="26"/>
        <v>1.6</v>
      </c>
      <c r="E358" s="2">
        <v>80.5</v>
      </c>
      <c r="F358" s="22">
        <f t="shared" si="27"/>
        <v>31.445312499999993</v>
      </c>
      <c r="G358" s="2" t="b">
        <v>0</v>
      </c>
      <c r="H358" s="2" t="b">
        <v>0</v>
      </c>
      <c r="I358" s="2" t="b">
        <v>1</v>
      </c>
      <c r="J358" s="2" t="b">
        <v>1</v>
      </c>
      <c r="K358" s="2" t="s">
        <v>1401</v>
      </c>
      <c r="L358" s="2">
        <v>163</v>
      </c>
      <c r="M358" s="2" t="b">
        <v>1</v>
      </c>
      <c r="N358" s="2" t="b">
        <f t="shared" si="28"/>
        <v>1</v>
      </c>
      <c r="O358" s="2" t="b">
        <v>0</v>
      </c>
      <c r="P358" s="2" t="b">
        <f t="shared" si="29"/>
        <v>0</v>
      </c>
      <c r="Q358" s="2" t="b">
        <v>1</v>
      </c>
      <c r="R358" s="2" t="b">
        <f t="shared" si="30"/>
        <v>1</v>
      </c>
      <c r="S358" s="2" t="s">
        <v>1299</v>
      </c>
      <c r="T358" s="2" t="s">
        <v>1273</v>
      </c>
      <c r="U358" s="2" t="s">
        <v>1278</v>
      </c>
      <c r="V358" s="2" t="s">
        <v>1283</v>
      </c>
    </row>
    <row r="359" spans="1:22" ht="15.75" customHeight="1">
      <c r="A359" s="2" t="s">
        <v>495</v>
      </c>
      <c r="B359" s="2" t="s">
        <v>1276</v>
      </c>
      <c r="C359" s="2">
        <v>162</v>
      </c>
      <c r="D359" s="2">
        <f t="shared" si="26"/>
        <v>1.62</v>
      </c>
      <c r="E359" s="2">
        <v>79.900000000000006</v>
      </c>
      <c r="F359" s="22">
        <f t="shared" si="27"/>
        <v>30.445054107605543</v>
      </c>
      <c r="G359" s="2" t="b">
        <v>0</v>
      </c>
      <c r="H359" s="2" t="b">
        <v>0</v>
      </c>
      <c r="I359" s="2" t="b">
        <v>0</v>
      </c>
      <c r="J359" s="2" t="b">
        <v>0</v>
      </c>
      <c r="K359" s="2" t="s">
        <v>1536</v>
      </c>
      <c r="L359" s="2">
        <v>196</v>
      </c>
      <c r="M359" s="2" t="b">
        <v>1</v>
      </c>
      <c r="N359" s="2" t="b">
        <f t="shared" si="28"/>
        <v>1</v>
      </c>
      <c r="O359" s="2" t="b">
        <v>0</v>
      </c>
      <c r="P359" s="2" t="b">
        <f t="shared" si="29"/>
        <v>0</v>
      </c>
      <c r="Q359" s="2" t="b">
        <v>1</v>
      </c>
      <c r="R359" s="2" t="b">
        <f t="shared" si="30"/>
        <v>1</v>
      </c>
      <c r="S359" s="2" t="s">
        <v>1286</v>
      </c>
      <c r="U359" s="2" t="s">
        <v>1274</v>
      </c>
      <c r="V359" s="2" t="s">
        <v>1279</v>
      </c>
    </row>
    <row r="360" spans="1:22" ht="15.75" customHeight="1">
      <c r="A360" s="2" t="s">
        <v>496</v>
      </c>
      <c r="B360" s="2" t="s">
        <v>1319</v>
      </c>
      <c r="C360" s="2">
        <v>177</v>
      </c>
      <c r="D360" s="2">
        <f t="shared" si="26"/>
        <v>1.77</v>
      </c>
      <c r="E360" s="2">
        <v>100.8</v>
      </c>
      <c r="F360" s="22">
        <f t="shared" si="27"/>
        <v>32.174662453318007</v>
      </c>
      <c r="G360" s="2" t="b">
        <v>0</v>
      </c>
      <c r="H360" s="2" t="b">
        <v>0</v>
      </c>
      <c r="I360" s="2" t="b">
        <v>0</v>
      </c>
      <c r="J360" s="2" t="b">
        <v>0</v>
      </c>
      <c r="K360" s="2" t="s">
        <v>1469</v>
      </c>
      <c r="L360" s="2">
        <v>197</v>
      </c>
      <c r="N360" s="2" t="b">
        <f t="shared" si="28"/>
        <v>0</v>
      </c>
      <c r="O360" s="2" t="b">
        <v>1</v>
      </c>
      <c r="P360" s="2" t="b">
        <f t="shared" si="29"/>
        <v>1</v>
      </c>
      <c r="Q360" s="2" t="b">
        <v>1</v>
      </c>
      <c r="R360" s="2" t="b">
        <f t="shared" si="30"/>
        <v>1</v>
      </c>
      <c r="S360" s="2" t="s">
        <v>1265</v>
      </c>
      <c r="T360" s="2" t="s">
        <v>1273</v>
      </c>
      <c r="U360" s="2" t="s">
        <v>1300</v>
      </c>
      <c r="V360" s="2" t="s">
        <v>1296</v>
      </c>
    </row>
    <row r="361" spans="1:22" ht="15.75" customHeight="1">
      <c r="A361" s="2" t="s">
        <v>497</v>
      </c>
      <c r="B361" s="2" t="s">
        <v>1276</v>
      </c>
      <c r="C361" s="2">
        <v>171</v>
      </c>
      <c r="D361" s="2">
        <f t="shared" si="26"/>
        <v>1.71</v>
      </c>
      <c r="E361" s="2">
        <v>90.4</v>
      </c>
      <c r="F361" s="22">
        <f t="shared" si="27"/>
        <v>30.915495366095556</v>
      </c>
      <c r="G361" s="2" t="b">
        <v>0</v>
      </c>
      <c r="H361" s="2" t="b">
        <v>0</v>
      </c>
      <c r="I361" s="2" t="b">
        <v>0</v>
      </c>
      <c r="J361" s="2" t="b">
        <v>0</v>
      </c>
      <c r="K361" s="2" t="s">
        <v>1342</v>
      </c>
      <c r="L361" s="2">
        <v>177</v>
      </c>
      <c r="M361" s="2" t="b">
        <v>0</v>
      </c>
      <c r="N361" s="2" t="b">
        <f t="shared" si="28"/>
        <v>0</v>
      </c>
      <c r="O361" s="2" t="b">
        <v>1</v>
      </c>
      <c r="P361" s="2" t="b">
        <f t="shared" si="29"/>
        <v>1</v>
      </c>
      <c r="Q361" s="2" t="b">
        <v>1</v>
      </c>
      <c r="R361" s="2" t="b">
        <f t="shared" si="30"/>
        <v>1</v>
      </c>
      <c r="S361" s="2" t="s">
        <v>1289</v>
      </c>
      <c r="T361" s="2" t="s">
        <v>1290</v>
      </c>
      <c r="U361" s="2" t="s">
        <v>1300</v>
      </c>
      <c r="V361" s="2" t="s">
        <v>1287</v>
      </c>
    </row>
    <row r="362" spans="1:22" ht="15.75" customHeight="1">
      <c r="A362" s="2" t="s">
        <v>498</v>
      </c>
      <c r="B362" s="2" t="s">
        <v>1293</v>
      </c>
      <c r="C362" s="2">
        <v>166</v>
      </c>
      <c r="D362" s="2">
        <f t="shared" si="26"/>
        <v>1.66</v>
      </c>
      <c r="E362" s="2">
        <v>87.4</v>
      </c>
      <c r="F362" s="22">
        <f t="shared" si="27"/>
        <v>31.717230367252146</v>
      </c>
      <c r="G362" s="2" t="b">
        <v>0</v>
      </c>
      <c r="H362" s="2" t="b">
        <v>0</v>
      </c>
      <c r="I362" s="2" t="b">
        <v>0</v>
      </c>
      <c r="J362" s="2" t="b">
        <v>1</v>
      </c>
      <c r="K362" s="2" t="s">
        <v>1537</v>
      </c>
      <c r="L362" s="2">
        <v>182</v>
      </c>
      <c r="M362" s="2" t="b">
        <v>1</v>
      </c>
      <c r="N362" s="2" t="b">
        <f t="shared" si="28"/>
        <v>1</v>
      </c>
      <c r="O362" s="2" t="b">
        <v>0</v>
      </c>
      <c r="P362" s="2" t="b">
        <f t="shared" si="29"/>
        <v>0</v>
      </c>
      <c r="Q362" s="2" t="b">
        <v>1</v>
      </c>
      <c r="R362" s="2" t="b">
        <f t="shared" si="30"/>
        <v>1</v>
      </c>
      <c r="S362" s="2" t="s">
        <v>1327</v>
      </c>
      <c r="T362" s="2" t="s">
        <v>1290</v>
      </c>
      <c r="U362" s="2" t="s">
        <v>1274</v>
      </c>
      <c r="V362" s="2" t="s">
        <v>1296</v>
      </c>
    </row>
    <row r="363" spans="1:22" ht="15.75" customHeight="1">
      <c r="A363" s="2" t="s">
        <v>499</v>
      </c>
      <c r="B363" s="2" t="s">
        <v>1280</v>
      </c>
      <c r="C363" s="2">
        <v>177</v>
      </c>
      <c r="D363" s="2">
        <f t="shared" si="26"/>
        <v>1.77</v>
      </c>
      <c r="E363" s="2">
        <v>95.2</v>
      </c>
      <c r="F363" s="22">
        <f t="shared" si="27"/>
        <v>30.387181205911453</v>
      </c>
      <c r="G363" s="2" t="b">
        <v>0</v>
      </c>
      <c r="H363" s="2" t="b">
        <v>0</v>
      </c>
      <c r="I363" s="2" t="b">
        <v>0</v>
      </c>
      <c r="J363" s="2" t="b">
        <v>0</v>
      </c>
      <c r="K363" s="2" t="s">
        <v>1533</v>
      </c>
      <c r="L363" s="2">
        <v>198</v>
      </c>
      <c r="M363" s="2" t="b">
        <v>0</v>
      </c>
      <c r="N363" s="2" t="b">
        <f t="shared" si="28"/>
        <v>0</v>
      </c>
      <c r="O363" s="2" t="b">
        <v>1</v>
      </c>
      <c r="P363" s="2" t="b">
        <f t="shared" si="29"/>
        <v>1</v>
      </c>
      <c r="Q363" s="2" t="b">
        <v>1</v>
      </c>
      <c r="R363" s="2" t="b">
        <f t="shared" si="30"/>
        <v>1</v>
      </c>
      <c r="S363" s="2" t="s">
        <v>1282</v>
      </c>
      <c r="T363" s="2" t="s">
        <v>1273</v>
      </c>
      <c r="U363" s="2" t="s">
        <v>1274</v>
      </c>
      <c r="V363" s="2" t="s">
        <v>1296</v>
      </c>
    </row>
    <row r="364" spans="1:22" ht="15.75" customHeight="1">
      <c r="A364" s="2" t="s">
        <v>501</v>
      </c>
      <c r="B364" s="2" t="s">
        <v>1293</v>
      </c>
      <c r="C364" s="2">
        <v>166</v>
      </c>
      <c r="D364" s="2">
        <f t="shared" si="26"/>
        <v>1.66</v>
      </c>
      <c r="E364" s="2">
        <v>94</v>
      </c>
      <c r="F364" s="22">
        <f t="shared" si="27"/>
        <v>34.112353026564087</v>
      </c>
      <c r="G364" s="2" t="b">
        <v>1</v>
      </c>
      <c r="H364" s="2" t="b">
        <v>0</v>
      </c>
      <c r="I364" s="2" t="b">
        <v>0</v>
      </c>
      <c r="J364" s="2" t="b">
        <v>0</v>
      </c>
      <c r="K364" s="2" t="s">
        <v>1538</v>
      </c>
      <c r="L364" s="2">
        <v>192</v>
      </c>
      <c r="M364" s="2" t="b">
        <v>0</v>
      </c>
      <c r="N364" s="2" t="b">
        <f t="shared" si="28"/>
        <v>0</v>
      </c>
      <c r="O364" s="2" t="b">
        <v>1</v>
      </c>
      <c r="P364" s="2" t="b">
        <f t="shared" si="29"/>
        <v>1</v>
      </c>
      <c r="Q364" s="2" t="b">
        <v>1</v>
      </c>
      <c r="R364" s="2" t="b">
        <f t="shared" si="30"/>
        <v>1</v>
      </c>
      <c r="S364" s="2" t="s">
        <v>1338</v>
      </c>
      <c r="T364" s="2" t="s">
        <v>1273</v>
      </c>
      <c r="U364" s="2" t="s">
        <v>1274</v>
      </c>
      <c r="V364" s="2" t="s">
        <v>1275</v>
      </c>
    </row>
    <row r="365" spans="1:22" ht="15.75" customHeight="1">
      <c r="A365" s="2" t="s">
        <v>502</v>
      </c>
      <c r="B365" s="2" t="s">
        <v>1319</v>
      </c>
      <c r="C365" s="2">
        <v>157</v>
      </c>
      <c r="D365" s="2">
        <f t="shared" si="26"/>
        <v>1.57</v>
      </c>
      <c r="E365" s="2">
        <v>74.099999999999994</v>
      </c>
      <c r="F365" s="22">
        <f t="shared" si="27"/>
        <v>30.062071483630163</v>
      </c>
      <c r="G365" s="2" t="b">
        <v>1</v>
      </c>
      <c r="H365" s="2" t="s">
        <v>1290</v>
      </c>
      <c r="I365" s="2" t="b">
        <v>1</v>
      </c>
      <c r="J365" s="2" t="b">
        <v>1</v>
      </c>
      <c r="K365" s="2" t="s">
        <v>1348</v>
      </c>
      <c r="L365" s="2">
        <v>157</v>
      </c>
      <c r="M365" s="2" t="b">
        <v>1</v>
      </c>
      <c r="N365" s="2" t="b">
        <f t="shared" si="28"/>
        <v>1</v>
      </c>
      <c r="O365" s="2" t="b">
        <v>0</v>
      </c>
      <c r="P365" s="2" t="b">
        <f t="shared" si="29"/>
        <v>0</v>
      </c>
      <c r="Q365" s="2" t="b">
        <v>1</v>
      </c>
      <c r="R365" s="2" t="b">
        <f t="shared" si="30"/>
        <v>1</v>
      </c>
      <c r="S365" s="2" t="s">
        <v>1329</v>
      </c>
      <c r="T365" s="2" t="s">
        <v>1273</v>
      </c>
      <c r="U365" s="2" t="s">
        <v>1274</v>
      </c>
      <c r="V365" s="2" t="s">
        <v>1296</v>
      </c>
    </row>
    <row r="366" spans="1:22" ht="15.75" customHeight="1">
      <c r="A366" s="2" t="s">
        <v>503</v>
      </c>
      <c r="B366" s="2" t="s">
        <v>1319</v>
      </c>
      <c r="C366" s="2">
        <v>162</v>
      </c>
      <c r="D366" s="2">
        <f t="shared" si="26"/>
        <v>1.62</v>
      </c>
      <c r="E366" s="2">
        <v>87.5</v>
      </c>
      <c r="F366" s="22">
        <f t="shared" si="27"/>
        <v>33.340954122847123</v>
      </c>
      <c r="G366" s="2" t="b">
        <v>0</v>
      </c>
      <c r="H366" s="2" t="b">
        <v>0</v>
      </c>
      <c r="I366" s="2" t="b">
        <v>0</v>
      </c>
      <c r="J366" s="2" t="b">
        <v>0</v>
      </c>
      <c r="K366" s="2" t="s">
        <v>1539</v>
      </c>
      <c r="L366" s="2">
        <v>172</v>
      </c>
      <c r="M366" s="2" t="b">
        <v>1</v>
      </c>
      <c r="N366" s="2" t="b">
        <f t="shared" si="28"/>
        <v>1</v>
      </c>
      <c r="O366" s="2" t="b">
        <v>0</v>
      </c>
      <c r="P366" s="2" t="b">
        <f t="shared" si="29"/>
        <v>0</v>
      </c>
      <c r="Q366" s="2" t="b">
        <v>1</v>
      </c>
      <c r="R366" s="2" t="b">
        <f t="shared" si="30"/>
        <v>1</v>
      </c>
      <c r="S366" s="2" t="s">
        <v>1286</v>
      </c>
      <c r="T366" s="2" t="s">
        <v>1273</v>
      </c>
      <c r="U366" s="2" t="s">
        <v>1274</v>
      </c>
      <c r="V366" s="2" t="s">
        <v>1287</v>
      </c>
    </row>
    <row r="367" spans="1:22" ht="15.75" customHeight="1">
      <c r="A367" s="2" t="s">
        <v>504</v>
      </c>
      <c r="B367" s="2" t="s">
        <v>1319</v>
      </c>
      <c r="C367" s="2">
        <v>168</v>
      </c>
      <c r="D367" s="2">
        <f t="shared" si="26"/>
        <v>1.68</v>
      </c>
      <c r="E367" s="2">
        <v>72.599999999999994</v>
      </c>
      <c r="F367" s="22">
        <f t="shared" si="27"/>
        <v>25.722789115646261</v>
      </c>
      <c r="G367" s="2" t="b">
        <v>0</v>
      </c>
      <c r="H367" s="2" t="b">
        <v>1</v>
      </c>
      <c r="I367" s="2" t="b">
        <v>1</v>
      </c>
      <c r="J367" s="2" t="b">
        <v>0</v>
      </c>
      <c r="K367" s="2" t="s">
        <v>1540</v>
      </c>
      <c r="L367" s="2">
        <v>194</v>
      </c>
      <c r="M367" s="2" t="b">
        <v>0</v>
      </c>
      <c r="N367" s="2" t="b">
        <f t="shared" si="28"/>
        <v>0</v>
      </c>
      <c r="O367" s="2" t="b">
        <v>0</v>
      </c>
      <c r="P367" s="2" t="b">
        <f t="shared" si="29"/>
        <v>0</v>
      </c>
      <c r="Q367" s="2" t="b">
        <v>0</v>
      </c>
      <c r="R367" s="2" t="b">
        <f t="shared" si="30"/>
        <v>0</v>
      </c>
      <c r="S367" s="2" t="s">
        <v>1295</v>
      </c>
      <c r="T367" s="2" t="s">
        <v>1273</v>
      </c>
      <c r="U367" s="2" t="s">
        <v>1278</v>
      </c>
      <c r="V367" s="2" t="s">
        <v>1287</v>
      </c>
    </row>
    <row r="368" spans="1:22" ht="15.75" customHeight="1">
      <c r="A368" s="2" t="s">
        <v>505</v>
      </c>
      <c r="B368" s="2" t="s">
        <v>1276</v>
      </c>
      <c r="C368" s="2">
        <v>155</v>
      </c>
      <c r="D368" s="2">
        <f t="shared" si="26"/>
        <v>1.55</v>
      </c>
      <c r="E368" s="2">
        <v>76.7</v>
      </c>
      <c r="F368" s="22">
        <f t="shared" si="27"/>
        <v>31.92507804370447</v>
      </c>
      <c r="G368" s="2" t="b">
        <v>1</v>
      </c>
      <c r="H368" s="2" t="b">
        <v>1</v>
      </c>
      <c r="I368" s="2" t="b">
        <v>0</v>
      </c>
      <c r="J368" s="2" t="s">
        <v>1290</v>
      </c>
      <c r="K368" s="2" t="s">
        <v>1491</v>
      </c>
      <c r="L368" s="2">
        <v>158</v>
      </c>
      <c r="M368" s="2" t="b">
        <v>1</v>
      </c>
      <c r="N368" s="2" t="b">
        <f t="shared" si="28"/>
        <v>1</v>
      </c>
      <c r="O368" s="2" t="b">
        <v>1</v>
      </c>
      <c r="P368" s="2" t="b">
        <f t="shared" si="29"/>
        <v>1</v>
      </c>
      <c r="Q368" s="2" t="b">
        <v>1</v>
      </c>
      <c r="R368" s="2" t="b">
        <f t="shared" si="30"/>
        <v>1</v>
      </c>
      <c r="S368" s="2" t="s">
        <v>1272</v>
      </c>
      <c r="T368" s="2" t="s">
        <v>1273</v>
      </c>
      <c r="U368" s="2" t="s">
        <v>1278</v>
      </c>
      <c r="V368" s="2" t="s">
        <v>1283</v>
      </c>
    </row>
    <row r="369" spans="1:22" ht="15.75" customHeight="1">
      <c r="A369" s="2" t="s">
        <v>506</v>
      </c>
      <c r="B369" s="2" t="s">
        <v>1280</v>
      </c>
      <c r="C369" s="2">
        <v>164</v>
      </c>
      <c r="D369" s="2">
        <f t="shared" si="26"/>
        <v>1.64</v>
      </c>
      <c r="E369" s="2">
        <v>84.2</v>
      </c>
      <c r="F369" s="22">
        <f t="shared" si="27"/>
        <v>31.305770374776923</v>
      </c>
      <c r="G369" s="2" t="b">
        <v>0</v>
      </c>
      <c r="H369" s="2" t="b">
        <v>1</v>
      </c>
      <c r="I369" s="2" t="b">
        <v>0</v>
      </c>
      <c r="J369" s="2" t="b">
        <v>0</v>
      </c>
      <c r="K369" s="2" t="s">
        <v>1423</v>
      </c>
      <c r="L369" s="2">
        <v>220</v>
      </c>
      <c r="M369" s="2" t="b">
        <v>0</v>
      </c>
      <c r="N369" s="2" t="b">
        <f t="shared" si="28"/>
        <v>0</v>
      </c>
      <c r="O369" s="2" t="b">
        <v>1</v>
      </c>
      <c r="P369" s="2" t="b">
        <f t="shared" si="29"/>
        <v>1</v>
      </c>
      <c r="Q369" s="2" t="b">
        <v>1</v>
      </c>
      <c r="R369" s="2" t="b">
        <f t="shared" si="30"/>
        <v>1</v>
      </c>
      <c r="S369" s="2" t="s">
        <v>1309</v>
      </c>
      <c r="T369" s="2" t="s">
        <v>1290</v>
      </c>
      <c r="U369" s="2" t="s">
        <v>1278</v>
      </c>
      <c r="V369" s="2" t="s">
        <v>1283</v>
      </c>
    </row>
    <row r="370" spans="1:22" ht="15.75" customHeight="1">
      <c r="A370" s="2" t="s">
        <v>507</v>
      </c>
      <c r="B370" s="2" t="s">
        <v>1280</v>
      </c>
      <c r="C370" s="2">
        <v>153</v>
      </c>
      <c r="D370" s="2">
        <f t="shared" si="26"/>
        <v>1.53</v>
      </c>
      <c r="E370" s="2">
        <v>79.400000000000006</v>
      </c>
      <c r="F370" s="22">
        <f t="shared" si="27"/>
        <v>33.918578324576018</v>
      </c>
      <c r="G370" s="2" t="b">
        <v>0</v>
      </c>
      <c r="H370" s="2" t="b">
        <v>1</v>
      </c>
      <c r="I370" s="2" t="b">
        <v>0</v>
      </c>
      <c r="J370" s="2" t="b">
        <v>0</v>
      </c>
      <c r="K370" s="2" t="s">
        <v>1541</v>
      </c>
      <c r="L370" s="2">
        <v>200</v>
      </c>
      <c r="M370" s="2" t="b">
        <v>0</v>
      </c>
      <c r="N370" s="2" t="b">
        <f t="shared" si="28"/>
        <v>0</v>
      </c>
      <c r="O370" s="2" t="b">
        <v>1</v>
      </c>
      <c r="P370" s="2" t="b">
        <f t="shared" si="29"/>
        <v>1</v>
      </c>
      <c r="Q370" s="2" t="b">
        <v>1</v>
      </c>
      <c r="R370" s="2" t="b">
        <f t="shared" si="30"/>
        <v>1</v>
      </c>
      <c r="S370" s="2" t="s">
        <v>1327</v>
      </c>
      <c r="T370" s="2" t="s">
        <v>1273</v>
      </c>
      <c r="U370" s="2" t="s">
        <v>1300</v>
      </c>
      <c r="V370" s="2" t="s">
        <v>1275</v>
      </c>
    </row>
    <row r="371" spans="1:22" ht="15.75" customHeight="1">
      <c r="A371" s="2" t="s">
        <v>508</v>
      </c>
      <c r="B371" s="2" t="s">
        <v>1280</v>
      </c>
      <c r="C371" s="2">
        <v>154</v>
      </c>
      <c r="D371" s="2">
        <f t="shared" si="26"/>
        <v>1.54</v>
      </c>
      <c r="E371" s="2">
        <v>73</v>
      </c>
      <c r="F371" s="22">
        <f t="shared" si="27"/>
        <v>30.780907404284029</v>
      </c>
      <c r="G371" s="2" t="b">
        <v>0</v>
      </c>
      <c r="H371" s="2" t="b">
        <v>1</v>
      </c>
      <c r="I371" s="2" t="b">
        <v>0</v>
      </c>
      <c r="J371" s="2" t="b">
        <v>1</v>
      </c>
      <c r="K371" s="2" t="s">
        <v>1530</v>
      </c>
      <c r="L371" s="2">
        <v>195</v>
      </c>
      <c r="M371" s="2" t="b">
        <v>1</v>
      </c>
      <c r="N371" s="2" t="b">
        <f t="shared" si="28"/>
        <v>1</v>
      </c>
      <c r="O371" s="2" t="b">
        <v>0</v>
      </c>
      <c r="P371" s="2" t="b">
        <f t="shared" si="29"/>
        <v>0</v>
      </c>
      <c r="Q371" s="2" t="b">
        <v>1</v>
      </c>
      <c r="R371" s="2" t="b">
        <f t="shared" si="30"/>
        <v>1</v>
      </c>
      <c r="S371" s="2" t="s">
        <v>1318</v>
      </c>
      <c r="T371" s="2" t="s">
        <v>1290</v>
      </c>
      <c r="U371" s="2" t="s">
        <v>1274</v>
      </c>
      <c r="V371" s="2" t="s">
        <v>1296</v>
      </c>
    </row>
    <row r="372" spans="1:22" ht="15.75" customHeight="1">
      <c r="A372" s="2" t="s">
        <v>509</v>
      </c>
      <c r="B372" s="2" t="s">
        <v>1301</v>
      </c>
      <c r="C372" s="2">
        <v>159</v>
      </c>
      <c r="D372" s="2">
        <f t="shared" si="26"/>
        <v>1.59</v>
      </c>
      <c r="E372" s="2">
        <v>56.4</v>
      </c>
      <c r="F372" s="22">
        <f t="shared" si="27"/>
        <v>22.309244096356945</v>
      </c>
      <c r="G372" s="2" t="b">
        <v>1</v>
      </c>
      <c r="H372" s="2" t="b">
        <v>0</v>
      </c>
      <c r="I372" s="2" t="b">
        <v>0</v>
      </c>
      <c r="J372" s="2" t="b">
        <v>0</v>
      </c>
      <c r="K372" s="2" t="s">
        <v>1542</v>
      </c>
      <c r="L372" s="2">
        <v>166</v>
      </c>
      <c r="M372" s="2" t="b">
        <v>0</v>
      </c>
      <c r="N372" s="2" t="b">
        <f t="shared" si="28"/>
        <v>0</v>
      </c>
      <c r="O372" s="2" t="b">
        <v>0</v>
      </c>
      <c r="P372" s="2" t="b">
        <f t="shared" si="29"/>
        <v>0</v>
      </c>
      <c r="Q372" s="2" t="b">
        <v>0</v>
      </c>
      <c r="R372" s="2" t="b">
        <f t="shared" si="30"/>
        <v>0</v>
      </c>
      <c r="S372" s="2" t="s">
        <v>1327</v>
      </c>
      <c r="T372" s="2" t="s">
        <v>1290</v>
      </c>
      <c r="U372" s="2" t="s">
        <v>1274</v>
      </c>
      <c r="V372" s="2" t="s">
        <v>1287</v>
      </c>
    </row>
    <row r="373" spans="1:22" ht="15.75" customHeight="1">
      <c r="A373" s="2" t="s">
        <v>511</v>
      </c>
      <c r="B373" s="2" t="s">
        <v>1280</v>
      </c>
      <c r="C373" s="2">
        <v>165</v>
      </c>
      <c r="D373" s="2">
        <f t="shared" si="26"/>
        <v>1.65</v>
      </c>
      <c r="E373" s="2">
        <v>76.3</v>
      </c>
      <c r="F373" s="22">
        <f t="shared" si="27"/>
        <v>28.025711662075299</v>
      </c>
      <c r="G373" s="2" t="b">
        <v>1</v>
      </c>
      <c r="H373" s="2" t="b">
        <v>0</v>
      </c>
      <c r="I373" s="2" t="b">
        <v>0</v>
      </c>
      <c r="J373" s="2" t="b">
        <v>0</v>
      </c>
      <c r="K373" s="2" t="s">
        <v>1394</v>
      </c>
      <c r="L373" s="2">
        <v>228</v>
      </c>
      <c r="M373" s="2" t="b">
        <v>1</v>
      </c>
      <c r="N373" s="2" t="b">
        <f t="shared" si="28"/>
        <v>1</v>
      </c>
      <c r="O373" s="2" t="b">
        <v>1</v>
      </c>
      <c r="P373" s="2" t="b">
        <f t="shared" si="29"/>
        <v>1</v>
      </c>
      <c r="Q373" s="2" t="b">
        <v>1</v>
      </c>
      <c r="R373" s="2" t="b">
        <f t="shared" si="30"/>
        <v>1</v>
      </c>
      <c r="S373" s="2" t="s">
        <v>1312</v>
      </c>
      <c r="T373" s="2" t="s">
        <v>1273</v>
      </c>
      <c r="U373" s="2" t="s">
        <v>1274</v>
      </c>
      <c r="V373" s="2" t="s">
        <v>1296</v>
      </c>
    </row>
    <row r="374" spans="1:22" ht="15.75" customHeight="1">
      <c r="A374" s="2" t="s">
        <v>512</v>
      </c>
      <c r="B374" s="2" t="s">
        <v>1293</v>
      </c>
      <c r="C374" s="2">
        <v>169</v>
      </c>
      <c r="D374" s="2">
        <f t="shared" si="26"/>
        <v>1.69</v>
      </c>
      <c r="E374" s="2">
        <v>58.4</v>
      </c>
      <c r="F374" s="22">
        <f t="shared" si="27"/>
        <v>20.447463324113304</v>
      </c>
      <c r="G374" s="2" t="b">
        <v>0</v>
      </c>
      <c r="H374" s="2" t="b">
        <v>0</v>
      </c>
      <c r="I374" s="2" t="s">
        <v>1290</v>
      </c>
      <c r="J374" s="2" t="b">
        <v>0</v>
      </c>
      <c r="K374" s="2" t="s">
        <v>1541</v>
      </c>
      <c r="L374" s="2">
        <v>166</v>
      </c>
      <c r="M374" s="2" t="b">
        <v>0</v>
      </c>
      <c r="N374" s="2" t="b">
        <f t="shared" si="28"/>
        <v>0</v>
      </c>
      <c r="O374" s="2" t="b">
        <v>0</v>
      </c>
      <c r="P374" s="2" t="b">
        <f t="shared" si="29"/>
        <v>0</v>
      </c>
      <c r="R374" s="2" t="b">
        <f t="shared" si="30"/>
        <v>0</v>
      </c>
      <c r="S374" s="2" t="s">
        <v>1295</v>
      </c>
      <c r="T374" s="2" t="s">
        <v>1290</v>
      </c>
      <c r="U374" s="2" t="s">
        <v>1300</v>
      </c>
      <c r="V374" s="2" t="s">
        <v>1279</v>
      </c>
    </row>
    <row r="375" spans="1:22" ht="15.75" customHeight="1">
      <c r="A375" s="2" t="s">
        <v>513</v>
      </c>
      <c r="B375" s="2" t="s">
        <v>1319</v>
      </c>
      <c r="C375" s="2">
        <v>156</v>
      </c>
      <c r="D375" s="2">
        <f t="shared" si="26"/>
        <v>1.56</v>
      </c>
      <c r="E375" s="2">
        <v>49.6</v>
      </c>
      <c r="F375" s="22">
        <f t="shared" si="27"/>
        <v>20.381328073635764</v>
      </c>
      <c r="G375" s="2" t="b">
        <v>1</v>
      </c>
      <c r="H375" s="2" t="b">
        <v>1</v>
      </c>
      <c r="I375" s="2" t="b">
        <v>0</v>
      </c>
      <c r="J375" s="2" t="b">
        <v>0</v>
      </c>
      <c r="K375" s="2" t="s">
        <v>1543</v>
      </c>
      <c r="L375" s="2">
        <v>191</v>
      </c>
      <c r="M375" s="2" t="b">
        <v>0</v>
      </c>
      <c r="N375" s="2" t="b">
        <f t="shared" si="28"/>
        <v>0</v>
      </c>
      <c r="O375" s="2" t="b">
        <v>0</v>
      </c>
      <c r="P375" s="2" t="b">
        <f t="shared" si="29"/>
        <v>0</v>
      </c>
      <c r="Q375" s="2" t="b">
        <v>0</v>
      </c>
      <c r="R375" s="2" t="b">
        <f t="shared" si="30"/>
        <v>0</v>
      </c>
      <c r="S375" s="2" t="s">
        <v>1305</v>
      </c>
      <c r="T375" s="2" t="s">
        <v>1290</v>
      </c>
      <c r="U375" s="2" t="s">
        <v>1278</v>
      </c>
      <c r="V375" s="2" t="s">
        <v>1275</v>
      </c>
    </row>
    <row r="376" spans="1:22" ht="15.75" customHeight="1">
      <c r="A376" s="2" t="s">
        <v>514</v>
      </c>
      <c r="B376" s="2" t="s">
        <v>1293</v>
      </c>
      <c r="C376" s="2">
        <v>172</v>
      </c>
      <c r="D376" s="2">
        <f t="shared" si="26"/>
        <v>1.72</v>
      </c>
      <c r="E376" s="2">
        <v>86</v>
      </c>
      <c r="F376" s="22">
        <f t="shared" si="27"/>
        <v>29.069767441860467</v>
      </c>
      <c r="G376" s="2" t="b">
        <v>0</v>
      </c>
      <c r="H376" s="2" t="b">
        <v>0</v>
      </c>
      <c r="I376" s="2" t="b">
        <v>0</v>
      </c>
      <c r="J376" s="2" t="b">
        <v>0</v>
      </c>
      <c r="K376" s="2" t="s">
        <v>1544</v>
      </c>
      <c r="L376" s="2">
        <v>167</v>
      </c>
      <c r="M376" s="2" t="b">
        <v>0</v>
      </c>
      <c r="N376" s="2" t="b">
        <f t="shared" si="28"/>
        <v>0</v>
      </c>
      <c r="O376" s="2" t="b">
        <v>1</v>
      </c>
      <c r="P376" s="2" t="b">
        <f t="shared" si="29"/>
        <v>1</v>
      </c>
      <c r="Q376" s="2" t="b">
        <v>1</v>
      </c>
      <c r="R376" s="2" t="b">
        <f t="shared" si="30"/>
        <v>1</v>
      </c>
      <c r="S376" s="2" t="s">
        <v>1272</v>
      </c>
      <c r="T376" s="2" t="s">
        <v>1273</v>
      </c>
      <c r="U376" s="2" t="s">
        <v>1274</v>
      </c>
      <c r="V376" s="2" t="s">
        <v>1275</v>
      </c>
    </row>
    <row r="377" spans="1:22" ht="15.75" customHeight="1">
      <c r="A377" s="2" t="s">
        <v>515</v>
      </c>
      <c r="B377" s="2" t="s">
        <v>1307</v>
      </c>
      <c r="C377" s="2">
        <v>152</v>
      </c>
      <c r="D377" s="2">
        <f t="shared" si="26"/>
        <v>1.52</v>
      </c>
      <c r="E377" s="2">
        <v>54.8</v>
      </c>
      <c r="F377" s="22">
        <f t="shared" si="27"/>
        <v>23.71883656509695</v>
      </c>
      <c r="G377" s="2" t="b">
        <v>0</v>
      </c>
      <c r="H377" s="2" t="b">
        <v>0</v>
      </c>
      <c r="I377" s="2" t="b">
        <v>0</v>
      </c>
      <c r="J377" s="2" t="b">
        <v>0</v>
      </c>
      <c r="K377" s="2" t="s">
        <v>1545</v>
      </c>
      <c r="L377" s="2">
        <v>210</v>
      </c>
      <c r="M377" s="2" t="b">
        <v>0</v>
      </c>
      <c r="N377" s="2" t="b">
        <f t="shared" si="28"/>
        <v>0</v>
      </c>
      <c r="O377" s="2" t="b">
        <v>0</v>
      </c>
      <c r="P377" s="2" t="b">
        <f t="shared" si="29"/>
        <v>0</v>
      </c>
      <c r="Q377" s="2" t="b">
        <v>0</v>
      </c>
      <c r="R377" s="2" t="b">
        <f t="shared" si="30"/>
        <v>0</v>
      </c>
      <c r="S377" s="2" t="s">
        <v>1272</v>
      </c>
      <c r="T377" s="2" t="s">
        <v>1290</v>
      </c>
      <c r="U377" s="2" t="s">
        <v>1300</v>
      </c>
      <c r="V377" s="2" t="s">
        <v>1275</v>
      </c>
    </row>
    <row r="378" spans="1:22" ht="15.75" customHeight="1">
      <c r="A378" s="2" t="s">
        <v>517</v>
      </c>
      <c r="B378" s="2" t="s">
        <v>1284</v>
      </c>
      <c r="C378" s="2">
        <v>162</v>
      </c>
      <c r="D378" s="2">
        <f t="shared" si="26"/>
        <v>1.62</v>
      </c>
      <c r="E378" s="2">
        <v>64.599999999999994</v>
      </c>
      <c r="F378" s="22">
        <f t="shared" si="27"/>
        <v>24.615150129553413</v>
      </c>
      <c r="G378" s="2" t="b">
        <v>0</v>
      </c>
      <c r="H378" s="2" t="b">
        <v>1</v>
      </c>
      <c r="I378" s="2" t="b">
        <v>0</v>
      </c>
      <c r="J378" s="2" t="b">
        <v>0</v>
      </c>
      <c r="K378" s="2" t="s">
        <v>1445</v>
      </c>
      <c r="L378" s="2">
        <v>157</v>
      </c>
      <c r="M378" s="2" t="b">
        <v>0</v>
      </c>
      <c r="N378" s="2" t="b">
        <f t="shared" si="28"/>
        <v>0</v>
      </c>
      <c r="O378" s="2" t="b">
        <v>0</v>
      </c>
      <c r="P378" s="2" t="b">
        <f t="shared" si="29"/>
        <v>0</v>
      </c>
      <c r="R378" s="2" t="b">
        <f t="shared" si="30"/>
        <v>0</v>
      </c>
      <c r="S378" s="2" t="s">
        <v>1295</v>
      </c>
      <c r="T378" s="2" t="s">
        <v>1290</v>
      </c>
      <c r="U378" s="2" t="s">
        <v>1278</v>
      </c>
      <c r="V378" s="2" t="s">
        <v>1279</v>
      </c>
    </row>
    <row r="379" spans="1:22" ht="15.75" customHeight="1">
      <c r="A379" s="2" t="s">
        <v>519</v>
      </c>
      <c r="B379" s="2" t="s">
        <v>1301</v>
      </c>
      <c r="C379" s="2">
        <v>162</v>
      </c>
      <c r="D379" s="2">
        <f t="shared" si="26"/>
        <v>1.62</v>
      </c>
      <c r="E379" s="2">
        <v>90.5</v>
      </c>
      <c r="F379" s="22">
        <f t="shared" si="27"/>
        <v>34.484072549916164</v>
      </c>
      <c r="G379" s="2" t="b">
        <v>1</v>
      </c>
      <c r="H379" s="2" t="b">
        <v>0</v>
      </c>
      <c r="I379" s="2" t="b">
        <v>1</v>
      </c>
      <c r="J379" s="2" t="b">
        <v>0</v>
      </c>
      <c r="K379" s="2" t="s">
        <v>1369</v>
      </c>
      <c r="L379" s="2">
        <v>158</v>
      </c>
      <c r="N379" s="2" t="b">
        <f t="shared" si="28"/>
        <v>0</v>
      </c>
      <c r="O379" s="2" t="b">
        <v>1</v>
      </c>
      <c r="P379" s="2" t="b">
        <f t="shared" si="29"/>
        <v>1</v>
      </c>
      <c r="Q379" s="2" t="b">
        <v>1</v>
      </c>
      <c r="R379" s="2" t="b">
        <f t="shared" si="30"/>
        <v>1</v>
      </c>
      <c r="S379" s="2" t="s">
        <v>1272</v>
      </c>
      <c r="T379" s="2" t="s">
        <v>1290</v>
      </c>
      <c r="U379" s="2" t="s">
        <v>1278</v>
      </c>
      <c r="V379" s="2" t="s">
        <v>1283</v>
      </c>
    </row>
    <row r="380" spans="1:22" ht="15.75" customHeight="1">
      <c r="A380" s="2" t="s">
        <v>520</v>
      </c>
      <c r="B380" s="2" t="s">
        <v>1319</v>
      </c>
      <c r="C380" s="2">
        <v>165</v>
      </c>
      <c r="D380" s="2">
        <f t="shared" si="26"/>
        <v>1.65</v>
      </c>
      <c r="E380" s="2">
        <v>65</v>
      </c>
      <c r="F380" s="22">
        <f t="shared" si="27"/>
        <v>23.875114784205696</v>
      </c>
      <c r="G380" s="2" t="b">
        <v>0</v>
      </c>
      <c r="H380" s="2" t="s">
        <v>1290</v>
      </c>
      <c r="I380" s="2" t="b">
        <v>0</v>
      </c>
      <c r="J380" s="2" t="b">
        <v>0</v>
      </c>
      <c r="K380" s="2" t="s">
        <v>1459</v>
      </c>
      <c r="L380" s="2">
        <v>182</v>
      </c>
      <c r="M380" s="2" t="b">
        <v>0</v>
      </c>
      <c r="N380" s="2" t="b">
        <f t="shared" si="28"/>
        <v>0</v>
      </c>
      <c r="O380" s="2" t="b">
        <v>0</v>
      </c>
      <c r="P380" s="2" t="b">
        <f t="shared" si="29"/>
        <v>0</v>
      </c>
      <c r="Q380" s="2" t="b">
        <v>0</v>
      </c>
      <c r="R380" s="2" t="b">
        <f t="shared" si="30"/>
        <v>0</v>
      </c>
      <c r="S380" s="2" t="s">
        <v>1272</v>
      </c>
      <c r="T380" s="2" t="s">
        <v>1273</v>
      </c>
      <c r="U380" s="2" t="s">
        <v>1278</v>
      </c>
      <c r="V380" s="2" t="s">
        <v>1287</v>
      </c>
    </row>
    <row r="381" spans="1:22" ht="15.75" customHeight="1">
      <c r="A381" s="2" t="s">
        <v>521</v>
      </c>
      <c r="B381" s="2" t="s">
        <v>1319</v>
      </c>
      <c r="C381" s="2">
        <v>174</v>
      </c>
      <c r="D381" s="2">
        <f t="shared" si="26"/>
        <v>1.74</v>
      </c>
      <c r="E381" s="2">
        <v>64.2</v>
      </c>
      <c r="F381" s="22">
        <f t="shared" si="27"/>
        <v>21.204914783987316</v>
      </c>
      <c r="G381" s="2" t="b">
        <v>1</v>
      </c>
      <c r="H381" s="2" t="b">
        <v>0</v>
      </c>
      <c r="I381" s="2" t="b">
        <v>0</v>
      </c>
      <c r="J381" s="2" t="b">
        <v>0</v>
      </c>
      <c r="K381" s="2" t="s">
        <v>1546</v>
      </c>
      <c r="L381" s="2">
        <v>229</v>
      </c>
      <c r="M381" s="2" t="b">
        <v>0</v>
      </c>
      <c r="N381" s="2" t="b">
        <f t="shared" si="28"/>
        <v>0</v>
      </c>
      <c r="O381" s="2" t="b">
        <v>0</v>
      </c>
      <c r="P381" s="2" t="b">
        <f t="shared" si="29"/>
        <v>0</v>
      </c>
      <c r="R381" s="2" t="b">
        <f t="shared" si="30"/>
        <v>0</v>
      </c>
      <c r="S381" s="2" t="s">
        <v>1318</v>
      </c>
      <c r="T381" s="2" t="s">
        <v>1273</v>
      </c>
      <c r="U381" s="2" t="s">
        <v>1274</v>
      </c>
      <c r="V381" s="2" t="s">
        <v>1275</v>
      </c>
    </row>
    <row r="382" spans="1:22" ht="15.75" customHeight="1">
      <c r="A382" s="2" t="s">
        <v>523</v>
      </c>
      <c r="B382" s="2" t="s">
        <v>1307</v>
      </c>
      <c r="C382" s="2">
        <v>157</v>
      </c>
      <c r="D382" s="2">
        <f t="shared" si="26"/>
        <v>1.57</v>
      </c>
      <c r="E382" s="2">
        <v>65.400000000000006</v>
      </c>
      <c r="F382" s="22">
        <f t="shared" si="27"/>
        <v>26.532516532110836</v>
      </c>
      <c r="G382" s="2" t="b">
        <v>0</v>
      </c>
      <c r="H382" s="2" t="b">
        <v>1</v>
      </c>
      <c r="I382" s="2" t="b">
        <v>0</v>
      </c>
      <c r="J382" s="2" t="b">
        <v>0</v>
      </c>
      <c r="K382" s="2" t="s">
        <v>1547</v>
      </c>
      <c r="L382" s="2">
        <v>219</v>
      </c>
      <c r="M382" s="2" t="b">
        <v>0</v>
      </c>
      <c r="N382" s="2" t="b">
        <f t="shared" si="28"/>
        <v>0</v>
      </c>
      <c r="O382" s="2" t="b">
        <v>0</v>
      </c>
      <c r="P382" s="2" t="b">
        <f t="shared" si="29"/>
        <v>0</v>
      </c>
      <c r="Q382" s="2" t="b">
        <v>0</v>
      </c>
      <c r="R382" s="2" t="b">
        <f t="shared" si="30"/>
        <v>0</v>
      </c>
      <c r="S382" s="2" t="s">
        <v>1282</v>
      </c>
      <c r="T382" s="2" t="s">
        <v>1290</v>
      </c>
      <c r="U382" s="2" t="s">
        <v>1278</v>
      </c>
      <c r="V382" s="2" t="s">
        <v>1296</v>
      </c>
    </row>
    <row r="383" spans="1:22" ht="15.75" customHeight="1">
      <c r="A383" s="2" t="s">
        <v>524</v>
      </c>
      <c r="B383" s="2" t="s">
        <v>1319</v>
      </c>
      <c r="C383" s="2">
        <v>175</v>
      </c>
      <c r="D383" s="2">
        <f t="shared" si="26"/>
        <v>1.75</v>
      </c>
      <c r="E383" s="2">
        <v>63</v>
      </c>
      <c r="F383" s="22">
        <f t="shared" si="27"/>
        <v>20.571428571428573</v>
      </c>
      <c r="G383" s="2" t="b">
        <v>0</v>
      </c>
      <c r="H383" s="2" t="b">
        <v>0</v>
      </c>
      <c r="I383" s="2" t="b">
        <v>0</v>
      </c>
      <c r="J383" s="2" t="b">
        <v>0</v>
      </c>
      <c r="K383" s="2" t="s">
        <v>1422</v>
      </c>
      <c r="L383" s="2">
        <v>180</v>
      </c>
      <c r="M383" s="2" t="b">
        <v>0</v>
      </c>
      <c r="N383" s="2" t="b">
        <f t="shared" si="28"/>
        <v>0</v>
      </c>
      <c r="P383" s="2" t="b">
        <f t="shared" si="29"/>
        <v>0</v>
      </c>
      <c r="Q383" s="2" t="b">
        <v>0</v>
      </c>
      <c r="R383" s="2" t="b">
        <f t="shared" si="30"/>
        <v>0</v>
      </c>
      <c r="S383" s="2" t="s">
        <v>1338</v>
      </c>
      <c r="T383" s="2" t="s">
        <v>1290</v>
      </c>
      <c r="U383" s="2" t="s">
        <v>1278</v>
      </c>
      <c r="V383" s="2" t="s">
        <v>1287</v>
      </c>
    </row>
    <row r="384" spans="1:22" ht="15.75" customHeight="1">
      <c r="A384" s="2" t="s">
        <v>525</v>
      </c>
      <c r="B384" s="2" t="s">
        <v>1307</v>
      </c>
      <c r="C384" s="2">
        <v>166</v>
      </c>
      <c r="D384" s="2">
        <f t="shared" si="26"/>
        <v>1.66</v>
      </c>
      <c r="E384" s="2">
        <v>93.2</v>
      </c>
      <c r="F384" s="22">
        <f t="shared" si="27"/>
        <v>33.822035128465672</v>
      </c>
      <c r="G384" s="2" t="b">
        <v>0</v>
      </c>
      <c r="H384" s="2" t="b">
        <v>1</v>
      </c>
      <c r="I384" s="2" t="b">
        <v>0</v>
      </c>
      <c r="J384" s="2" t="b">
        <v>1</v>
      </c>
      <c r="K384" s="2" t="s">
        <v>1548</v>
      </c>
      <c r="L384" s="2">
        <v>213</v>
      </c>
      <c r="M384" s="2" t="b">
        <v>1</v>
      </c>
      <c r="N384" s="2" t="b">
        <f t="shared" si="28"/>
        <v>1</v>
      </c>
      <c r="O384" s="2" t="b">
        <v>1</v>
      </c>
      <c r="P384" s="2" t="b">
        <f t="shared" si="29"/>
        <v>1</v>
      </c>
      <c r="Q384" s="2" t="b">
        <v>1</v>
      </c>
      <c r="R384" s="2" t="b">
        <f t="shared" si="30"/>
        <v>1</v>
      </c>
      <c r="S384" s="2" t="s">
        <v>1327</v>
      </c>
      <c r="T384" s="2" t="s">
        <v>1290</v>
      </c>
      <c r="U384" s="2" t="s">
        <v>1274</v>
      </c>
      <c r="V384" s="2" t="s">
        <v>1296</v>
      </c>
    </row>
    <row r="385" spans="1:22" ht="15.75" customHeight="1">
      <c r="A385" s="2" t="s">
        <v>527</v>
      </c>
      <c r="B385" s="2" t="s">
        <v>1319</v>
      </c>
      <c r="C385" s="2">
        <v>162</v>
      </c>
      <c r="D385" s="2">
        <f t="shared" si="26"/>
        <v>1.62</v>
      </c>
      <c r="E385" s="2">
        <v>81</v>
      </c>
      <c r="F385" s="22">
        <f t="shared" si="27"/>
        <v>30.864197530864192</v>
      </c>
      <c r="G385" s="2" t="b">
        <v>1</v>
      </c>
      <c r="H385" s="2" t="b">
        <v>0</v>
      </c>
      <c r="I385" s="2" t="b">
        <v>0</v>
      </c>
      <c r="J385" s="2" t="b">
        <v>1</v>
      </c>
      <c r="K385" s="2" t="s">
        <v>1362</v>
      </c>
      <c r="L385" s="2">
        <v>221</v>
      </c>
      <c r="M385" s="2" t="b">
        <v>1</v>
      </c>
      <c r="N385" s="2" t="b">
        <f t="shared" si="28"/>
        <v>1</v>
      </c>
      <c r="O385" s="2" t="b">
        <v>0</v>
      </c>
      <c r="P385" s="2" t="b">
        <f t="shared" si="29"/>
        <v>0</v>
      </c>
      <c r="Q385" s="2" t="b">
        <v>1</v>
      </c>
      <c r="R385" s="2" t="b">
        <f t="shared" si="30"/>
        <v>1</v>
      </c>
      <c r="S385" s="2" t="s">
        <v>1309</v>
      </c>
      <c r="T385" s="2" t="s">
        <v>1290</v>
      </c>
      <c r="U385" s="2" t="s">
        <v>1274</v>
      </c>
      <c r="V385" s="2" t="s">
        <v>1283</v>
      </c>
    </row>
    <row r="386" spans="1:22" ht="15.75" customHeight="1">
      <c r="A386" s="2" t="s">
        <v>529</v>
      </c>
      <c r="B386" s="2" t="s">
        <v>1284</v>
      </c>
      <c r="C386" s="2">
        <v>161</v>
      </c>
      <c r="D386" s="2">
        <f t="shared" si="26"/>
        <v>1.61</v>
      </c>
      <c r="E386" s="2">
        <v>61.8</v>
      </c>
      <c r="F386" s="22">
        <f t="shared" si="27"/>
        <v>23.841672774970096</v>
      </c>
      <c r="G386" s="2" t="b">
        <v>0</v>
      </c>
      <c r="H386" s="2" t="b">
        <v>0</v>
      </c>
      <c r="I386" s="2" t="b">
        <v>0</v>
      </c>
      <c r="J386" s="2" t="b">
        <v>0</v>
      </c>
      <c r="K386" s="2" t="s">
        <v>1482</v>
      </c>
      <c r="L386" s="2">
        <v>158</v>
      </c>
      <c r="M386" s="2" t="b">
        <v>0</v>
      </c>
      <c r="N386" s="2" t="b">
        <f t="shared" si="28"/>
        <v>0</v>
      </c>
      <c r="O386" s="2" t="b">
        <v>0</v>
      </c>
      <c r="P386" s="2" t="b">
        <f t="shared" si="29"/>
        <v>0</v>
      </c>
      <c r="Q386" s="2" t="b">
        <v>0</v>
      </c>
      <c r="R386" s="2" t="b">
        <f t="shared" si="30"/>
        <v>0</v>
      </c>
      <c r="S386" s="2" t="s">
        <v>1265</v>
      </c>
      <c r="T386" s="2" t="s">
        <v>1290</v>
      </c>
      <c r="U386" s="2" t="s">
        <v>1300</v>
      </c>
      <c r="V386" s="2" t="s">
        <v>1279</v>
      </c>
    </row>
    <row r="387" spans="1:22" ht="15.75" customHeight="1">
      <c r="A387" s="2" t="s">
        <v>531</v>
      </c>
      <c r="B387" s="2" t="s">
        <v>1284</v>
      </c>
      <c r="C387" s="2">
        <v>179</v>
      </c>
      <c r="D387" s="2">
        <f t="shared" ref="D387:D450" si="31">C387/100</f>
        <v>1.79</v>
      </c>
      <c r="E387" s="2">
        <v>93.4</v>
      </c>
      <c r="F387" s="22">
        <f t="shared" ref="F387:F450" si="32">E387/(D387*D387)</f>
        <v>29.150151368559037</v>
      </c>
      <c r="G387" s="2" t="b">
        <v>0</v>
      </c>
      <c r="H387" s="2" t="b">
        <v>0</v>
      </c>
      <c r="I387" s="2" t="b">
        <v>0</v>
      </c>
      <c r="J387" s="2" t="b">
        <v>1</v>
      </c>
      <c r="K387" s="2" t="s">
        <v>1462</v>
      </c>
      <c r="L387" s="2">
        <v>159</v>
      </c>
      <c r="M387" s="2" t="b">
        <v>1</v>
      </c>
      <c r="N387" s="2" t="b">
        <f t="shared" ref="N387:N450" si="33">IF(ISBLANK(M387),FALSE,IF(M387 ="Yes",TRUE,IF(M387="No",FALSE,M387)))</f>
        <v>1</v>
      </c>
      <c r="O387" s="2" t="b">
        <v>0</v>
      </c>
      <c r="P387" s="2" t="b">
        <f t="shared" ref="P387:P450" si="34">IF(ISBLANK(O387),FALSE,IF(O387 ="Yes",TRUE,IF(O387="No",FALSE,O387)))</f>
        <v>0</v>
      </c>
      <c r="Q387" s="2" t="b">
        <v>1</v>
      </c>
      <c r="R387" s="2" t="b">
        <f t="shared" ref="R387:R450" si="35">IF(ISBLANK(Q387),FALSE,IF(Q387 ="Yes",TRUE,IF(Q387="No",FALSE,Q387)))</f>
        <v>1</v>
      </c>
      <c r="S387" s="2" t="s">
        <v>1295</v>
      </c>
      <c r="T387" s="2" t="s">
        <v>1273</v>
      </c>
      <c r="U387" s="2" t="s">
        <v>1278</v>
      </c>
      <c r="V387" s="2" t="s">
        <v>1275</v>
      </c>
    </row>
    <row r="388" spans="1:22" ht="15.75" customHeight="1">
      <c r="A388" s="2" t="s">
        <v>532</v>
      </c>
      <c r="B388" s="2" t="s">
        <v>1319</v>
      </c>
      <c r="C388" s="2">
        <v>170</v>
      </c>
      <c r="D388" s="2">
        <f t="shared" si="31"/>
        <v>1.7</v>
      </c>
      <c r="E388" s="2">
        <v>89.4</v>
      </c>
      <c r="F388" s="22">
        <f t="shared" si="32"/>
        <v>30.934256055363328</v>
      </c>
      <c r="G388" s="2" t="b">
        <v>0</v>
      </c>
      <c r="H388" s="2" t="b">
        <v>0</v>
      </c>
      <c r="I388" s="2" t="b">
        <v>0</v>
      </c>
      <c r="J388" s="2" t="b">
        <v>0</v>
      </c>
      <c r="K388" s="2" t="s">
        <v>1367</v>
      </c>
      <c r="L388" s="2">
        <v>192</v>
      </c>
      <c r="M388" s="2" t="b">
        <v>1</v>
      </c>
      <c r="N388" s="2" t="b">
        <f t="shared" si="33"/>
        <v>1</v>
      </c>
      <c r="O388" s="2" t="b">
        <v>1</v>
      </c>
      <c r="P388" s="2" t="b">
        <f t="shared" si="34"/>
        <v>1</v>
      </c>
      <c r="Q388" s="2" t="b">
        <v>1</v>
      </c>
      <c r="R388" s="2" t="b">
        <f t="shared" si="35"/>
        <v>1</v>
      </c>
      <c r="S388" s="2" t="s">
        <v>1312</v>
      </c>
      <c r="T388" s="2" t="s">
        <v>1273</v>
      </c>
      <c r="U388" s="2" t="s">
        <v>1274</v>
      </c>
      <c r="V388" s="2" t="s">
        <v>1283</v>
      </c>
    </row>
    <row r="389" spans="1:22" ht="15.75" customHeight="1">
      <c r="A389" s="2" t="s">
        <v>533</v>
      </c>
      <c r="B389" s="2" t="s">
        <v>1319</v>
      </c>
      <c r="C389" s="2">
        <v>164</v>
      </c>
      <c r="D389" s="2">
        <f t="shared" si="31"/>
        <v>1.64</v>
      </c>
      <c r="E389" s="2">
        <v>92.9</v>
      </c>
      <c r="F389" s="22">
        <f t="shared" si="32"/>
        <v>34.540452111838199</v>
      </c>
      <c r="G389" s="2" t="b">
        <v>0</v>
      </c>
      <c r="H389" s="2" t="b">
        <v>0</v>
      </c>
      <c r="I389" s="2" t="b">
        <v>1</v>
      </c>
      <c r="J389" s="2" t="s">
        <v>1273</v>
      </c>
      <c r="K389" s="2" t="s">
        <v>1418</v>
      </c>
      <c r="L389" s="2">
        <v>221</v>
      </c>
      <c r="M389" s="2" t="b">
        <v>1</v>
      </c>
      <c r="N389" s="2" t="b">
        <f t="shared" si="33"/>
        <v>1</v>
      </c>
      <c r="O389" s="2" t="b">
        <v>0</v>
      </c>
      <c r="P389" s="2" t="b">
        <f t="shared" si="34"/>
        <v>0</v>
      </c>
      <c r="Q389" s="2" t="b">
        <v>1</v>
      </c>
      <c r="R389" s="2" t="b">
        <f t="shared" si="35"/>
        <v>1</v>
      </c>
      <c r="S389" s="2" t="s">
        <v>1312</v>
      </c>
      <c r="T389" s="2" t="s">
        <v>1273</v>
      </c>
      <c r="U389" s="2" t="s">
        <v>1274</v>
      </c>
      <c r="V389" s="2" t="s">
        <v>1287</v>
      </c>
    </row>
    <row r="390" spans="1:22" ht="15.75" customHeight="1">
      <c r="A390" s="2" t="s">
        <v>534</v>
      </c>
      <c r="B390" s="2" t="s">
        <v>1307</v>
      </c>
      <c r="C390" s="2">
        <v>156</v>
      </c>
      <c r="D390" s="2">
        <f t="shared" si="31"/>
        <v>1.56</v>
      </c>
      <c r="E390" s="2">
        <v>81.400000000000006</v>
      </c>
      <c r="F390" s="22">
        <f t="shared" si="32"/>
        <v>33.448389217619983</v>
      </c>
      <c r="G390" s="2" t="b">
        <v>0</v>
      </c>
      <c r="H390" s="2" t="b">
        <v>1</v>
      </c>
      <c r="I390" s="2" t="b">
        <v>1</v>
      </c>
      <c r="J390" s="2" t="b">
        <v>0</v>
      </c>
      <c r="K390" s="2" t="s">
        <v>1349</v>
      </c>
      <c r="L390" s="2">
        <v>166</v>
      </c>
      <c r="M390" s="2" t="b">
        <v>0</v>
      </c>
      <c r="N390" s="2" t="b">
        <f t="shared" si="33"/>
        <v>0</v>
      </c>
      <c r="O390" s="2" t="b">
        <v>1</v>
      </c>
      <c r="P390" s="2" t="b">
        <f t="shared" si="34"/>
        <v>1</v>
      </c>
      <c r="Q390" s="2" t="b">
        <v>1</v>
      </c>
      <c r="R390" s="2" t="b">
        <f t="shared" si="35"/>
        <v>1</v>
      </c>
      <c r="S390" s="2" t="s">
        <v>1265</v>
      </c>
      <c r="T390" s="2" t="s">
        <v>1290</v>
      </c>
      <c r="U390" s="2" t="s">
        <v>1274</v>
      </c>
      <c r="V390" s="2" t="s">
        <v>1283</v>
      </c>
    </row>
    <row r="391" spans="1:22" ht="15.75" customHeight="1">
      <c r="A391" s="2" t="s">
        <v>535</v>
      </c>
      <c r="B391" s="2" t="s">
        <v>1293</v>
      </c>
      <c r="C391" s="2">
        <v>152</v>
      </c>
      <c r="D391" s="2">
        <f t="shared" si="31"/>
        <v>1.52</v>
      </c>
      <c r="E391" s="2">
        <v>70.7</v>
      </c>
      <c r="F391" s="22">
        <f t="shared" si="32"/>
        <v>30.600761772853186</v>
      </c>
      <c r="G391" s="2" t="b">
        <v>0</v>
      </c>
      <c r="H391" s="2" t="b">
        <v>0</v>
      </c>
      <c r="I391" s="2" t="b">
        <v>1</v>
      </c>
      <c r="J391" s="2" t="b">
        <v>1</v>
      </c>
      <c r="K391" s="2" t="s">
        <v>1401</v>
      </c>
      <c r="L391" s="2">
        <v>211</v>
      </c>
      <c r="M391" s="2" t="b">
        <v>1</v>
      </c>
      <c r="N391" s="2" t="b">
        <f t="shared" si="33"/>
        <v>1</v>
      </c>
      <c r="O391" s="2" t="b">
        <v>0</v>
      </c>
      <c r="P391" s="2" t="b">
        <f t="shared" si="34"/>
        <v>0</v>
      </c>
      <c r="Q391" s="2" t="b">
        <v>1</v>
      </c>
      <c r="R391" s="2" t="b">
        <f t="shared" si="35"/>
        <v>1</v>
      </c>
      <c r="S391" s="2" t="s">
        <v>1318</v>
      </c>
      <c r="T391" s="2" t="s">
        <v>1273</v>
      </c>
      <c r="U391" s="2" t="s">
        <v>1274</v>
      </c>
      <c r="V391" s="2" t="s">
        <v>1283</v>
      </c>
    </row>
    <row r="392" spans="1:22" ht="15.75" customHeight="1">
      <c r="A392" s="2" t="s">
        <v>536</v>
      </c>
      <c r="B392" s="2" t="s">
        <v>1276</v>
      </c>
      <c r="C392" s="2">
        <v>161</v>
      </c>
      <c r="D392" s="2">
        <f t="shared" si="31"/>
        <v>1.61</v>
      </c>
      <c r="E392" s="2">
        <v>72.8</v>
      </c>
      <c r="F392" s="22">
        <f t="shared" si="32"/>
        <v>28.085336213880634</v>
      </c>
      <c r="G392" s="2" t="b">
        <v>0</v>
      </c>
      <c r="H392" s="2" t="b">
        <v>1</v>
      </c>
      <c r="I392" s="2" t="b">
        <v>0</v>
      </c>
      <c r="J392" s="2" t="b">
        <v>0</v>
      </c>
      <c r="K392" s="2" t="s">
        <v>1344</v>
      </c>
      <c r="L392" s="2">
        <v>220</v>
      </c>
      <c r="M392" s="2" t="b">
        <v>0</v>
      </c>
      <c r="N392" s="2" t="b">
        <f t="shared" si="33"/>
        <v>0</v>
      </c>
      <c r="O392" s="2" t="b">
        <v>1</v>
      </c>
      <c r="P392" s="2" t="b">
        <f t="shared" si="34"/>
        <v>1</v>
      </c>
      <c r="Q392" s="2" t="b">
        <v>1</v>
      </c>
      <c r="R392" s="2" t="b">
        <f t="shared" si="35"/>
        <v>1</v>
      </c>
      <c r="S392" s="2" t="s">
        <v>1295</v>
      </c>
      <c r="T392" s="2" t="s">
        <v>1273</v>
      </c>
      <c r="U392" s="2" t="s">
        <v>1274</v>
      </c>
      <c r="V392" s="2" t="s">
        <v>1296</v>
      </c>
    </row>
    <row r="393" spans="1:22" ht="15.75" customHeight="1">
      <c r="A393" s="2" t="s">
        <v>537</v>
      </c>
      <c r="B393" s="2" t="s">
        <v>1307</v>
      </c>
      <c r="C393" s="2">
        <v>171</v>
      </c>
      <c r="D393" s="2">
        <f t="shared" si="31"/>
        <v>1.71</v>
      </c>
      <c r="E393" s="2">
        <v>90.2</v>
      </c>
      <c r="F393" s="22">
        <f t="shared" si="32"/>
        <v>30.847098252453751</v>
      </c>
      <c r="G393" s="2" t="b">
        <v>0</v>
      </c>
      <c r="H393" s="2" t="b">
        <v>0</v>
      </c>
      <c r="I393" s="2" t="s">
        <v>1290</v>
      </c>
      <c r="J393" s="2" t="b">
        <v>0</v>
      </c>
      <c r="K393" s="2" t="s">
        <v>1549</v>
      </c>
      <c r="L393" s="2">
        <v>222</v>
      </c>
      <c r="M393" s="2" t="b">
        <v>1</v>
      </c>
      <c r="N393" s="2" t="b">
        <f t="shared" si="33"/>
        <v>1</v>
      </c>
      <c r="O393" s="2" t="b">
        <v>0</v>
      </c>
      <c r="P393" s="2" t="b">
        <f t="shared" si="34"/>
        <v>0</v>
      </c>
      <c r="Q393" s="2" t="b">
        <v>1</v>
      </c>
      <c r="R393" s="2" t="b">
        <f t="shared" si="35"/>
        <v>1</v>
      </c>
      <c r="S393" s="2" t="s">
        <v>1312</v>
      </c>
      <c r="T393" s="2" t="s">
        <v>1273</v>
      </c>
      <c r="U393" s="2" t="s">
        <v>1278</v>
      </c>
      <c r="V393" s="2" t="s">
        <v>1283</v>
      </c>
    </row>
    <row r="394" spans="1:22" ht="15.75" customHeight="1">
      <c r="A394" s="2" t="s">
        <v>538</v>
      </c>
      <c r="B394" s="2" t="s">
        <v>1319</v>
      </c>
      <c r="C394" s="2">
        <v>159</v>
      </c>
      <c r="D394" s="2">
        <f t="shared" si="31"/>
        <v>1.59</v>
      </c>
      <c r="E394" s="2">
        <v>76.599999999999994</v>
      </c>
      <c r="F394" s="22">
        <f t="shared" si="32"/>
        <v>30.299434357818118</v>
      </c>
      <c r="G394" s="2" t="b">
        <v>0</v>
      </c>
      <c r="H394" s="2" t="b">
        <v>0</v>
      </c>
      <c r="I394" s="2" t="b">
        <v>0</v>
      </c>
      <c r="J394" s="2" t="b">
        <v>1</v>
      </c>
      <c r="K394" s="2" t="s">
        <v>1550</v>
      </c>
      <c r="L394" s="2">
        <v>216</v>
      </c>
      <c r="M394" s="2" t="b">
        <v>1</v>
      </c>
      <c r="N394" s="2" t="b">
        <f t="shared" si="33"/>
        <v>1</v>
      </c>
      <c r="O394" s="2" t="b">
        <v>0</v>
      </c>
      <c r="P394" s="2" t="b">
        <f t="shared" si="34"/>
        <v>0</v>
      </c>
      <c r="Q394" s="2" t="b">
        <v>1</v>
      </c>
      <c r="R394" s="2" t="b">
        <f t="shared" si="35"/>
        <v>1</v>
      </c>
      <c r="S394" s="2" t="s">
        <v>1289</v>
      </c>
      <c r="T394" s="2" t="s">
        <v>1273</v>
      </c>
      <c r="U394" s="2" t="s">
        <v>1274</v>
      </c>
      <c r="V394" s="2" t="s">
        <v>1279</v>
      </c>
    </row>
    <row r="395" spans="1:22" ht="15.75" customHeight="1">
      <c r="A395" s="2" t="s">
        <v>539</v>
      </c>
      <c r="B395" s="2" t="s">
        <v>1276</v>
      </c>
      <c r="C395" s="2">
        <v>159</v>
      </c>
      <c r="D395" s="2">
        <f t="shared" si="31"/>
        <v>1.59</v>
      </c>
      <c r="E395" s="2">
        <v>81.099999999999994</v>
      </c>
      <c r="F395" s="22">
        <f t="shared" si="32"/>
        <v>32.079427237846602</v>
      </c>
      <c r="G395" s="2" t="b">
        <v>0</v>
      </c>
      <c r="H395" s="2" t="b">
        <v>1</v>
      </c>
      <c r="I395" s="2" t="b">
        <v>0</v>
      </c>
      <c r="J395" s="2" t="b">
        <v>0</v>
      </c>
      <c r="K395" s="2" t="s">
        <v>1349</v>
      </c>
      <c r="L395" s="2">
        <v>225</v>
      </c>
      <c r="M395" s="2" t="b">
        <v>1</v>
      </c>
      <c r="N395" s="2" t="b">
        <f t="shared" si="33"/>
        <v>1</v>
      </c>
      <c r="O395" s="2" t="b">
        <v>0</v>
      </c>
      <c r="P395" s="2" t="b">
        <f t="shared" si="34"/>
        <v>0</v>
      </c>
      <c r="Q395" s="2" t="b">
        <v>1</v>
      </c>
      <c r="R395" s="2" t="b">
        <f t="shared" si="35"/>
        <v>1</v>
      </c>
      <c r="S395" s="2" t="s">
        <v>1312</v>
      </c>
      <c r="T395" s="2" t="s">
        <v>1290</v>
      </c>
      <c r="U395" s="2" t="s">
        <v>1278</v>
      </c>
      <c r="V395" s="2" t="s">
        <v>1283</v>
      </c>
    </row>
    <row r="396" spans="1:22" ht="15.75" customHeight="1">
      <c r="A396" s="2" t="s">
        <v>540</v>
      </c>
      <c r="B396" s="2" t="s">
        <v>1280</v>
      </c>
      <c r="C396" s="2">
        <v>163</v>
      </c>
      <c r="D396" s="2">
        <f t="shared" si="31"/>
        <v>1.63</v>
      </c>
      <c r="E396" s="2">
        <v>79.3</v>
      </c>
      <c r="F396" s="22">
        <f t="shared" si="32"/>
        <v>29.846813956114268</v>
      </c>
      <c r="G396" s="2" t="b">
        <v>0</v>
      </c>
      <c r="H396" s="2" t="b">
        <v>0</v>
      </c>
      <c r="I396" s="2" t="b">
        <v>0</v>
      </c>
      <c r="J396" s="2" t="b">
        <v>0</v>
      </c>
      <c r="K396" s="2" t="s">
        <v>1551</v>
      </c>
      <c r="L396" s="2">
        <v>158</v>
      </c>
      <c r="M396" s="2" t="b">
        <v>1</v>
      </c>
      <c r="N396" s="2" t="b">
        <f t="shared" si="33"/>
        <v>1</v>
      </c>
      <c r="O396" s="2" t="b">
        <v>1</v>
      </c>
      <c r="P396" s="2" t="b">
        <f t="shared" si="34"/>
        <v>1</v>
      </c>
      <c r="Q396" s="2" t="b">
        <v>1</v>
      </c>
      <c r="R396" s="2" t="b">
        <f t="shared" si="35"/>
        <v>1</v>
      </c>
      <c r="S396" s="2" t="s">
        <v>1312</v>
      </c>
      <c r="T396" s="2" t="s">
        <v>1290</v>
      </c>
      <c r="U396" s="2" t="s">
        <v>1274</v>
      </c>
      <c r="V396" s="2" t="s">
        <v>1296</v>
      </c>
    </row>
    <row r="397" spans="1:22" ht="15.75" customHeight="1">
      <c r="A397" s="2" t="s">
        <v>541</v>
      </c>
      <c r="B397" s="2" t="s">
        <v>1307</v>
      </c>
      <c r="C397" s="2">
        <v>167</v>
      </c>
      <c r="D397" s="2">
        <f t="shared" si="31"/>
        <v>1.67</v>
      </c>
      <c r="E397" s="2">
        <v>83.4</v>
      </c>
      <c r="F397" s="22">
        <f t="shared" si="32"/>
        <v>29.904263329628172</v>
      </c>
      <c r="G397" s="2" t="b">
        <v>0</v>
      </c>
      <c r="H397" s="2" t="b">
        <v>1</v>
      </c>
      <c r="I397" s="2" t="b">
        <v>0</v>
      </c>
      <c r="J397" s="2" t="b">
        <v>0</v>
      </c>
      <c r="K397" s="2" t="s">
        <v>1420</v>
      </c>
      <c r="L397" s="2">
        <v>175</v>
      </c>
      <c r="M397" s="2" t="b">
        <v>0</v>
      </c>
      <c r="N397" s="2" t="b">
        <f t="shared" si="33"/>
        <v>0</v>
      </c>
      <c r="O397" s="2" t="b">
        <v>1</v>
      </c>
      <c r="P397" s="2" t="b">
        <f t="shared" si="34"/>
        <v>1</v>
      </c>
      <c r="Q397" s="2" t="b">
        <v>1</v>
      </c>
      <c r="R397" s="2" t="b">
        <f t="shared" si="35"/>
        <v>1</v>
      </c>
      <c r="S397" s="2" t="s">
        <v>1327</v>
      </c>
      <c r="T397" s="2" t="s">
        <v>1273</v>
      </c>
      <c r="U397" s="2" t="s">
        <v>1300</v>
      </c>
      <c r="V397" s="2" t="s">
        <v>1283</v>
      </c>
    </row>
    <row r="398" spans="1:22" ht="15.75" customHeight="1">
      <c r="A398" s="2" t="s">
        <v>543</v>
      </c>
      <c r="B398" s="2" t="s">
        <v>1284</v>
      </c>
      <c r="C398" s="2">
        <v>173</v>
      </c>
      <c r="D398" s="2">
        <f t="shared" si="31"/>
        <v>1.73</v>
      </c>
      <c r="E398" s="2">
        <v>86.9</v>
      </c>
      <c r="F398" s="22">
        <f t="shared" si="32"/>
        <v>29.035383741521603</v>
      </c>
      <c r="G398" s="2" t="b">
        <v>0</v>
      </c>
      <c r="H398" s="2" t="b">
        <v>1</v>
      </c>
      <c r="I398" s="2" t="b">
        <v>1</v>
      </c>
      <c r="J398" s="2" t="s">
        <v>1290</v>
      </c>
      <c r="K398" s="2" t="s">
        <v>1552</v>
      </c>
      <c r="L398" s="2">
        <v>187</v>
      </c>
      <c r="M398" s="2" t="b">
        <v>1</v>
      </c>
      <c r="N398" s="2" t="b">
        <f t="shared" si="33"/>
        <v>1</v>
      </c>
      <c r="O398" s="2" t="b">
        <v>1</v>
      </c>
      <c r="P398" s="2" t="b">
        <f t="shared" si="34"/>
        <v>1</v>
      </c>
      <c r="Q398" s="2" t="b">
        <v>1</v>
      </c>
      <c r="R398" s="2" t="b">
        <f t="shared" si="35"/>
        <v>1</v>
      </c>
      <c r="S398" s="2" t="s">
        <v>1299</v>
      </c>
      <c r="T398" s="2" t="s">
        <v>1273</v>
      </c>
      <c r="U398" s="2" t="s">
        <v>1278</v>
      </c>
      <c r="V398" s="2" t="s">
        <v>1275</v>
      </c>
    </row>
    <row r="399" spans="1:22" ht="15.75" customHeight="1">
      <c r="A399" s="2" t="s">
        <v>544</v>
      </c>
      <c r="B399" s="2" t="s">
        <v>1301</v>
      </c>
      <c r="C399" s="2">
        <v>168</v>
      </c>
      <c r="D399" s="2">
        <f t="shared" si="31"/>
        <v>1.68</v>
      </c>
      <c r="E399" s="2">
        <v>65</v>
      </c>
      <c r="F399" s="22">
        <f t="shared" si="32"/>
        <v>23.030045351473927</v>
      </c>
      <c r="G399" s="2" t="b">
        <v>0</v>
      </c>
      <c r="H399" s="2" t="b">
        <v>1</v>
      </c>
      <c r="I399" s="2" t="b">
        <v>0</v>
      </c>
      <c r="J399" s="2" t="b">
        <v>0</v>
      </c>
      <c r="K399" s="2" t="s">
        <v>1408</v>
      </c>
      <c r="L399" s="2">
        <v>199</v>
      </c>
      <c r="M399" s="2" t="b">
        <v>0</v>
      </c>
      <c r="N399" s="2" t="b">
        <f t="shared" si="33"/>
        <v>0</v>
      </c>
      <c r="O399" s="2" t="b">
        <v>0</v>
      </c>
      <c r="P399" s="2" t="b">
        <f t="shared" si="34"/>
        <v>0</v>
      </c>
      <c r="Q399" s="2" t="b">
        <v>0</v>
      </c>
      <c r="R399" s="2" t="b">
        <f t="shared" si="35"/>
        <v>0</v>
      </c>
      <c r="S399" s="2" t="s">
        <v>1305</v>
      </c>
      <c r="T399" s="2" t="s">
        <v>1290</v>
      </c>
      <c r="U399" s="2" t="s">
        <v>1278</v>
      </c>
      <c r="V399" s="2" t="s">
        <v>1275</v>
      </c>
    </row>
    <row r="400" spans="1:22" ht="15.75" customHeight="1">
      <c r="A400" s="2" t="s">
        <v>545</v>
      </c>
      <c r="B400" s="2" t="s">
        <v>1307</v>
      </c>
      <c r="C400" s="2">
        <v>172</v>
      </c>
      <c r="D400" s="2">
        <f t="shared" si="31"/>
        <v>1.72</v>
      </c>
      <c r="E400" s="2">
        <v>89.7</v>
      </c>
      <c r="F400" s="22">
        <f t="shared" si="32"/>
        <v>30.320443482963768</v>
      </c>
      <c r="G400" s="2" t="b">
        <v>1</v>
      </c>
      <c r="H400" s="2" t="b">
        <v>1</v>
      </c>
      <c r="I400" s="2" t="b">
        <v>0</v>
      </c>
      <c r="J400" s="2" t="b">
        <v>1</v>
      </c>
      <c r="K400" s="2" t="s">
        <v>1443</v>
      </c>
      <c r="L400" s="2">
        <v>181</v>
      </c>
      <c r="M400" s="2" t="b">
        <v>1</v>
      </c>
      <c r="N400" s="2" t="b">
        <f t="shared" si="33"/>
        <v>1</v>
      </c>
      <c r="O400" s="2" t="b">
        <v>0</v>
      </c>
      <c r="P400" s="2" t="b">
        <f t="shared" si="34"/>
        <v>0</v>
      </c>
      <c r="Q400" s="2" t="b">
        <v>1</v>
      </c>
      <c r="R400" s="2" t="b">
        <f t="shared" si="35"/>
        <v>1</v>
      </c>
      <c r="S400" s="2" t="s">
        <v>1282</v>
      </c>
      <c r="T400" s="2" t="s">
        <v>1290</v>
      </c>
      <c r="U400" s="2" t="s">
        <v>1274</v>
      </c>
      <c r="V400" s="2" t="s">
        <v>1275</v>
      </c>
    </row>
    <row r="401" spans="1:22" ht="15.75" customHeight="1">
      <c r="A401" s="2" t="s">
        <v>546</v>
      </c>
      <c r="B401" s="2" t="s">
        <v>1284</v>
      </c>
      <c r="C401" s="2">
        <v>166</v>
      </c>
      <c r="D401" s="2">
        <f t="shared" si="31"/>
        <v>1.66</v>
      </c>
      <c r="E401" s="2">
        <v>72</v>
      </c>
      <c r="F401" s="22">
        <f t="shared" si="32"/>
        <v>26.1286108288576</v>
      </c>
      <c r="G401" s="2" t="s">
        <v>1273</v>
      </c>
      <c r="H401" s="2" t="b">
        <v>0</v>
      </c>
      <c r="I401" s="2" t="b">
        <v>0</v>
      </c>
      <c r="J401" s="2" t="b">
        <v>0</v>
      </c>
      <c r="K401" s="2" t="s">
        <v>1378</v>
      </c>
      <c r="L401" s="2">
        <v>206</v>
      </c>
      <c r="M401" s="2" t="b">
        <v>0</v>
      </c>
      <c r="N401" s="2" t="b">
        <f t="shared" si="33"/>
        <v>0</v>
      </c>
      <c r="O401" s="2" t="b">
        <v>0</v>
      </c>
      <c r="P401" s="2" t="b">
        <f t="shared" si="34"/>
        <v>0</v>
      </c>
      <c r="Q401" s="2" t="b">
        <v>0</v>
      </c>
      <c r="R401" s="2" t="b">
        <f t="shared" si="35"/>
        <v>0</v>
      </c>
      <c r="S401" s="2" t="s">
        <v>1265</v>
      </c>
      <c r="T401" s="2" t="s">
        <v>1273</v>
      </c>
      <c r="U401" s="2" t="s">
        <v>1278</v>
      </c>
      <c r="V401" s="2" t="s">
        <v>1296</v>
      </c>
    </row>
    <row r="402" spans="1:22" ht="15.75" customHeight="1">
      <c r="A402" s="2" t="s">
        <v>547</v>
      </c>
      <c r="B402" s="2" t="s">
        <v>1293</v>
      </c>
      <c r="C402" s="2">
        <v>150</v>
      </c>
      <c r="D402" s="2">
        <f t="shared" si="31"/>
        <v>1.5</v>
      </c>
      <c r="E402" s="2">
        <v>46.9</v>
      </c>
      <c r="F402" s="22">
        <f t="shared" si="32"/>
        <v>20.844444444444445</v>
      </c>
      <c r="G402" s="2" t="b">
        <v>1</v>
      </c>
      <c r="H402" s="2" t="b">
        <v>1</v>
      </c>
      <c r="I402" s="2" t="b">
        <v>1</v>
      </c>
      <c r="J402" s="2" t="b">
        <v>0</v>
      </c>
      <c r="K402" s="2" t="s">
        <v>1553</v>
      </c>
      <c r="L402" s="2">
        <v>202</v>
      </c>
      <c r="M402" s="2" t="b">
        <v>0</v>
      </c>
      <c r="N402" s="2" t="b">
        <f t="shared" si="33"/>
        <v>0</v>
      </c>
      <c r="O402" s="2" t="b">
        <v>0</v>
      </c>
      <c r="P402" s="2" t="b">
        <f t="shared" si="34"/>
        <v>0</v>
      </c>
      <c r="Q402" s="2" t="b">
        <v>0</v>
      </c>
      <c r="R402" s="2" t="b">
        <f t="shared" si="35"/>
        <v>0</v>
      </c>
      <c r="S402" s="2" t="s">
        <v>1289</v>
      </c>
      <c r="T402" s="2" t="s">
        <v>1290</v>
      </c>
      <c r="U402" s="2" t="s">
        <v>1274</v>
      </c>
      <c r="V402" s="2" t="s">
        <v>1279</v>
      </c>
    </row>
    <row r="403" spans="1:22" ht="15.75" customHeight="1">
      <c r="A403" s="2" t="s">
        <v>548</v>
      </c>
      <c r="B403" s="2" t="s">
        <v>1284</v>
      </c>
      <c r="C403" s="2">
        <v>171</v>
      </c>
      <c r="D403" s="2">
        <f t="shared" si="31"/>
        <v>1.71</v>
      </c>
      <c r="E403" s="2">
        <v>87.8</v>
      </c>
      <c r="F403" s="22">
        <f t="shared" si="32"/>
        <v>30.026332888752098</v>
      </c>
      <c r="G403" s="2" t="b">
        <v>1</v>
      </c>
      <c r="H403" s="2" t="b">
        <v>1</v>
      </c>
      <c r="I403" s="2" t="b">
        <v>0</v>
      </c>
      <c r="J403" s="2" t="b">
        <v>0</v>
      </c>
      <c r="K403" s="2" t="s">
        <v>1394</v>
      </c>
      <c r="L403" s="2">
        <v>183</v>
      </c>
      <c r="M403" s="2" t="b">
        <v>0</v>
      </c>
      <c r="N403" s="2" t="b">
        <f t="shared" si="33"/>
        <v>0</v>
      </c>
      <c r="O403" s="2" t="b">
        <v>1</v>
      </c>
      <c r="P403" s="2" t="b">
        <f t="shared" si="34"/>
        <v>1</v>
      </c>
      <c r="Q403" s="2" t="b">
        <v>1</v>
      </c>
      <c r="R403" s="2" t="b">
        <f t="shared" si="35"/>
        <v>1</v>
      </c>
      <c r="S403" s="2" t="s">
        <v>1265</v>
      </c>
      <c r="T403" s="2" t="s">
        <v>1290</v>
      </c>
      <c r="U403" s="2" t="s">
        <v>1300</v>
      </c>
      <c r="V403" s="2" t="s">
        <v>1296</v>
      </c>
    </row>
    <row r="404" spans="1:22" ht="15.75" customHeight="1">
      <c r="A404" s="2" t="s">
        <v>549</v>
      </c>
      <c r="B404" s="2" t="s">
        <v>1301</v>
      </c>
      <c r="C404" s="2">
        <v>163</v>
      </c>
      <c r="D404" s="2">
        <f t="shared" si="31"/>
        <v>1.63</v>
      </c>
      <c r="E404" s="2">
        <v>92.7</v>
      </c>
      <c r="F404" s="22">
        <f t="shared" si="32"/>
        <v>34.89028567127103</v>
      </c>
      <c r="G404" s="2" t="b">
        <v>1</v>
      </c>
      <c r="H404" s="2" t="b">
        <v>0</v>
      </c>
      <c r="I404" s="2" t="b">
        <v>0</v>
      </c>
      <c r="J404" s="2" t="b">
        <v>1</v>
      </c>
      <c r="K404" s="2" t="s">
        <v>1487</v>
      </c>
      <c r="L404" s="2">
        <v>156</v>
      </c>
      <c r="M404" s="2" t="b">
        <v>1</v>
      </c>
      <c r="N404" s="2" t="b">
        <f t="shared" si="33"/>
        <v>1</v>
      </c>
      <c r="O404" s="2" t="b">
        <v>1</v>
      </c>
      <c r="P404" s="2" t="b">
        <f t="shared" si="34"/>
        <v>1</v>
      </c>
      <c r="Q404" s="2" t="b">
        <v>1</v>
      </c>
      <c r="R404" s="2" t="b">
        <f t="shared" si="35"/>
        <v>1</v>
      </c>
      <c r="S404" s="2" t="s">
        <v>1312</v>
      </c>
      <c r="T404" s="2" t="s">
        <v>1290</v>
      </c>
      <c r="U404" s="2" t="s">
        <v>1300</v>
      </c>
      <c r="V404" s="2" t="s">
        <v>1279</v>
      </c>
    </row>
    <row r="405" spans="1:22" ht="15.75" customHeight="1">
      <c r="A405" s="2" t="s">
        <v>551</v>
      </c>
      <c r="B405" s="2" t="s">
        <v>1270</v>
      </c>
      <c r="C405" s="2">
        <v>167</v>
      </c>
      <c r="D405" s="2">
        <f t="shared" si="31"/>
        <v>1.67</v>
      </c>
      <c r="E405" s="2">
        <v>97.4</v>
      </c>
      <c r="F405" s="22">
        <f t="shared" si="32"/>
        <v>34.924163648750408</v>
      </c>
      <c r="G405" s="2" t="b">
        <v>1</v>
      </c>
      <c r="H405" s="2" t="s">
        <v>1290</v>
      </c>
      <c r="I405" s="2" t="b">
        <v>0</v>
      </c>
      <c r="J405" s="2" t="b">
        <v>0</v>
      </c>
      <c r="K405" s="2" t="s">
        <v>1506</v>
      </c>
      <c r="L405" s="2">
        <v>165</v>
      </c>
      <c r="N405" s="2" t="b">
        <f t="shared" si="33"/>
        <v>0</v>
      </c>
      <c r="O405" s="2" t="b">
        <v>1</v>
      </c>
      <c r="P405" s="2" t="b">
        <f t="shared" si="34"/>
        <v>1</v>
      </c>
      <c r="Q405" s="2" t="b">
        <v>1</v>
      </c>
      <c r="R405" s="2" t="b">
        <f t="shared" si="35"/>
        <v>1</v>
      </c>
      <c r="S405" s="2" t="s">
        <v>1295</v>
      </c>
      <c r="T405" s="2" t="s">
        <v>1290</v>
      </c>
      <c r="U405" s="2" t="s">
        <v>1300</v>
      </c>
      <c r="V405" s="2" t="s">
        <v>1287</v>
      </c>
    </row>
    <row r="406" spans="1:22" ht="15.75" customHeight="1">
      <c r="A406" s="2" t="s">
        <v>553</v>
      </c>
      <c r="B406" s="2" t="s">
        <v>1270</v>
      </c>
      <c r="C406" s="2">
        <v>162</v>
      </c>
      <c r="D406" s="2">
        <f t="shared" si="31"/>
        <v>1.62</v>
      </c>
      <c r="E406" s="2">
        <v>58.1</v>
      </c>
      <c r="F406" s="22">
        <f t="shared" si="32"/>
        <v>22.13839353757049</v>
      </c>
      <c r="G406" s="2" t="b">
        <v>1</v>
      </c>
      <c r="H406" s="2" t="b">
        <v>1</v>
      </c>
      <c r="I406" s="2" t="b">
        <v>0</v>
      </c>
      <c r="J406" s="2" t="b">
        <v>0</v>
      </c>
      <c r="K406" s="2" t="s">
        <v>1326</v>
      </c>
      <c r="L406" s="2">
        <v>188</v>
      </c>
      <c r="M406" s="2" t="b">
        <v>0</v>
      </c>
      <c r="N406" s="2" t="b">
        <f t="shared" si="33"/>
        <v>0</v>
      </c>
      <c r="O406" s="2" t="b">
        <v>0</v>
      </c>
      <c r="P406" s="2" t="b">
        <f t="shared" si="34"/>
        <v>0</v>
      </c>
      <c r="Q406" s="2" t="b">
        <v>0</v>
      </c>
      <c r="R406" s="2" t="b">
        <f t="shared" si="35"/>
        <v>0</v>
      </c>
      <c r="S406" s="2" t="s">
        <v>1292</v>
      </c>
      <c r="T406" s="2" t="s">
        <v>1273</v>
      </c>
      <c r="U406" s="2" t="s">
        <v>1300</v>
      </c>
      <c r="V406" s="2" t="s">
        <v>1279</v>
      </c>
    </row>
    <row r="407" spans="1:22" ht="15.75" customHeight="1">
      <c r="A407" s="2" t="s">
        <v>555</v>
      </c>
      <c r="B407" s="2" t="s">
        <v>1280</v>
      </c>
      <c r="C407" s="2">
        <v>163</v>
      </c>
      <c r="D407" s="2">
        <f t="shared" si="31"/>
        <v>1.63</v>
      </c>
      <c r="E407" s="2">
        <v>86.9</v>
      </c>
      <c r="F407" s="22">
        <f t="shared" si="32"/>
        <v>32.707290451277807</v>
      </c>
      <c r="G407" s="2" t="b">
        <v>0</v>
      </c>
      <c r="H407" s="2" t="b">
        <v>0</v>
      </c>
      <c r="I407" s="2" t="b">
        <v>0</v>
      </c>
      <c r="J407" s="2" t="s">
        <v>1290</v>
      </c>
      <c r="K407" s="2" t="s">
        <v>1554</v>
      </c>
      <c r="L407" s="2">
        <v>158</v>
      </c>
      <c r="M407" s="2" t="b">
        <v>1</v>
      </c>
      <c r="N407" s="2" t="b">
        <f t="shared" si="33"/>
        <v>1</v>
      </c>
      <c r="P407" s="2" t="b">
        <f t="shared" si="34"/>
        <v>0</v>
      </c>
      <c r="Q407" s="2" t="b">
        <v>1</v>
      </c>
      <c r="R407" s="2" t="b">
        <f t="shared" si="35"/>
        <v>1</v>
      </c>
      <c r="S407" s="2" t="s">
        <v>1272</v>
      </c>
      <c r="T407" s="2" t="s">
        <v>1273</v>
      </c>
      <c r="U407" s="2" t="s">
        <v>1274</v>
      </c>
      <c r="V407" s="2" t="s">
        <v>1275</v>
      </c>
    </row>
    <row r="408" spans="1:22" ht="15.75" customHeight="1">
      <c r="A408" s="2" t="s">
        <v>557</v>
      </c>
      <c r="B408" s="2" t="s">
        <v>1307</v>
      </c>
      <c r="C408" s="2">
        <v>152</v>
      </c>
      <c r="D408" s="2">
        <f t="shared" si="31"/>
        <v>1.52</v>
      </c>
      <c r="E408" s="2">
        <v>80.5</v>
      </c>
      <c r="F408" s="22">
        <f t="shared" si="32"/>
        <v>34.842451523545705</v>
      </c>
      <c r="G408" s="2" t="b">
        <v>0</v>
      </c>
      <c r="H408" s="2" t="b">
        <v>0</v>
      </c>
      <c r="I408" s="2" t="b">
        <v>1</v>
      </c>
      <c r="J408" s="2" t="s">
        <v>1290</v>
      </c>
      <c r="K408" s="2" t="s">
        <v>1555</v>
      </c>
      <c r="L408" s="2">
        <v>178</v>
      </c>
      <c r="M408" s="2" t="b">
        <v>1</v>
      </c>
      <c r="N408" s="2" t="b">
        <f t="shared" si="33"/>
        <v>1</v>
      </c>
      <c r="O408" s="2" t="b">
        <v>1</v>
      </c>
      <c r="P408" s="2" t="b">
        <f t="shared" si="34"/>
        <v>1</v>
      </c>
      <c r="Q408" s="2" t="b">
        <v>1</v>
      </c>
      <c r="R408" s="2" t="b">
        <f t="shared" si="35"/>
        <v>1</v>
      </c>
      <c r="S408" s="2" t="s">
        <v>1295</v>
      </c>
      <c r="T408" s="2" t="s">
        <v>1290</v>
      </c>
      <c r="U408" s="2" t="s">
        <v>1274</v>
      </c>
      <c r="V408" s="2" t="s">
        <v>1287</v>
      </c>
    </row>
    <row r="409" spans="1:22" ht="15.75" customHeight="1">
      <c r="A409" s="2" t="s">
        <v>558</v>
      </c>
      <c r="B409" s="2" t="s">
        <v>1280</v>
      </c>
      <c r="C409" s="2">
        <v>160</v>
      </c>
      <c r="D409" s="2">
        <f t="shared" si="31"/>
        <v>1.6</v>
      </c>
      <c r="E409" s="2">
        <v>74.099999999999994</v>
      </c>
      <c r="F409" s="22">
        <f t="shared" si="32"/>
        <v>28.945312499999993</v>
      </c>
      <c r="G409" s="2" t="b">
        <v>0</v>
      </c>
      <c r="H409" s="2" t="b">
        <v>0</v>
      </c>
      <c r="I409" s="2" t="b">
        <v>0</v>
      </c>
      <c r="J409" s="2" t="b">
        <v>1</v>
      </c>
      <c r="K409" s="2" t="s">
        <v>1556</v>
      </c>
      <c r="L409" s="2">
        <v>162</v>
      </c>
      <c r="M409" s="2" t="b">
        <v>1</v>
      </c>
      <c r="N409" s="2" t="b">
        <f t="shared" si="33"/>
        <v>1</v>
      </c>
      <c r="O409" s="2" t="b">
        <v>0</v>
      </c>
      <c r="P409" s="2" t="b">
        <f t="shared" si="34"/>
        <v>0</v>
      </c>
      <c r="Q409" s="2" t="b">
        <v>1</v>
      </c>
      <c r="R409" s="2" t="b">
        <f t="shared" si="35"/>
        <v>1</v>
      </c>
      <c r="S409" s="2" t="s">
        <v>1265</v>
      </c>
      <c r="T409" s="2" t="s">
        <v>1290</v>
      </c>
      <c r="U409" s="2" t="s">
        <v>1300</v>
      </c>
      <c r="V409" s="2" t="s">
        <v>1296</v>
      </c>
    </row>
    <row r="410" spans="1:22" ht="15.75" customHeight="1">
      <c r="A410" s="2" t="s">
        <v>559</v>
      </c>
      <c r="B410" s="2" t="s">
        <v>1276</v>
      </c>
      <c r="C410" s="2">
        <v>167</v>
      </c>
      <c r="D410" s="2">
        <f t="shared" si="31"/>
        <v>1.67</v>
      </c>
      <c r="E410" s="2">
        <v>84.6</v>
      </c>
      <c r="F410" s="22">
        <f t="shared" si="32"/>
        <v>30.334540499838646</v>
      </c>
      <c r="G410" s="2" t="b">
        <v>0</v>
      </c>
      <c r="H410" s="2" t="b">
        <v>1</v>
      </c>
      <c r="I410" s="2" t="b">
        <v>0</v>
      </c>
      <c r="J410" s="2" t="b">
        <v>1</v>
      </c>
      <c r="K410" s="2" t="s">
        <v>1557</v>
      </c>
      <c r="L410" s="2">
        <v>166</v>
      </c>
      <c r="M410" s="2" t="b">
        <v>1</v>
      </c>
      <c r="N410" s="2" t="b">
        <f t="shared" si="33"/>
        <v>1</v>
      </c>
      <c r="O410" s="2" t="b">
        <v>0</v>
      </c>
      <c r="P410" s="2" t="b">
        <f t="shared" si="34"/>
        <v>0</v>
      </c>
      <c r="Q410" s="2" t="b">
        <v>1</v>
      </c>
      <c r="R410" s="2" t="b">
        <f t="shared" si="35"/>
        <v>1</v>
      </c>
      <c r="S410" s="2" t="s">
        <v>1292</v>
      </c>
      <c r="T410" s="2" t="s">
        <v>1290</v>
      </c>
      <c r="U410" s="2" t="s">
        <v>1274</v>
      </c>
      <c r="V410" s="2" t="s">
        <v>1283</v>
      </c>
    </row>
    <row r="411" spans="1:22" ht="15.75" customHeight="1">
      <c r="A411" s="2" t="s">
        <v>560</v>
      </c>
      <c r="B411" s="2" t="s">
        <v>1301</v>
      </c>
      <c r="C411" s="2">
        <v>162</v>
      </c>
      <c r="D411" s="2">
        <f t="shared" si="31"/>
        <v>1.62</v>
      </c>
      <c r="E411" s="2">
        <v>87.2</v>
      </c>
      <c r="F411" s="22">
        <f t="shared" si="32"/>
        <v>33.226642280140219</v>
      </c>
      <c r="G411" s="2" t="b">
        <v>0</v>
      </c>
      <c r="H411" s="2" t="b">
        <v>0</v>
      </c>
      <c r="I411" s="2" t="b">
        <v>1</v>
      </c>
      <c r="J411" s="2" t="b">
        <v>1</v>
      </c>
      <c r="K411" s="2" t="s">
        <v>1558</v>
      </c>
      <c r="L411" s="2">
        <v>168</v>
      </c>
      <c r="M411" s="2" t="b">
        <v>1</v>
      </c>
      <c r="N411" s="2" t="b">
        <f t="shared" si="33"/>
        <v>1</v>
      </c>
      <c r="O411" s="2" t="b">
        <v>1</v>
      </c>
      <c r="P411" s="2" t="b">
        <f t="shared" si="34"/>
        <v>1</v>
      </c>
      <c r="Q411" s="2" t="b">
        <v>1</v>
      </c>
      <c r="R411" s="2" t="b">
        <f t="shared" si="35"/>
        <v>1</v>
      </c>
      <c r="S411" s="2" t="s">
        <v>1292</v>
      </c>
      <c r="U411" s="2" t="s">
        <v>1278</v>
      </c>
      <c r="V411" s="2" t="s">
        <v>1275</v>
      </c>
    </row>
    <row r="412" spans="1:22" ht="15.75" customHeight="1">
      <c r="A412" s="2" t="s">
        <v>561</v>
      </c>
      <c r="B412" s="2" t="s">
        <v>1276</v>
      </c>
      <c r="C412" s="2">
        <v>166</v>
      </c>
      <c r="D412" s="2">
        <f t="shared" si="31"/>
        <v>1.66</v>
      </c>
      <c r="E412" s="2">
        <v>87.6</v>
      </c>
      <c r="F412" s="22">
        <f t="shared" si="32"/>
        <v>31.789809841776744</v>
      </c>
      <c r="G412" s="2" t="b">
        <v>1</v>
      </c>
      <c r="H412" s="2" t="b">
        <v>0</v>
      </c>
      <c r="I412" s="2" t="b">
        <v>0</v>
      </c>
      <c r="J412" s="2" t="b">
        <v>0</v>
      </c>
      <c r="K412" s="2" t="s">
        <v>1522</v>
      </c>
      <c r="L412" s="2">
        <v>229</v>
      </c>
      <c r="M412" s="2" t="b">
        <v>1</v>
      </c>
      <c r="N412" s="2" t="b">
        <f t="shared" si="33"/>
        <v>1</v>
      </c>
      <c r="O412" s="2" t="b">
        <v>1</v>
      </c>
      <c r="P412" s="2" t="b">
        <f t="shared" si="34"/>
        <v>1</v>
      </c>
      <c r="Q412" s="2" t="b">
        <v>1</v>
      </c>
      <c r="R412" s="2" t="b">
        <f t="shared" si="35"/>
        <v>1</v>
      </c>
      <c r="S412" s="2" t="s">
        <v>1312</v>
      </c>
      <c r="T412" s="2" t="s">
        <v>1273</v>
      </c>
      <c r="U412" s="2" t="s">
        <v>1300</v>
      </c>
      <c r="V412" s="2" t="s">
        <v>1279</v>
      </c>
    </row>
    <row r="413" spans="1:22" ht="15.75" customHeight="1">
      <c r="A413" s="2" t="s">
        <v>562</v>
      </c>
      <c r="B413" s="2" t="s">
        <v>1270</v>
      </c>
      <c r="C413" s="2">
        <v>164</v>
      </c>
      <c r="D413" s="2">
        <f t="shared" si="31"/>
        <v>1.64</v>
      </c>
      <c r="E413" s="2">
        <v>86.3</v>
      </c>
      <c r="F413" s="22">
        <f t="shared" si="32"/>
        <v>32.08655562165378</v>
      </c>
      <c r="G413" s="2" t="b">
        <v>0</v>
      </c>
      <c r="H413" s="2" t="b">
        <v>0</v>
      </c>
      <c r="I413" s="2" t="b">
        <v>0</v>
      </c>
      <c r="J413" s="2" t="b">
        <v>1</v>
      </c>
      <c r="K413" s="2" t="s">
        <v>1510</v>
      </c>
      <c r="L413" s="2">
        <v>169</v>
      </c>
      <c r="M413" s="2" t="b">
        <v>1</v>
      </c>
      <c r="N413" s="2" t="b">
        <f t="shared" si="33"/>
        <v>1</v>
      </c>
      <c r="O413" s="2" t="b">
        <v>0</v>
      </c>
      <c r="P413" s="2" t="b">
        <f t="shared" si="34"/>
        <v>0</v>
      </c>
      <c r="Q413" s="2" t="b">
        <v>1</v>
      </c>
      <c r="R413" s="2" t="b">
        <f t="shared" si="35"/>
        <v>1</v>
      </c>
      <c r="S413" s="2" t="s">
        <v>1265</v>
      </c>
      <c r="T413" s="2" t="s">
        <v>1290</v>
      </c>
      <c r="U413" s="2" t="s">
        <v>1278</v>
      </c>
      <c r="V413" s="2" t="s">
        <v>1275</v>
      </c>
    </row>
    <row r="414" spans="1:22" ht="15.75" customHeight="1">
      <c r="A414" s="2" t="s">
        <v>563</v>
      </c>
      <c r="B414" s="2" t="s">
        <v>1270</v>
      </c>
      <c r="C414" s="2">
        <v>159</v>
      </c>
      <c r="D414" s="2">
        <f t="shared" si="31"/>
        <v>1.59</v>
      </c>
      <c r="E414" s="2">
        <v>73.400000000000006</v>
      </c>
      <c r="F414" s="22">
        <f t="shared" si="32"/>
        <v>29.033661643131204</v>
      </c>
      <c r="G414" s="2" t="b">
        <v>0</v>
      </c>
      <c r="H414" s="2" t="b">
        <v>0</v>
      </c>
      <c r="I414" s="2" t="b">
        <v>0</v>
      </c>
      <c r="J414" s="2" t="b">
        <v>0</v>
      </c>
      <c r="K414" s="2" t="s">
        <v>1559</v>
      </c>
      <c r="L414" s="2">
        <v>184</v>
      </c>
      <c r="M414" s="2" t="b">
        <v>0</v>
      </c>
      <c r="N414" s="2" t="b">
        <f t="shared" si="33"/>
        <v>0</v>
      </c>
      <c r="O414" s="2" t="b">
        <v>1</v>
      </c>
      <c r="P414" s="2" t="b">
        <f t="shared" si="34"/>
        <v>1</v>
      </c>
      <c r="Q414" s="2" t="b">
        <v>1</v>
      </c>
      <c r="R414" s="2" t="b">
        <f t="shared" si="35"/>
        <v>1</v>
      </c>
      <c r="S414" s="2" t="s">
        <v>1272</v>
      </c>
      <c r="T414" s="2" t="s">
        <v>1290</v>
      </c>
      <c r="U414" s="2" t="s">
        <v>1278</v>
      </c>
      <c r="V414" s="2" t="s">
        <v>1275</v>
      </c>
    </row>
    <row r="415" spans="1:22" ht="15.75" customHeight="1">
      <c r="A415" s="2" t="s">
        <v>564</v>
      </c>
      <c r="B415" s="2" t="s">
        <v>1270</v>
      </c>
      <c r="C415" s="2">
        <v>152</v>
      </c>
      <c r="D415" s="2">
        <f t="shared" si="31"/>
        <v>1.52</v>
      </c>
      <c r="E415" s="2">
        <v>55.9</v>
      </c>
      <c r="F415" s="22">
        <f t="shared" si="32"/>
        <v>24.194944598337951</v>
      </c>
      <c r="G415" s="2" t="b">
        <v>0</v>
      </c>
      <c r="H415" s="2" t="b">
        <v>0</v>
      </c>
      <c r="I415" s="2" t="b">
        <v>0</v>
      </c>
      <c r="J415" s="2" t="b">
        <v>0</v>
      </c>
      <c r="K415" s="2" t="s">
        <v>1560</v>
      </c>
      <c r="L415" s="2">
        <v>161</v>
      </c>
      <c r="M415" s="2" t="b">
        <v>0</v>
      </c>
      <c r="N415" s="2" t="b">
        <f t="shared" si="33"/>
        <v>0</v>
      </c>
      <c r="O415" s="2" t="b">
        <v>0</v>
      </c>
      <c r="P415" s="2" t="b">
        <f t="shared" si="34"/>
        <v>0</v>
      </c>
      <c r="R415" s="2" t="b">
        <f t="shared" si="35"/>
        <v>0</v>
      </c>
      <c r="S415" s="2" t="s">
        <v>1272</v>
      </c>
      <c r="T415" s="2" t="s">
        <v>1273</v>
      </c>
      <c r="U415" s="2" t="s">
        <v>1300</v>
      </c>
      <c r="V415" s="2" t="s">
        <v>1296</v>
      </c>
    </row>
    <row r="416" spans="1:22" ht="15.75" customHeight="1">
      <c r="A416" s="2" t="s">
        <v>566</v>
      </c>
      <c r="B416" s="2" t="s">
        <v>1276</v>
      </c>
      <c r="C416" s="2">
        <v>155</v>
      </c>
      <c r="D416" s="2">
        <f t="shared" si="31"/>
        <v>1.55</v>
      </c>
      <c r="E416" s="2">
        <v>55</v>
      </c>
      <c r="F416" s="22">
        <f t="shared" si="32"/>
        <v>22.892819979188342</v>
      </c>
      <c r="G416" s="2" t="b">
        <v>1</v>
      </c>
      <c r="H416" s="2" t="b">
        <v>0</v>
      </c>
      <c r="I416" s="2" t="b">
        <v>0</v>
      </c>
      <c r="J416" s="2" t="b">
        <v>0</v>
      </c>
      <c r="K416" s="2" t="s">
        <v>1471</v>
      </c>
      <c r="L416" s="2">
        <v>163</v>
      </c>
      <c r="N416" s="2" t="b">
        <f t="shared" si="33"/>
        <v>0</v>
      </c>
      <c r="O416" s="2" t="b">
        <v>0</v>
      </c>
      <c r="P416" s="2" t="b">
        <f t="shared" si="34"/>
        <v>0</v>
      </c>
      <c r="Q416" s="2" t="b">
        <v>0</v>
      </c>
      <c r="R416" s="2" t="b">
        <f t="shared" si="35"/>
        <v>0</v>
      </c>
      <c r="S416" s="2" t="s">
        <v>1338</v>
      </c>
      <c r="T416" s="2" t="s">
        <v>1290</v>
      </c>
      <c r="U416" s="2" t="s">
        <v>1300</v>
      </c>
      <c r="V416" s="2" t="s">
        <v>1287</v>
      </c>
    </row>
    <row r="417" spans="1:22" ht="15.75" customHeight="1">
      <c r="A417" s="2" t="s">
        <v>567</v>
      </c>
      <c r="B417" s="2" t="s">
        <v>1301</v>
      </c>
      <c r="C417" s="2">
        <v>163</v>
      </c>
      <c r="D417" s="2">
        <f t="shared" si="31"/>
        <v>1.63</v>
      </c>
      <c r="E417" s="2">
        <v>86.7</v>
      </c>
      <c r="F417" s="22">
        <f t="shared" si="32"/>
        <v>32.632014754036661</v>
      </c>
      <c r="G417" s="2" t="b">
        <v>0</v>
      </c>
      <c r="H417" s="2" t="b">
        <v>1</v>
      </c>
      <c r="I417" s="2" t="b">
        <v>1</v>
      </c>
      <c r="J417" s="2" t="b">
        <v>0</v>
      </c>
      <c r="K417" s="2" t="s">
        <v>1530</v>
      </c>
      <c r="L417" s="2">
        <v>207</v>
      </c>
      <c r="M417" s="2" t="b">
        <v>1</v>
      </c>
      <c r="N417" s="2" t="b">
        <f t="shared" si="33"/>
        <v>1</v>
      </c>
      <c r="O417" s="2" t="b">
        <v>0</v>
      </c>
      <c r="P417" s="2" t="b">
        <f t="shared" si="34"/>
        <v>0</v>
      </c>
      <c r="Q417" s="2" t="b">
        <v>1</v>
      </c>
      <c r="R417" s="2" t="b">
        <f t="shared" si="35"/>
        <v>1</v>
      </c>
      <c r="S417" s="2" t="s">
        <v>1312</v>
      </c>
      <c r="T417" s="2" t="s">
        <v>1273</v>
      </c>
      <c r="U417" s="2" t="s">
        <v>1278</v>
      </c>
      <c r="V417" s="2" t="s">
        <v>1283</v>
      </c>
    </row>
    <row r="418" spans="1:22" ht="15.75" customHeight="1">
      <c r="A418" s="2" t="s">
        <v>568</v>
      </c>
      <c r="B418" s="2" t="s">
        <v>1270</v>
      </c>
      <c r="C418" s="2">
        <v>173</v>
      </c>
      <c r="D418" s="2">
        <f t="shared" si="31"/>
        <v>1.73</v>
      </c>
      <c r="E418" s="2">
        <v>95.4</v>
      </c>
      <c r="F418" s="22">
        <f t="shared" si="32"/>
        <v>31.875438537872967</v>
      </c>
      <c r="G418" s="2" t="b">
        <v>1</v>
      </c>
      <c r="H418" s="2" t="b">
        <v>0</v>
      </c>
      <c r="I418" s="2" t="b">
        <v>0</v>
      </c>
      <c r="J418" s="2" t="b">
        <v>0</v>
      </c>
      <c r="K418" s="2" t="s">
        <v>1415</v>
      </c>
      <c r="L418" s="2">
        <v>224</v>
      </c>
      <c r="M418" s="2" t="b">
        <v>1</v>
      </c>
      <c r="N418" s="2" t="b">
        <f t="shared" si="33"/>
        <v>1</v>
      </c>
      <c r="O418" s="2" t="b">
        <v>0</v>
      </c>
      <c r="P418" s="2" t="b">
        <f t="shared" si="34"/>
        <v>0</v>
      </c>
      <c r="Q418" s="2" t="b">
        <v>1</v>
      </c>
      <c r="R418" s="2" t="b">
        <f t="shared" si="35"/>
        <v>1</v>
      </c>
      <c r="S418" s="2" t="s">
        <v>1286</v>
      </c>
      <c r="T418" s="2" t="s">
        <v>1290</v>
      </c>
      <c r="U418" s="2" t="s">
        <v>1274</v>
      </c>
      <c r="V418" s="2" t="s">
        <v>1279</v>
      </c>
    </row>
    <row r="419" spans="1:22" ht="15.75" customHeight="1">
      <c r="A419" s="2" t="s">
        <v>569</v>
      </c>
      <c r="B419" s="2" t="s">
        <v>1280</v>
      </c>
      <c r="C419" s="2">
        <v>175</v>
      </c>
      <c r="D419" s="2">
        <f t="shared" si="31"/>
        <v>1.75</v>
      </c>
      <c r="E419" s="2">
        <v>68.7</v>
      </c>
      <c r="F419" s="22">
        <f t="shared" si="32"/>
        <v>22.432653061224492</v>
      </c>
      <c r="G419" s="2" t="b">
        <v>0</v>
      </c>
      <c r="H419" s="2" t="b">
        <v>0</v>
      </c>
      <c r="I419" s="2" t="b">
        <v>0</v>
      </c>
      <c r="J419" s="2" t="b">
        <v>0</v>
      </c>
      <c r="K419" s="2" t="s">
        <v>1479</v>
      </c>
      <c r="L419" s="2">
        <v>205</v>
      </c>
      <c r="M419" s="2" t="b">
        <v>0</v>
      </c>
      <c r="N419" s="2" t="b">
        <f t="shared" si="33"/>
        <v>0</v>
      </c>
      <c r="O419" s="2" t="b">
        <v>0</v>
      </c>
      <c r="P419" s="2" t="b">
        <f t="shared" si="34"/>
        <v>0</v>
      </c>
      <c r="Q419" s="2" t="b">
        <v>0</v>
      </c>
      <c r="R419" s="2" t="b">
        <f t="shared" si="35"/>
        <v>0</v>
      </c>
      <c r="S419" s="2" t="s">
        <v>1338</v>
      </c>
      <c r="T419" s="2" t="s">
        <v>1290</v>
      </c>
      <c r="U419" s="2" t="s">
        <v>1300</v>
      </c>
      <c r="V419" s="2" t="s">
        <v>1287</v>
      </c>
    </row>
    <row r="420" spans="1:22" ht="15.75" customHeight="1">
      <c r="A420" s="2" t="s">
        <v>570</v>
      </c>
      <c r="B420" s="2" t="s">
        <v>1307</v>
      </c>
      <c r="C420" s="2">
        <v>161</v>
      </c>
      <c r="D420" s="2">
        <f t="shared" si="31"/>
        <v>1.61</v>
      </c>
      <c r="E420" s="2">
        <v>86.5</v>
      </c>
      <c r="F420" s="22">
        <f t="shared" si="32"/>
        <v>33.370626133251029</v>
      </c>
      <c r="G420" s="2" t="b">
        <v>1</v>
      </c>
      <c r="H420" s="2" t="b">
        <v>0</v>
      </c>
      <c r="I420" s="2" t="b">
        <v>0</v>
      </c>
      <c r="J420" s="2" t="s">
        <v>1290</v>
      </c>
      <c r="K420" s="2" t="s">
        <v>1484</v>
      </c>
      <c r="L420" s="2">
        <v>176</v>
      </c>
      <c r="M420" s="2" t="b">
        <v>1</v>
      </c>
      <c r="N420" s="2" t="b">
        <f t="shared" si="33"/>
        <v>1</v>
      </c>
      <c r="P420" s="2" t="b">
        <f t="shared" si="34"/>
        <v>0</v>
      </c>
      <c r="Q420" s="2" t="b">
        <v>1</v>
      </c>
      <c r="R420" s="2" t="b">
        <f t="shared" si="35"/>
        <v>1</v>
      </c>
      <c r="S420" s="2" t="s">
        <v>1305</v>
      </c>
      <c r="T420" s="2" t="s">
        <v>1290</v>
      </c>
      <c r="U420" s="2" t="s">
        <v>1300</v>
      </c>
      <c r="V420" s="2" t="s">
        <v>1275</v>
      </c>
    </row>
    <row r="421" spans="1:22" ht="15.75" customHeight="1">
      <c r="A421" s="2" t="s">
        <v>571</v>
      </c>
      <c r="B421" s="2" t="s">
        <v>1284</v>
      </c>
      <c r="C421" s="2">
        <v>163</v>
      </c>
      <c r="D421" s="2">
        <f t="shared" si="31"/>
        <v>1.63</v>
      </c>
      <c r="E421" s="2">
        <v>92.2</v>
      </c>
      <c r="F421" s="22">
        <f t="shared" si="32"/>
        <v>34.702096428168169</v>
      </c>
      <c r="G421" s="2" t="b">
        <v>0</v>
      </c>
      <c r="H421" s="2" t="b">
        <v>1</v>
      </c>
      <c r="I421" s="2" t="b">
        <v>0</v>
      </c>
      <c r="J421" s="2" t="b">
        <v>1</v>
      </c>
      <c r="K421" s="2" t="s">
        <v>1415</v>
      </c>
      <c r="L421" s="2">
        <v>222</v>
      </c>
      <c r="M421" s="2" t="b">
        <v>1</v>
      </c>
      <c r="N421" s="2" t="b">
        <f t="shared" si="33"/>
        <v>1</v>
      </c>
      <c r="O421" s="2" t="b">
        <v>0</v>
      </c>
      <c r="P421" s="2" t="b">
        <f t="shared" si="34"/>
        <v>0</v>
      </c>
      <c r="Q421" s="2" t="b">
        <v>1</v>
      </c>
      <c r="R421" s="2" t="b">
        <f t="shared" si="35"/>
        <v>1</v>
      </c>
      <c r="S421" s="2" t="s">
        <v>1338</v>
      </c>
      <c r="T421" s="2" t="s">
        <v>1273</v>
      </c>
      <c r="U421" s="2" t="s">
        <v>1274</v>
      </c>
      <c r="V421" s="2" t="s">
        <v>1275</v>
      </c>
    </row>
    <row r="422" spans="1:22" ht="15.75" customHeight="1">
      <c r="A422" s="2" t="s">
        <v>572</v>
      </c>
      <c r="B422" s="2" t="s">
        <v>1307</v>
      </c>
      <c r="C422" s="2">
        <v>166</v>
      </c>
      <c r="D422" s="2">
        <f t="shared" si="31"/>
        <v>1.66</v>
      </c>
      <c r="E422" s="2">
        <v>72</v>
      </c>
      <c r="F422" s="22">
        <f t="shared" si="32"/>
        <v>26.1286108288576</v>
      </c>
      <c r="G422" s="2" t="b">
        <v>0</v>
      </c>
      <c r="H422" s="2" t="b">
        <v>1</v>
      </c>
      <c r="I422" s="2" t="b">
        <v>0</v>
      </c>
      <c r="J422" s="2" t="b">
        <v>0</v>
      </c>
      <c r="K422" s="2" t="s">
        <v>1347</v>
      </c>
      <c r="L422" s="2">
        <v>183</v>
      </c>
      <c r="M422" s="2" t="b">
        <v>0</v>
      </c>
      <c r="N422" s="2" t="b">
        <f t="shared" si="33"/>
        <v>0</v>
      </c>
      <c r="O422" s="2" t="b">
        <v>0</v>
      </c>
      <c r="P422" s="2" t="b">
        <f t="shared" si="34"/>
        <v>0</v>
      </c>
      <c r="Q422" s="2" t="b">
        <v>0</v>
      </c>
      <c r="R422" s="2" t="b">
        <f t="shared" si="35"/>
        <v>0</v>
      </c>
      <c r="S422" s="2" t="s">
        <v>1282</v>
      </c>
      <c r="T422" s="2" t="s">
        <v>1290</v>
      </c>
      <c r="U422" s="2" t="s">
        <v>1278</v>
      </c>
      <c r="V422" s="2" t="s">
        <v>1296</v>
      </c>
    </row>
    <row r="423" spans="1:22" ht="15.75" customHeight="1">
      <c r="A423" s="2" t="s">
        <v>573</v>
      </c>
      <c r="B423" s="2" t="s">
        <v>1284</v>
      </c>
      <c r="C423" s="2">
        <v>155</v>
      </c>
      <c r="D423" s="2">
        <f t="shared" si="31"/>
        <v>1.55</v>
      </c>
      <c r="E423" s="2">
        <v>69.3</v>
      </c>
      <c r="F423" s="22">
        <f t="shared" si="32"/>
        <v>28.844953173777309</v>
      </c>
      <c r="G423" s="2" t="b">
        <v>0</v>
      </c>
      <c r="H423" s="2" t="b">
        <v>1</v>
      </c>
      <c r="I423" s="2" t="b">
        <v>0</v>
      </c>
      <c r="J423" s="2" t="b">
        <v>1</v>
      </c>
      <c r="K423" s="2" t="s">
        <v>1561</v>
      </c>
      <c r="L423" s="2">
        <v>153</v>
      </c>
      <c r="M423" s="2" t="b">
        <v>1</v>
      </c>
      <c r="N423" s="2" t="b">
        <f t="shared" si="33"/>
        <v>1</v>
      </c>
      <c r="O423" s="2" t="b">
        <v>0</v>
      </c>
      <c r="P423" s="2" t="b">
        <f t="shared" si="34"/>
        <v>0</v>
      </c>
      <c r="Q423" s="2" t="b">
        <v>1</v>
      </c>
      <c r="R423" s="2" t="b">
        <f t="shared" si="35"/>
        <v>1</v>
      </c>
      <c r="S423" s="2" t="s">
        <v>1295</v>
      </c>
      <c r="T423" s="2" t="s">
        <v>1290</v>
      </c>
      <c r="U423" s="2" t="s">
        <v>1300</v>
      </c>
      <c r="V423" s="2" t="s">
        <v>1279</v>
      </c>
    </row>
    <row r="424" spans="1:22" ht="15.75" customHeight="1">
      <c r="A424" s="2" t="s">
        <v>574</v>
      </c>
      <c r="B424" s="2" t="s">
        <v>1284</v>
      </c>
      <c r="C424" s="2">
        <v>179</v>
      </c>
      <c r="D424" s="2">
        <f t="shared" si="31"/>
        <v>1.79</v>
      </c>
      <c r="E424" s="2">
        <v>106.1</v>
      </c>
      <c r="F424" s="22">
        <f t="shared" si="32"/>
        <v>33.113822914390937</v>
      </c>
      <c r="G424" s="2" t="b">
        <v>0</v>
      </c>
      <c r="H424" s="2" t="b">
        <v>0</v>
      </c>
      <c r="I424" s="2" t="b">
        <v>0</v>
      </c>
      <c r="J424" s="2" t="b">
        <v>1</v>
      </c>
      <c r="K424" s="2" t="s">
        <v>1562</v>
      </c>
      <c r="L424" s="2">
        <v>221</v>
      </c>
      <c r="M424" s="2" t="b">
        <v>1</v>
      </c>
      <c r="N424" s="2" t="b">
        <f t="shared" si="33"/>
        <v>1</v>
      </c>
      <c r="O424" s="2" t="b">
        <v>1</v>
      </c>
      <c r="P424" s="2" t="b">
        <f t="shared" si="34"/>
        <v>1</v>
      </c>
      <c r="Q424" s="2" t="b">
        <v>1</v>
      </c>
      <c r="R424" s="2" t="b">
        <f t="shared" si="35"/>
        <v>1</v>
      </c>
      <c r="S424" s="2" t="s">
        <v>1286</v>
      </c>
      <c r="T424" s="2" t="s">
        <v>1273</v>
      </c>
      <c r="U424" s="2" t="s">
        <v>1278</v>
      </c>
      <c r="V424" s="2" t="s">
        <v>1283</v>
      </c>
    </row>
    <row r="425" spans="1:22" ht="15.75" customHeight="1">
      <c r="A425" s="2" t="s">
        <v>575</v>
      </c>
      <c r="B425" s="2" t="s">
        <v>1276</v>
      </c>
      <c r="C425" s="2">
        <v>158</v>
      </c>
      <c r="D425" s="2">
        <f t="shared" si="31"/>
        <v>1.58</v>
      </c>
      <c r="E425" s="2">
        <v>86.3</v>
      </c>
      <c r="F425" s="22">
        <f t="shared" si="32"/>
        <v>34.569780483896807</v>
      </c>
      <c r="G425" s="2" t="b">
        <v>0</v>
      </c>
      <c r="H425" s="2" t="b">
        <v>0</v>
      </c>
      <c r="I425" s="2" t="b">
        <v>0</v>
      </c>
      <c r="J425" s="2" t="b">
        <v>1</v>
      </c>
      <c r="K425" s="2" t="s">
        <v>1367</v>
      </c>
      <c r="L425" s="2">
        <v>175</v>
      </c>
      <c r="M425" s="2" t="b">
        <v>1</v>
      </c>
      <c r="N425" s="2" t="b">
        <f t="shared" si="33"/>
        <v>1</v>
      </c>
      <c r="O425" s="2" t="b">
        <v>1</v>
      </c>
      <c r="P425" s="2" t="b">
        <f t="shared" si="34"/>
        <v>1</v>
      </c>
      <c r="Q425" s="2" t="b">
        <v>1</v>
      </c>
      <c r="R425" s="2" t="b">
        <f t="shared" si="35"/>
        <v>1</v>
      </c>
      <c r="S425" s="2" t="s">
        <v>1327</v>
      </c>
      <c r="T425" s="2" t="s">
        <v>1290</v>
      </c>
      <c r="U425" s="2" t="s">
        <v>1274</v>
      </c>
      <c r="V425" s="2" t="s">
        <v>1283</v>
      </c>
    </row>
    <row r="426" spans="1:22" ht="15.75" customHeight="1">
      <c r="A426" s="2" t="s">
        <v>577</v>
      </c>
      <c r="B426" s="2" t="s">
        <v>1280</v>
      </c>
      <c r="C426" s="2">
        <v>165</v>
      </c>
      <c r="D426" s="2">
        <f t="shared" si="31"/>
        <v>1.65</v>
      </c>
      <c r="E426" s="2">
        <v>60.9</v>
      </c>
      <c r="F426" s="22">
        <f t="shared" si="32"/>
        <v>22.369146005509645</v>
      </c>
      <c r="G426" s="2" t="b">
        <v>1</v>
      </c>
      <c r="H426" s="2" t="s">
        <v>1273</v>
      </c>
      <c r="I426" s="2" t="s">
        <v>1273</v>
      </c>
      <c r="J426" s="2" t="s">
        <v>1273</v>
      </c>
      <c r="K426" s="2" t="s">
        <v>1378</v>
      </c>
      <c r="L426" s="2">
        <v>213</v>
      </c>
      <c r="M426" s="2" t="b">
        <v>0</v>
      </c>
      <c r="N426" s="2" t="b">
        <f t="shared" si="33"/>
        <v>0</v>
      </c>
      <c r="O426" s="2" t="b">
        <v>0</v>
      </c>
      <c r="P426" s="2" t="b">
        <f t="shared" si="34"/>
        <v>0</v>
      </c>
      <c r="Q426" s="2" t="b">
        <v>0</v>
      </c>
      <c r="R426" s="2" t="b">
        <f t="shared" si="35"/>
        <v>0</v>
      </c>
      <c r="S426" s="2" t="s">
        <v>1289</v>
      </c>
      <c r="T426" s="2" t="s">
        <v>1273</v>
      </c>
      <c r="U426" s="2" t="s">
        <v>1278</v>
      </c>
      <c r="V426" s="2" t="s">
        <v>1283</v>
      </c>
    </row>
    <row r="427" spans="1:22" ht="15.75" customHeight="1">
      <c r="A427" s="2" t="s">
        <v>578</v>
      </c>
      <c r="B427" s="2" t="s">
        <v>1270</v>
      </c>
      <c r="C427" s="2">
        <v>151</v>
      </c>
      <c r="D427" s="2">
        <f t="shared" si="31"/>
        <v>1.51</v>
      </c>
      <c r="E427" s="2">
        <v>77.599999999999994</v>
      </c>
      <c r="F427" s="22">
        <f t="shared" si="32"/>
        <v>34.033595017762373</v>
      </c>
      <c r="G427" s="2" t="b">
        <v>1</v>
      </c>
      <c r="H427" s="2" t="b">
        <v>0</v>
      </c>
      <c r="I427" s="2" t="b">
        <v>1</v>
      </c>
      <c r="J427" s="2" t="b">
        <v>0</v>
      </c>
      <c r="K427" s="2" t="s">
        <v>1488</v>
      </c>
      <c r="L427" s="2">
        <v>202</v>
      </c>
      <c r="M427" s="2" t="b">
        <v>0</v>
      </c>
      <c r="N427" s="2" t="b">
        <f t="shared" si="33"/>
        <v>0</v>
      </c>
      <c r="O427" s="2" t="b">
        <v>1</v>
      </c>
      <c r="P427" s="2" t="b">
        <f t="shared" si="34"/>
        <v>1</v>
      </c>
      <c r="Q427" s="2" t="b">
        <v>1</v>
      </c>
      <c r="R427" s="2" t="b">
        <f t="shared" si="35"/>
        <v>1</v>
      </c>
      <c r="S427" s="2" t="s">
        <v>1309</v>
      </c>
      <c r="T427" s="2" t="s">
        <v>1273</v>
      </c>
      <c r="U427" s="2" t="s">
        <v>1274</v>
      </c>
      <c r="V427" s="2" t="s">
        <v>1275</v>
      </c>
    </row>
    <row r="428" spans="1:22" ht="15.75" customHeight="1">
      <c r="A428" s="2" t="s">
        <v>579</v>
      </c>
      <c r="B428" s="2" t="s">
        <v>1280</v>
      </c>
      <c r="C428" s="2">
        <v>172</v>
      </c>
      <c r="D428" s="2">
        <f t="shared" si="31"/>
        <v>1.72</v>
      </c>
      <c r="E428" s="2">
        <v>66</v>
      </c>
      <c r="F428" s="22">
        <f t="shared" si="32"/>
        <v>22.309356408869661</v>
      </c>
      <c r="G428" s="2" t="b">
        <v>0</v>
      </c>
      <c r="H428" s="2" t="b">
        <v>0</v>
      </c>
      <c r="I428" s="2" t="b">
        <v>0</v>
      </c>
      <c r="J428" s="2" t="b">
        <v>0</v>
      </c>
      <c r="K428" s="2" t="s">
        <v>1475</v>
      </c>
      <c r="L428" s="2">
        <v>182</v>
      </c>
      <c r="M428" s="2" t="b">
        <v>0</v>
      </c>
      <c r="N428" s="2" t="b">
        <f t="shared" si="33"/>
        <v>0</v>
      </c>
      <c r="O428" s="2" t="b">
        <v>0</v>
      </c>
      <c r="P428" s="2" t="b">
        <f t="shared" si="34"/>
        <v>0</v>
      </c>
      <c r="Q428" s="2" t="b">
        <v>0</v>
      </c>
      <c r="R428" s="2" t="b">
        <f t="shared" si="35"/>
        <v>0</v>
      </c>
      <c r="S428" s="2" t="s">
        <v>1309</v>
      </c>
      <c r="T428" s="2" t="s">
        <v>1273</v>
      </c>
      <c r="U428" s="2" t="s">
        <v>1300</v>
      </c>
      <c r="V428" s="2" t="s">
        <v>1275</v>
      </c>
    </row>
    <row r="429" spans="1:22" ht="15.75" customHeight="1">
      <c r="A429" s="2" t="s">
        <v>580</v>
      </c>
      <c r="B429" s="2" t="s">
        <v>1301</v>
      </c>
      <c r="C429" s="2">
        <v>156</v>
      </c>
      <c r="D429" s="2">
        <f t="shared" si="31"/>
        <v>1.56</v>
      </c>
      <c r="E429" s="2">
        <v>83.6</v>
      </c>
      <c r="F429" s="22">
        <f t="shared" si="32"/>
        <v>34.352399737015119</v>
      </c>
      <c r="G429" s="2" t="b">
        <v>0</v>
      </c>
      <c r="H429" s="2" t="b">
        <v>0</v>
      </c>
      <c r="I429" s="2" t="b">
        <v>0</v>
      </c>
      <c r="J429" s="2" t="b">
        <v>1</v>
      </c>
      <c r="K429" s="2" t="s">
        <v>1563</v>
      </c>
      <c r="L429" s="2">
        <v>160</v>
      </c>
      <c r="M429" s="2" t="b">
        <v>1</v>
      </c>
      <c r="N429" s="2" t="b">
        <f t="shared" si="33"/>
        <v>1</v>
      </c>
      <c r="O429" s="2" t="b">
        <v>0</v>
      </c>
      <c r="P429" s="2" t="b">
        <f t="shared" si="34"/>
        <v>0</v>
      </c>
      <c r="Q429" s="2" t="b">
        <v>1</v>
      </c>
      <c r="R429" s="2" t="b">
        <f t="shared" si="35"/>
        <v>1</v>
      </c>
      <c r="S429" s="2" t="s">
        <v>1265</v>
      </c>
      <c r="T429" s="2" t="s">
        <v>1290</v>
      </c>
      <c r="U429" s="2" t="s">
        <v>1300</v>
      </c>
      <c r="V429" s="2" t="s">
        <v>1287</v>
      </c>
    </row>
    <row r="430" spans="1:22" ht="15.75" customHeight="1">
      <c r="A430" s="2" t="s">
        <v>581</v>
      </c>
      <c r="B430" s="2" t="s">
        <v>1307</v>
      </c>
      <c r="C430" s="2">
        <v>163</v>
      </c>
      <c r="D430" s="2">
        <f t="shared" si="31"/>
        <v>1.63</v>
      </c>
      <c r="E430" s="2">
        <v>58.9</v>
      </c>
      <c r="F430" s="22">
        <f t="shared" si="32"/>
        <v>22.168692837517408</v>
      </c>
      <c r="G430" s="2" t="b">
        <v>0</v>
      </c>
      <c r="H430" s="2" t="b">
        <v>1</v>
      </c>
      <c r="I430" s="2" t="b">
        <v>0</v>
      </c>
      <c r="J430" s="2" t="b">
        <v>0</v>
      </c>
      <c r="K430" s="2" t="s">
        <v>1330</v>
      </c>
      <c r="L430" s="2">
        <v>215</v>
      </c>
      <c r="M430" s="2" t="b">
        <v>0</v>
      </c>
      <c r="N430" s="2" t="b">
        <f t="shared" si="33"/>
        <v>0</v>
      </c>
      <c r="O430" s="2" t="b">
        <v>0</v>
      </c>
      <c r="P430" s="2" t="b">
        <f t="shared" si="34"/>
        <v>0</v>
      </c>
      <c r="Q430" s="2" t="b">
        <v>0</v>
      </c>
      <c r="R430" s="2" t="b">
        <f t="shared" si="35"/>
        <v>0</v>
      </c>
      <c r="S430" s="2" t="s">
        <v>1272</v>
      </c>
      <c r="T430" s="2" t="s">
        <v>1273</v>
      </c>
      <c r="U430" s="2" t="s">
        <v>1278</v>
      </c>
      <c r="V430" s="2" t="s">
        <v>1287</v>
      </c>
    </row>
    <row r="431" spans="1:22" ht="15.75" customHeight="1">
      <c r="A431" s="2" t="s">
        <v>582</v>
      </c>
      <c r="B431" s="2" t="s">
        <v>1319</v>
      </c>
      <c r="C431" s="2">
        <v>164</v>
      </c>
      <c r="D431" s="2">
        <f t="shared" si="31"/>
        <v>1.64</v>
      </c>
      <c r="E431" s="2">
        <v>79</v>
      </c>
      <c r="F431" s="22">
        <f t="shared" si="32"/>
        <v>29.372397382510414</v>
      </c>
      <c r="G431" s="2" t="b">
        <v>0</v>
      </c>
      <c r="H431" s="2" t="b">
        <v>0</v>
      </c>
      <c r="I431" s="2" t="b">
        <v>0</v>
      </c>
      <c r="J431" s="2" t="b">
        <v>0</v>
      </c>
      <c r="K431" s="2" t="s">
        <v>1410</v>
      </c>
      <c r="L431" s="2">
        <v>207</v>
      </c>
      <c r="M431" s="2" t="b">
        <v>1</v>
      </c>
      <c r="N431" s="2" t="b">
        <f t="shared" si="33"/>
        <v>1</v>
      </c>
      <c r="O431" s="2" t="b">
        <v>0</v>
      </c>
      <c r="P431" s="2" t="b">
        <f t="shared" si="34"/>
        <v>0</v>
      </c>
      <c r="Q431" s="2" t="b">
        <v>1</v>
      </c>
      <c r="R431" s="2" t="b">
        <f t="shared" si="35"/>
        <v>1</v>
      </c>
      <c r="S431" s="2" t="s">
        <v>1286</v>
      </c>
      <c r="U431" s="2" t="s">
        <v>1300</v>
      </c>
      <c r="V431" s="2" t="s">
        <v>1283</v>
      </c>
    </row>
    <row r="432" spans="1:22" ht="15.75" customHeight="1">
      <c r="A432" s="2" t="s">
        <v>583</v>
      </c>
      <c r="B432" s="2" t="s">
        <v>1293</v>
      </c>
      <c r="C432" s="2">
        <v>177</v>
      </c>
      <c r="D432" s="2">
        <f t="shared" si="31"/>
        <v>1.77</v>
      </c>
      <c r="E432" s="2">
        <v>98.2</v>
      </c>
      <c r="F432" s="22">
        <f t="shared" si="32"/>
        <v>31.34476044559354</v>
      </c>
      <c r="G432" s="2" t="b">
        <v>0</v>
      </c>
      <c r="H432" s="2" t="b">
        <v>0</v>
      </c>
      <c r="I432" s="2" t="b">
        <v>0</v>
      </c>
      <c r="J432" s="2" t="b">
        <v>0</v>
      </c>
      <c r="K432" s="2" t="s">
        <v>1323</v>
      </c>
      <c r="L432" s="2">
        <v>217</v>
      </c>
      <c r="N432" s="2" t="b">
        <f t="shared" si="33"/>
        <v>0</v>
      </c>
      <c r="O432" s="2" t="b">
        <v>1</v>
      </c>
      <c r="P432" s="2" t="b">
        <f t="shared" si="34"/>
        <v>1</v>
      </c>
      <c r="Q432" s="2" t="b">
        <v>1</v>
      </c>
      <c r="R432" s="2" t="b">
        <f t="shared" si="35"/>
        <v>1</v>
      </c>
      <c r="S432" s="2" t="s">
        <v>1318</v>
      </c>
      <c r="T432" s="2" t="s">
        <v>1273</v>
      </c>
      <c r="U432" s="2" t="s">
        <v>1300</v>
      </c>
      <c r="V432" s="2" t="s">
        <v>1275</v>
      </c>
    </row>
    <row r="433" spans="1:22" ht="15.75" customHeight="1">
      <c r="A433" s="2" t="s">
        <v>584</v>
      </c>
      <c r="B433" s="2" t="s">
        <v>1284</v>
      </c>
      <c r="C433" s="2">
        <v>174</v>
      </c>
      <c r="D433" s="2">
        <f t="shared" si="31"/>
        <v>1.74</v>
      </c>
      <c r="E433" s="2">
        <v>74.7</v>
      </c>
      <c r="F433" s="22">
        <f t="shared" si="32"/>
        <v>24.673008323424494</v>
      </c>
      <c r="G433" s="2" t="b">
        <v>0</v>
      </c>
      <c r="H433" s="2" t="b">
        <v>1</v>
      </c>
      <c r="I433" s="2" t="b">
        <v>0</v>
      </c>
      <c r="J433" s="2" t="b">
        <v>0</v>
      </c>
      <c r="K433" s="2" t="s">
        <v>1564</v>
      </c>
      <c r="L433" s="2">
        <v>200</v>
      </c>
      <c r="M433" s="2" t="b">
        <v>0</v>
      </c>
      <c r="N433" s="2" t="b">
        <f t="shared" si="33"/>
        <v>0</v>
      </c>
      <c r="P433" s="2" t="b">
        <f t="shared" si="34"/>
        <v>0</v>
      </c>
      <c r="Q433" s="2" t="b">
        <v>0</v>
      </c>
      <c r="R433" s="2" t="b">
        <f t="shared" si="35"/>
        <v>0</v>
      </c>
      <c r="S433" s="2" t="s">
        <v>1338</v>
      </c>
      <c r="T433" s="2" t="s">
        <v>1290</v>
      </c>
      <c r="U433" s="2" t="s">
        <v>1300</v>
      </c>
      <c r="V433" s="2" t="s">
        <v>1279</v>
      </c>
    </row>
    <row r="434" spans="1:22" ht="15.75" customHeight="1">
      <c r="A434" s="2" t="s">
        <v>585</v>
      </c>
      <c r="B434" s="2" t="s">
        <v>1293</v>
      </c>
      <c r="C434" s="2">
        <v>165</v>
      </c>
      <c r="D434" s="2">
        <f t="shared" si="31"/>
        <v>1.65</v>
      </c>
      <c r="E434" s="2">
        <v>80.400000000000006</v>
      </c>
      <c r="F434" s="22">
        <f t="shared" si="32"/>
        <v>29.531680440771357</v>
      </c>
      <c r="G434" s="2" t="b">
        <v>0</v>
      </c>
      <c r="H434" s="2" t="b">
        <v>1</v>
      </c>
      <c r="I434" s="2" t="b">
        <v>0</v>
      </c>
      <c r="J434" s="2" t="b">
        <v>1</v>
      </c>
      <c r="K434" s="2" t="s">
        <v>1486</v>
      </c>
      <c r="L434" s="2">
        <v>181</v>
      </c>
      <c r="M434" s="2" t="b">
        <v>1</v>
      </c>
      <c r="N434" s="2" t="b">
        <f t="shared" si="33"/>
        <v>1</v>
      </c>
      <c r="O434" s="2" t="b">
        <v>1</v>
      </c>
      <c r="P434" s="2" t="b">
        <f t="shared" si="34"/>
        <v>1</v>
      </c>
      <c r="Q434" s="2" t="b">
        <v>1</v>
      </c>
      <c r="R434" s="2" t="b">
        <f t="shared" si="35"/>
        <v>1</v>
      </c>
      <c r="S434" s="2" t="s">
        <v>1312</v>
      </c>
      <c r="T434" s="2" t="s">
        <v>1290</v>
      </c>
      <c r="U434" s="2" t="s">
        <v>1274</v>
      </c>
      <c r="V434" s="2" t="s">
        <v>1279</v>
      </c>
    </row>
    <row r="435" spans="1:22" ht="15.75" customHeight="1">
      <c r="A435" s="2" t="s">
        <v>586</v>
      </c>
      <c r="B435" s="2" t="s">
        <v>1293</v>
      </c>
      <c r="C435" s="2">
        <v>154</v>
      </c>
      <c r="D435" s="2">
        <f t="shared" si="31"/>
        <v>1.54</v>
      </c>
      <c r="E435" s="2">
        <v>60.8</v>
      </c>
      <c r="F435" s="22">
        <f t="shared" si="32"/>
        <v>25.636700961376285</v>
      </c>
      <c r="G435" s="2" t="b">
        <v>0</v>
      </c>
      <c r="H435" s="2" t="b">
        <v>0</v>
      </c>
      <c r="I435" s="2" t="b">
        <v>1</v>
      </c>
      <c r="J435" s="2" t="b">
        <v>0</v>
      </c>
      <c r="K435" s="2" t="s">
        <v>1565</v>
      </c>
      <c r="L435" s="2">
        <v>166</v>
      </c>
      <c r="M435" s="2" t="b">
        <v>0</v>
      </c>
      <c r="N435" s="2" t="b">
        <f t="shared" si="33"/>
        <v>0</v>
      </c>
      <c r="O435" s="2" t="b">
        <v>0</v>
      </c>
      <c r="P435" s="2" t="b">
        <f t="shared" si="34"/>
        <v>0</v>
      </c>
      <c r="Q435" s="2" t="b">
        <v>0</v>
      </c>
      <c r="R435" s="2" t="b">
        <f t="shared" si="35"/>
        <v>0</v>
      </c>
      <c r="S435" s="2" t="s">
        <v>1265</v>
      </c>
      <c r="T435" s="2" t="s">
        <v>1273</v>
      </c>
      <c r="U435" s="2" t="s">
        <v>1274</v>
      </c>
      <c r="V435" s="2" t="s">
        <v>1296</v>
      </c>
    </row>
    <row r="436" spans="1:22" ht="15.75" customHeight="1">
      <c r="A436" s="2" t="s">
        <v>587</v>
      </c>
      <c r="B436" s="2" t="s">
        <v>1280</v>
      </c>
      <c r="C436" s="2">
        <v>162</v>
      </c>
      <c r="D436" s="2">
        <f t="shared" si="31"/>
        <v>1.62</v>
      </c>
      <c r="E436" s="2">
        <v>56</v>
      </c>
      <c r="F436" s="22">
        <f t="shared" si="32"/>
        <v>21.338210638622158</v>
      </c>
      <c r="G436" s="2" t="b">
        <v>0</v>
      </c>
      <c r="H436" s="2" t="b">
        <v>1</v>
      </c>
      <c r="I436" s="2" t="b">
        <v>0</v>
      </c>
      <c r="J436" s="2" t="b">
        <v>0</v>
      </c>
      <c r="K436" s="2" t="s">
        <v>1566</v>
      </c>
      <c r="L436" s="2">
        <v>158</v>
      </c>
      <c r="M436" s="2" t="b">
        <v>0</v>
      </c>
      <c r="N436" s="2" t="b">
        <f t="shared" si="33"/>
        <v>0</v>
      </c>
      <c r="O436" s="2" t="b">
        <v>0</v>
      </c>
      <c r="P436" s="2" t="b">
        <f t="shared" si="34"/>
        <v>0</v>
      </c>
      <c r="Q436" s="2" t="b">
        <v>0</v>
      </c>
      <c r="R436" s="2" t="b">
        <f t="shared" si="35"/>
        <v>0</v>
      </c>
      <c r="S436" s="2" t="s">
        <v>1327</v>
      </c>
      <c r="T436" s="2" t="s">
        <v>1273</v>
      </c>
      <c r="U436" s="2" t="s">
        <v>1274</v>
      </c>
      <c r="V436" s="2" t="s">
        <v>1287</v>
      </c>
    </row>
    <row r="437" spans="1:22" ht="15.75" customHeight="1">
      <c r="A437" s="2" t="s">
        <v>588</v>
      </c>
      <c r="B437" s="2" t="s">
        <v>1284</v>
      </c>
      <c r="C437" s="2">
        <v>160</v>
      </c>
      <c r="D437" s="2">
        <f t="shared" si="31"/>
        <v>1.6</v>
      </c>
      <c r="E437" s="2">
        <v>74.400000000000006</v>
      </c>
      <c r="F437" s="22">
        <f t="shared" si="32"/>
        <v>29.062499999999996</v>
      </c>
      <c r="G437" s="2" t="b">
        <v>0</v>
      </c>
      <c r="H437" s="2" t="b">
        <v>0</v>
      </c>
      <c r="I437" s="2" t="b">
        <v>0</v>
      </c>
      <c r="J437" s="2" t="b">
        <v>0</v>
      </c>
      <c r="K437" s="2" t="s">
        <v>1369</v>
      </c>
      <c r="L437" s="2">
        <v>204</v>
      </c>
      <c r="M437" s="2" t="b">
        <v>0</v>
      </c>
      <c r="N437" s="2" t="b">
        <f t="shared" si="33"/>
        <v>0</v>
      </c>
      <c r="O437" s="2" t="b">
        <v>1</v>
      </c>
      <c r="P437" s="2" t="b">
        <f t="shared" si="34"/>
        <v>1</v>
      </c>
      <c r="Q437" s="2" t="b">
        <v>1</v>
      </c>
      <c r="R437" s="2" t="b">
        <f t="shared" si="35"/>
        <v>1</v>
      </c>
      <c r="S437" s="2" t="s">
        <v>1318</v>
      </c>
      <c r="T437" s="2" t="s">
        <v>1290</v>
      </c>
      <c r="U437" s="2" t="s">
        <v>1274</v>
      </c>
      <c r="V437" s="2" t="s">
        <v>1279</v>
      </c>
    </row>
    <row r="438" spans="1:22" ht="15.75" customHeight="1">
      <c r="A438" s="2" t="s">
        <v>589</v>
      </c>
      <c r="B438" s="2" t="s">
        <v>1307</v>
      </c>
      <c r="C438" s="2">
        <v>165</v>
      </c>
      <c r="D438" s="2">
        <f t="shared" si="31"/>
        <v>1.65</v>
      </c>
      <c r="E438" s="2">
        <v>63.4</v>
      </c>
      <c r="F438" s="22">
        <f t="shared" si="32"/>
        <v>23.287419651056016</v>
      </c>
      <c r="G438" s="2" t="b">
        <v>0</v>
      </c>
      <c r="H438" s="2" t="b">
        <v>0</v>
      </c>
      <c r="I438" s="2" t="b">
        <v>0</v>
      </c>
      <c r="J438" s="2" t="b">
        <v>0</v>
      </c>
      <c r="K438" s="2" t="s">
        <v>1388</v>
      </c>
      <c r="L438" s="2">
        <v>157</v>
      </c>
      <c r="M438" s="2" t="b">
        <v>0</v>
      </c>
      <c r="N438" s="2" t="b">
        <f t="shared" si="33"/>
        <v>0</v>
      </c>
      <c r="O438" s="2" t="b">
        <v>0</v>
      </c>
      <c r="P438" s="2" t="b">
        <f t="shared" si="34"/>
        <v>0</v>
      </c>
      <c r="Q438" s="2" t="b">
        <v>0</v>
      </c>
      <c r="R438" s="2" t="b">
        <f t="shared" si="35"/>
        <v>0</v>
      </c>
      <c r="S438" s="2" t="s">
        <v>1292</v>
      </c>
      <c r="T438" s="2" t="s">
        <v>1290</v>
      </c>
      <c r="U438" s="2" t="s">
        <v>1300</v>
      </c>
      <c r="V438" s="2" t="s">
        <v>1279</v>
      </c>
    </row>
    <row r="439" spans="1:22" ht="15.75" customHeight="1">
      <c r="A439" s="2" t="s">
        <v>590</v>
      </c>
      <c r="B439" s="2" t="s">
        <v>1270</v>
      </c>
      <c r="C439" s="2">
        <v>162</v>
      </c>
      <c r="D439" s="2">
        <f t="shared" si="31"/>
        <v>1.62</v>
      </c>
      <c r="E439" s="2">
        <v>86</v>
      </c>
      <c r="F439" s="22">
        <f t="shared" si="32"/>
        <v>32.769394909312595</v>
      </c>
      <c r="G439" s="2" t="b">
        <v>0</v>
      </c>
      <c r="H439" s="2" t="b">
        <v>1</v>
      </c>
      <c r="I439" s="2" t="b">
        <v>1</v>
      </c>
      <c r="J439" s="2" t="b">
        <v>1</v>
      </c>
      <c r="K439" s="2" t="s">
        <v>1567</v>
      </c>
      <c r="L439" s="2">
        <v>170</v>
      </c>
      <c r="M439" s="2" t="b">
        <v>1</v>
      </c>
      <c r="N439" s="2" t="b">
        <f t="shared" si="33"/>
        <v>1</v>
      </c>
      <c r="O439" s="2" t="b">
        <v>1</v>
      </c>
      <c r="P439" s="2" t="b">
        <f t="shared" si="34"/>
        <v>1</v>
      </c>
      <c r="Q439" s="2" t="b">
        <v>1</v>
      </c>
      <c r="R439" s="2" t="b">
        <f t="shared" si="35"/>
        <v>1</v>
      </c>
      <c r="S439" s="2" t="s">
        <v>1318</v>
      </c>
      <c r="T439" s="2" t="s">
        <v>1290</v>
      </c>
      <c r="U439" s="2" t="s">
        <v>1300</v>
      </c>
      <c r="V439" s="2" t="s">
        <v>1283</v>
      </c>
    </row>
    <row r="440" spans="1:22" ht="15.75" customHeight="1">
      <c r="A440" s="2" t="s">
        <v>592</v>
      </c>
      <c r="B440" s="2" t="s">
        <v>1319</v>
      </c>
      <c r="C440" s="2">
        <v>160</v>
      </c>
      <c r="D440" s="2">
        <f t="shared" si="31"/>
        <v>1.6</v>
      </c>
      <c r="E440" s="2">
        <v>78.8</v>
      </c>
      <c r="F440" s="22">
        <f t="shared" si="32"/>
        <v>30.781249999999993</v>
      </c>
      <c r="G440" s="2" t="b">
        <v>0</v>
      </c>
      <c r="H440" s="2" t="b">
        <v>0</v>
      </c>
      <c r="I440" s="2" t="b">
        <v>0</v>
      </c>
      <c r="J440" s="2" t="b">
        <v>0</v>
      </c>
      <c r="K440" s="2" t="s">
        <v>1551</v>
      </c>
      <c r="L440" s="2">
        <v>225</v>
      </c>
      <c r="M440" s="2" t="b">
        <v>0</v>
      </c>
      <c r="N440" s="2" t="b">
        <f t="shared" si="33"/>
        <v>0</v>
      </c>
      <c r="O440" s="2" t="b">
        <v>1</v>
      </c>
      <c r="P440" s="2" t="b">
        <f t="shared" si="34"/>
        <v>1</v>
      </c>
      <c r="Q440" s="2" t="b">
        <v>1</v>
      </c>
      <c r="R440" s="2" t="b">
        <f t="shared" si="35"/>
        <v>1</v>
      </c>
      <c r="S440" s="2" t="s">
        <v>1265</v>
      </c>
      <c r="T440" s="2" t="s">
        <v>1273</v>
      </c>
      <c r="U440" s="2" t="s">
        <v>1300</v>
      </c>
      <c r="V440" s="2" t="s">
        <v>1279</v>
      </c>
    </row>
    <row r="441" spans="1:22" ht="15.75" customHeight="1">
      <c r="A441" s="2" t="s">
        <v>594</v>
      </c>
      <c r="B441" s="2" t="s">
        <v>1293</v>
      </c>
      <c r="C441" s="2">
        <v>171</v>
      </c>
      <c r="D441" s="2">
        <f t="shared" si="31"/>
        <v>1.71</v>
      </c>
      <c r="E441" s="2">
        <v>74.599999999999994</v>
      </c>
      <c r="F441" s="22">
        <f t="shared" si="32"/>
        <v>25.512123388393011</v>
      </c>
      <c r="G441" s="2" t="b">
        <v>0</v>
      </c>
      <c r="H441" s="2" t="b">
        <v>1</v>
      </c>
      <c r="I441" s="2" t="b">
        <v>1</v>
      </c>
      <c r="J441" s="2" t="b">
        <v>0</v>
      </c>
      <c r="K441" s="2" t="s">
        <v>1568</v>
      </c>
      <c r="L441" s="2">
        <v>165</v>
      </c>
      <c r="M441" s="2" t="b">
        <v>0</v>
      </c>
      <c r="N441" s="2" t="b">
        <f t="shared" si="33"/>
        <v>0</v>
      </c>
      <c r="O441" s="2" t="b">
        <v>0</v>
      </c>
      <c r="P441" s="2" t="b">
        <f t="shared" si="34"/>
        <v>0</v>
      </c>
      <c r="R441" s="2" t="b">
        <f t="shared" si="35"/>
        <v>0</v>
      </c>
      <c r="S441" s="2" t="s">
        <v>1282</v>
      </c>
      <c r="T441" s="2" t="s">
        <v>1273</v>
      </c>
      <c r="U441" s="2" t="s">
        <v>1278</v>
      </c>
      <c r="V441" s="2" t="s">
        <v>1296</v>
      </c>
    </row>
    <row r="442" spans="1:22" ht="15.75" customHeight="1">
      <c r="A442" s="2" t="s">
        <v>595</v>
      </c>
      <c r="B442" s="2" t="s">
        <v>1276</v>
      </c>
      <c r="C442" s="2">
        <v>160</v>
      </c>
      <c r="D442" s="2">
        <f t="shared" si="31"/>
        <v>1.6</v>
      </c>
      <c r="E442" s="2">
        <v>88.5</v>
      </c>
      <c r="F442" s="22">
        <f t="shared" si="32"/>
        <v>34.570312499999993</v>
      </c>
      <c r="G442" s="2" t="b">
        <v>0</v>
      </c>
      <c r="H442" s="2" t="b">
        <v>0</v>
      </c>
      <c r="I442" s="2" t="b">
        <v>0</v>
      </c>
      <c r="J442" s="2" t="b">
        <v>0</v>
      </c>
      <c r="K442" s="2" t="s">
        <v>1412</v>
      </c>
      <c r="L442" s="2">
        <v>174</v>
      </c>
      <c r="M442" s="2" t="b">
        <v>0</v>
      </c>
      <c r="N442" s="2" t="b">
        <f t="shared" si="33"/>
        <v>0</v>
      </c>
      <c r="O442" s="2" t="b">
        <v>1</v>
      </c>
      <c r="P442" s="2" t="b">
        <f t="shared" si="34"/>
        <v>1</v>
      </c>
      <c r="Q442" s="2" t="b">
        <v>1</v>
      </c>
      <c r="R442" s="2" t="b">
        <f t="shared" si="35"/>
        <v>1</v>
      </c>
      <c r="S442" s="2" t="s">
        <v>1292</v>
      </c>
      <c r="T442" s="2" t="s">
        <v>1273</v>
      </c>
      <c r="U442" s="2" t="s">
        <v>1300</v>
      </c>
      <c r="V442" s="2" t="s">
        <v>1279</v>
      </c>
    </row>
    <row r="443" spans="1:22" ht="15.75" customHeight="1">
      <c r="A443" s="2" t="s">
        <v>596</v>
      </c>
      <c r="B443" s="2" t="s">
        <v>1319</v>
      </c>
      <c r="C443" s="2">
        <v>169</v>
      </c>
      <c r="D443" s="2">
        <f t="shared" si="31"/>
        <v>1.69</v>
      </c>
      <c r="E443" s="2">
        <v>59.1</v>
      </c>
      <c r="F443" s="22">
        <f t="shared" si="32"/>
        <v>20.692552781765347</v>
      </c>
      <c r="G443" s="2" t="b">
        <v>0</v>
      </c>
      <c r="H443" s="2" t="b">
        <v>0</v>
      </c>
      <c r="I443" s="2" t="b">
        <v>0</v>
      </c>
      <c r="J443" s="2" t="b">
        <v>0</v>
      </c>
      <c r="K443" s="2" t="s">
        <v>1377</v>
      </c>
      <c r="L443" s="2">
        <v>157</v>
      </c>
      <c r="M443" s="2" t="b">
        <v>0</v>
      </c>
      <c r="N443" s="2" t="b">
        <f t="shared" si="33"/>
        <v>0</v>
      </c>
      <c r="O443" s="2" t="b">
        <v>0</v>
      </c>
      <c r="P443" s="2" t="b">
        <f t="shared" si="34"/>
        <v>0</v>
      </c>
      <c r="Q443" s="2" t="b">
        <v>0</v>
      </c>
      <c r="R443" s="2" t="b">
        <f t="shared" si="35"/>
        <v>0</v>
      </c>
      <c r="S443" s="2" t="s">
        <v>1265</v>
      </c>
      <c r="T443" s="2" t="s">
        <v>1273</v>
      </c>
      <c r="U443" s="2" t="s">
        <v>1278</v>
      </c>
      <c r="V443" s="2" t="s">
        <v>1279</v>
      </c>
    </row>
    <row r="444" spans="1:22" ht="15.75" customHeight="1">
      <c r="A444" s="2" t="s">
        <v>597</v>
      </c>
      <c r="B444" s="2" t="s">
        <v>1319</v>
      </c>
      <c r="C444" s="2">
        <v>169</v>
      </c>
      <c r="D444" s="2">
        <f t="shared" si="31"/>
        <v>1.69</v>
      </c>
      <c r="E444" s="2">
        <v>72.900000000000006</v>
      </c>
      <c r="F444" s="22">
        <f t="shared" si="32"/>
        <v>25.524316375477053</v>
      </c>
      <c r="G444" s="2" t="b">
        <v>0</v>
      </c>
      <c r="H444" s="2" t="b">
        <v>0</v>
      </c>
      <c r="I444" s="2" t="b">
        <v>0</v>
      </c>
      <c r="J444" s="2" t="b">
        <v>0</v>
      </c>
      <c r="K444" s="2" t="s">
        <v>1569</v>
      </c>
      <c r="L444" s="2">
        <v>194</v>
      </c>
      <c r="M444" s="2" t="b">
        <v>0</v>
      </c>
      <c r="N444" s="2" t="b">
        <f t="shared" si="33"/>
        <v>0</v>
      </c>
      <c r="O444" s="2" t="b">
        <v>0</v>
      </c>
      <c r="P444" s="2" t="b">
        <f t="shared" si="34"/>
        <v>0</v>
      </c>
      <c r="Q444" s="2" t="b">
        <v>0</v>
      </c>
      <c r="R444" s="2" t="b">
        <f t="shared" si="35"/>
        <v>0</v>
      </c>
      <c r="S444" s="2" t="s">
        <v>1272</v>
      </c>
      <c r="T444" s="2" t="s">
        <v>1273</v>
      </c>
      <c r="U444" s="2" t="s">
        <v>1300</v>
      </c>
      <c r="V444" s="2" t="s">
        <v>1275</v>
      </c>
    </row>
    <row r="445" spans="1:22" ht="15.75" customHeight="1">
      <c r="A445" s="2" t="s">
        <v>598</v>
      </c>
      <c r="B445" s="2" t="s">
        <v>1280</v>
      </c>
      <c r="C445" s="2">
        <v>163</v>
      </c>
      <c r="D445" s="2">
        <f t="shared" si="31"/>
        <v>1.63</v>
      </c>
      <c r="E445" s="2">
        <v>83</v>
      </c>
      <c r="F445" s="22">
        <f t="shared" si="32"/>
        <v>31.239414355075468</v>
      </c>
      <c r="G445" s="2" t="b">
        <v>0</v>
      </c>
      <c r="H445" s="2" t="b">
        <v>0</v>
      </c>
      <c r="I445" s="2" t="b">
        <v>0</v>
      </c>
      <c r="J445" s="2" t="b">
        <v>1</v>
      </c>
      <c r="K445" s="2" t="s">
        <v>1486</v>
      </c>
      <c r="L445" s="2">
        <v>224</v>
      </c>
      <c r="M445" s="2" t="b">
        <v>1</v>
      </c>
      <c r="N445" s="2" t="b">
        <f t="shared" si="33"/>
        <v>1</v>
      </c>
      <c r="O445" s="2" t="b">
        <v>0</v>
      </c>
      <c r="P445" s="2" t="b">
        <f t="shared" si="34"/>
        <v>0</v>
      </c>
      <c r="Q445" s="2" t="b">
        <v>1</v>
      </c>
      <c r="R445" s="2" t="b">
        <f t="shared" si="35"/>
        <v>1</v>
      </c>
      <c r="S445" s="2" t="s">
        <v>1265</v>
      </c>
      <c r="U445" s="2" t="s">
        <v>1274</v>
      </c>
      <c r="V445" s="2" t="s">
        <v>1287</v>
      </c>
    </row>
    <row r="446" spans="1:22" ht="15.75" customHeight="1">
      <c r="A446" s="2" t="s">
        <v>599</v>
      </c>
      <c r="B446" s="2" t="s">
        <v>1301</v>
      </c>
      <c r="C446" s="2">
        <v>161</v>
      </c>
      <c r="D446" s="2">
        <f t="shared" si="31"/>
        <v>1.61</v>
      </c>
      <c r="E446" s="2">
        <v>69.2</v>
      </c>
      <c r="F446" s="22">
        <f t="shared" si="32"/>
        <v>26.696500906600825</v>
      </c>
      <c r="G446" s="2" t="b">
        <v>0</v>
      </c>
      <c r="H446" s="2" t="b">
        <v>0</v>
      </c>
      <c r="I446" s="2" t="b">
        <v>1</v>
      </c>
      <c r="J446" s="2" t="b">
        <v>0</v>
      </c>
      <c r="K446" s="2" t="s">
        <v>1384</v>
      </c>
      <c r="L446" s="2">
        <v>209</v>
      </c>
      <c r="M446" s="2" t="b">
        <v>0</v>
      </c>
      <c r="N446" s="2" t="b">
        <f t="shared" si="33"/>
        <v>0</v>
      </c>
      <c r="O446" s="2" t="b">
        <v>0</v>
      </c>
      <c r="P446" s="2" t="b">
        <f t="shared" si="34"/>
        <v>0</v>
      </c>
      <c r="Q446" s="2" t="b">
        <v>0</v>
      </c>
      <c r="R446" s="2" t="b">
        <f t="shared" si="35"/>
        <v>0</v>
      </c>
      <c r="S446" s="2" t="s">
        <v>1338</v>
      </c>
      <c r="T446" s="2" t="s">
        <v>1273</v>
      </c>
      <c r="U446" s="2" t="s">
        <v>1274</v>
      </c>
      <c r="V446" s="2" t="s">
        <v>1296</v>
      </c>
    </row>
    <row r="447" spans="1:22" ht="15.75" customHeight="1">
      <c r="A447" s="2" t="s">
        <v>601</v>
      </c>
      <c r="B447" s="2" t="s">
        <v>1270</v>
      </c>
      <c r="C447" s="2">
        <v>159</v>
      </c>
      <c r="D447" s="2">
        <f t="shared" si="31"/>
        <v>1.59</v>
      </c>
      <c r="E447" s="2">
        <v>77.7</v>
      </c>
      <c r="F447" s="22">
        <f t="shared" si="32"/>
        <v>30.734543728491751</v>
      </c>
      <c r="G447" s="2" t="b">
        <v>0</v>
      </c>
      <c r="H447" s="2" t="b">
        <v>0</v>
      </c>
      <c r="I447" s="2" t="b">
        <v>0</v>
      </c>
      <c r="J447" s="2" t="b">
        <v>1</v>
      </c>
      <c r="K447" s="2" t="s">
        <v>1466</v>
      </c>
      <c r="L447" s="2">
        <v>223</v>
      </c>
      <c r="M447" s="2" t="b">
        <v>1</v>
      </c>
      <c r="N447" s="2" t="b">
        <f t="shared" si="33"/>
        <v>1</v>
      </c>
      <c r="O447" s="2" t="b">
        <v>0</v>
      </c>
      <c r="P447" s="2" t="b">
        <f t="shared" si="34"/>
        <v>0</v>
      </c>
      <c r="Q447" s="2" t="b">
        <v>1</v>
      </c>
      <c r="R447" s="2" t="b">
        <f t="shared" si="35"/>
        <v>1</v>
      </c>
      <c r="S447" s="2" t="s">
        <v>1272</v>
      </c>
      <c r="T447" s="2" t="s">
        <v>1290</v>
      </c>
      <c r="U447" s="2" t="s">
        <v>1278</v>
      </c>
      <c r="V447" s="2" t="s">
        <v>1283</v>
      </c>
    </row>
    <row r="448" spans="1:22" ht="15.75" customHeight="1">
      <c r="A448" s="2" t="s">
        <v>602</v>
      </c>
      <c r="B448" s="2" t="s">
        <v>1301</v>
      </c>
      <c r="C448" s="2">
        <v>163</v>
      </c>
      <c r="D448" s="2">
        <f t="shared" si="31"/>
        <v>1.63</v>
      </c>
      <c r="E448" s="2">
        <v>89.9</v>
      </c>
      <c r="F448" s="22">
        <f t="shared" si="32"/>
        <v>33.836425909894992</v>
      </c>
      <c r="G448" s="2" t="b">
        <v>0</v>
      </c>
      <c r="H448" s="2" t="b">
        <v>0</v>
      </c>
      <c r="I448" s="2" t="b">
        <v>0</v>
      </c>
      <c r="J448" s="2" t="b">
        <v>1</v>
      </c>
      <c r="K448" s="2" t="s">
        <v>1570</v>
      </c>
      <c r="L448" s="2">
        <v>165</v>
      </c>
      <c r="M448" s="2" t="b">
        <v>1</v>
      </c>
      <c r="N448" s="2" t="b">
        <f t="shared" si="33"/>
        <v>1</v>
      </c>
      <c r="O448" s="2" t="b">
        <v>0</v>
      </c>
      <c r="P448" s="2" t="b">
        <f t="shared" si="34"/>
        <v>0</v>
      </c>
      <c r="Q448" s="2" t="b">
        <v>1</v>
      </c>
      <c r="R448" s="2" t="b">
        <f t="shared" si="35"/>
        <v>1</v>
      </c>
      <c r="S448" s="2" t="s">
        <v>1286</v>
      </c>
      <c r="T448" s="2" t="s">
        <v>1273</v>
      </c>
      <c r="U448" s="2" t="s">
        <v>1274</v>
      </c>
      <c r="V448" s="2" t="s">
        <v>1283</v>
      </c>
    </row>
    <row r="449" spans="1:22" ht="15.75" customHeight="1">
      <c r="A449" s="2" t="s">
        <v>603</v>
      </c>
      <c r="B449" s="2" t="s">
        <v>1270</v>
      </c>
      <c r="C449" s="2">
        <v>164</v>
      </c>
      <c r="D449" s="2">
        <f t="shared" si="31"/>
        <v>1.64</v>
      </c>
      <c r="E449" s="2">
        <v>84.7</v>
      </c>
      <c r="F449" s="22">
        <f t="shared" si="32"/>
        <v>31.491671624033319</v>
      </c>
      <c r="G449" s="2" t="b">
        <v>0</v>
      </c>
      <c r="H449" s="2" t="b">
        <v>1</v>
      </c>
      <c r="I449" s="2" t="b">
        <v>0</v>
      </c>
      <c r="J449" s="2" t="b">
        <v>1</v>
      </c>
      <c r="K449" s="2" t="s">
        <v>1397</v>
      </c>
      <c r="L449" s="2">
        <v>200</v>
      </c>
      <c r="M449" s="2" t="b">
        <v>1</v>
      </c>
      <c r="N449" s="2" t="b">
        <f t="shared" si="33"/>
        <v>1</v>
      </c>
      <c r="O449" s="2" t="b">
        <v>0</v>
      </c>
      <c r="P449" s="2" t="b">
        <f t="shared" si="34"/>
        <v>0</v>
      </c>
      <c r="Q449" s="2" t="b">
        <v>1</v>
      </c>
      <c r="R449" s="2" t="b">
        <f t="shared" si="35"/>
        <v>1</v>
      </c>
      <c r="S449" s="2" t="s">
        <v>1338</v>
      </c>
      <c r="T449" s="2" t="s">
        <v>1290</v>
      </c>
      <c r="U449" s="2" t="s">
        <v>1274</v>
      </c>
      <c r="V449" s="2" t="s">
        <v>1275</v>
      </c>
    </row>
    <row r="450" spans="1:22" ht="15.75" customHeight="1">
      <c r="A450" s="2" t="s">
        <v>604</v>
      </c>
      <c r="B450" s="2" t="s">
        <v>1280</v>
      </c>
      <c r="C450" s="2">
        <v>159</v>
      </c>
      <c r="D450" s="2">
        <f t="shared" si="31"/>
        <v>1.59</v>
      </c>
      <c r="E450" s="2">
        <v>74.599999999999994</v>
      </c>
      <c r="F450" s="22">
        <f t="shared" si="32"/>
        <v>29.508326411138796</v>
      </c>
      <c r="G450" s="2" t="b">
        <v>0</v>
      </c>
      <c r="H450" s="2" t="b">
        <v>1</v>
      </c>
      <c r="I450" s="2" t="b">
        <v>0</v>
      </c>
      <c r="J450" s="2" t="b">
        <v>0</v>
      </c>
      <c r="K450" s="2" t="s">
        <v>1571</v>
      </c>
      <c r="L450" s="2">
        <v>224</v>
      </c>
      <c r="M450" s="2" t="b">
        <v>0</v>
      </c>
      <c r="N450" s="2" t="b">
        <f t="shared" si="33"/>
        <v>0</v>
      </c>
      <c r="O450" s="2" t="b">
        <v>1</v>
      </c>
      <c r="P450" s="2" t="b">
        <f t="shared" si="34"/>
        <v>1</v>
      </c>
      <c r="Q450" s="2" t="b">
        <v>1</v>
      </c>
      <c r="R450" s="2" t="b">
        <f t="shared" si="35"/>
        <v>1</v>
      </c>
      <c r="S450" s="2" t="s">
        <v>1272</v>
      </c>
      <c r="T450" s="2" t="s">
        <v>1290</v>
      </c>
      <c r="U450" s="2" t="s">
        <v>1274</v>
      </c>
      <c r="V450" s="2" t="s">
        <v>1283</v>
      </c>
    </row>
    <row r="451" spans="1:22" ht="15.75" customHeight="1">
      <c r="A451" s="2" t="s">
        <v>605</v>
      </c>
      <c r="B451" s="2" t="s">
        <v>1284</v>
      </c>
      <c r="C451" s="2">
        <v>168</v>
      </c>
      <c r="D451" s="2">
        <f t="shared" ref="D451:D514" si="36">C451/100</f>
        <v>1.68</v>
      </c>
      <c r="E451" s="2">
        <v>93.5</v>
      </c>
      <c r="F451" s="22">
        <f t="shared" ref="F451:F514" si="37">E451/(D451*D451)</f>
        <v>33.127834467120188</v>
      </c>
      <c r="G451" s="2" t="b">
        <v>0</v>
      </c>
      <c r="H451" s="2" t="b">
        <v>1</v>
      </c>
      <c r="I451" s="2" t="b">
        <v>0</v>
      </c>
      <c r="J451" s="2" t="b">
        <v>1</v>
      </c>
      <c r="K451" s="2" t="s">
        <v>1478</v>
      </c>
      <c r="L451" s="2">
        <v>151</v>
      </c>
      <c r="M451" s="2" t="b">
        <v>1</v>
      </c>
      <c r="N451" s="2" t="b">
        <f t="shared" ref="N451:N514" si="38">IF(ISBLANK(M451),FALSE,IF(M451 ="Yes",TRUE,IF(M451="No",FALSE,M451)))</f>
        <v>1</v>
      </c>
      <c r="O451" s="2" t="b">
        <v>1</v>
      </c>
      <c r="P451" s="2" t="b">
        <f t="shared" ref="P451:P514" si="39">IF(ISBLANK(O451),FALSE,IF(O451 ="Yes",TRUE,IF(O451="No",FALSE,O451)))</f>
        <v>1</v>
      </c>
      <c r="Q451" s="2" t="b">
        <v>1</v>
      </c>
      <c r="R451" s="2" t="b">
        <f t="shared" ref="R451:R514" si="40">IF(ISBLANK(Q451),FALSE,IF(Q451 ="Yes",TRUE,IF(Q451="No",FALSE,Q451)))</f>
        <v>1</v>
      </c>
      <c r="S451" s="2" t="s">
        <v>1272</v>
      </c>
      <c r="T451" s="2" t="s">
        <v>1290</v>
      </c>
      <c r="U451" s="2" t="s">
        <v>1274</v>
      </c>
      <c r="V451" s="2" t="s">
        <v>1283</v>
      </c>
    </row>
    <row r="452" spans="1:22" ht="15.75" customHeight="1">
      <c r="A452" s="2" t="s">
        <v>606</v>
      </c>
      <c r="B452" s="2" t="s">
        <v>1276</v>
      </c>
      <c r="C452" s="2">
        <v>164</v>
      </c>
      <c r="D452" s="2">
        <f t="shared" si="36"/>
        <v>1.64</v>
      </c>
      <c r="E452" s="2">
        <v>83.6</v>
      </c>
      <c r="F452" s="22">
        <f t="shared" si="37"/>
        <v>31.082688875669248</v>
      </c>
      <c r="G452" s="2" t="b">
        <v>1</v>
      </c>
      <c r="H452" s="2" t="b">
        <v>0</v>
      </c>
      <c r="I452" s="2" t="b">
        <v>0</v>
      </c>
      <c r="J452" s="2" t="b">
        <v>0</v>
      </c>
      <c r="K452" s="2" t="s">
        <v>1572</v>
      </c>
      <c r="L452" s="2">
        <v>153</v>
      </c>
      <c r="M452" s="2" t="b">
        <v>0</v>
      </c>
      <c r="N452" s="2" t="b">
        <f t="shared" si="38"/>
        <v>0</v>
      </c>
      <c r="O452" s="2" t="b">
        <v>1</v>
      </c>
      <c r="P452" s="2" t="b">
        <f t="shared" si="39"/>
        <v>1</v>
      </c>
      <c r="Q452" s="2" t="b">
        <v>1</v>
      </c>
      <c r="R452" s="2" t="b">
        <f t="shared" si="40"/>
        <v>1</v>
      </c>
      <c r="S452" s="2" t="s">
        <v>1309</v>
      </c>
      <c r="T452" s="2" t="s">
        <v>1290</v>
      </c>
      <c r="U452" s="2" t="s">
        <v>1274</v>
      </c>
      <c r="V452" s="2" t="s">
        <v>1287</v>
      </c>
    </row>
    <row r="453" spans="1:22" ht="15.75" customHeight="1">
      <c r="A453" s="2" t="s">
        <v>607</v>
      </c>
      <c r="B453" s="2" t="s">
        <v>1270</v>
      </c>
      <c r="C453" s="2">
        <v>168</v>
      </c>
      <c r="D453" s="2">
        <f t="shared" si="36"/>
        <v>1.68</v>
      </c>
      <c r="E453" s="2">
        <v>69.3</v>
      </c>
      <c r="F453" s="22">
        <f t="shared" si="37"/>
        <v>24.553571428571431</v>
      </c>
      <c r="G453" s="2" t="b">
        <v>0</v>
      </c>
      <c r="H453" s="2" t="b">
        <v>0</v>
      </c>
      <c r="I453" s="2" t="b">
        <v>1</v>
      </c>
      <c r="J453" s="2" t="b">
        <v>0</v>
      </c>
      <c r="K453" s="2" t="s">
        <v>1554</v>
      </c>
      <c r="L453" s="2">
        <v>202</v>
      </c>
      <c r="M453" s="2" t="b">
        <v>0</v>
      </c>
      <c r="N453" s="2" t="b">
        <f t="shared" si="38"/>
        <v>0</v>
      </c>
      <c r="O453" s="2" t="b">
        <v>0</v>
      </c>
      <c r="P453" s="2" t="b">
        <f t="shared" si="39"/>
        <v>0</v>
      </c>
      <c r="Q453" s="2" t="b">
        <v>0</v>
      </c>
      <c r="R453" s="2" t="b">
        <f t="shared" si="40"/>
        <v>0</v>
      </c>
      <c r="S453" s="2" t="s">
        <v>1327</v>
      </c>
      <c r="T453" s="2" t="s">
        <v>1290</v>
      </c>
      <c r="U453" s="2" t="s">
        <v>1278</v>
      </c>
      <c r="V453" s="2" t="s">
        <v>1287</v>
      </c>
    </row>
    <row r="454" spans="1:22" ht="15.75" customHeight="1">
      <c r="A454" s="2" t="s">
        <v>608</v>
      </c>
      <c r="B454" s="2" t="s">
        <v>1319</v>
      </c>
      <c r="C454" s="2">
        <v>173</v>
      </c>
      <c r="D454" s="2">
        <f t="shared" si="36"/>
        <v>1.73</v>
      </c>
      <c r="E454" s="2">
        <v>72</v>
      </c>
      <c r="F454" s="22">
        <f t="shared" si="37"/>
        <v>24.056934745564501</v>
      </c>
      <c r="G454" s="2" t="b">
        <v>0</v>
      </c>
      <c r="H454" s="2" t="b">
        <v>0</v>
      </c>
      <c r="I454" s="2" t="b">
        <v>1</v>
      </c>
      <c r="J454" s="2" t="b">
        <v>0</v>
      </c>
      <c r="K454" s="2" t="s">
        <v>1532</v>
      </c>
      <c r="L454" s="2">
        <v>222</v>
      </c>
      <c r="M454" s="2" t="b">
        <v>0</v>
      </c>
      <c r="N454" s="2" t="b">
        <f t="shared" si="38"/>
        <v>0</v>
      </c>
      <c r="O454" s="2" t="b">
        <v>0</v>
      </c>
      <c r="P454" s="2" t="b">
        <f t="shared" si="39"/>
        <v>0</v>
      </c>
      <c r="Q454" s="2" t="b">
        <v>0</v>
      </c>
      <c r="R454" s="2" t="b">
        <f t="shared" si="40"/>
        <v>0</v>
      </c>
      <c r="S454" s="2" t="s">
        <v>1292</v>
      </c>
      <c r="T454" s="2" t="s">
        <v>1290</v>
      </c>
      <c r="U454" s="2" t="s">
        <v>1300</v>
      </c>
      <c r="V454" s="2" t="s">
        <v>1287</v>
      </c>
    </row>
    <row r="455" spans="1:22" ht="15.75" customHeight="1">
      <c r="A455" s="2" t="s">
        <v>609</v>
      </c>
      <c r="B455" s="2" t="s">
        <v>1276</v>
      </c>
      <c r="C455" s="2">
        <v>178</v>
      </c>
      <c r="D455" s="2">
        <f t="shared" si="36"/>
        <v>1.78</v>
      </c>
      <c r="E455" s="2">
        <v>84.8</v>
      </c>
      <c r="F455" s="22">
        <f t="shared" si="37"/>
        <v>26.764297437192273</v>
      </c>
      <c r="G455" s="2" t="b">
        <v>0</v>
      </c>
      <c r="H455" s="2" t="b">
        <v>0</v>
      </c>
      <c r="I455" s="2" t="b">
        <v>1</v>
      </c>
      <c r="J455" s="2" t="b">
        <v>0</v>
      </c>
      <c r="K455" s="2" t="s">
        <v>1448</v>
      </c>
      <c r="L455" s="2">
        <v>159</v>
      </c>
      <c r="M455" s="2" t="b">
        <v>0</v>
      </c>
      <c r="N455" s="2" t="b">
        <f t="shared" si="38"/>
        <v>0</v>
      </c>
      <c r="O455" s="2" t="b">
        <v>0</v>
      </c>
      <c r="P455" s="2" t="b">
        <f t="shared" si="39"/>
        <v>0</v>
      </c>
      <c r="Q455" s="2" t="b">
        <v>0</v>
      </c>
      <c r="R455" s="2" t="b">
        <f t="shared" si="40"/>
        <v>0</v>
      </c>
      <c r="S455" s="2" t="s">
        <v>1295</v>
      </c>
      <c r="T455" s="2" t="s">
        <v>1273</v>
      </c>
      <c r="U455" s="2" t="s">
        <v>1300</v>
      </c>
      <c r="V455" s="2" t="s">
        <v>1275</v>
      </c>
    </row>
    <row r="456" spans="1:22" ht="15.75" customHeight="1">
      <c r="A456" s="2" t="s">
        <v>610</v>
      </c>
      <c r="B456" s="2" t="s">
        <v>1276</v>
      </c>
      <c r="C456" s="2">
        <v>172</v>
      </c>
      <c r="D456" s="2">
        <f t="shared" si="36"/>
        <v>1.72</v>
      </c>
      <c r="E456" s="2">
        <v>97.4</v>
      </c>
      <c r="F456" s="22">
        <f t="shared" si="37"/>
        <v>32.923201730665227</v>
      </c>
      <c r="G456" s="2" t="s">
        <v>1273</v>
      </c>
      <c r="H456" s="2" t="s">
        <v>1273</v>
      </c>
      <c r="I456" s="2" t="s">
        <v>1273</v>
      </c>
      <c r="J456" s="2" t="b">
        <v>1</v>
      </c>
      <c r="K456" s="2" t="s">
        <v>1573</v>
      </c>
      <c r="L456" s="2">
        <v>196</v>
      </c>
      <c r="M456" s="2" t="b">
        <v>1</v>
      </c>
      <c r="N456" s="2" t="b">
        <f t="shared" si="38"/>
        <v>1</v>
      </c>
      <c r="P456" s="2" t="b">
        <f t="shared" si="39"/>
        <v>0</v>
      </c>
      <c r="Q456" s="2" t="b">
        <v>1</v>
      </c>
      <c r="R456" s="2" t="b">
        <f t="shared" si="40"/>
        <v>1</v>
      </c>
      <c r="S456" s="2" t="s">
        <v>1292</v>
      </c>
      <c r="T456" s="2" t="s">
        <v>1273</v>
      </c>
      <c r="U456" s="2" t="s">
        <v>1278</v>
      </c>
      <c r="V456" s="2" t="s">
        <v>1283</v>
      </c>
    </row>
    <row r="457" spans="1:22" ht="15.75" customHeight="1">
      <c r="A457" s="2" t="s">
        <v>612</v>
      </c>
      <c r="B457" s="2" t="s">
        <v>1270</v>
      </c>
      <c r="C457" s="2">
        <v>165</v>
      </c>
      <c r="D457" s="2">
        <f t="shared" si="36"/>
        <v>1.65</v>
      </c>
      <c r="E457" s="2">
        <v>89.3</v>
      </c>
      <c r="F457" s="22">
        <f t="shared" si="37"/>
        <v>32.800734618916437</v>
      </c>
      <c r="G457" s="2" t="b">
        <v>0</v>
      </c>
      <c r="H457" s="2" t="b">
        <v>0</v>
      </c>
      <c r="I457" s="2" t="b">
        <v>0</v>
      </c>
      <c r="J457" s="2" t="b">
        <v>0</v>
      </c>
      <c r="K457" s="2" t="s">
        <v>1574</v>
      </c>
      <c r="L457" s="2">
        <v>218</v>
      </c>
      <c r="M457" s="2" t="b">
        <v>0</v>
      </c>
      <c r="N457" s="2" t="b">
        <f t="shared" si="38"/>
        <v>0</v>
      </c>
      <c r="O457" s="2" t="b">
        <v>1</v>
      </c>
      <c r="P457" s="2" t="b">
        <f t="shared" si="39"/>
        <v>1</v>
      </c>
      <c r="Q457" s="2" t="b">
        <v>1</v>
      </c>
      <c r="R457" s="2" t="b">
        <f t="shared" si="40"/>
        <v>1</v>
      </c>
      <c r="S457" s="2" t="s">
        <v>1327</v>
      </c>
      <c r="T457" s="2" t="s">
        <v>1290</v>
      </c>
      <c r="U457" s="2" t="s">
        <v>1278</v>
      </c>
      <c r="V457" s="2" t="s">
        <v>1275</v>
      </c>
    </row>
    <row r="458" spans="1:22" ht="15.75" customHeight="1">
      <c r="A458" s="2" t="s">
        <v>613</v>
      </c>
      <c r="B458" s="2" t="s">
        <v>1276</v>
      </c>
      <c r="C458" s="2">
        <v>166</v>
      </c>
      <c r="D458" s="2">
        <f t="shared" si="36"/>
        <v>1.66</v>
      </c>
      <c r="E458" s="2">
        <v>69.5</v>
      </c>
      <c r="F458" s="22">
        <f t="shared" si="37"/>
        <v>25.221367397300046</v>
      </c>
      <c r="G458" s="2" t="b">
        <v>1</v>
      </c>
      <c r="H458" s="2" t="b">
        <v>0</v>
      </c>
      <c r="I458" s="2" t="b">
        <v>0</v>
      </c>
      <c r="J458" s="2" t="b">
        <v>0</v>
      </c>
      <c r="K458" s="2" t="s">
        <v>1575</v>
      </c>
      <c r="L458" s="2">
        <v>199</v>
      </c>
      <c r="M458" s="2" t="b">
        <v>0</v>
      </c>
      <c r="N458" s="2" t="b">
        <f t="shared" si="38"/>
        <v>0</v>
      </c>
      <c r="O458" s="2" t="b">
        <v>0</v>
      </c>
      <c r="P458" s="2" t="b">
        <f t="shared" si="39"/>
        <v>0</v>
      </c>
      <c r="Q458" s="2" t="b">
        <v>0</v>
      </c>
      <c r="R458" s="2" t="b">
        <f t="shared" si="40"/>
        <v>0</v>
      </c>
      <c r="S458" s="2" t="s">
        <v>1292</v>
      </c>
      <c r="T458" s="2" t="s">
        <v>1290</v>
      </c>
      <c r="U458" s="2" t="s">
        <v>1278</v>
      </c>
      <c r="V458" s="2" t="s">
        <v>1296</v>
      </c>
    </row>
    <row r="459" spans="1:22" ht="15.75" customHeight="1">
      <c r="A459" s="2" t="s">
        <v>614</v>
      </c>
      <c r="B459" s="2" t="s">
        <v>1293</v>
      </c>
      <c r="C459" s="2">
        <v>166</v>
      </c>
      <c r="D459" s="2">
        <f t="shared" si="36"/>
        <v>1.66</v>
      </c>
      <c r="E459" s="2">
        <v>87.7</v>
      </c>
      <c r="F459" s="22">
        <f t="shared" si="37"/>
        <v>31.826099579039052</v>
      </c>
      <c r="G459" s="2" t="b">
        <v>0</v>
      </c>
      <c r="H459" s="2" t="b">
        <v>0</v>
      </c>
      <c r="I459" s="2" t="b">
        <v>0</v>
      </c>
      <c r="J459" s="2" t="b">
        <v>1</v>
      </c>
      <c r="K459" s="2" t="s">
        <v>1492</v>
      </c>
      <c r="L459" s="2">
        <v>184</v>
      </c>
      <c r="M459" s="2" t="b">
        <v>1</v>
      </c>
      <c r="N459" s="2" t="b">
        <f t="shared" si="38"/>
        <v>1</v>
      </c>
      <c r="O459" s="2" t="b">
        <v>1</v>
      </c>
      <c r="P459" s="2" t="b">
        <f t="shared" si="39"/>
        <v>1</v>
      </c>
      <c r="Q459" s="2" t="b">
        <v>1</v>
      </c>
      <c r="R459" s="2" t="b">
        <f t="shared" si="40"/>
        <v>1</v>
      </c>
      <c r="S459" s="2" t="s">
        <v>1295</v>
      </c>
      <c r="T459" s="2" t="s">
        <v>1290</v>
      </c>
      <c r="U459" s="2" t="s">
        <v>1300</v>
      </c>
      <c r="V459" s="2" t="s">
        <v>1279</v>
      </c>
    </row>
    <row r="460" spans="1:22" ht="15.75" customHeight="1">
      <c r="A460" s="2" t="s">
        <v>615</v>
      </c>
      <c r="B460" s="2" t="s">
        <v>1319</v>
      </c>
      <c r="C460" s="2">
        <v>155</v>
      </c>
      <c r="D460" s="2">
        <f t="shared" si="36"/>
        <v>1.55</v>
      </c>
      <c r="E460" s="2">
        <v>81.2</v>
      </c>
      <c r="F460" s="22">
        <f t="shared" si="37"/>
        <v>33.798126951092605</v>
      </c>
      <c r="G460" s="2" t="b">
        <v>0</v>
      </c>
      <c r="H460" s="2" t="b">
        <v>1</v>
      </c>
      <c r="I460" s="2" t="b">
        <v>0</v>
      </c>
      <c r="J460" s="2" t="b">
        <v>0</v>
      </c>
      <c r="K460" s="2" t="s">
        <v>1576</v>
      </c>
      <c r="L460" s="2">
        <v>192</v>
      </c>
      <c r="M460" s="2" t="b">
        <v>1</v>
      </c>
      <c r="N460" s="2" t="b">
        <f t="shared" si="38"/>
        <v>1</v>
      </c>
      <c r="O460" s="2" t="b">
        <v>0</v>
      </c>
      <c r="P460" s="2" t="b">
        <f t="shared" si="39"/>
        <v>0</v>
      </c>
      <c r="Q460" s="2" t="b">
        <v>1</v>
      </c>
      <c r="R460" s="2" t="b">
        <f t="shared" si="40"/>
        <v>1</v>
      </c>
      <c r="S460" s="2" t="s">
        <v>1286</v>
      </c>
      <c r="T460" s="2" t="s">
        <v>1290</v>
      </c>
      <c r="U460" s="2" t="s">
        <v>1278</v>
      </c>
      <c r="V460" s="2" t="s">
        <v>1287</v>
      </c>
    </row>
    <row r="461" spans="1:22" ht="15.75" customHeight="1">
      <c r="A461" s="2" t="s">
        <v>616</v>
      </c>
      <c r="B461" s="2" t="s">
        <v>1284</v>
      </c>
      <c r="C461" s="2">
        <v>174</v>
      </c>
      <c r="D461" s="2">
        <f t="shared" si="36"/>
        <v>1.74</v>
      </c>
      <c r="E461" s="2">
        <v>95.7</v>
      </c>
      <c r="F461" s="22">
        <f t="shared" si="37"/>
        <v>31.609195402298852</v>
      </c>
      <c r="G461" s="2" t="b">
        <v>0</v>
      </c>
      <c r="H461" s="2" t="b">
        <v>0</v>
      </c>
      <c r="I461" s="2" t="b">
        <v>0</v>
      </c>
      <c r="J461" s="2" t="b">
        <v>0</v>
      </c>
      <c r="K461" s="2" t="s">
        <v>1342</v>
      </c>
      <c r="L461" s="2">
        <v>203</v>
      </c>
      <c r="M461" s="2" t="b">
        <v>0</v>
      </c>
      <c r="N461" s="2" t="b">
        <f t="shared" si="38"/>
        <v>0</v>
      </c>
      <c r="O461" s="2" t="b">
        <v>1</v>
      </c>
      <c r="P461" s="2" t="b">
        <f t="shared" si="39"/>
        <v>1</v>
      </c>
      <c r="Q461" s="2" t="b">
        <v>1</v>
      </c>
      <c r="R461" s="2" t="b">
        <f t="shared" si="40"/>
        <v>1</v>
      </c>
      <c r="S461" s="2" t="s">
        <v>1318</v>
      </c>
      <c r="T461" s="2" t="s">
        <v>1273</v>
      </c>
      <c r="U461" s="2" t="s">
        <v>1278</v>
      </c>
      <c r="V461" s="2" t="s">
        <v>1275</v>
      </c>
    </row>
    <row r="462" spans="1:22" ht="15.75" customHeight="1">
      <c r="A462" s="2" t="s">
        <v>617</v>
      </c>
      <c r="B462" s="2" t="s">
        <v>1307</v>
      </c>
      <c r="C462" s="2">
        <v>162</v>
      </c>
      <c r="D462" s="2">
        <f t="shared" si="36"/>
        <v>1.62</v>
      </c>
      <c r="E462" s="2">
        <v>54.9</v>
      </c>
      <c r="F462" s="22">
        <f t="shared" si="37"/>
        <v>20.919067215363508</v>
      </c>
      <c r="G462" s="2" t="b">
        <v>0</v>
      </c>
      <c r="H462" s="2" t="b">
        <v>0</v>
      </c>
      <c r="I462" s="2" t="b">
        <v>0</v>
      </c>
      <c r="J462" s="2" t="b">
        <v>0</v>
      </c>
      <c r="K462" s="2" t="s">
        <v>1470</v>
      </c>
      <c r="L462" s="2">
        <v>215</v>
      </c>
      <c r="M462" s="2" t="s">
        <v>1273</v>
      </c>
      <c r="N462" s="2" t="b">
        <f t="shared" si="38"/>
        <v>0</v>
      </c>
      <c r="O462" s="2" t="s">
        <v>1273</v>
      </c>
      <c r="P462" s="2" t="b">
        <f t="shared" si="39"/>
        <v>0</v>
      </c>
      <c r="R462" s="2" t="b">
        <f t="shared" si="40"/>
        <v>0</v>
      </c>
      <c r="S462" s="2" t="s">
        <v>1295</v>
      </c>
      <c r="T462" s="2" t="s">
        <v>1273</v>
      </c>
      <c r="U462" s="2" t="s">
        <v>1278</v>
      </c>
      <c r="V462" s="2" t="s">
        <v>1296</v>
      </c>
    </row>
    <row r="463" spans="1:22" ht="15.75" customHeight="1">
      <c r="A463" s="2" t="s">
        <v>618</v>
      </c>
      <c r="B463" s="2" t="s">
        <v>1270</v>
      </c>
      <c r="C463" s="2">
        <v>170</v>
      </c>
      <c r="D463" s="2">
        <f t="shared" si="36"/>
        <v>1.7</v>
      </c>
      <c r="E463" s="2">
        <v>89.1</v>
      </c>
      <c r="F463" s="22">
        <f t="shared" si="37"/>
        <v>30.830449826989621</v>
      </c>
      <c r="G463" s="2" t="b">
        <v>0</v>
      </c>
      <c r="H463" s="2" t="b">
        <v>1</v>
      </c>
      <c r="I463" s="2" t="b">
        <v>0</v>
      </c>
      <c r="J463" s="2" t="b">
        <v>0</v>
      </c>
      <c r="K463" s="2" t="s">
        <v>1577</v>
      </c>
      <c r="L463" s="2">
        <v>157</v>
      </c>
      <c r="M463" s="2" t="b">
        <v>0</v>
      </c>
      <c r="N463" s="2" t="b">
        <f t="shared" si="38"/>
        <v>0</v>
      </c>
      <c r="O463" s="2" t="b">
        <v>1</v>
      </c>
      <c r="P463" s="2" t="b">
        <f t="shared" si="39"/>
        <v>1</v>
      </c>
      <c r="Q463" s="2" t="b">
        <v>1</v>
      </c>
      <c r="R463" s="2" t="b">
        <f t="shared" si="40"/>
        <v>1</v>
      </c>
      <c r="S463" s="2" t="s">
        <v>1338</v>
      </c>
      <c r="T463" s="2" t="s">
        <v>1290</v>
      </c>
      <c r="U463" s="2" t="s">
        <v>1274</v>
      </c>
      <c r="V463" s="2" t="s">
        <v>1279</v>
      </c>
    </row>
    <row r="464" spans="1:22" ht="15.75" customHeight="1">
      <c r="A464" s="2" t="s">
        <v>620</v>
      </c>
      <c r="B464" s="2" t="s">
        <v>1319</v>
      </c>
      <c r="C464" s="2">
        <v>172</v>
      </c>
      <c r="D464" s="2">
        <f t="shared" si="36"/>
        <v>1.72</v>
      </c>
      <c r="E464" s="2">
        <v>86.6</v>
      </c>
      <c r="F464" s="22">
        <f t="shared" si="37"/>
        <v>29.27257977285019</v>
      </c>
      <c r="G464" s="2" t="b">
        <v>0</v>
      </c>
      <c r="H464" s="2" t="b">
        <v>1</v>
      </c>
      <c r="I464" s="2" t="b">
        <v>0</v>
      </c>
      <c r="J464" s="2" t="b">
        <v>1</v>
      </c>
      <c r="K464" s="2" t="s">
        <v>1431</v>
      </c>
      <c r="L464" s="2">
        <v>216</v>
      </c>
      <c r="M464" s="2" t="b">
        <v>1</v>
      </c>
      <c r="N464" s="2" t="b">
        <f t="shared" si="38"/>
        <v>1</v>
      </c>
      <c r="O464" s="2" t="b">
        <v>0</v>
      </c>
      <c r="P464" s="2" t="b">
        <f t="shared" si="39"/>
        <v>0</v>
      </c>
      <c r="Q464" s="2" t="b">
        <v>1</v>
      </c>
      <c r="R464" s="2" t="b">
        <f t="shared" si="40"/>
        <v>1</v>
      </c>
      <c r="S464" s="2" t="s">
        <v>1282</v>
      </c>
      <c r="T464" s="2" t="s">
        <v>1273</v>
      </c>
      <c r="U464" s="2" t="s">
        <v>1300</v>
      </c>
      <c r="V464" s="2" t="s">
        <v>1279</v>
      </c>
    </row>
    <row r="465" spans="1:22" ht="15.75" customHeight="1">
      <c r="A465" s="2" t="s">
        <v>621</v>
      </c>
      <c r="B465" s="2" t="s">
        <v>1270</v>
      </c>
      <c r="C465" s="2">
        <v>165</v>
      </c>
      <c r="D465" s="2">
        <f t="shared" si="36"/>
        <v>1.65</v>
      </c>
      <c r="E465" s="2">
        <v>88.4</v>
      </c>
      <c r="F465" s="22">
        <f t="shared" si="37"/>
        <v>32.470156106519745</v>
      </c>
      <c r="G465" s="2" t="b">
        <v>0</v>
      </c>
      <c r="H465" s="2" t="b">
        <v>1</v>
      </c>
      <c r="I465" s="2" t="b">
        <v>0</v>
      </c>
      <c r="J465" s="2" t="b">
        <v>0</v>
      </c>
      <c r="K465" s="2" t="s">
        <v>1578</v>
      </c>
      <c r="L465" s="2">
        <v>179</v>
      </c>
      <c r="M465" s="2" t="b">
        <v>0</v>
      </c>
      <c r="N465" s="2" t="b">
        <f t="shared" si="38"/>
        <v>0</v>
      </c>
      <c r="O465" s="2" t="b">
        <v>1</v>
      </c>
      <c r="P465" s="2" t="b">
        <f t="shared" si="39"/>
        <v>1</v>
      </c>
      <c r="Q465" s="2" t="b">
        <v>1</v>
      </c>
      <c r="R465" s="2" t="b">
        <f t="shared" si="40"/>
        <v>1</v>
      </c>
      <c r="S465" s="2" t="s">
        <v>1327</v>
      </c>
      <c r="T465" s="2" t="s">
        <v>1290</v>
      </c>
      <c r="U465" s="2" t="s">
        <v>1278</v>
      </c>
      <c r="V465" s="2" t="s">
        <v>1283</v>
      </c>
    </row>
    <row r="466" spans="1:22" ht="15.75" customHeight="1">
      <c r="A466" s="2" t="s">
        <v>623</v>
      </c>
      <c r="B466" s="2" t="s">
        <v>1284</v>
      </c>
      <c r="C466" s="2">
        <v>168</v>
      </c>
      <c r="D466" s="2">
        <f t="shared" si="36"/>
        <v>1.68</v>
      </c>
      <c r="E466" s="2">
        <v>84.7</v>
      </c>
      <c r="F466" s="22">
        <f t="shared" si="37"/>
        <v>30.00992063492064</v>
      </c>
      <c r="G466" s="2" t="b">
        <v>0</v>
      </c>
      <c r="H466" s="2" t="b">
        <v>0</v>
      </c>
      <c r="I466" s="2" t="b">
        <v>1</v>
      </c>
      <c r="J466" s="2" t="b">
        <v>1</v>
      </c>
      <c r="K466" s="2" t="s">
        <v>1386</v>
      </c>
      <c r="L466" s="2">
        <v>216</v>
      </c>
      <c r="M466" s="2" t="s">
        <v>1290</v>
      </c>
      <c r="N466" s="2" t="b">
        <f t="shared" si="38"/>
        <v>1</v>
      </c>
      <c r="O466" s="2" t="s">
        <v>1290</v>
      </c>
      <c r="P466" s="2" t="b">
        <f t="shared" si="39"/>
        <v>1</v>
      </c>
      <c r="Q466" s="2" t="s">
        <v>1290</v>
      </c>
      <c r="R466" s="2" t="b">
        <f t="shared" si="40"/>
        <v>1</v>
      </c>
      <c r="S466" s="2" t="s">
        <v>1312</v>
      </c>
      <c r="T466" s="2" t="s">
        <v>1273</v>
      </c>
      <c r="U466" s="2" t="s">
        <v>1278</v>
      </c>
      <c r="V466" s="2" t="s">
        <v>1283</v>
      </c>
    </row>
    <row r="467" spans="1:22" ht="15.75" customHeight="1">
      <c r="A467" s="2" t="s">
        <v>624</v>
      </c>
      <c r="B467" s="2" t="s">
        <v>1319</v>
      </c>
      <c r="C467" s="2">
        <v>155</v>
      </c>
      <c r="D467" s="2">
        <f t="shared" si="36"/>
        <v>1.55</v>
      </c>
      <c r="E467" s="2">
        <v>74.8</v>
      </c>
      <c r="F467" s="22">
        <f t="shared" si="37"/>
        <v>31.134235171696144</v>
      </c>
      <c r="G467" s="2" t="b">
        <v>0</v>
      </c>
      <c r="H467" s="2" t="b">
        <v>0</v>
      </c>
      <c r="I467" s="2" t="b">
        <v>1</v>
      </c>
      <c r="J467" s="2" t="b">
        <v>1</v>
      </c>
      <c r="K467" s="2" t="s">
        <v>1579</v>
      </c>
      <c r="L467" s="2">
        <v>205</v>
      </c>
      <c r="M467" s="2" t="b">
        <v>1</v>
      </c>
      <c r="N467" s="2" t="b">
        <f t="shared" si="38"/>
        <v>1</v>
      </c>
      <c r="O467" s="2" t="b">
        <v>0</v>
      </c>
      <c r="P467" s="2" t="b">
        <f t="shared" si="39"/>
        <v>0</v>
      </c>
      <c r="Q467" s="2" t="b">
        <v>1</v>
      </c>
      <c r="R467" s="2" t="b">
        <f t="shared" si="40"/>
        <v>1</v>
      </c>
      <c r="S467" s="2" t="s">
        <v>1282</v>
      </c>
      <c r="T467" s="2" t="s">
        <v>1290</v>
      </c>
      <c r="U467" s="2" t="s">
        <v>1300</v>
      </c>
      <c r="V467" s="2" t="s">
        <v>1279</v>
      </c>
    </row>
    <row r="468" spans="1:22" ht="15.75" customHeight="1">
      <c r="A468" s="2" t="s">
        <v>625</v>
      </c>
      <c r="B468" s="2" t="s">
        <v>1293</v>
      </c>
      <c r="C468" s="2">
        <v>159</v>
      </c>
      <c r="D468" s="2">
        <f t="shared" si="36"/>
        <v>1.59</v>
      </c>
      <c r="E468" s="2">
        <v>85.2</v>
      </c>
      <c r="F468" s="22">
        <f t="shared" si="37"/>
        <v>33.701198528539216</v>
      </c>
      <c r="G468" s="2" t="b">
        <v>1</v>
      </c>
      <c r="H468" s="2" t="b">
        <v>0</v>
      </c>
      <c r="I468" s="2" t="b">
        <v>1</v>
      </c>
      <c r="J468" s="2" t="b">
        <v>0</v>
      </c>
      <c r="K468" s="2" t="s">
        <v>1580</v>
      </c>
      <c r="L468" s="2">
        <v>225</v>
      </c>
      <c r="N468" s="2" t="b">
        <f t="shared" si="38"/>
        <v>0</v>
      </c>
      <c r="O468" s="2" t="b">
        <v>1</v>
      </c>
      <c r="P468" s="2" t="b">
        <f t="shared" si="39"/>
        <v>1</v>
      </c>
      <c r="Q468" s="2" t="b">
        <v>1</v>
      </c>
      <c r="R468" s="2" t="b">
        <f t="shared" si="40"/>
        <v>1</v>
      </c>
      <c r="S468" s="2" t="s">
        <v>1309</v>
      </c>
      <c r="T468" s="2" t="s">
        <v>1290</v>
      </c>
      <c r="U468" s="2" t="s">
        <v>1300</v>
      </c>
      <c r="V468" s="2" t="s">
        <v>1283</v>
      </c>
    </row>
    <row r="469" spans="1:22" ht="15.75" customHeight="1">
      <c r="A469" s="2" t="s">
        <v>626</v>
      </c>
      <c r="B469" s="2" t="s">
        <v>1319</v>
      </c>
      <c r="C469" s="2">
        <v>170</v>
      </c>
      <c r="D469" s="2">
        <f t="shared" si="36"/>
        <v>1.7</v>
      </c>
      <c r="E469" s="2">
        <v>93.5</v>
      </c>
      <c r="F469" s="22">
        <f t="shared" si="37"/>
        <v>32.352941176470594</v>
      </c>
      <c r="G469" s="2" t="b">
        <v>1</v>
      </c>
      <c r="H469" s="2" t="b">
        <v>1</v>
      </c>
      <c r="I469" s="2" t="b">
        <v>1</v>
      </c>
      <c r="J469" s="2" t="b">
        <v>0</v>
      </c>
      <c r="K469" s="2" t="s">
        <v>1581</v>
      </c>
      <c r="L469" s="2">
        <v>227</v>
      </c>
      <c r="M469" s="2" t="b">
        <v>0</v>
      </c>
      <c r="N469" s="2" t="b">
        <f t="shared" si="38"/>
        <v>0</v>
      </c>
      <c r="O469" s="2" t="b">
        <v>1</v>
      </c>
      <c r="P469" s="2" t="b">
        <f t="shared" si="39"/>
        <v>1</v>
      </c>
      <c r="Q469" s="2" t="b">
        <v>1</v>
      </c>
      <c r="R469" s="2" t="b">
        <f t="shared" si="40"/>
        <v>1</v>
      </c>
      <c r="S469" s="2" t="s">
        <v>1282</v>
      </c>
      <c r="T469" s="2" t="s">
        <v>1290</v>
      </c>
      <c r="U469" s="2" t="s">
        <v>1274</v>
      </c>
      <c r="V469" s="2" t="s">
        <v>1283</v>
      </c>
    </row>
    <row r="470" spans="1:22" ht="15.75" customHeight="1">
      <c r="A470" s="2" t="s">
        <v>627</v>
      </c>
      <c r="B470" s="2" t="s">
        <v>1319</v>
      </c>
      <c r="C470" s="2">
        <v>170</v>
      </c>
      <c r="D470" s="2">
        <f t="shared" si="36"/>
        <v>1.7</v>
      </c>
      <c r="E470" s="2">
        <v>63.4</v>
      </c>
      <c r="F470" s="22">
        <f t="shared" si="37"/>
        <v>21.93771626297578</v>
      </c>
      <c r="G470" s="2" t="b">
        <v>0</v>
      </c>
      <c r="H470" s="2" t="b">
        <v>0</v>
      </c>
      <c r="I470" s="2" t="b">
        <v>1</v>
      </c>
      <c r="J470" s="2" t="b">
        <v>0</v>
      </c>
      <c r="K470" s="2" t="s">
        <v>1348</v>
      </c>
      <c r="L470" s="2">
        <v>180</v>
      </c>
      <c r="M470" s="2" t="b">
        <v>0</v>
      </c>
      <c r="N470" s="2" t="b">
        <f t="shared" si="38"/>
        <v>0</v>
      </c>
      <c r="P470" s="2" t="b">
        <f t="shared" si="39"/>
        <v>0</v>
      </c>
      <c r="R470" s="2" t="b">
        <f t="shared" si="40"/>
        <v>0</v>
      </c>
      <c r="S470" s="2" t="s">
        <v>1309</v>
      </c>
      <c r="T470" s="2" t="s">
        <v>1273</v>
      </c>
      <c r="U470" s="2" t="s">
        <v>1274</v>
      </c>
      <c r="V470" s="2" t="s">
        <v>1296</v>
      </c>
    </row>
    <row r="471" spans="1:22" ht="15.75" customHeight="1">
      <c r="A471" s="2" t="s">
        <v>628</v>
      </c>
      <c r="B471" s="2" t="s">
        <v>1284</v>
      </c>
      <c r="C471" s="2">
        <v>163</v>
      </c>
      <c r="D471" s="2">
        <f t="shared" si="36"/>
        <v>1.63</v>
      </c>
      <c r="E471" s="2">
        <v>91.5</v>
      </c>
      <c r="F471" s="22">
        <f t="shared" si="37"/>
        <v>34.438631487824161</v>
      </c>
      <c r="G471" s="2" t="b">
        <v>1</v>
      </c>
      <c r="H471" s="2" t="b">
        <v>1</v>
      </c>
      <c r="I471" s="2" t="b">
        <v>1</v>
      </c>
      <c r="J471" s="2" t="b">
        <v>1</v>
      </c>
      <c r="K471" s="2" t="s">
        <v>1360</v>
      </c>
      <c r="L471" s="2">
        <v>203</v>
      </c>
      <c r="M471" s="2" t="b">
        <v>1</v>
      </c>
      <c r="N471" s="2" t="b">
        <f t="shared" si="38"/>
        <v>1</v>
      </c>
      <c r="O471" s="2" t="b">
        <v>0</v>
      </c>
      <c r="P471" s="2" t="b">
        <f t="shared" si="39"/>
        <v>0</v>
      </c>
      <c r="Q471" s="2" t="b">
        <v>1</v>
      </c>
      <c r="R471" s="2" t="b">
        <f t="shared" si="40"/>
        <v>1</v>
      </c>
      <c r="S471" s="2" t="s">
        <v>1289</v>
      </c>
      <c r="T471" s="2" t="s">
        <v>1273</v>
      </c>
      <c r="U471" s="2" t="s">
        <v>1278</v>
      </c>
      <c r="V471" s="2" t="s">
        <v>1279</v>
      </c>
    </row>
    <row r="472" spans="1:22" ht="15.75" customHeight="1">
      <c r="A472" s="2" t="s">
        <v>629</v>
      </c>
      <c r="B472" s="2" t="s">
        <v>1270</v>
      </c>
      <c r="C472" s="2">
        <v>171</v>
      </c>
      <c r="D472" s="2">
        <f t="shared" si="36"/>
        <v>1.71</v>
      </c>
      <c r="E472" s="2">
        <v>93.4</v>
      </c>
      <c r="F472" s="22">
        <f t="shared" si="37"/>
        <v>31.941452070722622</v>
      </c>
      <c r="G472" s="2" t="b">
        <v>1</v>
      </c>
      <c r="H472" s="2" t="b">
        <v>0</v>
      </c>
      <c r="I472" s="2" t="b">
        <v>1</v>
      </c>
      <c r="J472" s="2" t="b">
        <v>0</v>
      </c>
      <c r="K472" s="2" t="s">
        <v>1582</v>
      </c>
      <c r="L472" s="2">
        <v>157</v>
      </c>
      <c r="M472" s="2" t="b">
        <v>0</v>
      </c>
      <c r="N472" s="2" t="b">
        <f t="shared" si="38"/>
        <v>0</v>
      </c>
      <c r="O472" s="2" t="b">
        <v>1</v>
      </c>
      <c r="P472" s="2" t="b">
        <f t="shared" si="39"/>
        <v>1</v>
      </c>
      <c r="Q472" s="2" t="b">
        <v>1</v>
      </c>
      <c r="R472" s="2" t="b">
        <f t="shared" si="40"/>
        <v>1</v>
      </c>
      <c r="S472" s="2" t="s">
        <v>1282</v>
      </c>
      <c r="T472" s="2" t="s">
        <v>1290</v>
      </c>
      <c r="U472" s="2" t="s">
        <v>1278</v>
      </c>
      <c r="V472" s="2" t="s">
        <v>1283</v>
      </c>
    </row>
    <row r="473" spans="1:22" ht="15.75" customHeight="1">
      <c r="A473" s="2" t="s">
        <v>630</v>
      </c>
      <c r="B473" s="2" t="s">
        <v>1319</v>
      </c>
      <c r="C473" s="2">
        <v>160</v>
      </c>
      <c r="D473" s="2">
        <f t="shared" si="36"/>
        <v>1.6</v>
      </c>
      <c r="E473" s="2">
        <v>52.2</v>
      </c>
      <c r="F473" s="22">
        <f t="shared" si="37"/>
        <v>20.390624999999996</v>
      </c>
      <c r="G473" s="2" t="b">
        <v>0</v>
      </c>
      <c r="H473" s="2" t="b">
        <v>0</v>
      </c>
      <c r="I473" s="2" t="b">
        <v>1</v>
      </c>
      <c r="J473" s="2" t="b">
        <v>0</v>
      </c>
      <c r="K473" s="2" t="s">
        <v>1579</v>
      </c>
      <c r="L473" s="2">
        <v>160</v>
      </c>
      <c r="M473" s="2" t="b">
        <v>0</v>
      </c>
      <c r="N473" s="2" t="b">
        <f t="shared" si="38"/>
        <v>0</v>
      </c>
      <c r="O473" s="2" t="b">
        <v>0</v>
      </c>
      <c r="P473" s="2" t="b">
        <f t="shared" si="39"/>
        <v>0</v>
      </c>
      <c r="Q473" s="2" t="b">
        <v>0</v>
      </c>
      <c r="R473" s="2" t="b">
        <f t="shared" si="40"/>
        <v>0</v>
      </c>
      <c r="S473" s="2" t="s">
        <v>1318</v>
      </c>
      <c r="T473" s="2" t="s">
        <v>1290</v>
      </c>
      <c r="U473" s="2" t="s">
        <v>1274</v>
      </c>
      <c r="V473" s="2" t="s">
        <v>1287</v>
      </c>
    </row>
    <row r="474" spans="1:22" ht="15.75" customHeight="1">
      <c r="A474" s="2" t="s">
        <v>632</v>
      </c>
      <c r="B474" s="2" t="s">
        <v>1293</v>
      </c>
      <c r="C474" s="2">
        <v>165</v>
      </c>
      <c r="D474" s="2">
        <f t="shared" si="36"/>
        <v>1.65</v>
      </c>
      <c r="E474" s="2">
        <v>92.6</v>
      </c>
      <c r="F474" s="22">
        <f t="shared" si="37"/>
        <v>34.012855831037648</v>
      </c>
      <c r="G474" s="2" t="b">
        <v>0</v>
      </c>
      <c r="H474" s="2" t="b">
        <v>1</v>
      </c>
      <c r="I474" s="2" t="b">
        <v>0</v>
      </c>
      <c r="J474" s="2" t="b">
        <v>0</v>
      </c>
      <c r="K474" s="2" t="s">
        <v>1583</v>
      </c>
      <c r="L474" s="2">
        <v>153</v>
      </c>
      <c r="M474" s="2" t="b">
        <v>0</v>
      </c>
      <c r="N474" s="2" t="b">
        <f t="shared" si="38"/>
        <v>0</v>
      </c>
      <c r="O474" s="2" t="b">
        <v>1</v>
      </c>
      <c r="P474" s="2" t="b">
        <f t="shared" si="39"/>
        <v>1</v>
      </c>
      <c r="Q474" s="2" t="b">
        <v>1</v>
      </c>
      <c r="R474" s="2" t="b">
        <f t="shared" si="40"/>
        <v>1</v>
      </c>
      <c r="S474" s="2" t="s">
        <v>1292</v>
      </c>
      <c r="T474" s="2" t="s">
        <v>1290</v>
      </c>
      <c r="U474" s="2" t="s">
        <v>1300</v>
      </c>
      <c r="V474" s="2" t="s">
        <v>1283</v>
      </c>
    </row>
    <row r="475" spans="1:22" ht="15.75" customHeight="1">
      <c r="A475" s="2" t="s">
        <v>633</v>
      </c>
      <c r="B475" s="2" t="s">
        <v>1280</v>
      </c>
      <c r="C475" s="2">
        <v>152</v>
      </c>
      <c r="D475" s="2">
        <f t="shared" si="36"/>
        <v>1.52</v>
      </c>
      <c r="E475" s="2">
        <v>65</v>
      </c>
      <c r="F475" s="22">
        <f t="shared" si="37"/>
        <v>28.133656509695292</v>
      </c>
      <c r="G475" s="2" t="b">
        <v>0</v>
      </c>
      <c r="H475" s="2" t="b">
        <v>0</v>
      </c>
      <c r="I475" s="2" t="b">
        <v>0</v>
      </c>
      <c r="J475" s="2" t="b">
        <v>1</v>
      </c>
      <c r="K475" s="2" t="s">
        <v>1446</v>
      </c>
      <c r="L475" s="2">
        <v>156</v>
      </c>
      <c r="M475" s="2" t="b">
        <v>1</v>
      </c>
      <c r="N475" s="2" t="b">
        <f t="shared" si="38"/>
        <v>1</v>
      </c>
      <c r="O475" s="2" t="b">
        <v>1</v>
      </c>
      <c r="P475" s="2" t="b">
        <f t="shared" si="39"/>
        <v>1</v>
      </c>
      <c r="Q475" s="2" t="b">
        <v>1</v>
      </c>
      <c r="R475" s="2" t="b">
        <f t="shared" si="40"/>
        <v>1</v>
      </c>
      <c r="S475" s="2" t="s">
        <v>1295</v>
      </c>
      <c r="T475" s="2" t="s">
        <v>1273</v>
      </c>
      <c r="U475" s="2" t="s">
        <v>1300</v>
      </c>
      <c r="V475" s="2" t="s">
        <v>1296</v>
      </c>
    </row>
    <row r="476" spans="1:22" ht="15.75" customHeight="1">
      <c r="A476" s="2" t="s">
        <v>634</v>
      </c>
      <c r="B476" s="2" t="s">
        <v>1319</v>
      </c>
      <c r="C476" s="2">
        <v>154</v>
      </c>
      <c r="D476" s="2">
        <f t="shared" si="36"/>
        <v>1.54</v>
      </c>
      <c r="E476" s="2">
        <v>70.900000000000006</v>
      </c>
      <c r="F476" s="22">
        <f t="shared" si="37"/>
        <v>29.895429246078599</v>
      </c>
      <c r="G476" s="2" t="b">
        <v>1</v>
      </c>
      <c r="H476" s="2" t="b">
        <v>1</v>
      </c>
      <c r="I476" s="2" t="b">
        <v>0</v>
      </c>
      <c r="J476" s="2" t="b">
        <v>0</v>
      </c>
      <c r="K476" s="2" t="s">
        <v>1584</v>
      </c>
      <c r="L476" s="2">
        <v>168</v>
      </c>
      <c r="M476" s="2" t="b">
        <v>0</v>
      </c>
      <c r="N476" s="2" t="b">
        <f t="shared" si="38"/>
        <v>0</v>
      </c>
      <c r="O476" s="2" t="b">
        <v>1</v>
      </c>
      <c r="P476" s="2" t="b">
        <f t="shared" si="39"/>
        <v>1</v>
      </c>
      <c r="Q476" s="2" t="b">
        <v>1</v>
      </c>
      <c r="R476" s="2" t="b">
        <f t="shared" si="40"/>
        <v>1</v>
      </c>
      <c r="S476" s="2" t="s">
        <v>1282</v>
      </c>
      <c r="T476" s="2" t="s">
        <v>1290</v>
      </c>
      <c r="U476" s="2" t="s">
        <v>1278</v>
      </c>
      <c r="V476" s="2" t="s">
        <v>1296</v>
      </c>
    </row>
    <row r="477" spans="1:22" ht="15.75" customHeight="1">
      <c r="A477" s="2" t="s">
        <v>635</v>
      </c>
      <c r="B477" s="2" t="s">
        <v>1270</v>
      </c>
      <c r="C477" s="2">
        <v>176</v>
      </c>
      <c r="D477" s="2">
        <f t="shared" si="36"/>
        <v>1.76</v>
      </c>
      <c r="E477" s="2">
        <v>102.5</v>
      </c>
      <c r="F477" s="22">
        <f t="shared" si="37"/>
        <v>33.090134297520663</v>
      </c>
      <c r="G477" s="2" t="b">
        <v>1</v>
      </c>
      <c r="H477" s="2" t="b">
        <v>0</v>
      </c>
      <c r="I477" s="2" t="b">
        <v>1</v>
      </c>
      <c r="J477" s="2" t="b">
        <v>0</v>
      </c>
      <c r="K477" s="2" t="s">
        <v>1572</v>
      </c>
      <c r="L477" s="2">
        <v>227</v>
      </c>
      <c r="M477" s="2" t="b">
        <v>0</v>
      </c>
      <c r="N477" s="2" t="b">
        <f t="shared" si="38"/>
        <v>0</v>
      </c>
      <c r="O477" s="2" t="b">
        <v>1</v>
      </c>
      <c r="P477" s="2" t="b">
        <f t="shared" si="39"/>
        <v>1</v>
      </c>
      <c r="Q477" s="2" t="b">
        <v>1</v>
      </c>
      <c r="R477" s="2" t="b">
        <f t="shared" si="40"/>
        <v>1</v>
      </c>
      <c r="S477" s="2" t="s">
        <v>1282</v>
      </c>
      <c r="T477" s="2" t="s">
        <v>1273</v>
      </c>
      <c r="U477" s="2" t="s">
        <v>1278</v>
      </c>
      <c r="V477" s="2" t="s">
        <v>1279</v>
      </c>
    </row>
    <row r="478" spans="1:22" ht="15.75" customHeight="1">
      <c r="A478" s="2" t="s">
        <v>636</v>
      </c>
      <c r="B478" s="2" t="s">
        <v>1301</v>
      </c>
      <c r="C478" s="2">
        <v>177</v>
      </c>
      <c r="D478" s="2">
        <f t="shared" si="36"/>
        <v>1.77</v>
      </c>
      <c r="E478" s="2">
        <v>80.900000000000006</v>
      </c>
      <c r="F478" s="22">
        <f t="shared" si="37"/>
        <v>25.822720163426858</v>
      </c>
      <c r="G478" s="2" t="b">
        <v>1</v>
      </c>
      <c r="H478" s="2" t="b">
        <v>0</v>
      </c>
      <c r="I478" s="2" t="b">
        <v>0</v>
      </c>
      <c r="J478" s="2" t="b">
        <v>0</v>
      </c>
      <c r="K478" s="2" t="s">
        <v>1387</v>
      </c>
      <c r="L478" s="2">
        <v>207</v>
      </c>
      <c r="M478" s="2" t="b">
        <v>0</v>
      </c>
      <c r="N478" s="2" t="b">
        <f t="shared" si="38"/>
        <v>0</v>
      </c>
      <c r="O478" s="2" t="b">
        <v>0</v>
      </c>
      <c r="P478" s="2" t="b">
        <f t="shared" si="39"/>
        <v>0</v>
      </c>
      <c r="Q478" s="2" t="b">
        <v>0</v>
      </c>
      <c r="R478" s="2" t="b">
        <f t="shared" si="40"/>
        <v>0</v>
      </c>
      <c r="S478" s="2" t="s">
        <v>1329</v>
      </c>
      <c r="T478" s="2" t="s">
        <v>1273</v>
      </c>
      <c r="U478" s="2" t="s">
        <v>1274</v>
      </c>
      <c r="V478" s="2" t="s">
        <v>1296</v>
      </c>
    </row>
    <row r="479" spans="1:22" ht="15.75" customHeight="1">
      <c r="A479" s="2" t="s">
        <v>637</v>
      </c>
      <c r="B479" s="2" t="s">
        <v>1276</v>
      </c>
      <c r="C479" s="2">
        <v>175</v>
      </c>
      <c r="D479" s="2">
        <f t="shared" si="36"/>
        <v>1.75</v>
      </c>
      <c r="E479" s="2">
        <v>67</v>
      </c>
      <c r="F479" s="22">
        <f t="shared" si="37"/>
        <v>21.877551020408163</v>
      </c>
      <c r="G479" s="2" t="b">
        <v>0</v>
      </c>
      <c r="H479" s="2" t="b">
        <v>0</v>
      </c>
      <c r="I479" s="2" t="b">
        <v>0</v>
      </c>
      <c r="J479" s="2" t="b">
        <v>0</v>
      </c>
      <c r="K479" s="2" t="s">
        <v>1585</v>
      </c>
      <c r="L479" s="2">
        <v>203</v>
      </c>
      <c r="M479" s="2" t="b">
        <v>0</v>
      </c>
      <c r="N479" s="2" t="b">
        <f t="shared" si="38"/>
        <v>0</v>
      </c>
      <c r="O479" s="2" t="b">
        <v>0</v>
      </c>
      <c r="P479" s="2" t="b">
        <f t="shared" si="39"/>
        <v>0</v>
      </c>
      <c r="Q479" s="2" t="b">
        <v>0</v>
      </c>
      <c r="R479" s="2" t="b">
        <f t="shared" si="40"/>
        <v>0</v>
      </c>
      <c r="S479" s="2" t="s">
        <v>1265</v>
      </c>
      <c r="T479" s="2" t="s">
        <v>1290</v>
      </c>
      <c r="U479" s="2" t="s">
        <v>1278</v>
      </c>
      <c r="V479" s="2" t="s">
        <v>1287</v>
      </c>
    </row>
    <row r="480" spans="1:22" ht="15.75" customHeight="1">
      <c r="A480" s="2" t="s">
        <v>638</v>
      </c>
      <c r="B480" s="2" t="s">
        <v>1284</v>
      </c>
      <c r="C480" s="2">
        <v>160</v>
      </c>
      <c r="D480" s="2">
        <f t="shared" si="36"/>
        <v>1.6</v>
      </c>
      <c r="E480" s="2">
        <v>72.400000000000006</v>
      </c>
      <c r="F480" s="22">
        <f t="shared" si="37"/>
        <v>28.281249999999996</v>
      </c>
      <c r="G480" s="2" t="b">
        <v>1</v>
      </c>
      <c r="H480" s="2" t="b">
        <v>1</v>
      </c>
      <c r="I480" s="2" t="b">
        <v>0</v>
      </c>
      <c r="J480" s="2" t="b">
        <v>0</v>
      </c>
      <c r="K480" s="2" t="s">
        <v>1569</v>
      </c>
      <c r="L480" s="2">
        <v>191</v>
      </c>
      <c r="M480" s="2" t="b">
        <v>1</v>
      </c>
      <c r="N480" s="2" t="b">
        <f t="shared" si="38"/>
        <v>1</v>
      </c>
      <c r="O480" s="2" t="b">
        <v>1</v>
      </c>
      <c r="P480" s="2" t="b">
        <f t="shared" si="39"/>
        <v>1</v>
      </c>
      <c r="Q480" s="2" t="b">
        <v>1</v>
      </c>
      <c r="R480" s="2" t="b">
        <f t="shared" si="40"/>
        <v>1</v>
      </c>
      <c r="S480" s="2" t="s">
        <v>1312</v>
      </c>
      <c r="T480" s="2" t="s">
        <v>1290</v>
      </c>
      <c r="U480" s="2" t="s">
        <v>1274</v>
      </c>
      <c r="V480" s="2" t="s">
        <v>1287</v>
      </c>
    </row>
    <row r="481" spans="1:22" ht="15.75" customHeight="1">
      <c r="A481" s="2" t="s">
        <v>639</v>
      </c>
      <c r="B481" s="2" t="s">
        <v>1280</v>
      </c>
      <c r="C481" s="2">
        <v>166</v>
      </c>
      <c r="D481" s="2">
        <f t="shared" si="36"/>
        <v>1.66</v>
      </c>
      <c r="E481" s="2">
        <v>56.7</v>
      </c>
      <c r="F481" s="22">
        <f t="shared" si="37"/>
        <v>20.576281027725361</v>
      </c>
      <c r="G481" s="2" t="b">
        <v>0</v>
      </c>
      <c r="H481" s="2" t="b">
        <v>1</v>
      </c>
      <c r="I481" s="2" t="b">
        <v>0</v>
      </c>
      <c r="J481" s="2" t="b">
        <v>0</v>
      </c>
      <c r="K481" s="2" t="s">
        <v>1331</v>
      </c>
      <c r="L481" s="2">
        <v>180</v>
      </c>
      <c r="M481" s="2" t="b">
        <v>0</v>
      </c>
      <c r="N481" s="2" t="b">
        <f t="shared" si="38"/>
        <v>0</v>
      </c>
      <c r="O481" s="2" t="b">
        <v>0</v>
      </c>
      <c r="P481" s="2" t="b">
        <f t="shared" si="39"/>
        <v>0</v>
      </c>
      <c r="R481" s="2" t="b">
        <f t="shared" si="40"/>
        <v>0</v>
      </c>
      <c r="S481" s="2" t="s">
        <v>1309</v>
      </c>
      <c r="T481" s="2" t="s">
        <v>1290</v>
      </c>
      <c r="U481" s="2" t="s">
        <v>1278</v>
      </c>
      <c r="V481" s="2" t="s">
        <v>1279</v>
      </c>
    </row>
    <row r="482" spans="1:22" ht="15.75" customHeight="1">
      <c r="A482" s="2" t="s">
        <v>640</v>
      </c>
      <c r="B482" s="2" t="s">
        <v>1301</v>
      </c>
      <c r="C482" s="2">
        <v>162</v>
      </c>
      <c r="D482" s="2">
        <f t="shared" si="36"/>
        <v>1.62</v>
      </c>
      <c r="E482" s="2">
        <v>65</v>
      </c>
      <c r="F482" s="22">
        <f t="shared" si="37"/>
        <v>24.767565919829291</v>
      </c>
      <c r="G482" s="2" t="b">
        <v>0</v>
      </c>
      <c r="H482" s="2" t="b">
        <v>0</v>
      </c>
      <c r="I482" s="2" t="b">
        <v>1</v>
      </c>
      <c r="J482" s="2" t="b">
        <v>0</v>
      </c>
      <c r="K482" s="2" t="s">
        <v>1326</v>
      </c>
      <c r="L482" s="2">
        <v>226</v>
      </c>
      <c r="N482" s="2" t="b">
        <f t="shared" si="38"/>
        <v>0</v>
      </c>
      <c r="O482" s="2" t="b">
        <v>0</v>
      </c>
      <c r="P482" s="2" t="b">
        <f t="shared" si="39"/>
        <v>0</v>
      </c>
      <c r="Q482" s="2" t="b">
        <v>0</v>
      </c>
      <c r="R482" s="2" t="b">
        <f t="shared" si="40"/>
        <v>0</v>
      </c>
      <c r="S482" s="2" t="s">
        <v>1318</v>
      </c>
      <c r="T482" s="2" t="s">
        <v>1290</v>
      </c>
      <c r="U482" s="2" t="s">
        <v>1300</v>
      </c>
      <c r="V482" s="2" t="s">
        <v>1275</v>
      </c>
    </row>
    <row r="483" spans="1:22" ht="15.75" customHeight="1">
      <c r="A483" s="2" t="s">
        <v>641</v>
      </c>
      <c r="B483" s="2" t="s">
        <v>1293</v>
      </c>
      <c r="C483" s="2">
        <v>160</v>
      </c>
      <c r="D483" s="2">
        <f t="shared" si="36"/>
        <v>1.6</v>
      </c>
      <c r="E483" s="2">
        <v>83.3</v>
      </c>
      <c r="F483" s="22">
        <f t="shared" si="37"/>
        <v>32.539062499999993</v>
      </c>
      <c r="G483" s="2" t="b">
        <v>0</v>
      </c>
      <c r="H483" s="2" t="b">
        <v>0</v>
      </c>
      <c r="I483" s="2" t="b">
        <v>0</v>
      </c>
      <c r="J483" s="2" t="b">
        <v>0</v>
      </c>
      <c r="K483" s="2" t="s">
        <v>1362</v>
      </c>
      <c r="L483" s="2">
        <v>212</v>
      </c>
      <c r="M483" s="2" t="b">
        <v>1</v>
      </c>
      <c r="N483" s="2" t="b">
        <f t="shared" si="38"/>
        <v>1</v>
      </c>
      <c r="O483" s="2" t="b">
        <v>0</v>
      </c>
      <c r="P483" s="2" t="b">
        <f t="shared" si="39"/>
        <v>0</v>
      </c>
      <c r="Q483" s="2" t="b">
        <v>1</v>
      </c>
      <c r="R483" s="2" t="b">
        <f t="shared" si="40"/>
        <v>1</v>
      </c>
      <c r="S483" s="2" t="s">
        <v>1286</v>
      </c>
      <c r="T483" s="2" t="s">
        <v>1273</v>
      </c>
      <c r="U483" s="2" t="s">
        <v>1278</v>
      </c>
      <c r="V483" s="2" t="s">
        <v>1275</v>
      </c>
    </row>
    <row r="484" spans="1:22" ht="15.75" customHeight="1">
      <c r="A484" s="2" t="s">
        <v>642</v>
      </c>
      <c r="B484" s="2" t="s">
        <v>1307</v>
      </c>
      <c r="C484" s="2">
        <v>153</v>
      </c>
      <c r="D484" s="2">
        <f t="shared" si="36"/>
        <v>1.53</v>
      </c>
      <c r="E484" s="2">
        <v>81.8</v>
      </c>
      <c r="F484" s="22">
        <f t="shared" si="37"/>
        <v>34.943825024563203</v>
      </c>
      <c r="G484" s="2" t="b">
        <v>0</v>
      </c>
      <c r="H484" s="2" t="b">
        <v>0</v>
      </c>
      <c r="I484" s="2" t="b">
        <v>0</v>
      </c>
      <c r="J484" s="2" t="b">
        <v>0</v>
      </c>
      <c r="K484" s="2" t="s">
        <v>1584</v>
      </c>
      <c r="L484" s="2">
        <v>204</v>
      </c>
      <c r="M484" s="2" t="b">
        <v>1</v>
      </c>
      <c r="N484" s="2" t="b">
        <f t="shared" si="38"/>
        <v>1</v>
      </c>
      <c r="O484" s="2" t="b">
        <v>0</v>
      </c>
      <c r="P484" s="2" t="b">
        <f t="shared" si="39"/>
        <v>0</v>
      </c>
      <c r="Q484" s="2" t="b">
        <v>1</v>
      </c>
      <c r="R484" s="2" t="b">
        <f t="shared" si="40"/>
        <v>1</v>
      </c>
      <c r="S484" s="2" t="s">
        <v>1286</v>
      </c>
      <c r="T484" s="2" t="s">
        <v>1273</v>
      </c>
      <c r="U484" s="2" t="s">
        <v>1300</v>
      </c>
      <c r="V484" s="2" t="s">
        <v>1287</v>
      </c>
    </row>
    <row r="485" spans="1:22" ht="15.75" customHeight="1">
      <c r="A485" s="2" t="s">
        <v>643</v>
      </c>
      <c r="B485" s="2" t="s">
        <v>1293</v>
      </c>
      <c r="C485" s="2">
        <v>165</v>
      </c>
      <c r="D485" s="2">
        <f t="shared" si="36"/>
        <v>1.65</v>
      </c>
      <c r="E485" s="2">
        <v>67.2</v>
      </c>
      <c r="F485" s="22">
        <f t="shared" si="37"/>
        <v>24.683195592286506</v>
      </c>
      <c r="G485" s="2" t="b">
        <v>0</v>
      </c>
      <c r="H485" s="2" t="b">
        <v>1</v>
      </c>
      <c r="I485" s="2" t="b">
        <v>0</v>
      </c>
      <c r="J485" s="2" t="b">
        <v>0</v>
      </c>
      <c r="K485" s="2" t="s">
        <v>1516</v>
      </c>
      <c r="L485" s="2">
        <v>226</v>
      </c>
      <c r="M485" s="2" t="b">
        <v>0</v>
      </c>
      <c r="N485" s="2" t="b">
        <f t="shared" si="38"/>
        <v>0</v>
      </c>
      <c r="O485" s="2" t="b">
        <v>0</v>
      </c>
      <c r="P485" s="2" t="b">
        <f t="shared" si="39"/>
        <v>0</v>
      </c>
      <c r="Q485" s="2" t="b">
        <v>0</v>
      </c>
      <c r="R485" s="2" t="b">
        <f t="shared" si="40"/>
        <v>0</v>
      </c>
      <c r="S485" s="2" t="s">
        <v>1327</v>
      </c>
      <c r="T485" s="2" t="s">
        <v>1273</v>
      </c>
      <c r="U485" s="2" t="s">
        <v>1274</v>
      </c>
      <c r="V485" s="2" t="s">
        <v>1287</v>
      </c>
    </row>
    <row r="486" spans="1:22" ht="15.75" customHeight="1">
      <c r="A486" s="2" t="s">
        <v>644</v>
      </c>
      <c r="B486" s="2" t="s">
        <v>1276</v>
      </c>
      <c r="C486" s="2">
        <v>152</v>
      </c>
      <c r="D486" s="2">
        <f t="shared" si="36"/>
        <v>1.52</v>
      </c>
      <c r="E486" s="2">
        <v>66.599999999999994</v>
      </c>
      <c r="F486" s="22">
        <f t="shared" si="37"/>
        <v>28.826177285318558</v>
      </c>
      <c r="G486" s="2" t="b">
        <v>1</v>
      </c>
      <c r="H486" s="2" t="b">
        <v>1</v>
      </c>
      <c r="I486" s="2" t="b">
        <v>1</v>
      </c>
      <c r="J486" s="2" t="b">
        <v>1</v>
      </c>
      <c r="K486" s="2" t="s">
        <v>1586</v>
      </c>
      <c r="L486" s="2">
        <v>183</v>
      </c>
      <c r="M486" s="2" t="b">
        <v>1</v>
      </c>
      <c r="N486" s="2" t="b">
        <f t="shared" si="38"/>
        <v>1</v>
      </c>
      <c r="O486" s="2" t="b">
        <v>1</v>
      </c>
      <c r="P486" s="2" t="b">
        <f t="shared" si="39"/>
        <v>1</v>
      </c>
      <c r="Q486" s="2" t="b">
        <v>1</v>
      </c>
      <c r="R486" s="2" t="b">
        <f t="shared" si="40"/>
        <v>1</v>
      </c>
      <c r="S486" s="2" t="s">
        <v>1299</v>
      </c>
      <c r="T486" s="2" t="s">
        <v>1273</v>
      </c>
      <c r="U486" s="2" t="s">
        <v>1278</v>
      </c>
      <c r="V486" s="2" t="s">
        <v>1287</v>
      </c>
    </row>
    <row r="487" spans="1:22" ht="15.75" customHeight="1">
      <c r="A487" s="2" t="s">
        <v>645</v>
      </c>
      <c r="B487" s="2" t="s">
        <v>1293</v>
      </c>
      <c r="C487" s="2">
        <v>165</v>
      </c>
      <c r="D487" s="2">
        <f t="shared" si="36"/>
        <v>1.65</v>
      </c>
      <c r="E487" s="2">
        <v>92.5</v>
      </c>
      <c r="F487" s="22">
        <f t="shared" si="37"/>
        <v>33.976124885215796</v>
      </c>
      <c r="G487" s="2" t="b">
        <v>0</v>
      </c>
      <c r="H487" s="2" t="b">
        <v>0</v>
      </c>
      <c r="I487" s="2" t="b">
        <v>0</v>
      </c>
      <c r="J487" s="2" t="b">
        <v>0</v>
      </c>
      <c r="K487" s="2" t="s">
        <v>1353</v>
      </c>
      <c r="L487" s="2">
        <v>212</v>
      </c>
      <c r="M487" s="2" t="b">
        <v>1</v>
      </c>
      <c r="N487" s="2" t="b">
        <f t="shared" si="38"/>
        <v>1</v>
      </c>
      <c r="O487" s="2" t="b">
        <v>0</v>
      </c>
      <c r="P487" s="2" t="b">
        <f t="shared" si="39"/>
        <v>0</v>
      </c>
      <c r="Q487" s="2" t="b">
        <v>1</v>
      </c>
      <c r="R487" s="2" t="b">
        <f t="shared" si="40"/>
        <v>1</v>
      </c>
      <c r="S487" s="2" t="s">
        <v>1312</v>
      </c>
      <c r="T487" s="2" t="s">
        <v>1273</v>
      </c>
      <c r="U487" s="2" t="s">
        <v>1300</v>
      </c>
      <c r="V487" s="2" t="s">
        <v>1279</v>
      </c>
    </row>
    <row r="488" spans="1:22" ht="15.75" customHeight="1">
      <c r="A488" s="2" t="s">
        <v>646</v>
      </c>
      <c r="B488" s="2" t="s">
        <v>1301</v>
      </c>
      <c r="C488" s="2">
        <v>175</v>
      </c>
      <c r="D488" s="2">
        <f t="shared" si="36"/>
        <v>1.75</v>
      </c>
      <c r="E488" s="2">
        <v>93.9</v>
      </c>
      <c r="F488" s="22">
        <f t="shared" si="37"/>
        <v>30.66122448979592</v>
      </c>
      <c r="G488" s="2" t="b">
        <v>0</v>
      </c>
      <c r="H488" s="2" t="b">
        <v>0</v>
      </c>
      <c r="I488" s="2" t="b">
        <v>0</v>
      </c>
      <c r="J488" s="2" t="b">
        <v>1</v>
      </c>
      <c r="K488" s="2" t="s">
        <v>1487</v>
      </c>
      <c r="L488" s="2">
        <v>204</v>
      </c>
      <c r="M488" s="2" t="b">
        <v>1</v>
      </c>
      <c r="N488" s="2" t="b">
        <f t="shared" si="38"/>
        <v>1</v>
      </c>
      <c r="O488" s="2" t="b">
        <v>1</v>
      </c>
      <c r="P488" s="2" t="b">
        <f t="shared" si="39"/>
        <v>1</v>
      </c>
      <c r="Q488" s="2" t="b">
        <v>1</v>
      </c>
      <c r="R488" s="2" t="b">
        <f t="shared" si="40"/>
        <v>1</v>
      </c>
      <c r="S488" s="2" t="s">
        <v>1327</v>
      </c>
      <c r="T488" s="2" t="s">
        <v>1290</v>
      </c>
      <c r="U488" s="2" t="s">
        <v>1300</v>
      </c>
      <c r="V488" s="2" t="s">
        <v>1296</v>
      </c>
    </row>
    <row r="489" spans="1:22" ht="15.75" customHeight="1">
      <c r="A489" s="2" t="s">
        <v>648</v>
      </c>
      <c r="B489" s="2" t="s">
        <v>1270</v>
      </c>
      <c r="C489" s="2">
        <v>178</v>
      </c>
      <c r="D489" s="2">
        <f t="shared" si="36"/>
        <v>1.78</v>
      </c>
      <c r="E489" s="2">
        <v>95.9</v>
      </c>
      <c r="F489" s="22">
        <f t="shared" si="37"/>
        <v>30.267642974371924</v>
      </c>
      <c r="G489" s="2" t="b">
        <v>0</v>
      </c>
      <c r="H489" s="2" t="b">
        <v>0</v>
      </c>
      <c r="I489" s="2" t="b">
        <v>0</v>
      </c>
      <c r="J489" s="2" t="b">
        <v>1</v>
      </c>
      <c r="K489" s="2" t="s">
        <v>1443</v>
      </c>
      <c r="L489" s="2">
        <v>164</v>
      </c>
      <c r="M489" s="2" t="b">
        <v>1</v>
      </c>
      <c r="N489" s="2" t="b">
        <f t="shared" si="38"/>
        <v>1</v>
      </c>
      <c r="O489" s="2" t="b">
        <v>0</v>
      </c>
      <c r="P489" s="2" t="b">
        <f t="shared" si="39"/>
        <v>0</v>
      </c>
      <c r="Q489" s="2" t="b">
        <v>1</v>
      </c>
      <c r="R489" s="2" t="b">
        <f t="shared" si="40"/>
        <v>1</v>
      </c>
      <c r="S489" s="2" t="s">
        <v>1338</v>
      </c>
      <c r="T489" s="2" t="s">
        <v>1290</v>
      </c>
      <c r="U489" s="2" t="s">
        <v>1274</v>
      </c>
      <c r="V489" s="2" t="s">
        <v>1296</v>
      </c>
    </row>
    <row r="490" spans="1:22" ht="15.75" customHeight="1">
      <c r="A490" s="2" t="s">
        <v>649</v>
      </c>
      <c r="B490" s="2" t="s">
        <v>1280</v>
      </c>
      <c r="C490" s="2">
        <v>150</v>
      </c>
      <c r="D490" s="2">
        <f t="shared" si="36"/>
        <v>1.5</v>
      </c>
      <c r="E490" s="2">
        <v>64</v>
      </c>
      <c r="F490" s="22">
        <f t="shared" si="37"/>
        <v>28.444444444444443</v>
      </c>
      <c r="G490" s="2" t="b">
        <v>0</v>
      </c>
      <c r="H490" s="2" t="s">
        <v>1290</v>
      </c>
      <c r="I490" s="2" t="s">
        <v>1290</v>
      </c>
      <c r="J490" s="2" t="s">
        <v>1290</v>
      </c>
      <c r="K490" s="2" t="s">
        <v>1587</v>
      </c>
      <c r="L490" s="2">
        <v>160</v>
      </c>
      <c r="M490" s="2" t="b">
        <v>1</v>
      </c>
      <c r="N490" s="2" t="b">
        <f t="shared" si="38"/>
        <v>1</v>
      </c>
      <c r="O490" s="2" t="b">
        <v>0</v>
      </c>
      <c r="P490" s="2" t="b">
        <f t="shared" si="39"/>
        <v>0</v>
      </c>
      <c r="Q490" s="2" t="b">
        <v>1</v>
      </c>
      <c r="R490" s="2" t="b">
        <f t="shared" si="40"/>
        <v>1</v>
      </c>
      <c r="S490" s="2" t="s">
        <v>1305</v>
      </c>
      <c r="T490" s="2" t="s">
        <v>1273</v>
      </c>
      <c r="U490" s="2" t="s">
        <v>1278</v>
      </c>
      <c r="V490" s="2" t="s">
        <v>1283</v>
      </c>
    </row>
    <row r="491" spans="1:22" ht="15.75" customHeight="1">
      <c r="A491" s="2" t="s">
        <v>650</v>
      </c>
      <c r="B491" s="2" t="s">
        <v>1307</v>
      </c>
      <c r="C491" s="2">
        <v>166</v>
      </c>
      <c r="D491" s="2">
        <f t="shared" si="36"/>
        <v>1.66</v>
      </c>
      <c r="E491" s="2">
        <v>60.9</v>
      </c>
      <c r="F491" s="22">
        <f t="shared" si="37"/>
        <v>22.100449992742053</v>
      </c>
      <c r="G491" s="2" t="b">
        <v>0</v>
      </c>
      <c r="H491" s="2" t="b">
        <v>0</v>
      </c>
      <c r="I491" s="2" t="b">
        <v>0</v>
      </c>
      <c r="J491" s="2" t="b">
        <v>0</v>
      </c>
      <c r="K491" s="2" t="s">
        <v>1573</v>
      </c>
      <c r="L491" s="2">
        <v>219</v>
      </c>
      <c r="M491" s="2" t="b">
        <v>0</v>
      </c>
      <c r="N491" s="2" t="b">
        <f t="shared" si="38"/>
        <v>0</v>
      </c>
      <c r="O491" s="2" t="b">
        <v>0</v>
      </c>
      <c r="P491" s="2" t="b">
        <f t="shared" si="39"/>
        <v>0</v>
      </c>
      <c r="Q491" s="2" t="b">
        <v>0</v>
      </c>
      <c r="R491" s="2" t="b">
        <f t="shared" si="40"/>
        <v>0</v>
      </c>
      <c r="S491" s="2" t="s">
        <v>1309</v>
      </c>
      <c r="T491" s="2" t="s">
        <v>1290</v>
      </c>
      <c r="U491" s="2" t="s">
        <v>1278</v>
      </c>
      <c r="V491" s="2" t="s">
        <v>1283</v>
      </c>
    </row>
    <row r="492" spans="1:22" ht="15.75" customHeight="1">
      <c r="A492" s="2" t="s">
        <v>651</v>
      </c>
      <c r="B492" s="2" t="s">
        <v>1284</v>
      </c>
      <c r="C492" s="2">
        <v>161</v>
      </c>
      <c r="D492" s="2">
        <f t="shared" si="36"/>
        <v>1.61</v>
      </c>
      <c r="E492" s="2">
        <v>85.3</v>
      </c>
      <c r="F492" s="22">
        <f t="shared" si="37"/>
        <v>32.907681030824421</v>
      </c>
      <c r="G492" s="2" t="b">
        <v>0</v>
      </c>
      <c r="H492" s="2" t="b">
        <v>0</v>
      </c>
      <c r="I492" s="2" t="b">
        <v>0</v>
      </c>
      <c r="J492" s="2" t="b">
        <v>1</v>
      </c>
      <c r="K492" s="2" t="s">
        <v>1331</v>
      </c>
      <c r="L492" s="2">
        <v>171</v>
      </c>
      <c r="M492" s="2" t="b">
        <v>1</v>
      </c>
      <c r="N492" s="2" t="b">
        <f t="shared" si="38"/>
        <v>1</v>
      </c>
      <c r="O492" s="2" t="b">
        <v>1</v>
      </c>
      <c r="P492" s="2" t="b">
        <f t="shared" si="39"/>
        <v>1</v>
      </c>
      <c r="Q492" s="2" t="b">
        <v>1</v>
      </c>
      <c r="R492" s="2" t="b">
        <f t="shared" si="40"/>
        <v>1</v>
      </c>
      <c r="S492" s="2" t="s">
        <v>1305</v>
      </c>
      <c r="T492" s="2" t="s">
        <v>1273</v>
      </c>
      <c r="U492" s="2" t="s">
        <v>1300</v>
      </c>
      <c r="V492" s="2" t="s">
        <v>1287</v>
      </c>
    </row>
    <row r="493" spans="1:22" ht="15.75" customHeight="1">
      <c r="A493" s="2" t="s">
        <v>652</v>
      </c>
      <c r="B493" s="2" t="s">
        <v>1270</v>
      </c>
      <c r="C493" s="2">
        <v>175</v>
      </c>
      <c r="D493" s="2">
        <f t="shared" si="36"/>
        <v>1.75</v>
      </c>
      <c r="E493" s="2">
        <v>86.1</v>
      </c>
      <c r="F493" s="22">
        <f t="shared" si="37"/>
        <v>28.114285714285714</v>
      </c>
      <c r="G493" s="2" t="b">
        <v>0</v>
      </c>
      <c r="H493" s="2" t="b">
        <v>0</v>
      </c>
      <c r="I493" s="2" t="b">
        <v>0</v>
      </c>
      <c r="J493" s="2" t="b">
        <v>1</v>
      </c>
      <c r="K493" s="2" t="s">
        <v>1315</v>
      </c>
      <c r="L493" s="2">
        <v>212</v>
      </c>
      <c r="M493" s="2" t="b">
        <v>1</v>
      </c>
      <c r="N493" s="2" t="b">
        <f t="shared" si="38"/>
        <v>1</v>
      </c>
      <c r="O493" s="2" t="b">
        <v>0</v>
      </c>
      <c r="P493" s="2" t="b">
        <f t="shared" si="39"/>
        <v>0</v>
      </c>
      <c r="Q493" s="2" t="b">
        <v>1</v>
      </c>
      <c r="R493" s="2" t="b">
        <f t="shared" si="40"/>
        <v>1</v>
      </c>
      <c r="S493" s="2" t="s">
        <v>1265</v>
      </c>
      <c r="T493" s="2" t="s">
        <v>1290</v>
      </c>
      <c r="U493" s="2" t="s">
        <v>1278</v>
      </c>
      <c r="V493" s="2" t="s">
        <v>1287</v>
      </c>
    </row>
    <row r="494" spans="1:22" ht="15.75" customHeight="1">
      <c r="A494" s="2" t="s">
        <v>653</v>
      </c>
      <c r="B494" s="2" t="s">
        <v>1280</v>
      </c>
      <c r="C494" s="2">
        <v>164</v>
      </c>
      <c r="D494" s="2">
        <f t="shared" si="36"/>
        <v>1.64</v>
      </c>
      <c r="E494" s="2">
        <v>90.8</v>
      </c>
      <c r="F494" s="22">
        <f t="shared" si="37"/>
        <v>33.759666864961339</v>
      </c>
      <c r="G494" s="2" t="b">
        <v>0</v>
      </c>
      <c r="H494" s="2" t="b">
        <v>1</v>
      </c>
      <c r="I494" s="2" t="b">
        <v>1</v>
      </c>
      <c r="J494" s="2" t="b">
        <v>1</v>
      </c>
      <c r="K494" s="2" t="s">
        <v>1588</v>
      </c>
      <c r="L494" s="2">
        <v>180</v>
      </c>
      <c r="M494" s="2" t="b">
        <v>1</v>
      </c>
      <c r="N494" s="2" t="b">
        <f t="shared" si="38"/>
        <v>1</v>
      </c>
      <c r="O494" s="2" t="b">
        <v>1</v>
      </c>
      <c r="P494" s="2" t="b">
        <f t="shared" si="39"/>
        <v>1</v>
      </c>
      <c r="Q494" s="2" t="b">
        <v>1</v>
      </c>
      <c r="R494" s="2" t="b">
        <f t="shared" si="40"/>
        <v>1</v>
      </c>
      <c r="S494" s="2" t="s">
        <v>1299</v>
      </c>
      <c r="U494" s="2" t="s">
        <v>1300</v>
      </c>
      <c r="V494" s="2" t="s">
        <v>1287</v>
      </c>
    </row>
    <row r="495" spans="1:22" ht="15.75" customHeight="1">
      <c r="A495" s="2" t="s">
        <v>654</v>
      </c>
      <c r="B495" s="2" t="s">
        <v>1301</v>
      </c>
      <c r="C495" s="2">
        <v>160</v>
      </c>
      <c r="D495" s="2">
        <f t="shared" si="36"/>
        <v>1.6</v>
      </c>
      <c r="E495" s="2">
        <v>56.6</v>
      </c>
      <c r="F495" s="22">
        <f t="shared" si="37"/>
        <v>22.109374999999996</v>
      </c>
      <c r="G495" s="2" t="b">
        <v>0</v>
      </c>
      <c r="H495" s="2" t="b">
        <v>0</v>
      </c>
      <c r="I495" s="2" t="b">
        <v>0</v>
      </c>
      <c r="J495" s="2" t="b">
        <v>0</v>
      </c>
      <c r="K495" s="2" t="s">
        <v>1335</v>
      </c>
      <c r="L495" s="2">
        <v>195</v>
      </c>
      <c r="M495" s="2" t="b">
        <v>0</v>
      </c>
      <c r="N495" s="2" t="b">
        <f t="shared" si="38"/>
        <v>0</v>
      </c>
      <c r="O495" s="2" t="b">
        <v>0</v>
      </c>
      <c r="P495" s="2" t="b">
        <f t="shared" si="39"/>
        <v>0</v>
      </c>
      <c r="Q495" s="2" t="b">
        <v>0</v>
      </c>
      <c r="R495" s="2" t="b">
        <f t="shared" si="40"/>
        <v>0</v>
      </c>
      <c r="S495" s="2" t="s">
        <v>1265</v>
      </c>
      <c r="T495" s="2" t="s">
        <v>1273</v>
      </c>
      <c r="U495" s="2" t="s">
        <v>1274</v>
      </c>
      <c r="V495" s="2" t="s">
        <v>1287</v>
      </c>
    </row>
    <row r="496" spans="1:22" ht="15.75" customHeight="1">
      <c r="A496" s="2" t="s">
        <v>656</v>
      </c>
      <c r="B496" s="2" t="s">
        <v>1319</v>
      </c>
      <c r="C496" s="2">
        <v>166</v>
      </c>
      <c r="D496" s="2">
        <f t="shared" si="36"/>
        <v>1.66</v>
      </c>
      <c r="E496" s="2">
        <v>89.2</v>
      </c>
      <c r="F496" s="22">
        <f t="shared" si="37"/>
        <v>32.370445637973582</v>
      </c>
      <c r="G496" s="2" t="b">
        <v>1</v>
      </c>
      <c r="H496" s="2" t="b">
        <v>0</v>
      </c>
      <c r="I496" s="2" t="b">
        <v>0</v>
      </c>
      <c r="J496" s="2" t="b">
        <v>1</v>
      </c>
      <c r="K496" s="2" t="s">
        <v>1589</v>
      </c>
      <c r="L496" s="2">
        <v>189</v>
      </c>
      <c r="M496" s="2" t="b">
        <v>1</v>
      </c>
      <c r="N496" s="2" t="b">
        <f t="shared" si="38"/>
        <v>1</v>
      </c>
      <c r="O496" s="2" t="b">
        <v>1</v>
      </c>
      <c r="P496" s="2" t="b">
        <f t="shared" si="39"/>
        <v>1</v>
      </c>
      <c r="Q496" s="2" t="b">
        <v>1</v>
      </c>
      <c r="R496" s="2" t="b">
        <f t="shared" si="40"/>
        <v>1</v>
      </c>
      <c r="S496" s="2" t="s">
        <v>1292</v>
      </c>
      <c r="T496" s="2" t="s">
        <v>1290</v>
      </c>
      <c r="U496" s="2" t="s">
        <v>1274</v>
      </c>
      <c r="V496" s="2" t="s">
        <v>1279</v>
      </c>
    </row>
    <row r="497" spans="1:22" ht="15.75" customHeight="1">
      <c r="A497" s="2" t="s">
        <v>657</v>
      </c>
      <c r="B497" s="2" t="s">
        <v>1270</v>
      </c>
      <c r="C497" s="2">
        <v>162</v>
      </c>
      <c r="D497" s="2">
        <f t="shared" si="36"/>
        <v>1.62</v>
      </c>
      <c r="E497" s="2">
        <v>60.3</v>
      </c>
      <c r="F497" s="22">
        <f t="shared" si="37"/>
        <v>22.976680384087786</v>
      </c>
      <c r="G497" s="2" t="b">
        <v>0</v>
      </c>
      <c r="H497" s="2" t="b">
        <v>0</v>
      </c>
      <c r="I497" s="2" t="b">
        <v>1</v>
      </c>
      <c r="J497" s="2" t="b">
        <v>0</v>
      </c>
      <c r="K497" s="2" t="s">
        <v>1552</v>
      </c>
      <c r="L497" s="2">
        <v>175</v>
      </c>
      <c r="N497" s="2" t="b">
        <f t="shared" si="38"/>
        <v>0</v>
      </c>
      <c r="O497" s="2" t="b">
        <v>0</v>
      </c>
      <c r="P497" s="2" t="b">
        <f t="shared" si="39"/>
        <v>0</v>
      </c>
      <c r="R497" s="2" t="b">
        <f t="shared" si="40"/>
        <v>0</v>
      </c>
      <c r="S497" s="2" t="s">
        <v>1318</v>
      </c>
      <c r="T497" s="2" t="s">
        <v>1290</v>
      </c>
      <c r="U497" s="2" t="s">
        <v>1274</v>
      </c>
      <c r="V497" s="2" t="s">
        <v>1287</v>
      </c>
    </row>
    <row r="498" spans="1:22" ht="15.75" customHeight="1">
      <c r="A498" s="2" t="s">
        <v>658</v>
      </c>
      <c r="B498" s="2" t="s">
        <v>1284</v>
      </c>
      <c r="C498" s="2">
        <v>166</v>
      </c>
      <c r="D498" s="2">
        <f t="shared" si="36"/>
        <v>1.66</v>
      </c>
      <c r="E498" s="2">
        <v>55.5</v>
      </c>
      <c r="F498" s="22">
        <f t="shared" si="37"/>
        <v>20.140804180577735</v>
      </c>
      <c r="G498" s="2" t="b">
        <v>0</v>
      </c>
      <c r="H498" s="2" t="b">
        <v>0</v>
      </c>
      <c r="I498" s="2" t="b">
        <v>0</v>
      </c>
      <c r="J498" s="2" t="b">
        <v>0</v>
      </c>
      <c r="K498" s="2" t="s">
        <v>1590</v>
      </c>
      <c r="L498" s="2">
        <v>178</v>
      </c>
      <c r="M498" s="2" t="b">
        <v>0</v>
      </c>
      <c r="N498" s="2" t="b">
        <f t="shared" si="38"/>
        <v>0</v>
      </c>
      <c r="O498" s="2" t="b">
        <v>0</v>
      </c>
      <c r="P498" s="2" t="b">
        <f t="shared" si="39"/>
        <v>0</v>
      </c>
      <c r="Q498" s="2" t="b">
        <v>0</v>
      </c>
      <c r="R498" s="2" t="b">
        <f t="shared" si="40"/>
        <v>0</v>
      </c>
      <c r="S498" s="2" t="s">
        <v>1338</v>
      </c>
      <c r="T498" s="2" t="s">
        <v>1273</v>
      </c>
      <c r="U498" s="2" t="s">
        <v>1274</v>
      </c>
      <c r="V498" s="2" t="s">
        <v>1287</v>
      </c>
    </row>
    <row r="499" spans="1:22" ht="15.75" customHeight="1">
      <c r="A499" s="2" t="s">
        <v>659</v>
      </c>
      <c r="B499" s="2" t="s">
        <v>1293</v>
      </c>
      <c r="C499" s="2">
        <v>179</v>
      </c>
      <c r="D499" s="2">
        <f t="shared" si="36"/>
        <v>1.79</v>
      </c>
      <c r="E499" s="2">
        <v>91.9</v>
      </c>
      <c r="F499" s="22">
        <f t="shared" si="37"/>
        <v>28.682001185980464</v>
      </c>
      <c r="G499" s="2" t="b">
        <v>1</v>
      </c>
      <c r="H499" s="2" t="b">
        <v>0</v>
      </c>
      <c r="I499" s="2" t="b">
        <v>1</v>
      </c>
      <c r="J499" s="2" t="b">
        <v>0</v>
      </c>
      <c r="K499" s="2" t="s">
        <v>1463</v>
      </c>
      <c r="L499" s="2">
        <v>214</v>
      </c>
      <c r="M499" s="2" t="b">
        <v>0</v>
      </c>
      <c r="N499" s="2" t="b">
        <f t="shared" si="38"/>
        <v>0</v>
      </c>
      <c r="O499" s="2" t="b">
        <v>1</v>
      </c>
      <c r="P499" s="2" t="b">
        <f t="shared" si="39"/>
        <v>1</v>
      </c>
      <c r="Q499" s="2" t="b">
        <v>1</v>
      </c>
      <c r="R499" s="2" t="b">
        <f t="shared" si="40"/>
        <v>1</v>
      </c>
      <c r="S499" s="2" t="s">
        <v>1289</v>
      </c>
      <c r="T499" s="2" t="s">
        <v>1273</v>
      </c>
      <c r="U499" s="2" t="s">
        <v>1278</v>
      </c>
      <c r="V499" s="2" t="s">
        <v>1275</v>
      </c>
    </row>
    <row r="500" spans="1:22" ht="15.75" customHeight="1">
      <c r="A500" s="2" t="s">
        <v>660</v>
      </c>
      <c r="B500" s="2" t="s">
        <v>1319</v>
      </c>
      <c r="C500" s="2">
        <v>152</v>
      </c>
      <c r="D500" s="2">
        <f t="shared" si="36"/>
        <v>1.52</v>
      </c>
      <c r="E500" s="2">
        <v>47.9</v>
      </c>
      <c r="F500" s="22">
        <f t="shared" si="37"/>
        <v>20.732340720221607</v>
      </c>
      <c r="G500" s="2" t="b">
        <v>0</v>
      </c>
      <c r="H500" s="2" t="b">
        <v>1</v>
      </c>
      <c r="I500" s="2" t="b">
        <v>0</v>
      </c>
      <c r="J500" s="2" t="b">
        <v>0</v>
      </c>
      <c r="K500" s="2" t="s">
        <v>1396</v>
      </c>
      <c r="L500" s="2">
        <v>166</v>
      </c>
      <c r="M500" s="2" t="b">
        <v>0</v>
      </c>
      <c r="N500" s="2" t="b">
        <f t="shared" si="38"/>
        <v>0</v>
      </c>
      <c r="O500" s="2" t="b">
        <v>0</v>
      </c>
      <c r="P500" s="2" t="b">
        <f t="shared" si="39"/>
        <v>0</v>
      </c>
      <c r="Q500" s="2" t="b">
        <v>0</v>
      </c>
      <c r="R500" s="2" t="b">
        <f t="shared" si="40"/>
        <v>0</v>
      </c>
      <c r="S500" s="2" t="s">
        <v>1289</v>
      </c>
      <c r="T500" s="2" t="s">
        <v>1290</v>
      </c>
      <c r="U500" s="2" t="s">
        <v>1278</v>
      </c>
      <c r="V500" s="2" t="s">
        <v>1283</v>
      </c>
    </row>
    <row r="501" spans="1:22" ht="15.75" customHeight="1">
      <c r="A501" s="2" t="s">
        <v>661</v>
      </c>
      <c r="B501" s="2" t="s">
        <v>1301</v>
      </c>
      <c r="C501" s="2">
        <v>164</v>
      </c>
      <c r="D501" s="2">
        <f t="shared" si="36"/>
        <v>1.64</v>
      </c>
      <c r="E501" s="2">
        <v>70.900000000000006</v>
      </c>
      <c r="F501" s="22">
        <f t="shared" si="37"/>
        <v>26.36079714455682</v>
      </c>
      <c r="G501" s="2" t="b">
        <v>1</v>
      </c>
      <c r="H501" s="2" t="b">
        <v>1</v>
      </c>
      <c r="I501" s="2" t="b">
        <v>1</v>
      </c>
      <c r="J501" s="2" t="b">
        <v>0</v>
      </c>
      <c r="K501" s="2" t="s">
        <v>1591</v>
      </c>
      <c r="L501" s="2">
        <v>171</v>
      </c>
      <c r="M501" s="2" t="b">
        <v>0</v>
      </c>
      <c r="N501" s="2" t="b">
        <f t="shared" si="38"/>
        <v>0</v>
      </c>
      <c r="P501" s="2" t="b">
        <f t="shared" si="39"/>
        <v>0</v>
      </c>
      <c r="R501" s="2" t="b">
        <f t="shared" si="40"/>
        <v>0</v>
      </c>
      <c r="S501" s="2" t="s">
        <v>1305</v>
      </c>
      <c r="T501" s="2" t="s">
        <v>1290</v>
      </c>
      <c r="U501" s="2" t="s">
        <v>1278</v>
      </c>
      <c r="V501" s="2" t="s">
        <v>1275</v>
      </c>
    </row>
    <row r="502" spans="1:22" ht="15.75" customHeight="1">
      <c r="A502" s="2" t="s">
        <v>662</v>
      </c>
      <c r="B502" s="2" t="s">
        <v>1301</v>
      </c>
      <c r="C502" s="2">
        <v>170</v>
      </c>
      <c r="D502" s="2">
        <f t="shared" si="36"/>
        <v>1.7</v>
      </c>
      <c r="E502" s="2">
        <v>87.8</v>
      </c>
      <c r="F502" s="22">
        <f t="shared" si="37"/>
        <v>30.380622837370243</v>
      </c>
      <c r="G502" s="2" t="b">
        <v>0</v>
      </c>
      <c r="H502" s="2" t="b">
        <v>0</v>
      </c>
      <c r="I502" s="2" t="b">
        <v>0</v>
      </c>
      <c r="J502" s="2" t="b">
        <v>0</v>
      </c>
      <c r="K502" s="2" t="s">
        <v>1592</v>
      </c>
      <c r="L502" s="2">
        <v>203</v>
      </c>
      <c r="M502" s="2" t="b">
        <v>1</v>
      </c>
      <c r="N502" s="2" t="b">
        <f t="shared" si="38"/>
        <v>1</v>
      </c>
      <c r="O502" s="2" t="b">
        <v>1</v>
      </c>
      <c r="P502" s="2" t="b">
        <f t="shared" si="39"/>
        <v>1</v>
      </c>
      <c r="Q502" s="2" t="b">
        <v>1</v>
      </c>
      <c r="R502" s="2" t="b">
        <f t="shared" si="40"/>
        <v>1</v>
      </c>
      <c r="S502" s="2" t="s">
        <v>1312</v>
      </c>
      <c r="T502" s="2" t="s">
        <v>1273</v>
      </c>
      <c r="U502" s="2" t="s">
        <v>1278</v>
      </c>
      <c r="V502" s="2" t="s">
        <v>1296</v>
      </c>
    </row>
    <row r="503" spans="1:22" ht="15.75" customHeight="1">
      <c r="A503" s="2" t="s">
        <v>663</v>
      </c>
      <c r="B503" s="2" t="s">
        <v>1301</v>
      </c>
      <c r="C503" s="2">
        <v>178</v>
      </c>
      <c r="D503" s="2">
        <f t="shared" si="36"/>
        <v>1.78</v>
      </c>
      <c r="E503" s="2">
        <v>94.4</v>
      </c>
      <c r="F503" s="22">
        <f t="shared" si="37"/>
        <v>29.79421790178008</v>
      </c>
      <c r="G503" s="2" t="b">
        <v>0</v>
      </c>
      <c r="H503" s="2" t="b">
        <v>0</v>
      </c>
      <c r="I503" s="2" t="b">
        <v>0</v>
      </c>
      <c r="J503" s="2" t="b">
        <v>1</v>
      </c>
      <c r="K503" s="2" t="s">
        <v>1380</v>
      </c>
      <c r="L503" s="2">
        <v>199</v>
      </c>
      <c r="M503" s="2" t="b">
        <v>1</v>
      </c>
      <c r="N503" s="2" t="b">
        <f t="shared" si="38"/>
        <v>1</v>
      </c>
      <c r="O503" s="2" t="b">
        <v>0</v>
      </c>
      <c r="P503" s="2" t="b">
        <f t="shared" si="39"/>
        <v>0</v>
      </c>
      <c r="Q503" s="2" t="b">
        <v>1</v>
      </c>
      <c r="R503" s="2" t="b">
        <f t="shared" si="40"/>
        <v>1</v>
      </c>
      <c r="S503" s="2" t="s">
        <v>1299</v>
      </c>
      <c r="T503" s="2" t="s">
        <v>1290</v>
      </c>
      <c r="U503" s="2" t="s">
        <v>1278</v>
      </c>
      <c r="V503" s="2" t="s">
        <v>1296</v>
      </c>
    </row>
    <row r="504" spans="1:22" ht="15.75" customHeight="1">
      <c r="A504" s="2" t="s">
        <v>664</v>
      </c>
      <c r="B504" s="2" t="s">
        <v>1270</v>
      </c>
      <c r="C504" s="2">
        <v>166</v>
      </c>
      <c r="D504" s="2">
        <f t="shared" si="36"/>
        <v>1.66</v>
      </c>
      <c r="E504" s="2">
        <v>79.5</v>
      </c>
      <c r="F504" s="22">
        <f t="shared" si="37"/>
        <v>28.850341123530267</v>
      </c>
      <c r="G504" s="2" t="b">
        <v>0</v>
      </c>
      <c r="H504" s="2" t="b">
        <v>0</v>
      </c>
      <c r="I504" s="2" t="b">
        <v>0</v>
      </c>
      <c r="J504" s="2" t="b">
        <v>1</v>
      </c>
      <c r="K504" s="2" t="s">
        <v>1509</v>
      </c>
      <c r="L504" s="2">
        <v>213</v>
      </c>
      <c r="M504" s="2" t="b">
        <v>1</v>
      </c>
      <c r="N504" s="2" t="b">
        <f t="shared" si="38"/>
        <v>1</v>
      </c>
      <c r="O504" s="2" t="b">
        <v>0</v>
      </c>
      <c r="P504" s="2" t="b">
        <f t="shared" si="39"/>
        <v>0</v>
      </c>
      <c r="Q504" s="2" t="b">
        <v>1</v>
      </c>
      <c r="R504" s="2" t="b">
        <f t="shared" si="40"/>
        <v>1</v>
      </c>
      <c r="S504" s="2" t="s">
        <v>1272</v>
      </c>
      <c r="U504" s="2" t="s">
        <v>1278</v>
      </c>
      <c r="V504" s="2" t="s">
        <v>1283</v>
      </c>
    </row>
    <row r="505" spans="1:22" ht="15.75" customHeight="1">
      <c r="A505" s="2" t="s">
        <v>665</v>
      </c>
      <c r="B505" s="2" t="s">
        <v>1280</v>
      </c>
      <c r="C505" s="2">
        <v>178</v>
      </c>
      <c r="D505" s="2">
        <f t="shared" si="36"/>
        <v>1.78</v>
      </c>
      <c r="E505" s="2">
        <v>95</v>
      </c>
      <c r="F505" s="22">
        <f t="shared" si="37"/>
        <v>29.983587930816814</v>
      </c>
      <c r="G505" s="2" t="b">
        <v>0</v>
      </c>
      <c r="H505" s="2" t="b">
        <v>0</v>
      </c>
      <c r="I505" s="2" t="b">
        <v>1</v>
      </c>
      <c r="J505" s="2" t="b">
        <v>1</v>
      </c>
      <c r="K505" s="2" t="s">
        <v>1388</v>
      </c>
      <c r="L505" s="2">
        <v>194</v>
      </c>
      <c r="M505" s="2" t="b">
        <v>1</v>
      </c>
      <c r="N505" s="2" t="b">
        <f t="shared" si="38"/>
        <v>1</v>
      </c>
      <c r="O505" s="2" t="b">
        <v>1</v>
      </c>
      <c r="P505" s="2" t="b">
        <f t="shared" si="39"/>
        <v>1</v>
      </c>
      <c r="Q505" s="2" t="b">
        <v>1</v>
      </c>
      <c r="R505" s="2" t="b">
        <f t="shared" si="40"/>
        <v>1</v>
      </c>
      <c r="S505" s="2" t="s">
        <v>1265</v>
      </c>
      <c r="T505" s="2" t="s">
        <v>1290</v>
      </c>
      <c r="U505" s="2" t="s">
        <v>1278</v>
      </c>
      <c r="V505" s="2" t="s">
        <v>1275</v>
      </c>
    </row>
    <row r="506" spans="1:22" ht="15.75" customHeight="1">
      <c r="A506" s="2" t="s">
        <v>666</v>
      </c>
      <c r="B506" s="2" t="s">
        <v>1276</v>
      </c>
      <c r="C506" s="2">
        <v>176</v>
      </c>
      <c r="D506" s="2">
        <f t="shared" si="36"/>
        <v>1.76</v>
      </c>
      <c r="E506" s="2">
        <v>91.7</v>
      </c>
      <c r="F506" s="22">
        <f t="shared" si="37"/>
        <v>29.60356404958678</v>
      </c>
      <c r="G506" s="2" t="b">
        <v>0</v>
      </c>
      <c r="H506" s="2" t="b">
        <v>0</v>
      </c>
      <c r="I506" s="2" t="b">
        <v>0</v>
      </c>
      <c r="J506" s="2" t="b">
        <v>0</v>
      </c>
      <c r="K506" s="2" t="s">
        <v>1489</v>
      </c>
      <c r="L506" s="2">
        <v>225</v>
      </c>
      <c r="M506" s="2" t="b">
        <v>0</v>
      </c>
      <c r="N506" s="2" t="b">
        <f t="shared" si="38"/>
        <v>0</v>
      </c>
      <c r="O506" s="2" t="b">
        <v>1</v>
      </c>
      <c r="P506" s="2" t="b">
        <f t="shared" si="39"/>
        <v>1</v>
      </c>
      <c r="Q506" s="2" t="b">
        <v>1</v>
      </c>
      <c r="R506" s="2" t="b">
        <f t="shared" si="40"/>
        <v>1</v>
      </c>
      <c r="S506" s="2" t="s">
        <v>1265</v>
      </c>
      <c r="T506" s="2" t="s">
        <v>1290</v>
      </c>
      <c r="U506" s="2" t="s">
        <v>1274</v>
      </c>
      <c r="V506" s="2" t="s">
        <v>1296</v>
      </c>
    </row>
    <row r="507" spans="1:22" ht="15.75" customHeight="1">
      <c r="A507" s="2" t="s">
        <v>667</v>
      </c>
      <c r="B507" s="2" t="s">
        <v>1319</v>
      </c>
      <c r="C507" s="2">
        <v>172</v>
      </c>
      <c r="D507" s="2">
        <f t="shared" si="36"/>
        <v>1.72</v>
      </c>
      <c r="E507" s="2">
        <v>94.5</v>
      </c>
      <c r="F507" s="22">
        <f t="shared" si="37"/>
        <v>31.942942130881562</v>
      </c>
      <c r="G507" s="2" t="b">
        <v>0</v>
      </c>
      <c r="H507" s="2" t="b">
        <v>0</v>
      </c>
      <c r="I507" s="2" t="b">
        <v>0</v>
      </c>
      <c r="J507" s="2" t="b">
        <v>1</v>
      </c>
      <c r="K507" s="2" t="s">
        <v>1428</v>
      </c>
      <c r="L507" s="2">
        <v>224</v>
      </c>
      <c r="M507" s="2" t="b">
        <v>1</v>
      </c>
      <c r="N507" s="2" t="b">
        <f t="shared" si="38"/>
        <v>1</v>
      </c>
      <c r="O507" s="2" t="b">
        <v>1</v>
      </c>
      <c r="P507" s="2" t="b">
        <f t="shared" si="39"/>
        <v>1</v>
      </c>
      <c r="Q507" s="2" t="b">
        <v>1</v>
      </c>
      <c r="R507" s="2" t="b">
        <f t="shared" si="40"/>
        <v>1</v>
      </c>
      <c r="S507" s="2" t="s">
        <v>1312</v>
      </c>
      <c r="T507" s="2" t="s">
        <v>1273</v>
      </c>
      <c r="U507" s="2" t="s">
        <v>1274</v>
      </c>
      <c r="V507" s="2" t="s">
        <v>1279</v>
      </c>
    </row>
    <row r="508" spans="1:22" ht="15.75" customHeight="1">
      <c r="A508" s="2" t="s">
        <v>668</v>
      </c>
      <c r="B508" s="2" t="s">
        <v>1284</v>
      </c>
      <c r="C508" s="2">
        <v>169</v>
      </c>
      <c r="D508" s="2">
        <f t="shared" si="36"/>
        <v>1.69</v>
      </c>
      <c r="E508" s="2">
        <v>73</v>
      </c>
      <c r="F508" s="22">
        <f t="shared" si="37"/>
        <v>25.559329155141629</v>
      </c>
      <c r="G508" s="2" t="b">
        <v>0</v>
      </c>
      <c r="H508" s="2" t="b">
        <v>1</v>
      </c>
      <c r="I508" s="2" t="b">
        <v>1</v>
      </c>
      <c r="J508" s="2" t="b">
        <v>0</v>
      </c>
      <c r="K508" s="2" t="s">
        <v>1392</v>
      </c>
      <c r="L508" s="2">
        <v>163</v>
      </c>
      <c r="M508" s="2" t="b">
        <v>0</v>
      </c>
      <c r="N508" s="2" t="b">
        <f t="shared" si="38"/>
        <v>0</v>
      </c>
      <c r="O508" s="2" t="b">
        <v>0</v>
      </c>
      <c r="P508" s="2" t="b">
        <f t="shared" si="39"/>
        <v>0</v>
      </c>
      <c r="Q508" s="2" t="b">
        <v>0</v>
      </c>
      <c r="R508" s="2" t="b">
        <f t="shared" si="40"/>
        <v>0</v>
      </c>
      <c r="S508" s="2" t="s">
        <v>1309</v>
      </c>
      <c r="T508" s="2" t="s">
        <v>1290</v>
      </c>
      <c r="U508" s="2" t="s">
        <v>1278</v>
      </c>
      <c r="V508" s="2" t="s">
        <v>1279</v>
      </c>
    </row>
    <row r="509" spans="1:22" ht="15.75" customHeight="1">
      <c r="A509" s="2" t="s">
        <v>669</v>
      </c>
      <c r="B509" s="2" t="s">
        <v>1319</v>
      </c>
      <c r="C509" s="2">
        <v>167</v>
      </c>
      <c r="D509" s="2">
        <f t="shared" si="36"/>
        <v>1.67</v>
      </c>
      <c r="E509" s="2">
        <v>80</v>
      </c>
      <c r="F509" s="22">
        <f t="shared" si="37"/>
        <v>28.685144680698485</v>
      </c>
      <c r="G509" s="2" t="b">
        <v>0</v>
      </c>
      <c r="H509" s="2" t="b">
        <v>1</v>
      </c>
      <c r="I509" s="2" t="b">
        <v>1</v>
      </c>
      <c r="J509" s="2" t="b">
        <v>1</v>
      </c>
      <c r="K509" s="2" t="s">
        <v>1593</v>
      </c>
      <c r="L509" s="2">
        <v>154</v>
      </c>
      <c r="M509" s="2" t="b">
        <v>1</v>
      </c>
      <c r="N509" s="2" t="b">
        <f t="shared" si="38"/>
        <v>1</v>
      </c>
      <c r="O509" s="2" t="b">
        <v>1</v>
      </c>
      <c r="P509" s="2" t="b">
        <f t="shared" si="39"/>
        <v>1</v>
      </c>
      <c r="Q509" s="2" t="b">
        <v>1</v>
      </c>
      <c r="R509" s="2" t="b">
        <f t="shared" si="40"/>
        <v>1</v>
      </c>
      <c r="S509" s="2" t="s">
        <v>1338</v>
      </c>
      <c r="T509" s="2" t="s">
        <v>1273</v>
      </c>
      <c r="U509" s="2" t="s">
        <v>1278</v>
      </c>
      <c r="V509" s="2" t="s">
        <v>1279</v>
      </c>
    </row>
    <row r="510" spans="1:22" ht="15.75" customHeight="1">
      <c r="A510" s="2" t="s">
        <v>670</v>
      </c>
      <c r="B510" s="2" t="s">
        <v>1276</v>
      </c>
      <c r="C510" s="2">
        <v>172</v>
      </c>
      <c r="D510" s="2">
        <f t="shared" si="36"/>
        <v>1.72</v>
      </c>
      <c r="E510" s="2">
        <v>87.1</v>
      </c>
      <c r="F510" s="22">
        <f t="shared" si="37"/>
        <v>29.441590048674961</v>
      </c>
      <c r="G510" s="2" t="b">
        <v>0</v>
      </c>
      <c r="H510" s="2" t="b">
        <v>1</v>
      </c>
      <c r="I510" s="2" t="b">
        <v>1</v>
      </c>
      <c r="J510" s="2" t="b">
        <v>0</v>
      </c>
      <c r="K510" s="2" t="s">
        <v>1303</v>
      </c>
      <c r="L510" s="2">
        <v>220</v>
      </c>
      <c r="M510" s="2" t="b">
        <v>0</v>
      </c>
      <c r="N510" s="2" t="b">
        <f t="shared" si="38"/>
        <v>0</v>
      </c>
      <c r="O510" s="2" t="b">
        <v>1</v>
      </c>
      <c r="P510" s="2" t="b">
        <f t="shared" si="39"/>
        <v>1</v>
      </c>
      <c r="Q510" s="2" t="b">
        <v>1</v>
      </c>
      <c r="R510" s="2" t="b">
        <f t="shared" si="40"/>
        <v>1</v>
      </c>
      <c r="S510" s="2" t="s">
        <v>1282</v>
      </c>
      <c r="T510" s="2" t="s">
        <v>1273</v>
      </c>
      <c r="U510" s="2" t="s">
        <v>1300</v>
      </c>
      <c r="V510" s="2" t="s">
        <v>1296</v>
      </c>
    </row>
    <row r="511" spans="1:22" ht="15.75" customHeight="1">
      <c r="A511" s="2" t="s">
        <v>671</v>
      </c>
      <c r="B511" s="2" t="s">
        <v>1270</v>
      </c>
      <c r="C511" s="2">
        <v>163</v>
      </c>
      <c r="D511" s="2">
        <f t="shared" si="36"/>
        <v>1.63</v>
      </c>
      <c r="E511" s="2">
        <v>78.5</v>
      </c>
      <c r="F511" s="22">
        <f t="shared" si="37"/>
        <v>29.545711167149687</v>
      </c>
      <c r="G511" s="2" t="b">
        <v>1</v>
      </c>
      <c r="H511" s="2" t="b">
        <v>0</v>
      </c>
      <c r="I511" s="2" t="b">
        <v>0</v>
      </c>
      <c r="J511" s="2" t="b">
        <v>1</v>
      </c>
      <c r="K511" s="2" t="s">
        <v>1594</v>
      </c>
      <c r="L511" s="2">
        <v>187</v>
      </c>
      <c r="M511" s="2" t="b">
        <v>1</v>
      </c>
      <c r="N511" s="2" t="b">
        <f t="shared" si="38"/>
        <v>1</v>
      </c>
      <c r="O511" s="2" t="b">
        <v>1</v>
      </c>
      <c r="P511" s="2" t="b">
        <f t="shared" si="39"/>
        <v>1</v>
      </c>
      <c r="Q511" s="2" t="b">
        <v>1</v>
      </c>
      <c r="R511" s="2" t="b">
        <f t="shared" si="40"/>
        <v>1</v>
      </c>
      <c r="S511" s="2" t="s">
        <v>1272</v>
      </c>
      <c r="T511" s="2" t="s">
        <v>1273</v>
      </c>
      <c r="U511" s="2" t="s">
        <v>1278</v>
      </c>
      <c r="V511" s="2" t="s">
        <v>1296</v>
      </c>
    </row>
    <row r="512" spans="1:22" ht="15.75" customHeight="1">
      <c r="A512" s="2" t="s">
        <v>672</v>
      </c>
      <c r="B512" s="2" t="s">
        <v>1319</v>
      </c>
      <c r="C512" s="2">
        <v>152</v>
      </c>
      <c r="D512" s="2">
        <f t="shared" si="36"/>
        <v>1.52</v>
      </c>
      <c r="E512" s="2">
        <v>74.3</v>
      </c>
      <c r="F512" s="22">
        <f t="shared" si="37"/>
        <v>32.15893351800554</v>
      </c>
      <c r="G512" s="2" t="b">
        <v>1</v>
      </c>
      <c r="H512" s="2" t="b">
        <v>1</v>
      </c>
      <c r="I512" s="2" t="b">
        <v>0</v>
      </c>
      <c r="J512" s="2" t="b">
        <v>1</v>
      </c>
      <c r="K512" s="2" t="s">
        <v>1321</v>
      </c>
      <c r="L512" s="2">
        <v>203</v>
      </c>
      <c r="M512" s="2" t="b">
        <v>1</v>
      </c>
      <c r="N512" s="2" t="b">
        <f t="shared" si="38"/>
        <v>1</v>
      </c>
      <c r="O512" s="2" t="b">
        <v>0</v>
      </c>
      <c r="P512" s="2" t="b">
        <f t="shared" si="39"/>
        <v>0</v>
      </c>
      <c r="Q512" s="2" t="b">
        <v>1</v>
      </c>
      <c r="R512" s="2" t="b">
        <f t="shared" si="40"/>
        <v>1</v>
      </c>
      <c r="S512" s="2" t="s">
        <v>1289</v>
      </c>
      <c r="T512" s="2" t="s">
        <v>1290</v>
      </c>
      <c r="U512" s="2" t="s">
        <v>1300</v>
      </c>
      <c r="V512" s="2" t="s">
        <v>1296</v>
      </c>
    </row>
    <row r="513" spans="1:22" ht="15.75" customHeight="1">
      <c r="A513" s="2" t="s">
        <v>673</v>
      </c>
      <c r="B513" s="2" t="s">
        <v>1270</v>
      </c>
      <c r="C513" s="2">
        <v>163</v>
      </c>
      <c r="D513" s="2">
        <f t="shared" si="36"/>
        <v>1.63</v>
      </c>
      <c r="E513" s="2">
        <v>81.7</v>
      </c>
      <c r="F513" s="22">
        <f t="shared" si="37"/>
        <v>30.750122323008021</v>
      </c>
      <c r="G513" s="2" t="b">
        <v>0</v>
      </c>
      <c r="H513" s="2" t="b">
        <v>0</v>
      </c>
      <c r="I513" s="2" t="b">
        <v>0</v>
      </c>
      <c r="J513" s="2" t="b">
        <v>1</v>
      </c>
      <c r="K513" s="2" t="s">
        <v>1357</v>
      </c>
      <c r="L513" s="2">
        <v>220</v>
      </c>
      <c r="M513" s="2" t="b">
        <v>1</v>
      </c>
      <c r="N513" s="2" t="b">
        <f t="shared" si="38"/>
        <v>1</v>
      </c>
      <c r="O513" s="2" t="b">
        <v>0</v>
      </c>
      <c r="P513" s="2" t="b">
        <f t="shared" si="39"/>
        <v>0</v>
      </c>
      <c r="Q513" s="2" t="b">
        <v>1</v>
      </c>
      <c r="R513" s="2" t="b">
        <f t="shared" si="40"/>
        <v>1</v>
      </c>
      <c r="S513" s="2" t="s">
        <v>1292</v>
      </c>
      <c r="T513" s="2" t="s">
        <v>1273</v>
      </c>
      <c r="U513" s="2" t="s">
        <v>1300</v>
      </c>
      <c r="V513" s="2" t="s">
        <v>1287</v>
      </c>
    </row>
    <row r="514" spans="1:22" ht="15.75" customHeight="1">
      <c r="A514" s="2" t="s">
        <v>674</v>
      </c>
      <c r="B514" s="2" t="s">
        <v>1319</v>
      </c>
      <c r="C514" s="2">
        <v>165</v>
      </c>
      <c r="D514" s="2">
        <f t="shared" si="36"/>
        <v>1.65</v>
      </c>
      <c r="E514" s="2">
        <v>61.8</v>
      </c>
      <c r="F514" s="22">
        <f t="shared" si="37"/>
        <v>22.699724517906336</v>
      </c>
      <c r="G514" s="2" t="b">
        <v>0</v>
      </c>
      <c r="H514" s="2" t="b">
        <v>0</v>
      </c>
      <c r="I514" s="2" t="b">
        <v>0</v>
      </c>
      <c r="J514" s="2" t="b">
        <v>0</v>
      </c>
      <c r="K514" s="2" t="s">
        <v>1591</v>
      </c>
      <c r="L514" s="2">
        <v>208</v>
      </c>
      <c r="M514" s="2" t="b">
        <v>0</v>
      </c>
      <c r="N514" s="2" t="b">
        <f t="shared" si="38"/>
        <v>0</v>
      </c>
      <c r="O514" s="2" t="b">
        <v>0</v>
      </c>
      <c r="P514" s="2" t="b">
        <f t="shared" si="39"/>
        <v>0</v>
      </c>
      <c r="Q514" s="2" t="b">
        <v>0</v>
      </c>
      <c r="R514" s="2" t="b">
        <f t="shared" si="40"/>
        <v>0</v>
      </c>
      <c r="S514" s="2" t="s">
        <v>1272</v>
      </c>
      <c r="T514" s="2" t="s">
        <v>1290</v>
      </c>
      <c r="U514" s="2" t="s">
        <v>1274</v>
      </c>
      <c r="V514" s="2" t="s">
        <v>1283</v>
      </c>
    </row>
    <row r="515" spans="1:22" ht="15.75" customHeight="1">
      <c r="A515" s="2" t="s">
        <v>675</v>
      </c>
      <c r="B515" s="2" t="s">
        <v>1270</v>
      </c>
      <c r="C515" s="2">
        <v>163</v>
      </c>
      <c r="D515" s="2">
        <f t="shared" ref="D515:D578" si="41">C515/100</f>
        <v>1.63</v>
      </c>
      <c r="E515" s="2">
        <v>80.8</v>
      </c>
      <c r="F515" s="22">
        <f t="shared" ref="F515:F578" si="42">E515/(D515*D515)</f>
        <v>30.411381685422864</v>
      </c>
      <c r="G515" s="2" t="b">
        <v>1</v>
      </c>
      <c r="H515" s="2" t="b">
        <v>1</v>
      </c>
      <c r="I515" s="2" t="b">
        <v>0</v>
      </c>
      <c r="J515" s="2" t="b">
        <v>0</v>
      </c>
      <c r="K515" s="2" t="s">
        <v>1387</v>
      </c>
      <c r="L515" s="2">
        <v>178</v>
      </c>
      <c r="M515" s="2" t="b">
        <v>0</v>
      </c>
      <c r="N515" s="2" t="b">
        <f t="shared" ref="N515:N578" si="43">IF(ISBLANK(M515),FALSE,IF(M515 ="Yes",TRUE,IF(M515="No",FALSE,M515)))</f>
        <v>0</v>
      </c>
      <c r="O515" s="2" t="b">
        <v>1</v>
      </c>
      <c r="P515" s="2" t="b">
        <f t="shared" ref="P515:P578" si="44">IF(ISBLANK(O515),FALSE,IF(O515 ="Yes",TRUE,IF(O515="No",FALSE,O515)))</f>
        <v>1</v>
      </c>
      <c r="Q515" s="2" t="b">
        <v>1</v>
      </c>
      <c r="R515" s="2" t="b">
        <f t="shared" ref="R515:R578" si="45">IF(ISBLANK(Q515),FALSE,IF(Q515 ="Yes",TRUE,IF(Q515="No",FALSE,Q515)))</f>
        <v>1</v>
      </c>
      <c r="S515" s="2" t="s">
        <v>1329</v>
      </c>
      <c r="T515" s="2" t="s">
        <v>1290</v>
      </c>
      <c r="U515" s="2" t="s">
        <v>1274</v>
      </c>
      <c r="V515" s="2" t="s">
        <v>1287</v>
      </c>
    </row>
    <row r="516" spans="1:22" ht="15.75" customHeight="1">
      <c r="A516" s="2" t="s">
        <v>676</v>
      </c>
      <c r="B516" s="2" t="s">
        <v>1301</v>
      </c>
      <c r="C516" s="2">
        <v>162</v>
      </c>
      <c r="D516" s="2">
        <f t="shared" si="41"/>
        <v>1.62</v>
      </c>
      <c r="E516" s="2">
        <v>89</v>
      </c>
      <c r="F516" s="22">
        <f t="shared" si="42"/>
        <v>33.912513336381643</v>
      </c>
      <c r="G516" s="2" t="b">
        <v>0</v>
      </c>
      <c r="H516" s="2" t="b">
        <v>0</v>
      </c>
      <c r="I516" s="2" t="b">
        <v>0</v>
      </c>
      <c r="J516" s="2" t="b">
        <v>1</v>
      </c>
      <c r="K516" s="2" t="s">
        <v>1595</v>
      </c>
      <c r="L516" s="2">
        <v>204</v>
      </c>
      <c r="M516" s="2" t="b">
        <v>1</v>
      </c>
      <c r="N516" s="2" t="b">
        <f t="shared" si="43"/>
        <v>1</v>
      </c>
      <c r="O516" s="2" t="b">
        <v>0</v>
      </c>
      <c r="P516" s="2" t="b">
        <f t="shared" si="44"/>
        <v>0</v>
      </c>
      <c r="Q516" s="2" t="b">
        <v>1</v>
      </c>
      <c r="R516" s="2" t="b">
        <f t="shared" si="45"/>
        <v>1</v>
      </c>
      <c r="S516" s="2" t="s">
        <v>1305</v>
      </c>
      <c r="T516" s="2" t="s">
        <v>1290</v>
      </c>
      <c r="U516" s="2" t="s">
        <v>1300</v>
      </c>
      <c r="V516" s="2" t="s">
        <v>1296</v>
      </c>
    </row>
    <row r="517" spans="1:22" ht="15.75" customHeight="1">
      <c r="A517" s="2" t="s">
        <v>677</v>
      </c>
      <c r="B517" s="2" t="s">
        <v>1307</v>
      </c>
      <c r="C517" s="2">
        <v>164</v>
      </c>
      <c r="D517" s="2">
        <f t="shared" si="41"/>
        <v>1.64</v>
      </c>
      <c r="E517" s="2">
        <v>86.6</v>
      </c>
      <c r="F517" s="22">
        <f t="shared" si="42"/>
        <v>32.198096371207619</v>
      </c>
      <c r="G517" s="2" t="b">
        <v>0</v>
      </c>
      <c r="H517" s="2" t="b">
        <v>0</v>
      </c>
      <c r="I517" s="2" t="b">
        <v>0</v>
      </c>
      <c r="J517" s="2" t="b">
        <v>0</v>
      </c>
      <c r="K517" s="2" t="s">
        <v>1596</v>
      </c>
      <c r="L517" s="2">
        <v>208</v>
      </c>
      <c r="M517" s="2" t="b">
        <v>0</v>
      </c>
      <c r="N517" s="2" t="b">
        <f t="shared" si="43"/>
        <v>0</v>
      </c>
      <c r="O517" s="2" t="b">
        <v>1</v>
      </c>
      <c r="P517" s="2" t="b">
        <f t="shared" si="44"/>
        <v>1</v>
      </c>
      <c r="Q517" s="2" t="b">
        <v>1</v>
      </c>
      <c r="R517" s="2" t="b">
        <f t="shared" si="45"/>
        <v>1</v>
      </c>
      <c r="S517" s="2" t="s">
        <v>1309</v>
      </c>
      <c r="T517" s="2" t="s">
        <v>1290</v>
      </c>
      <c r="U517" s="2" t="s">
        <v>1300</v>
      </c>
      <c r="V517" s="2" t="s">
        <v>1283</v>
      </c>
    </row>
    <row r="518" spans="1:22" ht="15.75" customHeight="1">
      <c r="A518" s="2" t="s">
        <v>678</v>
      </c>
      <c r="B518" s="2" t="s">
        <v>1284</v>
      </c>
      <c r="C518" s="2">
        <v>160</v>
      </c>
      <c r="D518" s="2">
        <f t="shared" si="41"/>
        <v>1.6</v>
      </c>
      <c r="E518" s="2">
        <v>82.7</v>
      </c>
      <c r="F518" s="22">
        <f t="shared" si="42"/>
        <v>32.304687499999993</v>
      </c>
      <c r="G518" s="2" t="b">
        <v>0</v>
      </c>
      <c r="H518" s="2" t="b">
        <v>0</v>
      </c>
      <c r="I518" s="2" t="b">
        <v>0</v>
      </c>
      <c r="J518" s="2" t="b">
        <v>0</v>
      </c>
      <c r="K518" s="2" t="s">
        <v>1424</v>
      </c>
      <c r="L518" s="2">
        <v>166</v>
      </c>
      <c r="M518" s="2" t="b">
        <v>0</v>
      </c>
      <c r="N518" s="2" t="b">
        <f t="shared" si="43"/>
        <v>0</v>
      </c>
      <c r="O518" s="2" t="b">
        <v>1</v>
      </c>
      <c r="P518" s="2" t="b">
        <f t="shared" si="44"/>
        <v>1</v>
      </c>
      <c r="Q518" s="2" t="b">
        <v>1</v>
      </c>
      <c r="R518" s="2" t="b">
        <f t="shared" si="45"/>
        <v>1</v>
      </c>
      <c r="S518" s="2" t="s">
        <v>1309</v>
      </c>
      <c r="T518" s="2" t="s">
        <v>1273</v>
      </c>
      <c r="U518" s="2" t="s">
        <v>1274</v>
      </c>
      <c r="V518" s="2" t="s">
        <v>1283</v>
      </c>
    </row>
    <row r="519" spans="1:22" ht="15.75" customHeight="1">
      <c r="A519" s="2" t="s">
        <v>679</v>
      </c>
      <c r="B519" s="2" t="s">
        <v>1307</v>
      </c>
      <c r="C519" s="2">
        <v>178</v>
      </c>
      <c r="D519" s="2">
        <f t="shared" si="41"/>
        <v>1.78</v>
      </c>
      <c r="E519" s="2">
        <v>69</v>
      </c>
      <c r="F519" s="22">
        <f t="shared" si="42"/>
        <v>21.777553339224845</v>
      </c>
      <c r="G519" s="2" t="b">
        <v>0</v>
      </c>
      <c r="H519" s="2" t="b">
        <v>1</v>
      </c>
      <c r="I519" s="2" t="b">
        <v>0</v>
      </c>
      <c r="J519" s="2" t="b">
        <v>0</v>
      </c>
      <c r="K519" s="2" t="s">
        <v>1538</v>
      </c>
      <c r="L519" s="2">
        <v>164</v>
      </c>
      <c r="M519" s="2" t="b">
        <v>0</v>
      </c>
      <c r="N519" s="2" t="b">
        <f t="shared" si="43"/>
        <v>0</v>
      </c>
      <c r="O519" s="2" t="b">
        <v>0</v>
      </c>
      <c r="P519" s="2" t="b">
        <f t="shared" si="44"/>
        <v>0</v>
      </c>
      <c r="Q519" s="2" t="b">
        <v>0</v>
      </c>
      <c r="R519" s="2" t="b">
        <f t="shared" si="45"/>
        <v>0</v>
      </c>
      <c r="S519" s="2" t="s">
        <v>1289</v>
      </c>
      <c r="T519" s="2" t="s">
        <v>1290</v>
      </c>
      <c r="U519" s="2" t="s">
        <v>1274</v>
      </c>
      <c r="V519" s="2" t="s">
        <v>1283</v>
      </c>
    </row>
    <row r="520" spans="1:22" ht="15.75" customHeight="1">
      <c r="A520" s="2" t="s">
        <v>680</v>
      </c>
      <c r="B520" s="2" t="s">
        <v>1293</v>
      </c>
      <c r="C520" s="2">
        <v>177</v>
      </c>
      <c r="D520" s="2">
        <f t="shared" si="41"/>
        <v>1.77</v>
      </c>
      <c r="E520" s="2">
        <v>89</v>
      </c>
      <c r="F520" s="22">
        <f t="shared" si="42"/>
        <v>28.408184110568481</v>
      </c>
      <c r="G520" s="2" t="b">
        <v>0</v>
      </c>
      <c r="H520" s="2" t="b">
        <v>1</v>
      </c>
      <c r="I520" s="2" t="b">
        <v>0</v>
      </c>
      <c r="J520" s="2" t="b">
        <v>1</v>
      </c>
      <c r="K520" s="2" t="s">
        <v>1597</v>
      </c>
      <c r="L520" s="2">
        <v>192</v>
      </c>
      <c r="M520" s="2" t="b">
        <v>1</v>
      </c>
      <c r="N520" s="2" t="b">
        <f t="shared" si="43"/>
        <v>1</v>
      </c>
      <c r="O520" s="2" t="b">
        <v>0</v>
      </c>
      <c r="P520" s="2" t="b">
        <f t="shared" si="44"/>
        <v>0</v>
      </c>
      <c r="Q520" s="2" t="b">
        <v>1</v>
      </c>
      <c r="R520" s="2" t="b">
        <f t="shared" si="45"/>
        <v>1</v>
      </c>
      <c r="S520" s="2" t="s">
        <v>1299</v>
      </c>
      <c r="T520" s="2" t="s">
        <v>1273</v>
      </c>
      <c r="U520" s="2" t="s">
        <v>1278</v>
      </c>
      <c r="V520" s="2" t="s">
        <v>1287</v>
      </c>
    </row>
    <row r="521" spans="1:22" ht="15.75" customHeight="1">
      <c r="A521" s="2" t="s">
        <v>681</v>
      </c>
      <c r="B521" s="2" t="s">
        <v>1284</v>
      </c>
      <c r="C521" s="2">
        <v>169</v>
      </c>
      <c r="D521" s="2">
        <f t="shared" si="41"/>
        <v>1.69</v>
      </c>
      <c r="E521" s="2">
        <v>70.400000000000006</v>
      </c>
      <c r="F521" s="22">
        <f t="shared" si="42"/>
        <v>24.648996883862615</v>
      </c>
      <c r="G521" s="2" t="b">
        <v>0</v>
      </c>
      <c r="H521" s="2" t="b">
        <v>1</v>
      </c>
      <c r="I521" s="2" t="b">
        <v>0</v>
      </c>
      <c r="J521" s="2" t="b">
        <v>0</v>
      </c>
      <c r="K521" s="2" t="s">
        <v>1586</v>
      </c>
      <c r="L521" s="2">
        <v>217</v>
      </c>
      <c r="M521" s="2" t="b">
        <v>0</v>
      </c>
      <c r="N521" s="2" t="b">
        <f t="shared" si="43"/>
        <v>0</v>
      </c>
      <c r="O521" s="2" t="b">
        <v>0</v>
      </c>
      <c r="P521" s="2" t="b">
        <f t="shared" si="44"/>
        <v>0</v>
      </c>
      <c r="Q521" s="2" t="b">
        <v>0</v>
      </c>
      <c r="R521" s="2" t="b">
        <f t="shared" si="45"/>
        <v>0</v>
      </c>
      <c r="S521" s="2" t="s">
        <v>1327</v>
      </c>
      <c r="T521" s="2" t="s">
        <v>1273</v>
      </c>
      <c r="U521" s="2" t="s">
        <v>1274</v>
      </c>
      <c r="V521" s="2" t="s">
        <v>1296</v>
      </c>
    </row>
    <row r="522" spans="1:22" ht="15.75" customHeight="1">
      <c r="A522" s="2" t="s">
        <v>682</v>
      </c>
      <c r="B522" s="2" t="s">
        <v>1284</v>
      </c>
      <c r="C522" s="2">
        <v>165</v>
      </c>
      <c r="D522" s="2">
        <f t="shared" si="41"/>
        <v>1.65</v>
      </c>
      <c r="E522" s="2">
        <v>68.2</v>
      </c>
      <c r="F522" s="22">
        <f t="shared" si="42"/>
        <v>25.050505050505055</v>
      </c>
      <c r="G522" s="2" t="b">
        <v>0</v>
      </c>
      <c r="H522" s="2" t="b">
        <v>0</v>
      </c>
      <c r="I522" s="2" t="b">
        <v>0</v>
      </c>
      <c r="J522" s="2" t="b">
        <v>0</v>
      </c>
      <c r="K522" s="2" t="s">
        <v>1392</v>
      </c>
      <c r="L522" s="2">
        <v>211</v>
      </c>
      <c r="M522" s="2" t="b">
        <v>0</v>
      </c>
      <c r="N522" s="2" t="b">
        <f t="shared" si="43"/>
        <v>0</v>
      </c>
      <c r="O522" s="2" t="b">
        <v>0</v>
      </c>
      <c r="P522" s="2" t="b">
        <f t="shared" si="44"/>
        <v>0</v>
      </c>
      <c r="Q522" s="2" t="b">
        <v>0</v>
      </c>
      <c r="R522" s="2" t="b">
        <f t="shared" si="45"/>
        <v>0</v>
      </c>
      <c r="S522" s="2" t="s">
        <v>1295</v>
      </c>
      <c r="T522" s="2" t="s">
        <v>1290</v>
      </c>
      <c r="U522" s="2" t="s">
        <v>1274</v>
      </c>
      <c r="V522" s="2" t="s">
        <v>1296</v>
      </c>
    </row>
    <row r="523" spans="1:22" ht="15.75" customHeight="1">
      <c r="A523" s="2" t="s">
        <v>683</v>
      </c>
      <c r="B523" s="2" t="s">
        <v>1280</v>
      </c>
      <c r="C523" s="2">
        <v>178</v>
      </c>
      <c r="D523" s="2">
        <f t="shared" si="41"/>
        <v>1.78</v>
      </c>
      <c r="E523" s="2">
        <v>95</v>
      </c>
      <c r="F523" s="22">
        <f t="shared" si="42"/>
        <v>29.983587930816814</v>
      </c>
      <c r="G523" s="2" t="b">
        <v>1</v>
      </c>
      <c r="H523" s="2" t="b">
        <v>0</v>
      </c>
      <c r="I523" s="2" t="b">
        <v>0</v>
      </c>
      <c r="J523" s="2" t="b">
        <v>1</v>
      </c>
      <c r="K523" s="2" t="s">
        <v>1394</v>
      </c>
      <c r="L523" s="2">
        <v>158</v>
      </c>
      <c r="M523" s="2" t="b">
        <v>1</v>
      </c>
      <c r="N523" s="2" t="b">
        <f t="shared" si="43"/>
        <v>1</v>
      </c>
      <c r="O523" s="2" t="b">
        <v>1</v>
      </c>
      <c r="P523" s="2" t="b">
        <f t="shared" si="44"/>
        <v>1</v>
      </c>
      <c r="Q523" s="2" t="b">
        <v>1</v>
      </c>
      <c r="R523" s="2" t="b">
        <f t="shared" si="45"/>
        <v>1</v>
      </c>
      <c r="S523" s="2" t="s">
        <v>1327</v>
      </c>
      <c r="T523" s="2" t="s">
        <v>1273</v>
      </c>
      <c r="U523" s="2" t="s">
        <v>1274</v>
      </c>
      <c r="V523" s="2" t="s">
        <v>1287</v>
      </c>
    </row>
    <row r="524" spans="1:22" ht="15.75" customHeight="1">
      <c r="A524" s="2" t="s">
        <v>685</v>
      </c>
      <c r="B524" s="2" t="s">
        <v>1280</v>
      </c>
      <c r="C524" s="2">
        <v>161</v>
      </c>
      <c r="D524" s="2">
        <f t="shared" si="41"/>
        <v>1.61</v>
      </c>
      <c r="E524" s="2">
        <v>84</v>
      </c>
      <c r="F524" s="22">
        <f t="shared" si="42"/>
        <v>32.406157169862269</v>
      </c>
      <c r="G524" s="2" t="b">
        <v>0</v>
      </c>
      <c r="H524" s="2" t="b">
        <v>0</v>
      </c>
      <c r="I524" s="2" t="b">
        <v>0</v>
      </c>
      <c r="J524" s="2" t="b">
        <v>1</v>
      </c>
      <c r="K524" s="2" t="s">
        <v>1528</v>
      </c>
      <c r="L524" s="2">
        <v>201</v>
      </c>
      <c r="M524" s="2" t="b">
        <v>1</v>
      </c>
      <c r="N524" s="2" t="b">
        <f t="shared" si="43"/>
        <v>1</v>
      </c>
      <c r="O524" s="2" t="b">
        <v>0</v>
      </c>
      <c r="P524" s="2" t="b">
        <f t="shared" si="44"/>
        <v>0</v>
      </c>
      <c r="Q524" s="2" t="b">
        <v>1</v>
      </c>
      <c r="R524" s="2" t="b">
        <f t="shared" si="45"/>
        <v>1</v>
      </c>
      <c r="S524" s="2" t="s">
        <v>1309</v>
      </c>
      <c r="T524" s="2" t="s">
        <v>1273</v>
      </c>
      <c r="U524" s="2" t="s">
        <v>1278</v>
      </c>
      <c r="V524" s="2" t="s">
        <v>1287</v>
      </c>
    </row>
    <row r="525" spans="1:22" ht="15.75" customHeight="1">
      <c r="A525" s="2" t="s">
        <v>686</v>
      </c>
      <c r="B525" s="2" t="s">
        <v>1270</v>
      </c>
      <c r="C525" s="2">
        <v>160</v>
      </c>
      <c r="D525" s="2">
        <f t="shared" si="41"/>
        <v>1.6</v>
      </c>
      <c r="E525" s="2">
        <v>60</v>
      </c>
      <c r="F525" s="22">
        <f t="shared" si="42"/>
        <v>23.437499999999996</v>
      </c>
      <c r="G525" s="2" t="b">
        <v>0</v>
      </c>
      <c r="H525" s="2" t="b">
        <v>0</v>
      </c>
      <c r="I525" s="2" t="b">
        <v>1</v>
      </c>
      <c r="J525" s="2" t="b">
        <v>0</v>
      </c>
      <c r="K525" s="2" t="s">
        <v>1400</v>
      </c>
      <c r="L525" s="2">
        <v>153</v>
      </c>
      <c r="M525" s="2" t="b">
        <v>0</v>
      </c>
      <c r="N525" s="2" t="b">
        <f t="shared" si="43"/>
        <v>0</v>
      </c>
      <c r="O525" s="2" t="b">
        <v>0</v>
      </c>
      <c r="P525" s="2" t="b">
        <f t="shared" si="44"/>
        <v>0</v>
      </c>
      <c r="Q525" s="2" t="b">
        <v>0</v>
      </c>
      <c r="R525" s="2" t="b">
        <f t="shared" si="45"/>
        <v>0</v>
      </c>
      <c r="S525" s="2" t="s">
        <v>1292</v>
      </c>
      <c r="T525" s="2" t="s">
        <v>1290</v>
      </c>
      <c r="U525" s="2" t="s">
        <v>1278</v>
      </c>
      <c r="V525" s="2" t="s">
        <v>1279</v>
      </c>
    </row>
    <row r="526" spans="1:22" ht="15.75" customHeight="1">
      <c r="A526" s="2" t="s">
        <v>687</v>
      </c>
      <c r="B526" s="2" t="s">
        <v>1293</v>
      </c>
      <c r="C526" s="2">
        <v>178</v>
      </c>
      <c r="D526" s="2">
        <f t="shared" si="41"/>
        <v>1.78</v>
      </c>
      <c r="E526" s="2">
        <v>75.599999999999994</v>
      </c>
      <c r="F526" s="22">
        <f t="shared" si="42"/>
        <v>23.86062365862896</v>
      </c>
      <c r="G526" s="2" t="b">
        <v>0</v>
      </c>
      <c r="H526" s="2" t="b">
        <v>0</v>
      </c>
      <c r="I526" s="2" t="b">
        <v>1</v>
      </c>
      <c r="J526" s="2" t="b">
        <v>0</v>
      </c>
      <c r="K526" s="2" t="s">
        <v>1501</v>
      </c>
      <c r="L526" s="2">
        <v>153</v>
      </c>
      <c r="N526" s="2" t="b">
        <f t="shared" si="43"/>
        <v>0</v>
      </c>
      <c r="O526" s="2" t="b">
        <v>0</v>
      </c>
      <c r="P526" s="2" t="b">
        <f t="shared" si="44"/>
        <v>0</v>
      </c>
      <c r="Q526" s="2" t="b">
        <v>0</v>
      </c>
      <c r="R526" s="2" t="b">
        <f t="shared" si="45"/>
        <v>0</v>
      </c>
      <c r="S526" s="2" t="s">
        <v>1338</v>
      </c>
      <c r="T526" s="2" t="s">
        <v>1290</v>
      </c>
      <c r="U526" s="2" t="s">
        <v>1278</v>
      </c>
      <c r="V526" s="2" t="s">
        <v>1275</v>
      </c>
    </row>
    <row r="527" spans="1:22" ht="15.75" customHeight="1">
      <c r="A527" s="2" t="s">
        <v>688</v>
      </c>
      <c r="B527" s="2" t="s">
        <v>1270</v>
      </c>
      <c r="C527" s="2">
        <v>166</v>
      </c>
      <c r="D527" s="2">
        <f t="shared" si="41"/>
        <v>1.66</v>
      </c>
      <c r="E527" s="2">
        <v>85.6</v>
      </c>
      <c r="F527" s="22">
        <f t="shared" si="42"/>
        <v>31.064015096530699</v>
      </c>
      <c r="G527" s="2" t="b">
        <v>0</v>
      </c>
      <c r="H527" s="2" t="b">
        <v>0</v>
      </c>
      <c r="I527" s="2" t="b">
        <v>0</v>
      </c>
      <c r="J527" s="2" t="b">
        <v>1</v>
      </c>
      <c r="K527" s="2" t="s">
        <v>1317</v>
      </c>
      <c r="L527" s="2">
        <v>225</v>
      </c>
      <c r="M527" s="2" t="b">
        <v>1</v>
      </c>
      <c r="N527" s="2" t="b">
        <f t="shared" si="43"/>
        <v>1</v>
      </c>
      <c r="O527" s="2" t="b">
        <v>1</v>
      </c>
      <c r="P527" s="2" t="b">
        <f t="shared" si="44"/>
        <v>1</v>
      </c>
      <c r="Q527" s="2" t="b">
        <v>1</v>
      </c>
      <c r="R527" s="2" t="b">
        <f t="shared" si="45"/>
        <v>1</v>
      </c>
      <c r="S527" s="2" t="s">
        <v>1286</v>
      </c>
      <c r="T527" s="2" t="s">
        <v>1290</v>
      </c>
      <c r="U527" s="2" t="s">
        <v>1274</v>
      </c>
      <c r="V527" s="2" t="s">
        <v>1275</v>
      </c>
    </row>
    <row r="528" spans="1:22" ht="15.75" customHeight="1">
      <c r="A528" s="2" t="s">
        <v>689</v>
      </c>
      <c r="B528" s="2" t="s">
        <v>1293</v>
      </c>
      <c r="C528" s="2">
        <v>168</v>
      </c>
      <c r="D528" s="2">
        <f t="shared" si="41"/>
        <v>1.68</v>
      </c>
      <c r="E528" s="2">
        <v>87.9</v>
      </c>
      <c r="F528" s="22">
        <f t="shared" si="42"/>
        <v>31.143707482993204</v>
      </c>
      <c r="G528" s="2" t="b">
        <v>0</v>
      </c>
      <c r="H528" s="2" t="b">
        <v>0</v>
      </c>
      <c r="I528" s="2" t="b">
        <v>1</v>
      </c>
      <c r="J528" s="2" t="b">
        <v>0</v>
      </c>
      <c r="K528" s="2" t="s">
        <v>1443</v>
      </c>
      <c r="L528" s="2">
        <v>153</v>
      </c>
      <c r="M528" s="2" t="b">
        <v>1</v>
      </c>
      <c r="N528" s="2" t="b">
        <f t="shared" si="43"/>
        <v>1</v>
      </c>
      <c r="O528" s="2" t="b">
        <v>0</v>
      </c>
      <c r="P528" s="2" t="b">
        <f t="shared" si="44"/>
        <v>0</v>
      </c>
      <c r="Q528" s="2" t="b">
        <v>1</v>
      </c>
      <c r="R528" s="2" t="b">
        <f t="shared" si="45"/>
        <v>1</v>
      </c>
      <c r="S528" s="2" t="s">
        <v>1312</v>
      </c>
      <c r="T528" s="2" t="s">
        <v>1273</v>
      </c>
      <c r="U528" s="2" t="s">
        <v>1274</v>
      </c>
      <c r="V528" s="2" t="s">
        <v>1275</v>
      </c>
    </row>
    <row r="529" spans="1:22" ht="15.75" customHeight="1">
      <c r="A529" s="2" t="s">
        <v>690</v>
      </c>
      <c r="B529" s="2" t="s">
        <v>1319</v>
      </c>
      <c r="C529" s="2">
        <v>163</v>
      </c>
      <c r="D529" s="2">
        <f t="shared" si="41"/>
        <v>1.63</v>
      </c>
      <c r="E529" s="2">
        <v>88</v>
      </c>
      <c r="F529" s="22">
        <f t="shared" si="42"/>
        <v>33.121306786104107</v>
      </c>
      <c r="G529" s="2" t="b">
        <v>0</v>
      </c>
      <c r="H529" s="2" t="b">
        <v>1</v>
      </c>
      <c r="I529" s="2" t="b">
        <v>0</v>
      </c>
      <c r="J529" s="2" t="b">
        <v>1</v>
      </c>
      <c r="K529" s="2" t="s">
        <v>1458</v>
      </c>
      <c r="L529" s="2">
        <v>223</v>
      </c>
      <c r="M529" s="2" t="b">
        <v>1</v>
      </c>
      <c r="N529" s="2" t="b">
        <f t="shared" si="43"/>
        <v>1</v>
      </c>
      <c r="O529" s="2" t="b">
        <v>1</v>
      </c>
      <c r="P529" s="2" t="b">
        <f t="shared" si="44"/>
        <v>1</v>
      </c>
      <c r="Q529" s="2" t="b">
        <v>1</v>
      </c>
      <c r="R529" s="2" t="b">
        <f t="shared" si="45"/>
        <v>1</v>
      </c>
      <c r="S529" s="2" t="s">
        <v>1312</v>
      </c>
      <c r="T529" s="2" t="s">
        <v>1273</v>
      </c>
      <c r="U529" s="2" t="s">
        <v>1300</v>
      </c>
      <c r="V529" s="2" t="s">
        <v>1283</v>
      </c>
    </row>
    <row r="530" spans="1:22" ht="15.75" customHeight="1">
      <c r="A530" s="2" t="s">
        <v>691</v>
      </c>
      <c r="B530" s="2" t="s">
        <v>1270</v>
      </c>
      <c r="C530" s="2">
        <v>161</v>
      </c>
      <c r="D530" s="2">
        <f t="shared" si="41"/>
        <v>1.61</v>
      </c>
      <c r="E530" s="2">
        <v>79.3</v>
      </c>
      <c r="F530" s="22">
        <f t="shared" si="42"/>
        <v>30.592955518691404</v>
      </c>
      <c r="G530" s="2" t="b">
        <v>0</v>
      </c>
      <c r="H530" s="2" t="b">
        <v>0</v>
      </c>
      <c r="I530" s="2" t="b">
        <v>1</v>
      </c>
      <c r="J530" s="2" t="b">
        <v>0</v>
      </c>
      <c r="K530" s="2" t="s">
        <v>1374</v>
      </c>
      <c r="L530" s="2">
        <v>178</v>
      </c>
      <c r="M530" s="2" t="b">
        <v>0</v>
      </c>
      <c r="N530" s="2" t="b">
        <f t="shared" si="43"/>
        <v>0</v>
      </c>
      <c r="O530" s="2" t="b">
        <v>1</v>
      </c>
      <c r="P530" s="2" t="b">
        <f t="shared" si="44"/>
        <v>1</v>
      </c>
      <c r="Q530" s="2" t="b">
        <v>1</v>
      </c>
      <c r="R530" s="2" t="b">
        <f t="shared" si="45"/>
        <v>1</v>
      </c>
      <c r="S530" s="2" t="s">
        <v>1295</v>
      </c>
      <c r="T530" s="2" t="s">
        <v>1290</v>
      </c>
      <c r="U530" s="2" t="s">
        <v>1274</v>
      </c>
      <c r="V530" s="2" t="s">
        <v>1283</v>
      </c>
    </row>
    <row r="531" spans="1:22" ht="15.75" customHeight="1">
      <c r="A531" s="2" t="s">
        <v>693</v>
      </c>
      <c r="B531" s="2" t="s">
        <v>1280</v>
      </c>
      <c r="C531" s="2">
        <v>176</v>
      </c>
      <c r="D531" s="2">
        <f t="shared" si="41"/>
        <v>1.76</v>
      </c>
      <c r="E531" s="2">
        <v>106.3</v>
      </c>
      <c r="F531" s="22">
        <f t="shared" si="42"/>
        <v>34.316890495867767</v>
      </c>
      <c r="G531" s="2" t="b">
        <v>1</v>
      </c>
      <c r="H531" s="2" t="b">
        <v>1</v>
      </c>
      <c r="I531" s="2" t="b">
        <v>0</v>
      </c>
      <c r="J531" s="2" t="b">
        <v>1</v>
      </c>
      <c r="K531" s="2" t="s">
        <v>1487</v>
      </c>
      <c r="L531" s="2">
        <v>203</v>
      </c>
      <c r="M531" s="2" t="b">
        <v>1</v>
      </c>
      <c r="N531" s="2" t="b">
        <f t="shared" si="43"/>
        <v>1</v>
      </c>
      <c r="O531" s="2" t="b">
        <v>0</v>
      </c>
      <c r="P531" s="2" t="b">
        <f t="shared" si="44"/>
        <v>0</v>
      </c>
      <c r="Q531" s="2" t="b">
        <v>1</v>
      </c>
      <c r="R531" s="2" t="b">
        <f t="shared" si="45"/>
        <v>1</v>
      </c>
      <c r="S531" s="2" t="s">
        <v>1299</v>
      </c>
      <c r="T531" s="2" t="s">
        <v>1290</v>
      </c>
      <c r="U531" s="2" t="s">
        <v>1274</v>
      </c>
      <c r="V531" s="2" t="s">
        <v>1275</v>
      </c>
    </row>
    <row r="532" spans="1:22" ht="15.75" customHeight="1">
      <c r="A532" s="2" t="s">
        <v>694</v>
      </c>
      <c r="B532" s="2" t="s">
        <v>1280</v>
      </c>
      <c r="C532" s="2">
        <v>162</v>
      </c>
      <c r="D532" s="2">
        <f t="shared" si="41"/>
        <v>1.62</v>
      </c>
      <c r="E532" s="2">
        <v>80.3</v>
      </c>
      <c r="F532" s="22">
        <f t="shared" si="42"/>
        <v>30.597469897881414</v>
      </c>
      <c r="G532" s="2" t="b">
        <v>0</v>
      </c>
      <c r="H532" s="2" t="b">
        <v>0</v>
      </c>
      <c r="I532" s="2" t="b">
        <v>0</v>
      </c>
      <c r="J532" s="2" t="b">
        <v>1</v>
      </c>
      <c r="K532" s="2" t="s">
        <v>1434</v>
      </c>
      <c r="L532" s="2">
        <v>185</v>
      </c>
      <c r="M532" s="2" t="b">
        <v>1</v>
      </c>
      <c r="N532" s="2" t="b">
        <f t="shared" si="43"/>
        <v>1</v>
      </c>
      <c r="O532" s="2" t="b">
        <v>1</v>
      </c>
      <c r="P532" s="2" t="b">
        <f t="shared" si="44"/>
        <v>1</v>
      </c>
      <c r="Q532" s="2" t="b">
        <v>1</v>
      </c>
      <c r="R532" s="2" t="b">
        <f t="shared" si="45"/>
        <v>1</v>
      </c>
      <c r="S532" s="2" t="s">
        <v>1299</v>
      </c>
      <c r="T532" s="2" t="s">
        <v>1290</v>
      </c>
      <c r="U532" s="2" t="s">
        <v>1274</v>
      </c>
      <c r="V532" s="2" t="s">
        <v>1275</v>
      </c>
    </row>
    <row r="533" spans="1:22" ht="15.75" customHeight="1">
      <c r="A533" s="2" t="s">
        <v>695</v>
      </c>
      <c r="B533" s="2" t="s">
        <v>1276</v>
      </c>
      <c r="C533" s="2">
        <v>176</v>
      </c>
      <c r="D533" s="2">
        <f t="shared" si="41"/>
        <v>1.76</v>
      </c>
      <c r="E533" s="2">
        <v>62.1</v>
      </c>
      <c r="F533" s="22">
        <f t="shared" si="42"/>
        <v>20.047778925619834</v>
      </c>
      <c r="G533" s="2" t="b">
        <v>1</v>
      </c>
      <c r="H533" s="2" t="b">
        <v>1</v>
      </c>
      <c r="I533" s="2" t="b">
        <v>1</v>
      </c>
      <c r="J533" s="2" t="b">
        <v>0</v>
      </c>
      <c r="K533" s="2" t="s">
        <v>1511</v>
      </c>
      <c r="L533" s="2">
        <v>209</v>
      </c>
      <c r="M533" s="2" t="b">
        <v>0</v>
      </c>
      <c r="N533" s="2" t="b">
        <f t="shared" si="43"/>
        <v>0</v>
      </c>
      <c r="O533" s="2" t="b">
        <v>0</v>
      </c>
      <c r="P533" s="2" t="b">
        <f t="shared" si="44"/>
        <v>0</v>
      </c>
      <c r="Q533" s="2" t="b">
        <v>0</v>
      </c>
      <c r="R533" s="2" t="b">
        <f t="shared" si="45"/>
        <v>0</v>
      </c>
      <c r="S533" s="2" t="s">
        <v>1289</v>
      </c>
      <c r="T533" s="2" t="s">
        <v>1273</v>
      </c>
      <c r="U533" s="2" t="s">
        <v>1300</v>
      </c>
      <c r="V533" s="2" t="s">
        <v>1287</v>
      </c>
    </row>
    <row r="534" spans="1:22" ht="15.75" customHeight="1">
      <c r="A534" s="2" t="s">
        <v>696</v>
      </c>
      <c r="B534" s="2" t="s">
        <v>1280</v>
      </c>
      <c r="C534" s="2">
        <v>162</v>
      </c>
      <c r="D534" s="2">
        <f t="shared" si="41"/>
        <v>1.62</v>
      </c>
      <c r="E534" s="2">
        <v>59.3</v>
      </c>
      <c r="F534" s="22">
        <f t="shared" si="42"/>
        <v>22.595640908398103</v>
      </c>
      <c r="G534" s="2" t="b">
        <v>0</v>
      </c>
      <c r="H534" s="2" t="b">
        <v>0</v>
      </c>
      <c r="I534" s="2" t="b">
        <v>1</v>
      </c>
      <c r="J534" s="2" t="b">
        <v>0</v>
      </c>
      <c r="K534" s="2" t="s">
        <v>1467</v>
      </c>
      <c r="L534" s="2">
        <v>203</v>
      </c>
      <c r="M534" s="2" t="b">
        <v>0</v>
      </c>
      <c r="N534" s="2" t="b">
        <f t="shared" si="43"/>
        <v>0</v>
      </c>
      <c r="P534" s="2" t="b">
        <f t="shared" si="44"/>
        <v>0</v>
      </c>
      <c r="Q534" s="2" t="b">
        <v>0</v>
      </c>
      <c r="R534" s="2" t="b">
        <f t="shared" si="45"/>
        <v>0</v>
      </c>
      <c r="S534" s="2" t="s">
        <v>1289</v>
      </c>
      <c r="T534" s="2" t="s">
        <v>1273</v>
      </c>
      <c r="U534" s="2" t="s">
        <v>1278</v>
      </c>
      <c r="V534" s="2" t="s">
        <v>1283</v>
      </c>
    </row>
    <row r="535" spans="1:22" ht="15.75" customHeight="1">
      <c r="A535" s="2" t="s">
        <v>697</v>
      </c>
      <c r="B535" s="2" t="s">
        <v>1280</v>
      </c>
      <c r="C535" s="2">
        <v>170</v>
      </c>
      <c r="D535" s="2">
        <f t="shared" si="41"/>
        <v>1.7</v>
      </c>
      <c r="E535" s="2">
        <v>82.2</v>
      </c>
      <c r="F535" s="22">
        <f t="shared" si="42"/>
        <v>28.442906574394467</v>
      </c>
      <c r="G535" s="2" t="b">
        <v>1</v>
      </c>
      <c r="H535" s="2" t="b">
        <v>0</v>
      </c>
      <c r="I535" s="2" t="b">
        <v>0</v>
      </c>
      <c r="J535" s="2" t="b">
        <v>1</v>
      </c>
      <c r="K535" s="2" t="s">
        <v>1470</v>
      </c>
      <c r="L535" s="2">
        <v>158</v>
      </c>
      <c r="M535" s="2" t="b">
        <v>1</v>
      </c>
      <c r="N535" s="2" t="b">
        <f t="shared" si="43"/>
        <v>1</v>
      </c>
      <c r="O535" s="2" t="b">
        <v>0</v>
      </c>
      <c r="P535" s="2" t="b">
        <f t="shared" si="44"/>
        <v>0</v>
      </c>
      <c r="Q535" s="2" t="b">
        <v>1</v>
      </c>
      <c r="R535" s="2" t="b">
        <f t="shared" si="45"/>
        <v>1</v>
      </c>
      <c r="S535" s="2" t="s">
        <v>1286</v>
      </c>
      <c r="T535" s="2" t="s">
        <v>1273</v>
      </c>
      <c r="U535" s="2" t="s">
        <v>1278</v>
      </c>
      <c r="V535" s="2" t="s">
        <v>1279</v>
      </c>
    </row>
    <row r="536" spans="1:22" ht="15.75" customHeight="1">
      <c r="A536" s="2" t="s">
        <v>698</v>
      </c>
      <c r="B536" s="2" t="s">
        <v>1284</v>
      </c>
      <c r="C536" s="2">
        <v>154</v>
      </c>
      <c r="D536" s="2">
        <f t="shared" si="41"/>
        <v>1.54</v>
      </c>
      <c r="E536" s="2">
        <v>71.5</v>
      </c>
      <c r="F536" s="22">
        <f t="shared" si="42"/>
        <v>30.148423005565864</v>
      </c>
      <c r="G536" s="2" t="b">
        <v>0</v>
      </c>
      <c r="H536" s="2" t="b">
        <v>0</v>
      </c>
      <c r="I536" s="2" t="b">
        <v>0</v>
      </c>
      <c r="J536" s="2" t="b">
        <v>0</v>
      </c>
      <c r="K536" s="2" t="s">
        <v>1485</v>
      </c>
      <c r="L536" s="2">
        <v>192</v>
      </c>
      <c r="M536" s="2" t="b">
        <v>0</v>
      </c>
      <c r="N536" s="2" t="b">
        <f t="shared" si="43"/>
        <v>0</v>
      </c>
      <c r="O536" s="2" t="b">
        <v>1</v>
      </c>
      <c r="P536" s="2" t="b">
        <f t="shared" si="44"/>
        <v>1</v>
      </c>
      <c r="Q536" s="2" t="b">
        <v>1</v>
      </c>
      <c r="R536" s="2" t="b">
        <f t="shared" si="45"/>
        <v>1</v>
      </c>
      <c r="S536" s="2" t="s">
        <v>1338</v>
      </c>
      <c r="T536" s="2" t="s">
        <v>1273</v>
      </c>
      <c r="U536" s="2" t="s">
        <v>1278</v>
      </c>
      <c r="V536" s="2" t="s">
        <v>1287</v>
      </c>
    </row>
    <row r="537" spans="1:22" ht="15.75" customHeight="1">
      <c r="A537" s="2" t="s">
        <v>699</v>
      </c>
      <c r="B537" s="2" t="s">
        <v>1280</v>
      </c>
      <c r="C537" s="2">
        <v>166</v>
      </c>
      <c r="D537" s="2">
        <f t="shared" si="41"/>
        <v>1.66</v>
      </c>
      <c r="E537" s="2">
        <v>84.1</v>
      </c>
      <c r="F537" s="22">
        <f t="shared" si="42"/>
        <v>30.519669037596167</v>
      </c>
      <c r="G537" s="2" t="b">
        <v>1</v>
      </c>
      <c r="H537" s="2" t="b">
        <v>1</v>
      </c>
      <c r="I537" s="2" t="b">
        <v>0</v>
      </c>
      <c r="J537" s="2" t="b">
        <v>0</v>
      </c>
      <c r="K537" s="2" t="s">
        <v>1575</v>
      </c>
      <c r="L537" s="2">
        <v>172</v>
      </c>
      <c r="M537" s="2" t="b">
        <v>0</v>
      </c>
      <c r="N537" s="2" t="b">
        <f t="shared" si="43"/>
        <v>0</v>
      </c>
      <c r="O537" s="2" t="b">
        <v>1</v>
      </c>
      <c r="P537" s="2" t="b">
        <f t="shared" si="44"/>
        <v>1</v>
      </c>
      <c r="Q537" s="2" t="b">
        <v>1</v>
      </c>
      <c r="R537" s="2" t="b">
        <f t="shared" si="45"/>
        <v>1</v>
      </c>
      <c r="S537" s="2" t="s">
        <v>1289</v>
      </c>
      <c r="T537" s="2" t="s">
        <v>1273</v>
      </c>
      <c r="U537" s="2" t="s">
        <v>1274</v>
      </c>
      <c r="V537" s="2" t="s">
        <v>1296</v>
      </c>
    </row>
    <row r="538" spans="1:22" ht="15.75" customHeight="1">
      <c r="A538" s="2" t="s">
        <v>700</v>
      </c>
      <c r="B538" s="2" t="s">
        <v>1307</v>
      </c>
      <c r="C538" s="2">
        <v>168</v>
      </c>
      <c r="D538" s="2">
        <f t="shared" si="41"/>
        <v>1.68</v>
      </c>
      <c r="E538" s="2">
        <v>80.2</v>
      </c>
      <c r="F538" s="22">
        <f t="shared" si="42"/>
        <v>28.415532879818599</v>
      </c>
      <c r="G538" s="2" t="b">
        <v>0</v>
      </c>
      <c r="H538" s="2" t="b">
        <v>1</v>
      </c>
      <c r="I538" s="2" t="b">
        <v>1</v>
      </c>
      <c r="J538" s="2" t="b">
        <v>1</v>
      </c>
      <c r="K538" s="2" t="s">
        <v>1582</v>
      </c>
      <c r="L538" s="2">
        <v>159</v>
      </c>
      <c r="M538" s="2" t="b">
        <v>1</v>
      </c>
      <c r="N538" s="2" t="b">
        <f t="shared" si="43"/>
        <v>1</v>
      </c>
      <c r="O538" s="2" t="b">
        <v>0</v>
      </c>
      <c r="P538" s="2" t="b">
        <f t="shared" si="44"/>
        <v>0</v>
      </c>
      <c r="Q538" s="2" t="b">
        <v>1</v>
      </c>
      <c r="R538" s="2" t="b">
        <f t="shared" si="45"/>
        <v>1</v>
      </c>
      <c r="S538" s="2" t="s">
        <v>1265</v>
      </c>
      <c r="T538" s="2" t="s">
        <v>1290</v>
      </c>
      <c r="U538" s="2" t="s">
        <v>1274</v>
      </c>
      <c r="V538" s="2" t="s">
        <v>1275</v>
      </c>
    </row>
    <row r="539" spans="1:22" ht="15.75" customHeight="1">
      <c r="A539" s="2" t="s">
        <v>701</v>
      </c>
      <c r="B539" s="2" t="s">
        <v>1270</v>
      </c>
      <c r="C539" s="2">
        <v>153</v>
      </c>
      <c r="D539" s="2">
        <f t="shared" si="41"/>
        <v>1.53</v>
      </c>
      <c r="E539" s="2">
        <v>71.900000000000006</v>
      </c>
      <c r="F539" s="22">
        <f t="shared" si="42"/>
        <v>30.714682387116071</v>
      </c>
      <c r="G539" s="2" t="b">
        <v>1</v>
      </c>
      <c r="H539" s="2" t="b">
        <v>0</v>
      </c>
      <c r="I539" s="2" t="b">
        <v>0</v>
      </c>
      <c r="J539" s="2" t="b">
        <v>0</v>
      </c>
      <c r="K539" s="2" t="s">
        <v>1379</v>
      </c>
      <c r="L539" s="2">
        <v>174</v>
      </c>
      <c r="M539" s="2" t="b">
        <v>1</v>
      </c>
      <c r="N539" s="2" t="b">
        <f t="shared" si="43"/>
        <v>1</v>
      </c>
      <c r="O539" s="2" t="b">
        <v>0</v>
      </c>
      <c r="P539" s="2" t="b">
        <f t="shared" si="44"/>
        <v>0</v>
      </c>
      <c r="Q539" s="2" t="b">
        <v>1</v>
      </c>
      <c r="R539" s="2" t="b">
        <f t="shared" si="45"/>
        <v>1</v>
      </c>
      <c r="S539" s="2" t="s">
        <v>1312</v>
      </c>
      <c r="T539" s="2" t="s">
        <v>1273</v>
      </c>
      <c r="U539" s="2" t="s">
        <v>1278</v>
      </c>
      <c r="V539" s="2" t="s">
        <v>1296</v>
      </c>
    </row>
    <row r="540" spans="1:22" ht="15.75" customHeight="1">
      <c r="A540" s="2" t="s">
        <v>702</v>
      </c>
      <c r="B540" s="2" t="s">
        <v>1276</v>
      </c>
      <c r="C540" s="2">
        <v>174</v>
      </c>
      <c r="D540" s="2">
        <f t="shared" si="41"/>
        <v>1.74</v>
      </c>
      <c r="E540" s="2">
        <v>105.9</v>
      </c>
      <c r="F540" s="22">
        <f t="shared" si="42"/>
        <v>34.978200554894968</v>
      </c>
      <c r="G540" s="2" t="b">
        <v>1</v>
      </c>
      <c r="H540" s="2" t="b">
        <v>0</v>
      </c>
      <c r="I540" s="2" t="b">
        <v>0</v>
      </c>
      <c r="J540" s="2" t="b">
        <v>1</v>
      </c>
      <c r="K540" s="2" t="s">
        <v>1335</v>
      </c>
      <c r="L540" s="2">
        <v>204</v>
      </c>
      <c r="M540" s="2" t="b">
        <v>1</v>
      </c>
      <c r="N540" s="2" t="b">
        <f t="shared" si="43"/>
        <v>1</v>
      </c>
      <c r="O540" s="2" t="b">
        <v>1</v>
      </c>
      <c r="P540" s="2" t="b">
        <f t="shared" si="44"/>
        <v>1</v>
      </c>
      <c r="Q540" s="2" t="b">
        <v>1</v>
      </c>
      <c r="R540" s="2" t="b">
        <f t="shared" si="45"/>
        <v>1</v>
      </c>
      <c r="S540" s="2" t="s">
        <v>1329</v>
      </c>
      <c r="T540" s="2" t="s">
        <v>1290</v>
      </c>
      <c r="U540" s="2" t="s">
        <v>1274</v>
      </c>
      <c r="V540" s="2" t="s">
        <v>1296</v>
      </c>
    </row>
    <row r="541" spans="1:22" ht="15.75" customHeight="1">
      <c r="A541" s="2" t="s">
        <v>703</v>
      </c>
      <c r="B541" s="2" t="s">
        <v>1270</v>
      </c>
      <c r="C541" s="2">
        <v>179</v>
      </c>
      <c r="D541" s="2">
        <f t="shared" si="41"/>
        <v>1.79</v>
      </c>
      <c r="E541" s="2">
        <v>67.400000000000006</v>
      </c>
      <c r="F541" s="22">
        <f t="shared" si="42"/>
        <v>21.035548203863801</v>
      </c>
      <c r="G541" s="2" t="b">
        <v>1</v>
      </c>
      <c r="H541" s="2" t="b">
        <v>0</v>
      </c>
      <c r="I541" s="2" t="b">
        <v>0</v>
      </c>
      <c r="J541" s="2" t="b">
        <v>0</v>
      </c>
      <c r="K541" s="2" t="s">
        <v>1513</v>
      </c>
      <c r="L541" s="2">
        <v>188</v>
      </c>
      <c r="M541" s="2" t="b">
        <v>0</v>
      </c>
      <c r="N541" s="2" t="b">
        <f t="shared" si="43"/>
        <v>0</v>
      </c>
      <c r="O541" s="2" t="b">
        <v>0</v>
      </c>
      <c r="P541" s="2" t="b">
        <f t="shared" si="44"/>
        <v>0</v>
      </c>
      <c r="Q541" s="2" t="b">
        <v>0</v>
      </c>
      <c r="R541" s="2" t="b">
        <f t="shared" si="45"/>
        <v>0</v>
      </c>
      <c r="S541" s="2" t="s">
        <v>1309</v>
      </c>
      <c r="T541" s="2" t="s">
        <v>1290</v>
      </c>
      <c r="U541" s="2" t="s">
        <v>1274</v>
      </c>
      <c r="V541" s="2" t="s">
        <v>1296</v>
      </c>
    </row>
    <row r="542" spans="1:22" ht="15.75" customHeight="1">
      <c r="A542" s="2" t="s">
        <v>705</v>
      </c>
      <c r="B542" s="2" t="s">
        <v>1280</v>
      </c>
      <c r="C542" s="2">
        <v>169</v>
      </c>
      <c r="D542" s="2">
        <f t="shared" si="41"/>
        <v>1.69</v>
      </c>
      <c r="E542" s="2">
        <v>96.3</v>
      </c>
      <c r="F542" s="22">
        <f t="shared" si="42"/>
        <v>33.717306816988206</v>
      </c>
      <c r="G542" s="2" t="b">
        <v>1</v>
      </c>
      <c r="H542" s="2" t="b">
        <v>1</v>
      </c>
      <c r="I542" s="2" t="b">
        <v>0</v>
      </c>
      <c r="J542" s="2" t="b">
        <v>0</v>
      </c>
      <c r="K542" s="2" t="s">
        <v>1598</v>
      </c>
      <c r="L542" s="2">
        <v>177</v>
      </c>
      <c r="M542" s="2" t="b">
        <v>1</v>
      </c>
      <c r="N542" s="2" t="b">
        <f t="shared" si="43"/>
        <v>1</v>
      </c>
      <c r="O542" s="2" t="b">
        <v>0</v>
      </c>
      <c r="P542" s="2" t="b">
        <f t="shared" si="44"/>
        <v>0</v>
      </c>
      <c r="Q542" s="2" t="b">
        <v>1</v>
      </c>
      <c r="R542" s="2" t="b">
        <f t="shared" si="45"/>
        <v>1</v>
      </c>
      <c r="S542" s="2" t="s">
        <v>1286</v>
      </c>
      <c r="T542" s="2" t="s">
        <v>1290</v>
      </c>
      <c r="U542" s="2" t="s">
        <v>1274</v>
      </c>
      <c r="V542" s="2" t="s">
        <v>1287</v>
      </c>
    </row>
    <row r="543" spans="1:22" ht="15.75" customHeight="1">
      <c r="A543" s="2" t="s">
        <v>706</v>
      </c>
      <c r="B543" s="2" t="s">
        <v>1280</v>
      </c>
      <c r="C543" s="2">
        <v>150</v>
      </c>
      <c r="D543" s="2">
        <f t="shared" si="41"/>
        <v>1.5</v>
      </c>
      <c r="E543" s="2">
        <v>68.7</v>
      </c>
      <c r="F543" s="22">
        <f t="shared" si="42"/>
        <v>30.533333333333335</v>
      </c>
      <c r="G543" s="2" t="b">
        <v>0</v>
      </c>
      <c r="H543" s="2" t="b">
        <v>1</v>
      </c>
      <c r="I543" s="2" t="b">
        <v>1</v>
      </c>
      <c r="J543" s="2" t="b">
        <v>1</v>
      </c>
      <c r="K543" s="2" t="s">
        <v>1599</v>
      </c>
      <c r="L543" s="2">
        <v>200</v>
      </c>
      <c r="M543" s="2" t="b">
        <v>1</v>
      </c>
      <c r="N543" s="2" t="b">
        <f t="shared" si="43"/>
        <v>1</v>
      </c>
      <c r="O543" s="2" t="b">
        <v>0</v>
      </c>
      <c r="P543" s="2" t="b">
        <f t="shared" si="44"/>
        <v>0</v>
      </c>
      <c r="Q543" s="2" t="b">
        <v>1</v>
      </c>
      <c r="R543" s="2" t="b">
        <f t="shared" si="45"/>
        <v>1</v>
      </c>
      <c r="S543" s="2" t="s">
        <v>1265</v>
      </c>
      <c r="T543" s="2" t="s">
        <v>1273</v>
      </c>
      <c r="U543" s="2" t="s">
        <v>1278</v>
      </c>
      <c r="V543" s="2" t="s">
        <v>1287</v>
      </c>
    </row>
    <row r="544" spans="1:22" ht="15.75" customHeight="1">
      <c r="A544" s="2" t="s">
        <v>707</v>
      </c>
      <c r="B544" s="2" t="s">
        <v>1307</v>
      </c>
      <c r="C544" s="2">
        <v>168</v>
      </c>
      <c r="D544" s="2">
        <f t="shared" si="41"/>
        <v>1.68</v>
      </c>
      <c r="E544" s="2">
        <v>83.1</v>
      </c>
      <c r="F544" s="22">
        <f t="shared" si="42"/>
        <v>29.443027210884356</v>
      </c>
      <c r="G544" s="2" t="b">
        <v>0</v>
      </c>
      <c r="H544" s="2" t="b">
        <v>0</v>
      </c>
      <c r="I544" s="2" t="b">
        <v>0</v>
      </c>
      <c r="J544" s="2" t="b">
        <v>0</v>
      </c>
      <c r="K544" s="2" t="s">
        <v>1555</v>
      </c>
      <c r="L544" s="2">
        <v>191</v>
      </c>
      <c r="M544" s="2" t="b">
        <v>0</v>
      </c>
      <c r="N544" s="2" t="b">
        <f t="shared" si="43"/>
        <v>0</v>
      </c>
      <c r="O544" s="2" t="b">
        <v>1</v>
      </c>
      <c r="P544" s="2" t="b">
        <f t="shared" si="44"/>
        <v>1</v>
      </c>
      <c r="Q544" s="2" t="b">
        <v>1</v>
      </c>
      <c r="R544" s="2" t="b">
        <f t="shared" si="45"/>
        <v>1</v>
      </c>
      <c r="S544" s="2" t="s">
        <v>1309</v>
      </c>
      <c r="T544" s="2" t="s">
        <v>1273</v>
      </c>
      <c r="U544" s="2" t="s">
        <v>1300</v>
      </c>
      <c r="V544" s="2" t="s">
        <v>1283</v>
      </c>
    </row>
    <row r="545" spans="1:22" ht="15.75" customHeight="1">
      <c r="A545" s="2" t="s">
        <v>708</v>
      </c>
      <c r="B545" s="2" t="s">
        <v>1276</v>
      </c>
      <c r="C545" s="2">
        <v>158</v>
      </c>
      <c r="D545" s="2">
        <f t="shared" si="41"/>
        <v>1.58</v>
      </c>
      <c r="E545" s="2">
        <v>76.400000000000006</v>
      </c>
      <c r="F545" s="22">
        <f t="shared" si="42"/>
        <v>30.60406986059926</v>
      </c>
      <c r="G545" s="2" t="b">
        <v>0</v>
      </c>
      <c r="H545" s="2" t="b">
        <v>0</v>
      </c>
      <c r="I545" s="2" t="b">
        <v>1</v>
      </c>
      <c r="J545" s="2" t="b">
        <v>1</v>
      </c>
      <c r="K545" s="2" t="s">
        <v>1464</v>
      </c>
      <c r="L545" s="2">
        <v>194</v>
      </c>
      <c r="M545" s="2" t="b">
        <v>1</v>
      </c>
      <c r="N545" s="2" t="b">
        <f t="shared" si="43"/>
        <v>1</v>
      </c>
      <c r="O545" s="2" t="b">
        <v>0</v>
      </c>
      <c r="P545" s="2" t="b">
        <f t="shared" si="44"/>
        <v>0</v>
      </c>
      <c r="Q545" s="2" t="b">
        <v>1</v>
      </c>
      <c r="R545" s="2" t="b">
        <f t="shared" si="45"/>
        <v>1</v>
      </c>
      <c r="S545" s="2" t="s">
        <v>1299</v>
      </c>
      <c r="T545" s="2" t="s">
        <v>1290</v>
      </c>
      <c r="U545" s="2" t="s">
        <v>1278</v>
      </c>
      <c r="V545" s="2" t="s">
        <v>1279</v>
      </c>
    </row>
    <row r="546" spans="1:22" ht="15.75" customHeight="1">
      <c r="A546" s="2" t="s">
        <v>709</v>
      </c>
      <c r="B546" s="2" t="s">
        <v>1276</v>
      </c>
      <c r="C546" s="2">
        <v>165</v>
      </c>
      <c r="D546" s="2">
        <f t="shared" si="41"/>
        <v>1.65</v>
      </c>
      <c r="E546" s="2">
        <v>84.4</v>
      </c>
      <c r="F546" s="22">
        <f t="shared" si="42"/>
        <v>31.000918273645553</v>
      </c>
      <c r="G546" s="2" t="b">
        <v>0</v>
      </c>
      <c r="H546" s="2" t="b">
        <v>0</v>
      </c>
      <c r="I546" s="2" t="b">
        <v>1</v>
      </c>
      <c r="J546" s="2" t="b">
        <v>1</v>
      </c>
      <c r="K546" s="2" t="s">
        <v>1380</v>
      </c>
      <c r="L546" s="2">
        <v>198</v>
      </c>
      <c r="M546" s="2" t="b">
        <v>1</v>
      </c>
      <c r="N546" s="2" t="b">
        <f t="shared" si="43"/>
        <v>1</v>
      </c>
      <c r="O546" s="2" t="b">
        <v>1</v>
      </c>
      <c r="P546" s="2" t="b">
        <f t="shared" si="44"/>
        <v>1</v>
      </c>
      <c r="Q546" s="2" t="b">
        <v>1</v>
      </c>
      <c r="R546" s="2" t="b">
        <f t="shared" si="45"/>
        <v>1</v>
      </c>
      <c r="S546" s="2" t="s">
        <v>1318</v>
      </c>
      <c r="T546" s="2" t="s">
        <v>1290</v>
      </c>
      <c r="U546" s="2" t="s">
        <v>1274</v>
      </c>
      <c r="V546" s="2" t="s">
        <v>1287</v>
      </c>
    </row>
    <row r="547" spans="1:22" ht="15.75" customHeight="1">
      <c r="A547" s="2" t="s">
        <v>710</v>
      </c>
      <c r="B547" s="2" t="s">
        <v>1307</v>
      </c>
      <c r="C547" s="2">
        <v>158</v>
      </c>
      <c r="D547" s="2">
        <f t="shared" si="41"/>
        <v>1.58</v>
      </c>
      <c r="E547" s="2">
        <v>78.3</v>
      </c>
      <c r="F547" s="22">
        <f t="shared" si="42"/>
        <v>31.365165838807876</v>
      </c>
      <c r="G547" s="2" t="b">
        <v>1</v>
      </c>
      <c r="H547" s="2" t="b">
        <v>0</v>
      </c>
      <c r="I547" s="2" t="b">
        <v>0</v>
      </c>
      <c r="J547" s="2" t="b">
        <v>1</v>
      </c>
      <c r="K547" s="2" t="s">
        <v>1550</v>
      </c>
      <c r="L547" s="2">
        <v>193</v>
      </c>
      <c r="M547" s="2" t="b">
        <v>1</v>
      </c>
      <c r="N547" s="2" t="b">
        <f t="shared" si="43"/>
        <v>1</v>
      </c>
      <c r="O547" s="2" t="b">
        <v>0</v>
      </c>
      <c r="P547" s="2" t="b">
        <f t="shared" si="44"/>
        <v>0</v>
      </c>
      <c r="Q547" s="2" t="b">
        <v>1</v>
      </c>
      <c r="R547" s="2" t="b">
        <f t="shared" si="45"/>
        <v>1</v>
      </c>
      <c r="S547" s="2" t="s">
        <v>1327</v>
      </c>
      <c r="T547" s="2" t="s">
        <v>1273</v>
      </c>
      <c r="U547" s="2" t="s">
        <v>1278</v>
      </c>
      <c r="V547" s="2" t="s">
        <v>1287</v>
      </c>
    </row>
    <row r="548" spans="1:22" ht="15.75" customHeight="1">
      <c r="A548" s="2" t="s">
        <v>711</v>
      </c>
      <c r="B548" s="2" t="s">
        <v>1284</v>
      </c>
      <c r="C548" s="2">
        <v>166</v>
      </c>
      <c r="D548" s="2">
        <f t="shared" si="41"/>
        <v>1.66</v>
      </c>
      <c r="E548" s="2">
        <v>80.8</v>
      </c>
      <c r="F548" s="22">
        <f t="shared" si="42"/>
        <v>29.322107707940194</v>
      </c>
      <c r="G548" s="2" t="b">
        <v>1</v>
      </c>
      <c r="H548" s="2" t="b">
        <v>0</v>
      </c>
      <c r="I548" s="2" t="b">
        <v>1</v>
      </c>
      <c r="J548" s="2" t="b">
        <v>1</v>
      </c>
      <c r="K548" s="2" t="s">
        <v>1317</v>
      </c>
      <c r="L548" s="2">
        <v>184</v>
      </c>
      <c r="M548" s="2" t="b">
        <v>1</v>
      </c>
      <c r="N548" s="2" t="b">
        <f t="shared" si="43"/>
        <v>1</v>
      </c>
      <c r="O548" s="2" t="b">
        <v>1</v>
      </c>
      <c r="P548" s="2" t="b">
        <f t="shared" si="44"/>
        <v>1</v>
      </c>
      <c r="Q548" s="2" t="b">
        <v>1</v>
      </c>
      <c r="R548" s="2" t="b">
        <f t="shared" si="45"/>
        <v>1</v>
      </c>
      <c r="S548" s="2" t="s">
        <v>1295</v>
      </c>
      <c r="T548" s="2" t="s">
        <v>1273</v>
      </c>
      <c r="U548" s="2" t="s">
        <v>1278</v>
      </c>
      <c r="V548" s="2" t="s">
        <v>1283</v>
      </c>
    </row>
    <row r="549" spans="1:22" ht="15.75" customHeight="1">
      <c r="A549" s="2" t="s">
        <v>712</v>
      </c>
      <c r="B549" s="2" t="s">
        <v>1284</v>
      </c>
      <c r="C549" s="2">
        <v>163</v>
      </c>
      <c r="D549" s="2">
        <f t="shared" si="41"/>
        <v>1.63</v>
      </c>
      <c r="E549" s="2">
        <v>85.4</v>
      </c>
      <c r="F549" s="22">
        <f t="shared" si="42"/>
        <v>32.142722721969214</v>
      </c>
      <c r="G549" s="2" t="b">
        <v>0</v>
      </c>
      <c r="H549" s="2" t="b">
        <v>1</v>
      </c>
      <c r="I549" s="2" t="b">
        <v>0</v>
      </c>
      <c r="J549" s="2" t="b">
        <v>0</v>
      </c>
      <c r="K549" s="2" t="s">
        <v>1525</v>
      </c>
      <c r="L549" s="2">
        <v>160</v>
      </c>
      <c r="M549" s="2" t="b">
        <v>1</v>
      </c>
      <c r="N549" s="2" t="b">
        <f t="shared" si="43"/>
        <v>1</v>
      </c>
      <c r="O549" s="2" t="b">
        <v>0</v>
      </c>
      <c r="P549" s="2" t="b">
        <f t="shared" si="44"/>
        <v>0</v>
      </c>
      <c r="Q549" s="2" t="b">
        <v>1</v>
      </c>
      <c r="R549" s="2" t="b">
        <f t="shared" si="45"/>
        <v>1</v>
      </c>
      <c r="S549" s="2" t="s">
        <v>1286</v>
      </c>
      <c r="T549" s="2" t="s">
        <v>1273</v>
      </c>
      <c r="U549" s="2" t="s">
        <v>1300</v>
      </c>
      <c r="V549" s="2" t="s">
        <v>1296</v>
      </c>
    </row>
    <row r="550" spans="1:22" ht="15.75" customHeight="1">
      <c r="A550" s="2" t="s">
        <v>713</v>
      </c>
      <c r="B550" s="2" t="s">
        <v>1280</v>
      </c>
      <c r="C550" s="2">
        <v>158</v>
      </c>
      <c r="D550" s="2">
        <f t="shared" si="41"/>
        <v>1.58</v>
      </c>
      <c r="E550" s="2">
        <v>54.1</v>
      </c>
      <c r="F550" s="22">
        <f t="shared" si="42"/>
        <v>21.671206537413873</v>
      </c>
      <c r="G550" s="2" t="b">
        <v>1</v>
      </c>
      <c r="H550" s="2" t="b">
        <v>0</v>
      </c>
      <c r="I550" s="2" t="b">
        <v>1</v>
      </c>
      <c r="J550" s="2" t="b">
        <v>0</v>
      </c>
      <c r="K550" s="2" t="s">
        <v>1600</v>
      </c>
      <c r="L550" s="2">
        <v>181</v>
      </c>
      <c r="M550" s="2" t="b">
        <v>0</v>
      </c>
      <c r="N550" s="2" t="b">
        <f t="shared" si="43"/>
        <v>0</v>
      </c>
      <c r="O550" s="2" t="b">
        <v>0</v>
      </c>
      <c r="P550" s="2" t="b">
        <f t="shared" si="44"/>
        <v>0</v>
      </c>
      <c r="Q550" s="2" t="b">
        <v>0</v>
      </c>
      <c r="R550" s="2" t="b">
        <f t="shared" si="45"/>
        <v>0</v>
      </c>
      <c r="S550" s="2" t="s">
        <v>1289</v>
      </c>
      <c r="T550" s="2" t="s">
        <v>1273</v>
      </c>
      <c r="U550" s="2" t="s">
        <v>1274</v>
      </c>
      <c r="V550" s="2" t="s">
        <v>1283</v>
      </c>
    </row>
    <row r="551" spans="1:22" ht="15.75" customHeight="1">
      <c r="A551" s="2" t="s">
        <v>714</v>
      </c>
      <c r="B551" s="2" t="s">
        <v>1276</v>
      </c>
      <c r="C551" s="2">
        <v>164</v>
      </c>
      <c r="D551" s="2">
        <f t="shared" si="41"/>
        <v>1.64</v>
      </c>
      <c r="E551" s="2">
        <v>91.8</v>
      </c>
      <c r="F551" s="22">
        <f t="shared" si="42"/>
        <v>34.131469363474125</v>
      </c>
      <c r="G551" s="2" t="b">
        <v>1</v>
      </c>
      <c r="H551" s="2" t="b">
        <v>1</v>
      </c>
      <c r="I551" s="2" t="b">
        <v>0</v>
      </c>
      <c r="J551" s="2" t="b">
        <v>0</v>
      </c>
      <c r="K551" s="2" t="s">
        <v>1379</v>
      </c>
      <c r="L551" s="2">
        <v>221</v>
      </c>
      <c r="M551" s="2" t="b">
        <v>0</v>
      </c>
      <c r="N551" s="2" t="b">
        <f t="shared" si="43"/>
        <v>0</v>
      </c>
      <c r="O551" s="2" t="b">
        <v>1</v>
      </c>
      <c r="P551" s="2" t="b">
        <f t="shared" si="44"/>
        <v>1</v>
      </c>
      <c r="Q551" s="2" t="b">
        <v>1</v>
      </c>
      <c r="R551" s="2" t="b">
        <f t="shared" si="45"/>
        <v>1</v>
      </c>
      <c r="S551" s="2" t="s">
        <v>1282</v>
      </c>
      <c r="T551" s="2" t="s">
        <v>1273</v>
      </c>
      <c r="U551" s="2" t="s">
        <v>1274</v>
      </c>
      <c r="V551" s="2" t="s">
        <v>1287</v>
      </c>
    </row>
    <row r="552" spans="1:22" ht="15.75" customHeight="1">
      <c r="A552" s="2" t="s">
        <v>715</v>
      </c>
      <c r="B552" s="2" t="s">
        <v>1284</v>
      </c>
      <c r="C552" s="2">
        <v>150</v>
      </c>
      <c r="D552" s="2">
        <f t="shared" si="41"/>
        <v>1.5</v>
      </c>
      <c r="E552" s="2">
        <v>76</v>
      </c>
      <c r="F552" s="22">
        <f t="shared" si="42"/>
        <v>33.777777777777779</v>
      </c>
      <c r="G552" s="2" t="b">
        <v>0</v>
      </c>
      <c r="H552" s="2" t="b">
        <v>0</v>
      </c>
      <c r="I552" s="2" t="b">
        <v>0</v>
      </c>
      <c r="J552" s="2" t="b">
        <v>1</v>
      </c>
      <c r="K552" s="2" t="s">
        <v>1585</v>
      </c>
      <c r="L552" s="2">
        <v>204</v>
      </c>
      <c r="M552" s="2" t="b">
        <v>1</v>
      </c>
      <c r="N552" s="2" t="b">
        <f t="shared" si="43"/>
        <v>1</v>
      </c>
      <c r="O552" s="2" t="b">
        <v>0</v>
      </c>
      <c r="P552" s="2" t="b">
        <f t="shared" si="44"/>
        <v>0</v>
      </c>
      <c r="Q552" s="2" t="b">
        <v>1</v>
      </c>
      <c r="R552" s="2" t="b">
        <f t="shared" si="45"/>
        <v>1</v>
      </c>
      <c r="S552" s="2" t="s">
        <v>1289</v>
      </c>
      <c r="T552" s="2" t="s">
        <v>1290</v>
      </c>
      <c r="U552" s="2" t="s">
        <v>1274</v>
      </c>
      <c r="V552" s="2" t="s">
        <v>1275</v>
      </c>
    </row>
    <row r="553" spans="1:22" ht="15.75" customHeight="1">
      <c r="A553" s="2" t="s">
        <v>716</v>
      </c>
      <c r="B553" s="2" t="s">
        <v>1276</v>
      </c>
      <c r="C553" s="2">
        <v>166</v>
      </c>
      <c r="D553" s="2">
        <f t="shared" si="41"/>
        <v>1.66</v>
      </c>
      <c r="E553" s="2">
        <v>68.3</v>
      </c>
      <c r="F553" s="22">
        <f t="shared" si="42"/>
        <v>24.785890550152416</v>
      </c>
      <c r="G553" s="2" t="b">
        <v>0</v>
      </c>
      <c r="H553" s="2" t="b">
        <v>0</v>
      </c>
      <c r="I553" s="2" t="b">
        <v>0</v>
      </c>
      <c r="J553" s="2" t="b">
        <v>0</v>
      </c>
      <c r="K553" s="2" t="s">
        <v>1341</v>
      </c>
      <c r="L553" s="2">
        <v>151</v>
      </c>
      <c r="M553" s="2" t="b">
        <v>0</v>
      </c>
      <c r="N553" s="2" t="b">
        <f t="shared" si="43"/>
        <v>0</v>
      </c>
      <c r="O553" s="2" t="b">
        <v>0</v>
      </c>
      <c r="P553" s="2" t="b">
        <f t="shared" si="44"/>
        <v>0</v>
      </c>
      <c r="Q553" s="2" t="b">
        <v>0</v>
      </c>
      <c r="R553" s="2" t="b">
        <f t="shared" si="45"/>
        <v>0</v>
      </c>
      <c r="S553" s="2" t="s">
        <v>1305</v>
      </c>
      <c r="T553" s="2" t="s">
        <v>1290</v>
      </c>
      <c r="U553" s="2" t="s">
        <v>1300</v>
      </c>
      <c r="V553" s="2" t="s">
        <v>1287</v>
      </c>
    </row>
    <row r="554" spans="1:22" ht="15.75" customHeight="1">
      <c r="A554" s="2" t="s">
        <v>717</v>
      </c>
      <c r="B554" s="2" t="s">
        <v>1270</v>
      </c>
      <c r="C554" s="2">
        <v>165</v>
      </c>
      <c r="D554" s="2">
        <f t="shared" si="41"/>
        <v>1.65</v>
      </c>
      <c r="E554" s="2">
        <v>94.6</v>
      </c>
      <c r="F554" s="22">
        <f t="shared" si="42"/>
        <v>34.747474747474747</v>
      </c>
      <c r="G554" s="2" t="b">
        <v>0</v>
      </c>
      <c r="H554" s="2" t="b">
        <v>0</v>
      </c>
      <c r="I554" s="2" t="b">
        <v>0</v>
      </c>
      <c r="J554" s="2" t="b">
        <v>1</v>
      </c>
      <c r="K554" s="2" t="s">
        <v>1601</v>
      </c>
      <c r="L554" s="2">
        <v>155</v>
      </c>
      <c r="M554" s="2" t="b">
        <v>1</v>
      </c>
      <c r="N554" s="2" t="b">
        <f t="shared" si="43"/>
        <v>1</v>
      </c>
      <c r="O554" s="2" t="b">
        <v>0</v>
      </c>
      <c r="P554" s="2" t="b">
        <f t="shared" si="44"/>
        <v>0</v>
      </c>
      <c r="Q554" s="2" t="b">
        <v>1</v>
      </c>
      <c r="R554" s="2" t="b">
        <f t="shared" si="45"/>
        <v>1</v>
      </c>
      <c r="S554" s="2" t="s">
        <v>1327</v>
      </c>
      <c r="T554" s="2" t="s">
        <v>1290</v>
      </c>
      <c r="U554" s="2" t="s">
        <v>1274</v>
      </c>
      <c r="V554" s="2" t="s">
        <v>1296</v>
      </c>
    </row>
    <row r="555" spans="1:22" ht="15.75" customHeight="1">
      <c r="A555" s="2" t="s">
        <v>718</v>
      </c>
      <c r="B555" s="2" t="s">
        <v>1319</v>
      </c>
      <c r="C555" s="2">
        <v>159</v>
      </c>
      <c r="D555" s="2">
        <f t="shared" si="41"/>
        <v>1.59</v>
      </c>
      <c r="E555" s="2">
        <v>87.6</v>
      </c>
      <c r="F555" s="22">
        <f t="shared" si="42"/>
        <v>34.6505280645544</v>
      </c>
      <c r="G555" s="2" t="b">
        <v>0</v>
      </c>
      <c r="H555" s="2" t="b">
        <v>0</v>
      </c>
      <c r="I555" s="2" t="b">
        <v>0</v>
      </c>
      <c r="J555" s="2" t="b">
        <v>0</v>
      </c>
      <c r="K555" s="2" t="s">
        <v>1602</v>
      </c>
      <c r="L555" s="2">
        <v>224</v>
      </c>
      <c r="M555" s="2" t="b">
        <v>1</v>
      </c>
      <c r="N555" s="2" t="b">
        <f t="shared" si="43"/>
        <v>1</v>
      </c>
      <c r="O555" s="2" t="b">
        <v>0</v>
      </c>
      <c r="P555" s="2" t="b">
        <f t="shared" si="44"/>
        <v>0</v>
      </c>
      <c r="Q555" s="2" t="b">
        <v>1</v>
      </c>
      <c r="R555" s="2" t="b">
        <f t="shared" si="45"/>
        <v>1</v>
      </c>
      <c r="S555" s="2" t="s">
        <v>1312</v>
      </c>
      <c r="T555" s="2" t="s">
        <v>1290</v>
      </c>
      <c r="U555" s="2" t="s">
        <v>1278</v>
      </c>
      <c r="V555" s="2" t="s">
        <v>1283</v>
      </c>
    </row>
    <row r="556" spans="1:22" ht="15.75" customHeight="1">
      <c r="A556" s="2" t="s">
        <v>719</v>
      </c>
      <c r="B556" s="2" t="s">
        <v>1276</v>
      </c>
      <c r="C556" s="2">
        <v>162</v>
      </c>
      <c r="D556" s="2">
        <f t="shared" si="41"/>
        <v>1.62</v>
      </c>
      <c r="E556" s="2">
        <v>78.900000000000006</v>
      </c>
      <c r="F556" s="22">
        <f t="shared" si="42"/>
        <v>30.064014631915864</v>
      </c>
      <c r="G556" s="2" t="b">
        <v>1</v>
      </c>
      <c r="H556" s="2" t="b">
        <v>0</v>
      </c>
      <c r="I556" s="2" t="b">
        <v>0</v>
      </c>
      <c r="J556" s="2" t="b">
        <v>1</v>
      </c>
      <c r="K556" s="2" t="s">
        <v>1393</v>
      </c>
      <c r="L556" s="2">
        <v>169</v>
      </c>
      <c r="M556" s="2" t="b">
        <v>1</v>
      </c>
      <c r="N556" s="2" t="b">
        <f t="shared" si="43"/>
        <v>1</v>
      </c>
      <c r="O556" s="2" t="b">
        <v>0</v>
      </c>
      <c r="P556" s="2" t="b">
        <f t="shared" si="44"/>
        <v>0</v>
      </c>
      <c r="Q556" s="2" t="b">
        <v>1</v>
      </c>
      <c r="R556" s="2" t="b">
        <f t="shared" si="45"/>
        <v>1</v>
      </c>
      <c r="S556" s="2" t="s">
        <v>1309</v>
      </c>
      <c r="T556" s="2" t="s">
        <v>1273</v>
      </c>
      <c r="U556" s="2" t="s">
        <v>1274</v>
      </c>
      <c r="V556" s="2" t="s">
        <v>1287</v>
      </c>
    </row>
    <row r="557" spans="1:22" ht="15.75" customHeight="1">
      <c r="A557" s="2" t="s">
        <v>720</v>
      </c>
      <c r="B557" s="2" t="s">
        <v>1280</v>
      </c>
      <c r="C557" s="2">
        <v>177</v>
      </c>
      <c r="D557" s="2">
        <f t="shared" si="41"/>
        <v>1.77</v>
      </c>
      <c r="E557" s="2">
        <v>92.1</v>
      </c>
      <c r="F557" s="22">
        <f t="shared" si="42"/>
        <v>29.397682658239965</v>
      </c>
      <c r="G557" s="2" t="b">
        <v>1</v>
      </c>
      <c r="H557" s="2" t="b">
        <v>0</v>
      </c>
      <c r="I557" s="2" t="b">
        <v>0</v>
      </c>
      <c r="J557" s="2" t="b">
        <v>1</v>
      </c>
      <c r="K557" s="2" t="s">
        <v>1412</v>
      </c>
      <c r="L557" s="2">
        <v>202</v>
      </c>
      <c r="M557" s="2" t="b">
        <v>1</v>
      </c>
      <c r="N557" s="2" t="b">
        <f t="shared" si="43"/>
        <v>1</v>
      </c>
      <c r="O557" s="2" t="b">
        <v>0</v>
      </c>
      <c r="P557" s="2" t="b">
        <f t="shared" si="44"/>
        <v>0</v>
      </c>
      <c r="Q557" s="2" t="b">
        <v>1</v>
      </c>
      <c r="R557" s="2" t="b">
        <f t="shared" si="45"/>
        <v>1</v>
      </c>
      <c r="S557" s="2" t="s">
        <v>1338</v>
      </c>
      <c r="T557" s="2" t="s">
        <v>1290</v>
      </c>
      <c r="U557" s="2" t="s">
        <v>1278</v>
      </c>
      <c r="V557" s="2" t="s">
        <v>1287</v>
      </c>
    </row>
    <row r="558" spans="1:22" ht="15.75" customHeight="1">
      <c r="A558" s="2" t="s">
        <v>721</v>
      </c>
      <c r="B558" s="2" t="s">
        <v>1284</v>
      </c>
      <c r="C558" s="2">
        <v>162</v>
      </c>
      <c r="D558" s="2">
        <f t="shared" si="41"/>
        <v>1.62</v>
      </c>
      <c r="E558" s="2">
        <v>61.8</v>
      </c>
      <c r="F558" s="22">
        <f t="shared" si="42"/>
        <v>23.54823959762231</v>
      </c>
      <c r="G558" s="2" t="b">
        <v>0</v>
      </c>
      <c r="H558" s="2" t="b">
        <v>0</v>
      </c>
      <c r="I558" s="2" t="b">
        <v>1</v>
      </c>
      <c r="J558" s="2" t="b">
        <v>0</v>
      </c>
      <c r="K558" s="2" t="s">
        <v>1521</v>
      </c>
      <c r="L558" s="2">
        <v>207</v>
      </c>
      <c r="M558" s="2" t="b">
        <v>0</v>
      </c>
      <c r="N558" s="2" t="b">
        <f t="shared" si="43"/>
        <v>0</v>
      </c>
      <c r="O558" s="2" t="b">
        <v>0</v>
      </c>
      <c r="P558" s="2" t="b">
        <f t="shared" si="44"/>
        <v>0</v>
      </c>
      <c r="Q558" s="2" t="b">
        <v>0</v>
      </c>
      <c r="R558" s="2" t="b">
        <f t="shared" si="45"/>
        <v>0</v>
      </c>
      <c r="S558" s="2" t="s">
        <v>1338</v>
      </c>
      <c r="T558" s="2" t="s">
        <v>1290</v>
      </c>
      <c r="U558" s="2" t="s">
        <v>1278</v>
      </c>
      <c r="V558" s="2" t="s">
        <v>1279</v>
      </c>
    </row>
    <row r="559" spans="1:22" ht="15.75" customHeight="1">
      <c r="A559" s="2" t="s">
        <v>722</v>
      </c>
      <c r="B559" s="2" t="s">
        <v>1301</v>
      </c>
      <c r="C559" s="2">
        <v>168</v>
      </c>
      <c r="D559" s="2">
        <f t="shared" si="41"/>
        <v>1.68</v>
      </c>
      <c r="E559" s="2">
        <v>71.599999999999994</v>
      </c>
      <c r="F559" s="22">
        <f t="shared" si="42"/>
        <v>25.368480725623584</v>
      </c>
      <c r="G559" s="2" t="b">
        <v>0</v>
      </c>
      <c r="H559" s="2" t="b">
        <v>0</v>
      </c>
      <c r="I559" s="2" t="b">
        <v>1</v>
      </c>
      <c r="J559" s="2" t="b">
        <v>0</v>
      </c>
      <c r="K559" s="2" t="s">
        <v>1385</v>
      </c>
      <c r="L559" s="2">
        <v>159</v>
      </c>
      <c r="M559" s="2" t="b">
        <v>0</v>
      </c>
      <c r="N559" s="2" t="b">
        <f t="shared" si="43"/>
        <v>0</v>
      </c>
      <c r="O559" s="2" t="b">
        <v>0</v>
      </c>
      <c r="P559" s="2" t="b">
        <f t="shared" si="44"/>
        <v>0</v>
      </c>
      <c r="Q559" s="2" t="b">
        <v>0</v>
      </c>
      <c r="R559" s="2" t="b">
        <f t="shared" si="45"/>
        <v>0</v>
      </c>
      <c r="S559" s="2" t="s">
        <v>1318</v>
      </c>
      <c r="T559" s="2" t="s">
        <v>1273</v>
      </c>
      <c r="U559" s="2" t="s">
        <v>1278</v>
      </c>
      <c r="V559" s="2" t="s">
        <v>1275</v>
      </c>
    </row>
    <row r="560" spans="1:22" ht="15.75" customHeight="1">
      <c r="A560" s="2" t="s">
        <v>723</v>
      </c>
      <c r="B560" s="2" t="s">
        <v>1280</v>
      </c>
      <c r="C560" s="2">
        <v>179</v>
      </c>
      <c r="D560" s="2">
        <f t="shared" si="41"/>
        <v>1.79</v>
      </c>
      <c r="E560" s="2">
        <v>111.9</v>
      </c>
      <c r="F560" s="22">
        <f t="shared" si="42"/>
        <v>34.924003620361411</v>
      </c>
      <c r="G560" s="2" t="b">
        <v>0</v>
      </c>
      <c r="H560" s="2" t="b">
        <v>0</v>
      </c>
      <c r="I560" s="2" t="b">
        <v>0</v>
      </c>
      <c r="J560" s="2" t="b">
        <v>1</v>
      </c>
      <c r="K560" s="2" t="s">
        <v>1603</v>
      </c>
      <c r="L560" s="2">
        <v>201</v>
      </c>
      <c r="M560" s="2" t="b">
        <v>1</v>
      </c>
      <c r="N560" s="2" t="b">
        <f t="shared" si="43"/>
        <v>1</v>
      </c>
      <c r="O560" s="2" t="b">
        <v>0</v>
      </c>
      <c r="P560" s="2" t="b">
        <f t="shared" si="44"/>
        <v>0</v>
      </c>
      <c r="Q560" s="2" t="b">
        <v>1</v>
      </c>
      <c r="R560" s="2" t="b">
        <f t="shared" si="45"/>
        <v>1</v>
      </c>
      <c r="S560" s="2" t="s">
        <v>1318</v>
      </c>
      <c r="T560" s="2" t="s">
        <v>1273</v>
      </c>
      <c r="U560" s="2" t="s">
        <v>1300</v>
      </c>
      <c r="V560" s="2" t="s">
        <v>1279</v>
      </c>
    </row>
    <row r="561" spans="1:22" ht="15.75" customHeight="1">
      <c r="A561" s="2" t="s">
        <v>724</v>
      </c>
      <c r="B561" s="2" t="s">
        <v>1307</v>
      </c>
      <c r="C561" s="2">
        <v>174</v>
      </c>
      <c r="D561" s="2">
        <f t="shared" si="41"/>
        <v>1.74</v>
      </c>
      <c r="E561" s="2">
        <v>99.1</v>
      </c>
      <c r="F561" s="22">
        <f t="shared" si="42"/>
        <v>32.732197119830886</v>
      </c>
      <c r="G561" s="2" t="b">
        <v>0</v>
      </c>
      <c r="H561" s="2" t="b">
        <v>0</v>
      </c>
      <c r="I561" s="2" t="b">
        <v>0</v>
      </c>
      <c r="J561" s="2" t="b">
        <v>0</v>
      </c>
      <c r="K561" s="2" t="s">
        <v>1604</v>
      </c>
      <c r="L561" s="2">
        <v>225</v>
      </c>
      <c r="M561" s="2" t="b">
        <v>1</v>
      </c>
      <c r="N561" s="2" t="b">
        <f t="shared" si="43"/>
        <v>1</v>
      </c>
      <c r="O561" s="2" t="b">
        <v>1</v>
      </c>
      <c r="P561" s="2" t="b">
        <f t="shared" si="44"/>
        <v>1</v>
      </c>
      <c r="Q561" s="2" t="b">
        <v>1</v>
      </c>
      <c r="R561" s="2" t="b">
        <f t="shared" si="45"/>
        <v>1</v>
      </c>
      <c r="S561" s="2" t="s">
        <v>1312</v>
      </c>
      <c r="T561" s="2" t="s">
        <v>1273</v>
      </c>
      <c r="U561" s="2" t="s">
        <v>1300</v>
      </c>
      <c r="V561" s="2" t="s">
        <v>1283</v>
      </c>
    </row>
    <row r="562" spans="1:22" ht="15.75" customHeight="1">
      <c r="A562" s="2" t="s">
        <v>725</v>
      </c>
      <c r="B562" s="2" t="s">
        <v>1307</v>
      </c>
      <c r="C562" s="2">
        <v>168</v>
      </c>
      <c r="D562" s="2">
        <f t="shared" si="41"/>
        <v>1.68</v>
      </c>
      <c r="E562" s="2">
        <v>95.1</v>
      </c>
      <c r="F562" s="22">
        <f t="shared" si="42"/>
        <v>33.694727891156468</v>
      </c>
      <c r="G562" s="2" t="b">
        <v>1</v>
      </c>
      <c r="H562" s="2" t="b">
        <v>0</v>
      </c>
      <c r="I562" s="2" t="b">
        <v>1</v>
      </c>
      <c r="J562" s="2" t="b">
        <v>0</v>
      </c>
      <c r="K562" s="2" t="s">
        <v>1528</v>
      </c>
      <c r="L562" s="2">
        <v>179</v>
      </c>
      <c r="M562" s="2" t="b">
        <v>0</v>
      </c>
      <c r="N562" s="2" t="b">
        <f t="shared" si="43"/>
        <v>0</v>
      </c>
      <c r="O562" s="2" t="b">
        <v>1</v>
      </c>
      <c r="P562" s="2" t="b">
        <f t="shared" si="44"/>
        <v>1</v>
      </c>
      <c r="Q562" s="2" t="b">
        <v>1</v>
      </c>
      <c r="R562" s="2" t="b">
        <f t="shared" si="45"/>
        <v>1</v>
      </c>
      <c r="S562" s="2" t="s">
        <v>1265</v>
      </c>
      <c r="T562" s="2" t="s">
        <v>1273</v>
      </c>
      <c r="U562" s="2" t="s">
        <v>1274</v>
      </c>
      <c r="V562" s="2" t="s">
        <v>1287</v>
      </c>
    </row>
    <row r="563" spans="1:22" ht="15.75" customHeight="1">
      <c r="A563" s="2" t="s">
        <v>726</v>
      </c>
      <c r="B563" s="2" t="s">
        <v>1284</v>
      </c>
      <c r="C563" s="2">
        <v>178</v>
      </c>
      <c r="D563" s="2">
        <f t="shared" si="41"/>
        <v>1.78</v>
      </c>
      <c r="E563" s="2">
        <v>94.9</v>
      </c>
      <c r="F563" s="22">
        <f t="shared" si="42"/>
        <v>29.952026259310696</v>
      </c>
      <c r="G563" s="2" t="b">
        <v>0</v>
      </c>
      <c r="H563" s="2" t="b">
        <v>0</v>
      </c>
      <c r="I563" s="2" t="b">
        <v>0</v>
      </c>
      <c r="J563" s="2" t="b">
        <v>0</v>
      </c>
      <c r="K563" s="2" t="s">
        <v>1598</v>
      </c>
      <c r="L563" s="2">
        <v>158</v>
      </c>
      <c r="M563" s="2" t="b">
        <v>1</v>
      </c>
      <c r="N563" s="2" t="b">
        <f t="shared" si="43"/>
        <v>1</v>
      </c>
      <c r="O563" s="2" t="b">
        <v>0</v>
      </c>
      <c r="P563" s="2" t="b">
        <f t="shared" si="44"/>
        <v>0</v>
      </c>
      <c r="Q563" s="2" t="b">
        <v>1</v>
      </c>
      <c r="R563" s="2" t="b">
        <f t="shared" si="45"/>
        <v>1</v>
      </c>
      <c r="S563" s="2" t="s">
        <v>1286</v>
      </c>
      <c r="T563" s="2" t="s">
        <v>1273</v>
      </c>
      <c r="U563" s="2" t="s">
        <v>1300</v>
      </c>
      <c r="V563" s="2" t="s">
        <v>1296</v>
      </c>
    </row>
    <row r="564" spans="1:22" ht="15.75" customHeight="1">
      <c r="A564" s="2" t="s">
        <v>727</v>
      </c>
      <c r="B564" s="2" t="s">
        <v>1276</v>
      </c>
      <c r="C564" s="2">
        <v>166</v>
      </c>
      <c r="D564" s="2">
        <f t="shared" si="41"/>
        <v>1.66</v>
      </c>
      <c r="E564" s="2">
        <v>69.2</v>
      </c>
      <c r="F564" s="22">
        <f t="shared" si="42"/>
        <v>25.11249818551314</v>
      </c>
      <c r="G564" s="2" t="b">
        <v>1</v>
      </c>
      <c r="H564" s="2" t="b">
        <v>0</v>
      </c>
      <c r="I564" s="2" t="b">
        <v>1</v>
      </c>
      <c r="J564" s="2" t="b">
        <v>0</v>
      </c>
      <c r="K564" s="2" t="s">
        <v>1454</v>
      </c>
      <c r="L564" s="2">
        <v>175</v>
      </c>
      <c r="M564" s="2" t="b">
        <v>0</v>
      </c>
      <c r="N564" s="2" t="b">
        <f t="shared" si="43"/>
        <v>0</v>
      </c>
      <c r="O564" s="2" t="b">
        <v>0</v>
      </c>
      <c r="P564" s="2" t="b">
        <f t="shared" si="44"/>
        <v>0</v>
      </c>
      <c r="Q564" s="2" t="b">
        <v>0</v>
      </c>
      <c r="R564" s="2" t="b">
        <f t="shared" si="45"/>
        <v>0</v>
      </c>
      <c r="S564" s="2" t="s">
        <v>1318</v>
      </c>
      <c r="T564" s="2" t="s">
        <v>1273</v>
      </c>
      <c r="U564" s="2" t="s">
        <v>1278</v>
      </c>
      <c r="V564" s="2" t="s">
        <v>1275</v>
      </c>
    </row>
    <row r="565" spans="1:22" ht="15.75" customHeight="1">
      <c r="A565" s="2" t="s">
        <v>728</v>
      </c>
      <c r="B565" s="2" t="s">
        <v>1293</v>
      </c>
      <c r="C565" s="2">
        <v>165</v>
      </c>
      <c r="D565" s="2">
        <f t="shared" si="41"/>
        <v>1.65</v>
      </c>
      <c r="E565" s="2">
        <v>79.599999999999994</v>
      </c>
      <c r="F565" s="22">
        <f t="shared" si="42"/>
        <v>29.237832874196513</v>
      </c>
      <c r="G565" s="2" t="b">
        <v>0</v>
      </c>
      <c r="H565" s="2" t="b">
        <v>0</v>
      </c>
      <c r="I565" s="2" t="b">
        <v>1</v>
      </c>
      <c r="J565" s="2" t="b">
        <v>0</v>
      </c>
      <c r="K565" s="2" t="s">
        <v>1382</v>
      </c>
      <c r="L565" s="2">
        <v>207</v>
      </c>
      <c r="M565" s="2" t="b">
        <v>1</v>
      </c>
      <c r="N565" s="2" t="b">
        <f t="shared" si="43"/>
        <v>1</v>
      </c>
      <c r="O565" s="2" t="b">
        <v>0</v>
      </c>
      <c r="P565" s="2" t="b">
        <f t="shared" si="44"/>
        <v>0</v>
      </c>
      <c r="Q565" s="2" t="b">
        <v>1</v>
      </c>
      <c r="R565" s="2" t="b">
        <f t="shared" si="45"/>
        <v>1</v>
      </c>
      <c r="S565" s="2" t="s">
        <v>1286</v>
      </c>
      <c r="U565" s="2" t="s">
        <v>1278</v>
      </c>
      <c r="V565" s="2" t="s">
        <v>1275</v>
      </c>
    </row>
    <row r="566" spans="1:22" ht="15.75" customHeight="1">
      <c r="A566" s="2" t="s">
        <v>729</v>
      </c>
      <c r="B566" s="2" t="s">
        <v>1319</v>
      </c>
      <c r="C566" s="2">
        <v>163</v>
      </c>
      <c r="D566" s="2">
        <f t="shared" si="41"/>
        <v>1.63</v>
      </c>
      <c r="E566" s="2">
        <v>90.9</v>
      </c>
      <c r="F566" s="22">
        <f t="shared" si="42"/>
        <v>34.212804396100722</v>
      </c>
      <c r="G566" s="2" t="b">
        <v>1</v>
      </c>
      <c r="H566" s="2" t="b">
        <v>0</v>
      </c>
      <c r="I566" s="2" t="b">
        <v>1</v>
      </c>
      <c r="J566" s="2" t="b">
        <v>1</v>
      </c>
      <c r="K566" s="2" t="s">
        <v>1389</v>
      </c>
      <c r="L566" s="2">
        <v>221</v>
      </c>
      <c r="M566" s="2" t="b">
        <v>1</v>
      </c>
      <c r="N566" s="2" t="b">
        <f t="shared" si="43"/>
        <v>1</v>
      </c>
      <c r="O566" s="2" t="b">
        <v>0</v>
      </c>
      <c r="P566" s="2" t="b">
        <f t="shared" si="44"/>
        <v>0</v>
      </c>
      <c r="Q566" s="2" t="b">
        <v>1</v>
      </c>
      <c r="R566" s="2" t="b">
        <f t="shared" si="45"/>
        <v>1</v>
      </c>
      <c r="S566" s="2" t="s">
        <v>1286</v>
      </c>
      <c r="T566" s="2" t="s">
        <v>1290</v>
      </c>
      <c r="U566" s="2" t="s">
        <v>1278</v>
      </c>
      <c r="V566" s="2" t="s">
        <v>1279</v>
      </c>
    </row>
    <row r="567" spans="1:22" ht="15.75" customHeight="1">
      <c r="A567" s="2" t="s">
        <v>730</v>
      </c>
      <c r="B567" s="2" t="s">
        <v>1319</v>
      </c>
      <c r="C567" s="2">
        <v>175</v>
      </c>
      <c r="D567" s="2">
        <f t="shared" si="41"/>
        <v>1.75</v>
      </c>
      <c r="E567" s="2">
        <v>87.1</v>
      </c>
      <c r="F567" s="22">
        <f t="shared" si="42"/>
        <v>28.440816326530609</v>
      </c>
      <c r="G567" s="2" t="b">
        <v>0</v>
      </c>
      <c r="H567" s="2" t="b">
        <v>0</v>
      </c>
      <c r="I567" s="2" t="b">
        <v>0</v>
      </c>
      <c r="J567" s="2" t="b">
        <v>0</v>
      </c>
      <c r="K567" s="2" t="s">
        <v>1529</v>
      </c>
      <c r="L567" s="2">
        <v>154</v>
      </c>
      <c r="M567" s="2" t="b">
        <v>1</v>
      </c>
      <c r="N567" s="2" t="b">
        <f t="shared" si="43"/>
        <v>1</v>
      </c>
      <c r="O567" s="2" t="b">
        <v>0</v>
      </c>
      <c r="P567" s="2" t="b">
        <f t="shared" si="44"/>
        <v>0</v>
      </c>
      <c r="Q567" s="2" t="b">
        <v>1</v>
      </c>
      <c r="R567" s="2" t="b">
        <f t="shared" si="45"/>
        <v>1</v>
      </c>
      <c r="S567" s="2" t="s">
        <v>1312</v>
      </c>
      <c r="T567" s="2" t="s">
        <v>1273</v>
      </c>
      <c r="U567" s="2" t="s">
        <v>1274</v>
      </c>
      <c r="V567" s="2" t="s">
        <v>1279</v>
      </c>
    </row>
    <row r="568" spans="1:22" ht="15.75" customHeight="1">
      <c r="A568" s="2" t="s">
        <v>731</v>
      </c>
      <c r="B568" s="2" t="s">
        <v>1284</v>
      </c>
      <c r="C568" s="2">
        <v>154</v>
      </c>
      <c r="D568" s="2">
        <f t="shared" si="41"/>
        <v>1.54</v>
      </c>
      <c r="E568" s="2">
        <v>72.2</v>
      </c>
      <c r="F568" s="22">
        <f t="shared" si="42"/>
        <v>30.44358239163434</v>
      </c>
      <c r="G568" s="2" t="b">
        <v>1</v>
      </c>
      <c r="H568" s="2" t="b">
        <v>0</v>
      </c>
      <c r="I568" s="2" t="b">
        <v>0</v>
      </c>
      <c r="J568" s="2" t="b">
        <v>0</v>
      </c>
      <c r="K568" s="2" t="s">
        <v>1605</v>
      </c>
      <c r="L568" s="2">
        <v>172</v>
      </c>
      <c r="M568" s="2" t="b">
        <v>0</v>
      </c>
      <c r="N568" s="2" t="b">
        <f t="shared" si="43"/>
        <v>0</v>
      </c>
      <c r="O568" s="2" t="b">
        <v>1</v>
      </c>
      <c r="P568" s="2" t="b">
        <f t="shared" si="44"/>
        <v>1</v>
      </c>
      <c r="Q568" s="2" t="b">
        <v>1</v>
      </c>
      <c r="R568" s="2" t="b">
        <f t="shared" si="45"/>
        <v>1</v>
      </c>
      <c r="S568" s="2" t="s">
        <v>1272</v>
      </c>
      <c r="T568" s="2" t="s">
        <v>1290</v>
      </c>
      <c r="U568" s="2" t="s">
        <v>1278</v>
      </c>
      <c r="V568" s="2" t="s">
        <v>1287</v>
      </c>
    </row>
    <row r="569" spans="1:22" ht="15.75" customHeight="1">
      <c r="A569" s="2" t="s">
        <v>732</v>
      </c>
      <c r="B569" s="2" t="s">
        <v>1307</v>
      </c>
      <c r="C569" s="2">
        <v>155</v>
      </c>
      <c r="D569" s="2">
        <f t="shared" si="41"/>
        <v>1.55</v>
      </c>
      <c r="E569" s="2">
        <v>69.400000000000006</v>
      </c>
      <c r="F569" s="22">
        <f t="shared" si="42"/>
        <v>28.886576482830385</v>
      </c>
      <c r="G569" s="2" t="b">
        <v>1</v>
      </c>
      <c r="H569" s="2" t="b">
        <v>1</v>
      </c>
      <c r="I569" s="2" t="b">
        <v>0</v>
      </c>
      <c r="J569" s="2" t="b">
        <v>1</v>
      </c>
      <c r="K569" s="2" t="s">
        <v>1548</v>
      </c>
      <c r="L569" s="2">
        <v>203</v>
      </c>
      <c r="M569" s="2" t="b">
        <v>1</v>
      </c>
      <c r="N569" s="2" t="b">
        <f t="shared" si="43"/>
        <v>1</v>
      </c>
      <c r="O569" s="2" t="b">
        <v>1</v>
      </c>
      <c r="P569" s="2" t="b">
        <f t="shared" si="44"/>
        <v>1</v>
      </c>
      <c r="Q569" s="2" t="b">
        <v>1</v>
      </c>
      <c r="R569" s="2" t="b">
        <f t="shared" si="45"/>
        <v>1</v>
      </c>
      <c r="S569" s="2" t="s">
        <v>1309</v>
      </c>
      <c r="T569" s="2" t="s">
        <v>1290</v>
      </c>
      <c r="U569" s="2" t="s">
        <v>1274</v>
      </c>
      <c r="V569" s="2" t="s">
        <v>1283</v>
      </c>
    </row>
    <row r="570" spans="1:22" ht="15.75" customHeight="1">
      <c r="A570" s="2" t="s">
        <v>733</v>
      </c>
      <c r="B570" s="2" t="s">
        <v>1301</v>
      </c>
      <c r="C570" s="2">
        <v>173</v>
      </c>
      <c r="D570" s="2">
        <f t="shared" si="41"/>
        <v>1.73</v>
      </c>
      <c r="E570" s="2">
        <v>101.2</v>
      </c>
      <c r="F570" s="22">
        <f t="shared" si="42"/>
        <v>33.813358281265664</v>
      </c>
      <c r="G570" s="2" t="b">
        <v>0</v>
      </c>
      <c r="H570" s="2" t="b">
        <v>0</v>
      </c>
      <c r="I570" s="2" t="b">
        <v>0</v>
      </c>
      <c r="J570" s="2" t="b">
        <v>1</v>
      </c>
      <c r="K570" s="2" t="s">
        <v>1443</v>
      </c>
      <c r="L570" s="2">
        <v>154</v>
      </c>
      <c r="M570" s="2" t="b">
        <v>1</v>
      </c>
      <c r="N570" s="2" t="b">
        <f t="shared" si="43"/>
        <v>1</v>
      </c>
      <c r="O570" s="2" t="b">
        <v>0</v>
      </c>
      <c r="P570" s="2" t="b">
        <f t="shared" si="44"/>
        <v>0</v>
      </c>
      <c r="Q570" s="2" t="b">
        <v>1</v>
      </c>
      <c r="R570" s="2" t="b">
        <f t="shared" si="45"/>
        <v>1</v>
      </c>
      <c r="S570" s="2" t="s">
        <v>1265</v>
      </c>
      <c r="T570" s="2" t="s">
        <v>1290</v>
      </c>
      <c r="U570" s="2" t="s">
        <v>1278</v>
      </c>
      <c r="V570" s="2" t="s">
        <v>1279</v>
      </c>
    </row>
    <row r="571" spans="1:22" ht="15.75" customHeight="1">
      <c r="A571" s="2" t="s">
        <v>734</v>
      </c>
      <c r="B571" s="2" t="s">
        <v>1319</v>
      </c>
      <c r="C571" s="2">
        <v>164</v>
      </c>
      <c r="D571" s="2">
        <f t="shared" si="41"/>
        <v>1.64</v>
      </c>
      <c r="E571" s="2">
        <v>89.6</v>
      </c>
      <c r="F571" s="22">
        <f t="shared" si="42"/>
        <v>33.31350386674599</v>
      </c>
      <c r="G571" s="2" t="b">
        <v>0</v>
      </c>
      <c r="H571" s="2" t="b">
        <v>0</v>
      </c>
      <c r="I571" s="2" t="b">
        <v>0</v>
      </c>
      <c r="J571" s="2" t="b">
        <v>0</v>
      </c>
      <c r="K571" s="2" t="s">
        <v>1368</v>
      </c>
      <c r="L571" s="2">
        <v>223</v>
      </c>
      <c r="M571" s="2" t="b">
        <v>1</v>
      </c>
      <c r="N571" s="2" t="b">
        <f t="shared" si="43"/>
        <v>1</v>
      </c>
      <c r="O571" s="2" t="b">
        <v>1</v>
      </c>
      <c r="P571" s="2" t="b">
        <f t="shared" si="44"/>
        <v>1</v>
      </c>
      <c r="Q571" s="2" t="b">
        <v>1</v>
      </c>
      <c r="R571" s="2" t="b">
        <f t="shared" si="45"/>
        <v>1</v>
      </c>
      <c r="S571" s="2" t="s">
        <v>1312</v>
      </c>
      <c r="T571" s="2" t="s">
        <v>1273</v>
      </c>
      <c r="U571" s="2" t="s">
        <v>1278</v>
      </c>
      <c r="V571" s="2" t="s">
        <v>1279</v>
      </c>
    </row>
    <row r="572" spans="1:22" ht="15.75" customHeight="1">
      <c r="A572" s="2" t="s">
        <v>735</v>
      </c>
      <c r="B572" s="2" t="s">
        <v>1307</v>
      </c>
      <c r="C572" s="2">
        <v>173</v>
      </c>
      <c r="D572" s="2">
        <f t="shared" si="41"/>
        <v>1.73</v>
      </c>
      <c r="E572" s="2">
        <v>87.9</v>
      </c>
      <c r="F572" s="22">
        <f t="shared" si="42"/>
        <v>29.369507835209998</v>
      </c>
      <c r="G572" s="2" t="b">
        <v>0</v>
      </c>
      <c r="H572" s="2" t="b">
        <v>0</v>
      </c>
      <c r="I572" s="2" t="b">
        <v>0</v>
      </c>
      <c r="J572" s="2" t="b">
        <v>1</v>
      </c>
      <c r="K572" s="2" t="s">
        <v>1417</v>
      </c>
      <c r="L572" s="2">
        <v>164</v>
      </c>
      <c r="M572" s="2" t="b">
        <v>1</v>
      </c>
      <c r="N572" s="2" t="b">
        <f t="shared" si="43"/>
        <v>1</v>
      </c>
      <c r="O572" s="2" t="b">
        <v>0</v>
      </c>
      <c r="P572" s="2" t="b">
        <f t="shared" si="44"/>
        <v>0</v>
      </c>
      <c r="Q572" s="2" t="b">
        <v>1</v>
      </c>
      <c r="R572" s="2" t="b">
        <f t="shared" si="45"/>
        <v>1</v>
      </c>
      <c r="S572" s="2" t="s">
        <v>1299</v>
      </c>
      <c r="T572" s="2" t="s">
        <v>1290</v>
      </c>
      <c r="U572" s="2" t="s">
        <v>1274</v>
      </c>
      <c r="V572" s="2" t="s">
        <v>1275</v>
      </c>
    </row>
    <row r="573" spans="1:22" ht="15.75" customHeight="1">
      <c r="A573" s="2" t="s">
        <v>737</v>
      </c>
      <c r="B573" s="2" t="s">
        <v>1319</v>
      </c>
      <c r="C573" s="2">
        <v>165</v>
      </c>
      <c r="D573" s="2">
        <f t="shared" si="41"/>
        <v>1.65</v>
      </c>
      <c r="E573" s="2">
        <v>69.400000000000006</v>
      </c>
      <c r="F573" s="22">
        <f t="shared" si="42"/>
        <v>25.491276400367315</v>
      </c>
      <c r="G573" s="2" t="b">
        <v>0</v>
      </c>
      <c r="H573" s="2" t="b">
        <v>1</v>
      </c>
      <c r="I573" s="2" t="b">
        <v>0</v>
      </c>
      <c r="J573" s="2" t="b">
        <v>0</v>
      </c>
      <c r="K573" s="2" t="s">
        <v>1518</v>
      </c>
      <c r="L573" s="2">
        <v>170</v>
      </c>
      <c r="M573" s="2" t="b">
        <v>0</v>
      </c>
      <c r="N573" s="2" t="b">
        <f t="shared" si="43"/>
        <v>0</v>
      </c>
      <c r="O573" s="2" t="b">
        <v>0</v>
      </c>
      <c r="P573" s="2" t="b">
        <f t="shared" si="44"/>
        <v>0</v>
      </c>
      <c r="Q573" s="2" t="b">
        <v>0</v>
      </c>
      <c r="R573" s="2" t="b">
        <f t="shared" si="45"/>
        <v>0</v>
      </c>
      <c r="S573" s="2" t="s">
        <v>1329</v>
      </c>
      <c r="T573" s="2" t="s">
        <v>1290</v>
      </c>
      <c r="U573" s="2" t="s">
        <v>1274</v>
      </c>
      <c r="V573" s="2" t="s">
        <v>1296</v>
      </c>
    </row>
    <row r="574" spans="1:22" ht="15.75" customHeight="1">
      <c r="A574" s="2" t="s">
        <v>739</v>
      </c>
      <c r="B574" s="2" t="s">
        <v>1270</v>
      </c>
      <c r="C574" s="2">
        <v>150</v>
      </c>
      <c r="D574" s="2">
        <f t="shared" si="41"/>
        <v>1.5</v>
      </c>
      <c r="E574" s="2">
        <v>68.2</v>
      </c>
      <c r="F574" s="22">
        <f t="shared" si="42"/>
        <v>30.311111111111114</v>
      </c>
      <c r="G574" s="2" t="b">
        <v>1</v>
      </c>
      <c r="H574" s="2" t="b">
        <v>0</v>
      </c>
      <c r="I574" s="2" t="b">
        <v>1</v>
      </c>
      <c r="J574" s="2" t="b">
        <v>0</v>
      </c>
      <c r="K574" s="2" t="s">
        <v>1482</v>
      </c>
      <c r="L574" s="2">
        <v>207</v>
      </c>
      <c r="M574" s="2" t="b">
        <v>0</v>
      </c>
      <c r="N574" s="2" t="b">
        <f t="shared" si="43"/>
        <v>0</v>
      </c>
      <c r="O574" s="2" t="b">
        <v>1</v>
      </c>
      <c r="P574" s="2" t="b">
        <f t="shared" si="44"/>
        <v>1</v>
      </c>
      <c r="Q574" s="2" t="b">
        <v>1</v>
      </c>
      <c r="R574" s="2" t="b">
        <f t="shared" si="45"/>
        <v>1</v>
      </c>
      <c r="S574" s="2" t="s">
        <v>1318</v>
      </c>
      <c r="T574" s="2" t="s">
        <v>1273</v>
      </c>
      <c r="U574" s="2" t="s">
        <v>1274</v>
      </c>
      <c r="V574" s="2" t="s">
        <v>1283</v>
      </c>
    </row>
    <row r="575" spans="1:22" ht="15.75" customHeight="1">
      <c r="A575" s="2" t="s">
        <v>741</v>
      </c>
      <c r="B575" s="2" t="s">
        <v>1280</v>
      </c>
      <c r="C575" s="2">
        <v>156</v>
      </c>
      <c r="D575" s="2">
        <f t="shared" si="41"/>
        <v>1.56</v>
      </c>
      <c r="E575" s="2">
        <v>79.599999999999994</v>
      </c>
      <c r="F575" s="22">
        <f t="shared" si="42"/>
        <v>32.708744247205779</v>
      </c>
      <c r="G575" s="2" t="b">
        <v>1</v>
      </c>
      <c r="H575" s="2" t="b">
        <v>0</v>
      </c>
      <c r="I575" s="2" t="b">
        <v>0</v>
      </c>
      <c r="J575" s="2" t="b">
        <v>0</v>
      </c>
      <c r="K575" s="2" t="s">
        <v>1331</v>
      </c>
      <c r="L575" s="2">
        <v>164</v>
      </c>
      <c r="M575" s="2" t="b">
        <v>1</v>
      </c>
      <c r="N575" s="2" t="b">
        <f t="shared" si="43"/>
        <v>1</v>
      </c>
      <c r="O575" s="2" t="b">
        <v>0</v>
      </c>
      <c r="P575" s="2" t="b">
        <f t="shared" si="44"/>
        <v>0</v>
      </c>
      <c r="Q575" s="2" t="b">
        <v>1</v>
      </c>
      <c r="R575" s="2" t="b">
        <f t="shared" si="45"/>
        <v>1</v>
      </c>
      <c r="S575" s="2" t="s">
        <v>1312</v>
      </c>
      <c r="T575" s="2" t="s">
        <v>1290</v>
      </c>
      <c r="U575" s="2" t="s">
        <v>1278</v>
      </c>
      <c r="V575" s="2" t="s">
        <v>1296</v>
      </c>
    </row>
    <row r="576" spans="1:22" ht="15.75" customHeight="1">
      <c r="A576" s="2" t="s">
        <v>743</v>
      </c>
      <c r="B576" s="2" t="s">
        <v>1293</v>
      </c>
      <c r="C576" s="2">
        <v>163</v>
      </c>
      <c r="D576" s="2">
        <f t="shared" si="41"/>
        <v>1.63</v>
      </c>
      <c r="E576" s="2">
        <v>86.2</v>
      </c>
      <c r="F576" s="22">
        <f t="shared" si="42"/>
        <v>32.443825510933799</v>
      </c>
      <c r="G576" s="2" t="b">
        <v>0</v>
      </c>
      <c r="H576" s="2" t="b">
        <v>0</v>
      </c>
      <c r="I576" s="2" t="b">
        <v>0</v>
      </c>
      <c r="J576" s="2" t="b">
        <v>0</v>
      </c>
      <c r="K576" s="2" t="s">
        <v>1590</v>
      </c>
      <c r="L576" s="2">
        <v>210</v>
      </c>
      <c r="M576" s="2" t="b">
        <v>0</v>
      </c>
      <c r="N576" s="2" t="b">
        <f t="shared" si="43"/>
        <v>0</v>
      </c>
      <c r="O576" s="2" t="b">
        <v>1</v>
      </c>
      <c r="P576" s="2" t="b">
        <f t="shared" si="44"/>
        <v>1</v>
      </c>
      <c r="Q576" s="2" t="b">
        <v>1</v>
      </c>
      <c r="R576" s="2" t="b">
        <f t="shared" si="45"/>
        <v>1</v>
      </c>
      <c r="S576" s="2" t="s">
        <v>1289</v>
      </c>
      <c r="T576" s="2" t="s">
        <v>1290</v>
      </c>
      <c r="U576" s="2" t="s">
        <v>1274</v>
      </c>
      <c r="V576" s="2" t="s">
        <v>1279</v>
      </c>
    </row>
    <row r="577" spans="1:22" ht="15.75" customHeight="1">
      <c r="A577" s="2" t="s">
        <v>744</v>
      </c>
      <c r="B577" s="2" t="s">
        <v>1293</v>
      </c>
      <c r="C577" s="2">
        <v>166</v>
      </c>
      <c r="D577" s="2">
        <f t="shared" si="41"/>
        <v>1.66</v>
      </c>
      <c r="E577" s="2">
        <v>94.5</v>
      </c>
      <c r="F577" s="22">
        <f t="shared" si="42"/>
        <v>34.293801712875599</v>
      </c>
      <c r="G577" s="2" t="b">
        <v>0</v>
      </c>
      <c r="H577" s="2" t="b">
        <v>0</v>
      </c>
      <c r="I577" s="2" t="b">
        <v>0</v>
      </c>
      <c r="J577" s="2" t="b">
        <v>0</v>
      </c>
      <c r="K577" s="2" t="s">
        <v>1407</v>
      </c>
      <c r="L577" s="2">
        <v>227</v>
      </c>
      <c r="M577" s="2" t="b">
        <v>1</v>
      </c>
      <c r="N577" s="2" t="b">
        <f t="shared" si="43"/>
        <v>1</v>
      </c>
      <c r="O577" s="2" t="b">
        <v>0</v>
      </c>
      <c r="P577" s="2" t="b">
        <f t="shared" si="44"/>
        <v>0</v>
      </c>
      <c r="Q577" s="2" t="b">
        <v>1</v>
      </c>
      <c r="R577" s="2" t="b">
        <f t="shared" si="45"/>
        <v>1</v>
      </c>
      <c r="S577" s="2" t="s">
        <v>1312</v>
      </c>
      <c r="T577" s="2" t="s">
        <v>1273</v>
      </c>
      <c r="U577" s="2" t="s">
        <v>1300</v>
      </c>
      <c r="V577" s="2" t="s">
        <v>1283</v>
      </c>
    </row>
    <row r="578" spans="1:22" ht="15.75" customHeight="1">
      <c r="A578" s="2" t="s">
        <v>745</v>
      </c>
      <c r="B578" s="2" t="s">
        <v>1319</v>
      </c>
      <c r="C578" s="2">
        <v>164</v>
      </c>
      <c r="D578" s="2">
        <f t="shared" si="41"/>
        <v>1.64</v>
      </c>
      <c r="E578" s="2">
        <v>84.1</v>
      </c>
      <c r="F578" s="22">
        <f t="shared" si="42"/>
        <v>31.268590124925641</v>
      </c>
      <c r="G578" s="2" t="b">
        <v>1</v>
      </c>
      <c r="H578" s="2" t="b">
        <v>0</v>
      </c>
      <c r="I578" s="2" t="b">
        <v>0</v>
      </c>
      <c r="J578" s="2" t="b">
        <v>1</v>
      </c>
      <c r="K578" s="2" t="s">
        <v>1406</v>
      </c>
      <c r="L578" s="2">
        <v>159</v>
      </c>
      <c r="M578" s="2" t="b">
        <v>1</v>
      </c>
      <c r="N578" s="2" t="b">
        <f t="shared" si="43"/>
        <v>1</v>
      </c>
      <c r="O578" s="2" t="b">
        <v>1</v>
      </c>
      <c r="P578" s="2" t="b">
        <f t="shared" si="44"/>
        <v>1</v>
      </c>
      <c r="Q578" s="2" t="b">
        <v>1</v>
      </c>
      <c r="R578" s="2" t="b">
        <f t="shared" si="45"/>
        <v>1</v>
      </c>
      <c r="S578" s="2" t="s">
        <v>1289</v>
      </c>
      <c r="T578" s="2" t="s">
        <v>1290</v>
      </c>
      <c r="U578" s="2" t="s">
        <v>1278</v>
      </c>
      <c r="V578" s="2" t="s">
        <v>1287</v>
      </c>
    </row>
    <row r="579" spans="1:22" ht="15.75" customHeight="1">
      <c r="A579" s="2" t="s">
        <v>747</v>
      </c>
      <c r="B579" s="2" t="s">
        <v>1280</v>
      </c>
      <c r="C579" s="2">
        <v>174</v>
      </c>
      <c r="D579" s="2">
        <f t="shared" ref="D579:D642" si="46">C579/100</f>
        <v>1.74</v>
      </c>
      <c r="E579" s="2">
        <v>66.099999999999994</v>
      </c>
      <c r="F579" s="22">
        <f t="shared" ref="F579:F642" si="47">E579/(D579*D579)</f>
        <v>21.832474567314041</v>
      </c>
      <c r="G579" s="2" t="b">
        <v>0</v>
      </c>
      <c r="H579" s="2" t="b">
        <v>0</v>
      </c>
      <c r="I579" s="2" t="b">
        <v>0</v>
      </c>
      <c r="J579" s="2" t="b">
        <v>0</v>
      </c>
      <c r="K579" s="2" t="s">
        <v>1454</v>
      </c>
      <c r="L579" s="2">
        <v>170</v>
      </c>
      <c r="M579" s="2" t="b">
        <v>0</v>
      </c>
      <c r="N579" s="2" t="b">
        <f t="shared" ref="N579:N642" si="48">IF(ISBLANK(M579),FALSE,IF(M579 ="Yes",TRUE,IF(M579="No",FALSE,M579)))</f>
        <v>0</v>
      </c>
      <c r="O579" s="2" t="b">
        <v>0</v>
      </c>
      <c r="P579" s="2" t="b">
        <f t="shared" ref="P579:P642" si="49">IF(ISBLANK(O579),FALSE,IF(O579 ="Yes",TRUE,IF(O579="No",FALSE,O579)))</f>
        <v>0</v>
      </c>
      <c r="Q579" s="2" t="b">
        <v>0</v>
      </c>
      <c r="R579" s="2" t="b">
        <f t="shared" ref="R579:R642" si="50">IF(ISBLANK(Q579),FALSE,IF(Q579 ="Yes",TRUE,IF(Q579="No",FALSE,Q579)))</f>
        <v>0</v>
      </c>
      <c r="S579" s="2" t="s">
        <v>1272</v>
      </c>
      <c r="T579" s="2" t="s">
        <v>1273</v>
      </c>
      <c r="U579" s="2" t="s">
        <v>1278</v>
      </c>
      <c r="V579" s="2" t="s">
        <v>1296</v>
      </c>
    </row>
    <row r="580" spans="1:22" ht="15.75" customHeight="1">
      <c r="A580" s="2" t="s">
        <v>748</v>
      </c>
      <c r="B580" s="2" t="s">
        <v>1307</v>
      </c>
      <c r="C580" s="2">
        <v>166</v>
      </c>
      <c r="D580" s="2">
        <f t="shared" si="46"/>
        <v>1.66</v>
      </c>
      <c r="E580" s="2">
        <v>94</v>
      </c>
      <c r="F580" s="22">
        <f t="shared" si="47"/>
        <v>34.112353026564087</v>
      </c>
      <c r="G580" s="2" t="s">
        <v>1290</v>
      </c>
      <c r="H580" s="2" t="s">
        <v>1273</v>
      </c>
      <c r="I580" s="2" t="s">
        <v>1290</v>
      </c>
      <c r="J580" s="2" t="s">
        <v>1290</v>
      </c>
      <c r="K580" s="2" t="s">
        <v>1553</v>
      </c>
      <c r="L580" s="2">
        <v>209</v>
      </c>
      <c r="M580" s="2" t="b">
        <v>1</v>
      </c>
      <c r="N580" s="2" t="b">
        <f t="shared" si="48"/>
        <v>1</v>
      </c>
      <c r="O580" s="2" t="b">
        <v>0</v>
      </c>
      <c r="P580" s="2" t="b">
        <f t="shared" si="49"/>
        <v>0</v>
      </c>
      <c r="Q580" s="2" t="b">
        <v>1</v>
      </c>
      <c r="R580" s="2" t="b">
        <f t="shared" si="50"/>
        <v>1</v>
      </c>
      <c r="S580" s="2" t="s">
        <v>1292</v>
      </c>
      <c r="T580" s="2" t="s">
        <v>1273</v>
      </c>
      <c r="U580" s="2" t="s">
        <v>1274</v>
      </c>
      <c r="V580" s="2" t="s">
        <v>1283</v>
      </c>
    </row>
    <row r="581" spans="1:22" ht="15.75" customHeight="1">
      <c r="A581" s="2" t="s">
        <v>749</v>
      </c>
      <c r="B581" s="2" t="s">
        <v>1301</v>
      </c>
      <c r="C581" s="2">
        <v>158</v>
      </c>
      <c r="D581" s="2">
        <f t="shared" si="46"/>
        <v>1.58</v>
      </c>
      <c r="E581" s="2">
        <v>76.099999999999994</v>
      </c>
      <c r="F581" s="22">
        <f t="shared" si="47"/>
        <v>30.483896811408421</v>
      </c>
      <c r="G581" s="2" t="b">
        <v>0</v>
      </c>
      <c r="H581" s="2" t="b">
        <v>1</v>
      </c>
      <c r="I581" s="2" t="b">
        <v>0</v>
      </c>
      <c r="J581" s="2" t="b">
        <v>1</v>
      </c>
      <c r="K581" s="2" t="s">
        <v>1416</v>
      </c>
      <c r="L581" s="2">
        <v>194</v>
      </c>
      <c r="M581" s="2" t="b">
        <v>1</v>
      </c>
      <c r="N581" s="2" t="b">
        <f t="shared" si="48"/>
        <v>1</v>
      </c>
      <c r="O581" s="2" t="b">
        <v>1</v>
      </c>
      <c r="P581" s="2" t="b">
        <f t="shared" si="49"/>
        <v>1</v>
      </c>
      <c r="Q581" s="2" t="b">
        <v>1</v>
      </c>
      <c r="R581" s="2" t="b">
        <f t="shared" si="50"/>
        <v>1</v>
      </c>
      <c r="S581" s="2" t="s">
        <v>1329</v>
      </c>
      <c r="T581" s="2" t="s">
        <v>1273</v>
      </c>
      <c r="U581" s="2" t="s">
        <v>1274</v>
      </c>
      <c r="V581" s="2" t="s">
        <v>1287</v>
      </c>
    </row>
    <row r="582" spans="1:22" ht="15.75" customHeight="1">
      <c r="A582" s="2" t="s">
        <v>750</v>
      </c>
      <c r="B582" s="2" t="s">
        <v>1307</v>
      </c>
      <c r="C582" s="2">
        <v>157</v>
      </c>
      <c r="D582" s="2">
        <f t="shared" si="46"/>
        <v>1.57</v>
      </c>
      <c r="E582" s="2">
        <v>74.599999999999994</v>
      </c>
      <c r="F582" s="22">
        <f t="shared" si="47"/>
        <v>30.264919469349667</v>
      </c>
      <c r="G582" s="2" t="b">
        <v>1</v>
      </c>
      <c r="H582" s="2" t="b">
        <v>1</v>
      </c>
      <c r="I582" s="2" t="b">
        <v>0</v>
      </c>
      <c r="J582" s="2" t="b">
        <v>1</v>
      </c>
      <c r="K582" s="2" t="s">
        <v>1505</v>
      </c>
      <c r="L582" s="2">
        <v>165</v>
      </c>
      <c r="M582" s="2" t="b">
        <v>1</v>
      </c>
      <c r="N582" s="2" t="b">
        <f t="shared" si="48"/>
        <v>1</v>
      </c>
      <c r="O582" s="2" t="b">
        <v>0</v>
      </c>
      <c r="P582" s="2" t="b">
        <f t="shared" si="49"/>
        <v>0</v>
      </c>
      <c r="Q582" s="2" t="b">
        <v>1</v>
      </c>
      <c r="R582" s="2" t="b">
        <f t="shared" si="50"/>
        <v>1</v>
      </c>
      <c r="S582" s="2" t="s">
        <v>1318</v>
      </c>
      <c r="T582" s="2" t="s">
        <v>1273</v>
      </c>
      <c r="U582" s="2" t="s">
        <v>1274</v>
      </c>
      <c r="V582" s="2" t="s">
        <v>1275</v>
      </c>
    </row>
    <row r="583" spans="1:22" ht="15.75" customHeight="1">
      <c r="A583" s="2" t="s">
        <v>752</v>
      </c>
      <c r="B583" s="2" t="s">
        <v>1284</v>
      </c>
      <c r="C583" s="2">
        <v>167</v>
      </c>
      <c r="D583" s="2">
        <f t="shared" si="46"/>
        <v>1.67</v>
      </c>
      <c r="E583" s="2">
        <v>92.9</v>
      </c>
      <c r="F583" s="22">
        <f t="shared" si="47"/>
        <v>33.310624260461118</v>
      </c>
      <c r="G583" s="2" t="b">
        <v>0</v>
      </c>
      <c r="H583" s="2" t="b">
        <v>1</v>
      </c>
      <c r="I583" s="2" t="b">
        <v>0</v>
      </c>
      <c r="J583" s="2" t="b">
        <v>1</v>
      </c>
      <c r="K583" s="2" t="s">
        <v>1403</v>
      </c>
      <c r="L583" s="2">
        <v>218</v>
      </c>
      <c r="M583" s="2" t="b">
        <v>1</v>
      </c>
      <c r="N583" s="2" t="b">
        <f t="shared" si="48"/>
        <v>1</v>
      </c>
      <c r="O583" s="2" t="b">
        <v>1</v>
      </c>
      <c r="P583" s="2" t="b">
        <f t="shared" si="49"/>
        <v>1</v>
      </c>
      <c r="Q583" s="2" t="b">
        <v>1</v>
      </c>
      <c r="R583" s="2" t="b">
        <f t="shared" si="50"/>
        <v>1</v>
      </c>
      <c r="S583" s="2" t="s">
        <v>1305</v>
      </c>
      <c r="T583" s="2" t="s">
        <v>1273</v>
      </c>
      <c r="U583" s="2" t="s">
        <v>1274</v>
      </c>
      <c r="V583" s="2" t="s">
        <v>1287</v>
      </c>
    </row>
    <row r="584" spans="1:22" ht="15.75" customHeight="1">
      <c r="A584" s="2" t="s">
        <v>753</v>
      </c>
      <c r="B584" s="2" t="s">
        <v>1293</v>
      </c>
      <c r="C584" s="2">
        <v>166</v>
      </c>
      <c r="D584" s="2">
        <f t="shared" si="46"/>
        <v>1.66</v>
      </c>
      <c r="E584" s="2">
        <v>72.900000000000006</v>
      </c>
      <c r="F584" s="22">
        <f t="shared" si="47"/>
        <v>26.455218464218323</v>
      </c>
      <c r="G584" s="2" t="b">
        <v>0</v>
      </c>
      <c r="H584" s="2" t="b">
        <v>1</v>
      </c>
      <c r="I584" s="2" t="b">
        <v>0</v>
      </c>
      <c r="J584" s="2" t="b">
        <v>0</v>
      </c>
      <c r="K584" s="2" t="s">
        <v>1582</v>
      </c>
      <c r="L584" s="2">
        <v>219</v>
      </c>
      <c r="M584" s="2" t="b">
        <v>0</v>
      </c>
      <c r="N584" s="2" t="b">
        <f t="shared" si="48"/>
        <v>0</v>
      </c>
      <c r="O584" s="2" t="b">
        <v>0</v>
      </c>
      <c r="P584" s="2" t="b">
        <f t="shared" si="49"/>
        <v>0</v>
      </c>
      <c r="R584" s="2" t="b">
        <f t="shared" si="50"/>
        <v>0</v>
      </c>
      <c r="S584" s="2" t="s">
        <v>1318</v>
      </c>
      <c r="T584" s="2" t="s">
        <v>1290</v>
      </c>
      <c r="U584" s="2" t="s">
        <v>1300</v>
      </c>
      <c r="V584" s="2" t="s">
        <v>1275</v>
      </c>
    </row>
    <row r="585" spans="1:22" ht="15.75" customHeight="1">
      <c r="A585" s="2" t="s">
        <v>754</v>
      </c>
      <c r="B585" s="2" t="s">
        <v>1319</v>
      </c>
      <c r="C585" s="2">
        <v>153</v>
      </c>
      <c r="D585" s="2">
        <f t="shared" si="46"/>
        <v>1.53</v>
      </c>
      <c r="E585" s="2">
        <v>79.5</v>
      </c>
      <c r="F585" s="22">
        <f t="shared" si="47"/>
        <v>33.961296937075481</v>
      </c>
      <c r="G585" s="2" t="b">
        <v>0</v>
      </c>
      <c r="H585" s="2" t="b">
        <v>1</v>
      </c>
      <c r="I585" s="2" t="b">
        <v>0</v>
      </c>
      <c r="J585" s="2" t="b">
        <v>1</v>
      </c>
      <c r="K585" s="2" t="s">
        <v>1606</v>
      </c>
      <c r="L585" s="2">
        <v>220</v>
      </c>
      <c r="M585" s="2" t="b">
        <v>1</v>
      </c>
      <c r="N585" s="2" t="b">
        <f t="shared" si="48"/>
        <v>1</v>
      </c>
      <c r="O585" s="2" t="b">
        <v>0</v>
      </c>
      <c r="P585" s="2" t="b">
        <f t="shared" si="49"/>
        <v>0</v>
      </c>
      <c r="Q585" s="2" t="b">
        <v>1</v>
      </c>
      <c r="R585" s="2" t="b">
        <f t="shared" si="50"/>
        <v>1</v>
      </c>
      <c r="S585" s="2" t="s">
        <v>1299</v>
      </c>
      <c r="T585" s="2" t="s">
        <v>1290</v>
      </c>
      <c r="U585" s="2" t="s">
        <v>1274</v>
      </c>
      <c r="V585" s="2" t="s">
        <v>1296</v>
      </c>
    </row>
    <row r="586" spans="1:22" ht="15.75" customHeight="1">
      <c r="A586" s="2" t="s">
        <v>755</v>
      </c>
      <c r="B586" s="2" t="s">
        <v>1270</v>
      </c>
      <c r="C586" s="2">
        <v>170</v>
      </c>
      <c r="D586" s="2">
        <f t="shared" si="46"/>
        <v>1.7</v>
      </c>
      <c r="E586" s="2">
        <v>71.099999999999994</v>
      </c>
      <c r="F586" s="22">
        <f t="shared" si="47"/>
        <v>24.602076124567475</v>
      </c>
      <c r="G586" s="2" t="b">
        <v>0</v>
      </c>
      <c r="H586" s="2" t="b">
        <v>1</v>
      </c>
      <c r="I586" s="2" t="b">
        <v>1</v>
      </c>
      <c r="J586" s="2" t="b">
        <v>0</v>
      </c>
      <c r="K586" s="2" t="s">
        <v>1360</v>
      </c>
      <c r="L586" s="2">
        <v>221</v>
      </c>
      <c r="M586" s="2" t="b">
        <v>0</v>
      </c>
      <c r="N586" s="2" t="b">
        <f t="shared" si="48"/>
        <v>0</v>
      </c>
      <c r="O586" s="2" t="b">
        <v>0</v>
      </c>
      <c r="P586" s="2" t="b">
        <f t="shared" si="49"/>
        <v>0</v>
      </c>
      <c r="Q586" s="2" t="b">
        <v>0</v>
      </c>
      <c r="R586" s="2" t="b">
        <f t="shared" si="50"/>
        <v>0</v>
      </c>
      <c r="S586" s="2" t="s">
        <v>1295</v>
      </c>
      <c r="T586" s="2" t="s">
        <v>1273</v>
      </c>
      <c r="U586" s="2" t="s">
        <v>1300</v>
      </c>
      <c r="V586" s="2" t="s">
        <v>1279</v>
      </c>
    </row>
    <row r="587" spans="1:22" ht="15.75" customHeight="1">
      <c r="A587" s="2" t="s">
        <v>756</v>
      </c>
      <c r="B587" s="2" t="s">
        <v>1319</v>
      </c>
      <c r="C587" s="2">
        <v>175</v>
      </c>
      <c r="D587" s="2">
        <f t="shared" si="46"/>
        <v>1.75</v>
      </c>
      <c r="E587" s="2">
        <v>81.3</v>
      </c>
      <c r="F587" s="22">
        <f t="shared" si="47"/>
        <v>26.546938775510203</v>
      </c>
      <c r="G587" s="2" t="b">
        <v>1</v>
      </c>
      <c r="H587" s="2" t="b">
        <v>0</v>
      </c>
      <c r="I587" s="2" t="b">
        <v>0</v>
      </c>
      <c r="J587" s="2" t="b">
        <v>0</v>
      </c>
      <c r="K587" s="2" t="s">
        <v>1357</v>
      </c>
      <c r="L587" s="2">
        <v>214</v>
      </c>
      <c r="M587" s="2" t="b">
        <v>0</v>
      </c>
      <c r="N587" s="2" t="b">
        <f t="shared" si="48"/>
        <v>0</v>
      </c>
      <c r="O587" s="2" t="b">
        <v>0</v>
      </c>
      <c r="P587" s="2" t="b">
        <f t="shared" si="49"/>
        <v>0</v>
      </c>
      <c r="Q587" s="2" t="b">
        <v>0</v>
      </c>
      <c r="R587" s="2" t="b">
        <f t="shared" si="50"/>
        <v>0</v>
      </c>
      <c r="S587" s="2" t="s">
        <v>1318</v>
      </c>
      <c r="T587" s="2" t="s">
        <v>1273</v>
      </c>
      <c r="U587" s="2" t="s">
        <v>1278</v>
      </c>
      <c r="V587" s="2" t="s">
        <v>1283</v>
      </c>
    </row>
    <row r="588" spans="1:22" ht="15.75" customHeight="1">
      <c r="A588" s="2" t="s">
        <v>758</v>
      </c>
      <c r="B588" s="2" t="s">
        <v>1276</v>
      </c>
      <c r="C588" s="2">
        <v>151</v>
      </c>
      <c r="D588" s="2">
        <f t="shared" si="46"/>
        <v>1.51</v>
      </c>
      <c r="E588" s="2">
        <v>48.8</v>
      </c>
      <c r="F588" s="22">
        <f t="shared" si="47"/>
        <v>21.402570062716546</v>
      </c>
      <c r="G588" s="2" t="b">
        <v>0</v>
      </c>
      <c r="H588" s="2" t="b">
        <v>0</v>
      </c>
      <c r="I588" s="2" t="b">
        <v>0</v>
      </c>
      <c r="J588" s="2" t="b">
        <v>0</v>
      </c>
      <c r="K588" s="2" t="s">
        <v>1332</v>
      </c>
      <c r="L588" s="2">
        <v>167</v>
      </c>
      <c r="N588" s="2" t="b">
        <f t="shared" si="48"/>
        <v>0</v>
      </c>
      <c r="O588" s="2" t="b">
        <v>0</v>
      </c>
      <c r="P588" s="2" t="b">
        <f t="shared" si="49"/>
        <v>0</v>
      </c>
      <c r="Q588" s="2" t="b">
        <v>0</v>
      </c>
      <c r="R588" s="2" t="b">
        <f t="shared" si="50"/>
        <v>0</v>
      </c>
      <c r="S588" s="2" t="s">
        <v>1309</v>
      </c>
      <c r="U588" s="2" t="s">
        <v>1274</v>
      </c>
      <c r="V588" s="2" t="s">
        <v>1279</v>
      </c>
    </row>
    <row r="589" spans="1:22" ht="15.75" customHeight="1">
      <c r="A589" s="2" t="s">
        <v>759</v>
      </c>
      <c r="B589" s="2" t="s">
        <v>1270</v>
      </c>
      <c r="C589" s="2">
        <v>161</v>
      </c>
      <c r="D589" s="2">
        <f t="shared" si="46"/>
        <v>1.61</v>
      </c>
      <c r="E589" s="2">
        <v>58</v>
      </c>
      <c r="F589" s="22">
        <f t="shared" si="47"/>
        <v>22.375679950619187</v>
      </c>
      <c r="G589" s="2" t="b">
        <v>0</v>
      </c>
      <c r="H589" s="2" t="b">
        <v>0</v>
      </c>
      <c r="I589" s="2" t="b">
        <v>0</v>
      </c>
      <c r="J589" s="2" t="b">
        <v>0</v>
      </c>
      <c r="K589" s="2" t="s">
        <v>1564</v>
      </c>
      <c r="L589" s="2">
        <v>165</v>
      </c>
      <c r="M589" s="2" t="b">
        <v>0</v>
      </c>
      <c r="N589" s="2" t="b">
        <f t="shared" si="48"/>
        <v>0</v>
      </c>
      <c r="O589" s="2" t="b">
        <v>0</v>
      </c>
      <c r="P589" s="2" t="b">
        <f t="shared" si="49"/>
        <v>0</v>
      </c>
      <c r="Q589" s="2" t="b">
        <v>0</v>
      </c>
      <c r="R589" s="2" t="b">
        <f t="shared" si="50"/>
        <v>0</v>
      </c>
      <c r="S589" s="2" t="s">
        <v>1338</v>
      </c>
      <c r="T589" s="2" t="s">
        <v>1290</v>
      </c>
      <c r="U589" s="2" t="s">
        <v>1274</v>
      </c>
      <c r="V589" s="2" t="s">
        <v>1279</v>
      </c>
    </row>
    <row r="590" spans="1:22" ht="15.75" customHeight="1">
      <c r="A590" s="2" t="s">
        <v>760</v>
      </c>
      <c r="B590" s="2" t="s">
        <v>1280</v>
      </c>
      <c r="C590" s="2">
        <v>163</v>
      </c>
      <c r="D590" s="2">
        <f t="shared" si="46"/>
        <v>1.63</v>
      </c>
      <c r="E590" s="2">
        <v>82.8</v>
      </c>
      <c r="F590" s="22">
        <f t="shared" si="47"/>
        <v>31.164138657834318</v>
      </c>
      <c r="G590" s="2" t="b">
        <v>0</v>
      </c>
      <c r="H590" s="2" t="b">
        <v>0</v>
      </c>
      <c r="I590" s="2" t="b">
        <v>0</v>
      </c>
      <c r="J590" s="2" t="b">
        <v>1</v>
      </c>
      <c r="K590" s="2" t="s">
        <v>1607</v>
      </c>
      <c r="L590" s="2">
        <v>198</v>
      </c>
      <c r="M590" s="2" t="b">
        <v>1</v>
      </c>
      <c r="N590" s="2" t="b">
        <f t="shared" si="48"/>
        <v>1</v>
      </c>
      <c r="O590" s="2" t="b">
        <v>1</v>
      </c>
      <c r="P590" s="2" t="b">
        <f t="shared" si="49"/>
        <v>1</v>
      </c>
      <c r="Q590" s="2" t="b">
        <v>1</v>
      </c>
      <c r="R590" s="2" t="b">
        <f t="shared" si="50"/>
        <v>1</v>
      </c>
      <c r="S590" s="2" t="s">
        <v>1289</v>
      </c>
      <c r="T590" s="2" t="s">
        <v>1273</v>
      </c>
      <c r="U590" s="2" t="s">
        <v>1300</v>
      </c>
      <c r="V590" s="2" t="s">
        <v>1296</v>
      </c>
    </row>
    <row r="591" spans="1:22" ht="15.75" customHeight="1">
      <c r="A591" s="2" t="s">
        <v>761</v>
      </c>
      <c r="B591" s="2" t="s">
        <v>1284</v>
      </c>
      <c r="C591" s="2">
        <v>167</v>
      </c>
      <c r="D591" s="2">
        <f t="shared" si="46"/>
        <v>1.67</v>
      </c>
      <c r="E591" s="2">
        <v>73.8</v>
      </c>
      <c r="F591" s="22">
        <f t="shared" si="47"/>
        <v>26.462045967944352</v>
      </c>
      <c r="G591" s="2" t="b">
        <v>0</v>
      </c>
      <c r="H591" s="2" t="b">
        <v>0</v>
      </c>
      <c r="I591" s="2" t="b">
        <v>0</v>
      </c>
      <c r="J591" s="2" t="b">
        <v>0</v>
      </c>
      <c r="K591" s="2" t="s">
        <v>1302</v>
      </c>
      <c r="L591" s="2">
        <v>217</v>
      </c>
      <c r="M591" s="2" t="b">
        <v>0</v>
      </c>
      <c r="N591" s="2" t="b">
        <f t="shared" si="48"/>
        <v>0</v>
      </c>
      <c r="O591" s="2" t="b">
        <v>0</v>
      </c>
      <c r="P591" s="2" t="b">
        <f t="shared" si="49"/>
        <v>0</v>
      </c>
      <c r="Q591" s="2" t="b">
        <v>0</v>
      </c>
      <c r="R591" s="2" t="b">
        <f t="shared" si="50"/>
        <v>0</v>
      </c>
      <c r="S591" s="2" t="s">
        <v>1327</v>
      </c>
      <c r="T591" s="2" t="s">
        <v>1273</v>
      </c>
      <c r="U591" s="2" t="s">
        <v>1300</v>
      </c>
      <c r="V591" s="2" t="s">
        <v>1283</v>
      </c>
    </row>
    <row r="592" spans="1:22" ht="15.75" customHeight="1">
      <c r="A592" s="2" t="s">
        <v>762</v>
      </c>
      <c r="B592" s="2" t="s">
        <v>1270</v>
      </c>
      <c r="C592" s="2">
        <v>152</v>
      </c>
      <c r="D592" s="2">
        <f t="shared" si="46"/>
        <v>1.52</v>
      </c>
      <c r="E592" s="2">
        <v>61.8</v>
      </c>
      <c r="F592" s="22">
        <f t="shared" si="47"/>
        <v>26.748614958448751</v>
      </c>
      <c r="G592" s="2" t="b">
        <v>1</v>
      </c>
      <c r="H592" s="2" t="b">
        <v>1</v>
      </c>
      <c r="I592" s="2" t="b">
        <v>0</v>
      </c>
      <c r="J592" s="2" t="b">
        <v>0</v>
      </c>
      <c r="K592" s="2" t="s">
        <v>1392</v>
      </c>
      <c r="L592" s="2">
        <v>183</v>
      </c>
      <c r="M592" s="2" t="b">
        <v>0</v>
      </c>
      <c r="N592" s="2" t="b">
        <f t="shared" si="48"/>
        <v>0</v>
      </c>
      <c r="P592" s="2" t="b">
        <f t="shared" si="49"/>
        <v>0</v>
      </c>
      <c r="Q592" s="2" t="b">
        <v>0</v>
      </c>
      <c r="R592" s="2" t="b">
        <f t="shared" si="50"/>
        <v>0</v>
      </c>
      <c r="S592" s="2" t="s">
        <v>1309</v>
      </c>
      <c r="T592" s="2" t="s">
        <v>1273</v>
      </c>
      <c r="U592" s="2" t="s">
        <v>1278</v>
      </c>
      <c r="V592" s="2" t="s">
        <v>1275</v>
      </c>
    </row>
    <row r="593" spans="1:22" ht="15.75" customHeight="1">
      <c r="A593" s="2" t="s">
        <v>763</v>
      </c>
      <c r="B593" s="2" t="s">
        <v>1276</v>
      </c>
      <c r="C593" s="2">
        <v>168</v>
      </c>
      <c r="D593" s="2">
        <f t="shared" si="46"/>
        <v>1.68</v>
      </c>
      <c r="E593" s="2">
        <v>91.5</v>
      </c>
      <c r="F593" s="22">
        <f t="shared" si="47"/>
        <v>32.419217687074834</v>
      </c>
      <c r="G593" s="2" t="b">
        <v>0</v>
      </c>
      <c r="H593" s="2" t="b">
        <v>0</v>
      </c>
      <c r="I593" s="2" t="b">
        <v>0</v>
      </c>
      <c r="J593" s="2" t="b">
        <v>0</v>
      </c>
      <c r="K593" s="2" t="s">
        <v>1407</v>
      </c>
      <c r="L593" s="2">
        <v>165</v>
      </c>
      <c r="M593" s="2" t="b">
        <v>0</v>
      </c>
      <c r="N593" s="2" t="b">
        <f t="shared" si="48"/>
        <v>0</v>
      </c>
      <c r="O593" s="2" t="b">
        <v>1</v>
      </c>
      <c r="P593" s="2" t="b">
        <f t="shared" si="49"/>
        <v>1</v>
      </c>
      <c r="Q593" s="2" t="b">
        <v>1</v>
      </c>
      <c r="R593" s="2" t="b">
        <f t="shared" si="50"/>
        <v>1</v>
      </c>
      <c r="S593" s="2" t="s">
        <v>1282</v>
      </c>
      <c r="T593" s="2" t="s">
        <v>1290</v>
      </c>
      <c r="U593" s="2" t="s">
        <v>1300</v>
      </c>
      <c r="V593" s="2" t="s">
        <v>1296</v>
      </c>
    </row>
    <row r="594" spans="1:22" ht="15.75" customHeight="1">
      <c r="A594" s="2" t="s">
        <v>764</v>
      </c>
      <c r="B594" s="2" t="s">
        <v>1276</v>
      </c>
      <c r="C594" s="2">
        <v>152</v>
      </c>
      <c r="D594" s="2">
        <f t="shared" si="46"/>
        <v>1.52</v>
      </c>
      <c r="E594" s="2">
        <v>66.599999999999994</v>
      </c>
      <c r="F594" s="22">
        <f t="shared" si="47"/>
        <v>28.826177285318558</v>
      </c>
      <c r="G594" s="2" t="b">
        <v>0</v>
      </c>
      <c r="H594" s="2" t="b">
        <v>1</v>
      </c>
      <c r="I594" s="2" t="b">
        <v>0</v>
      </c>
      <c r="J594" s="2" t="b">
        <v>1</v>
      </c>
      <c r="K594" s="2" t="s">
        <v>1382</v>
      </c>
      <c r="L594" s="2">
        <v>163</v>
      </c>
      <c r="M594" s="2" t="b">
        <v>1</v>
      </c>
      <c r="N594" s="2" t="b">
        <f t="shared" si="48"/>
        <v>1</v>
      </c>
      <c r="O594" s="2" t="b">
        <v>1</v>
      </c>
      <c r="P594" s="2" t="b">
        <f t="shared" si="49"/>
        <v>1</v>
      </c>
      <c r="Q594" s="2" t="b">
        <v>1</v>
      </c>
      <c r="R594" s="2" t="b">
        <f t="shared" si="50"/>
        <v>1</v>
      </c>
      <c r="S594" s="2" t="s">
        <v>1299</v>
      </c>
      <c r="T594" s="2" t="s">
        <v>1290</v>
      </c>
      <c r="U594" s="2" t="s">
        <v>1300</v>
      </c>
      <c r="V594" s="2" t="s">
        <v>1283</v>
      </c>
    </row>
    <row r="595" spans="1:22" ht="15.75" customHeight="1">
      <c r="A595" s="2" t="s">
        <v>765</v>
      </c>
      <c r="B595" s="2" t="s">
        <v>1276</v>
      </c>
      <c r="C595" s="2">
        <v>175</v>
      </c>
      <c r="D595" s="2">
        <f t="shared" si="46"/>
        <v>1.75</v>
      </c>
      <c r="E595" s="2">
        <v>64.099999999999994</v>
      </c>
      <c r="F595" s="22">
        <f t="shared" si="47"/>
        <v>20.930612244897958</v>
      </c>
      <c r="G595" s="2" t="b">
        <v>0</v>
      </c>
      <c r="H595" s="2" t="b">
        <v>0</v>
      </c>
      <c r="I595" s="2" t="b">
        <v>0</v>
      </c>
      <c r="J595" s="2" t="b">
        <v>0</v>
      </c>
      <c r="K595" s="2" t="s">
        <v>1608</v>
      </c>
      <c r="L595" s="2">
        <v>197</v>
      </c>
      <c r="M595" s="2" t="b">
        <v>0</v>
      </c>
      <c r="N595" s="2" t="b">
        <f t="shared" si="48"/>
        <v>0</v>
      </c>
      <c r="O595" s="2" t="b">
        <v>0</v>
      </c>
      <c r="P595" s="2" t="b">
        <f t="shared" si="49"/>
        <v>0</v>
      </c>
      <c r="Q595" s="2" t="b">
        <v>0</v>
      </c>
      <c r="R595" s="2" t="b">
        <f t="shared" si="50"/>
        <v>0</v>
      </c>
      <c r="S595" s="2" t="s">
        <v>1327</v>
      </c>
      <c r="T595" s="2" t="s">
        <v>1273</v>
      </c>
      <c r="U595" s="2" t="s">
        <v>1300</v>
      </c>
      <c r="V595" s="2" t="s">
        <v>1296</v>
      </c>
    </row>
    <row r="596" spans="1:22" ht="15.75" customHeight="1">
      <c r="A596" s="2" t="s">
        <v>767</v>
      </c>
      <c r="B596" s="2" t="s">
        <v>1301</v>
      </c>
      <c r="C596" s="2">
        <v>160</v>
      </c>
      <c r="D596" s="2">
        <f t="shared" si="46"/>
        <v>1.6</v>
      </c>
      <c r="E596" s="2">
        <v>86.6</v>
      </c>
      <c r="F596" s="22">
        <f t="shared" si="47"/>
        <v>33.828124999999993</v>
      </c>
      <c r="G596" s="2" t="b">
        <v>0</v>
      </c>
      <c r="H596" s="2" t="b">
        <v>1</v>
      </c>
      <c r="I596" s="2" t="b">
        <v>0</v>
      </c>
      <c r="J596" s="2" t="b">
        <v>0</v>
      </c>
      <c r="K596" s="2" t="s">
        <v>1474</v>
      </c>
      <c r="L596" s="2">
        <v>210</v>
      </c>
      <c r="M596" s="2" t="b">
        <v>0</v>
      </c>
      <c r="N596" s="2" t="b">
        <f t="shared" si="48"/>
        <v>0</v>
      </c>
      <c r="O596" s="2" t="b">
        <v>1</v>
      </c>
      <c r="P596" s="2" t="b">
        <f t="shared" si="49"/>
        <v>1</v>
      </c>
      <c r="Q596" s="2" t="b">
        <v>1</v>
      </c>
      <c r="R596" s="2" t="b">
        <f t="shared" si="50"/>
        <v>1</v>
      </c>
      <c r="S596" s="2" t="s">
        <v>1295</v>
      </c>
      <c r="T596" s="2" t="s">
        <v>1290</v>
      </c>
      <c r="U596" s="2" t="s">
        <v>1274</v>
      </c>
      <c r="V596" s="2" t="s">
        <v>1283</v>
      </c>
    </row>
    <row r="597" spans="1:22" ht="15.75" customHeight="1">
      <c r="A597" s="2" t="s">
        <v>768</v>
      </c>
      <c r="B597" s="2" t="s">
        <v>1301</v>
      </c>
      <c r="C597" s="2">
        <v>171</v>
      </c>
      <c r="D597" s="2">
        <f t="shared" si="46"/>
        <v>1.71</v>
      </c>
      <c r="E597" s="2">
        <v>96.7</v>
      </c>
      <c r="F597" s="22">
        <f t="shared" si="47"/>
        <v>33.070004445812394</v>
      </c>
      <c r="G597" s="2" t="b">
        <v>0</v>
      </c>
      <c r="H597" s="2" t="b">
        <v>0</v>
      </c>
      <c r="I597" s="2" t="b">
        <v>0</v>
      </c>
      <c r="J597" s="2" t="b">
        <v>1</v>
      </c>
      <c r="K597" s="2" t="s">
        <v>1458</v>
      </c>
      <c r="L597" s="2">
        <v>188</v>
      </c>
      <c r="M597" s="2" t="b">
        <v>1</v>
      </c>
      <c r="N597" s="2" t="b">
        <f t="shared" si="48"/>
        <v>1</v>
      </c>
      <c r="O597" s="2" t="b">
        <v>0</v>
      </c>
      <c r="P597" s="2" t="b">
        <f t="shared" si="49"/>
        <v>0</v>
      </c>
      <c r="Q597" s="2" t="b">
        <v>1</v>
      </c>
      <c r="R597" s="2" t="b">
        <f t="shared" si="50"/>
        <v>1</v>
      </c>
      <c r="S597" s="2" t="s">
        <v>1299</v>
      </c>
      <c r="T597" s="2" t="s">
        <v>1273</v>
      </c>
      <c r="U597" s="2" t="s">
        <v>1300</v>
      </c>
      <c r="V597" s="2" t="s">
        <v>1275</v>
      </c>
    </row>
    <row r="598" spans="1:22" ht="15.75" customHeight="1">
      <c r="A598" s="2" t="s">
        <v>769</v>
      </c>
      <c r="B598" s="2" t="s">
        <v>1276</v>
      </c>
      <c r="C598" s="2">
        <v>168</v>
      </c>
      <c r="D598" s="2">
        <f t="shared" si="46"/>
        <v>1.68</v>
      </c>
      <c r="E598" s="2">
        <v>89.8</v>
      </c>
      <c r="F598" s="22">
        <f t="shared" si="47"/>
        <v>31.816893424036284</v>
      </c>
      <c r="G598" s="2" t="b">
        <v>0</v>
      </c>
      <c r="H598" s="2" t="b">
        <v>0</v>
      </c>
      <c r="I598" s="2" t="b">
        <v>1</v>
      </c>
      <c r="J598" s="2" t="b">
        <v>1</v>
      </c>
      <c r="K598" s="2" t="s">
        <v>1561</v>
      </c>
      <c r="L598" s="2">
        <v>173</v>
      </c>
      <c r="M598" s="2" t="b">
        <v>1</v>
      </c>
      <c r="N598" s="2" t="b">
        <f t="shared" si="48"/>
        <v>1</v>
      </c>
      <c r="O598" s="2" t="b">
        <v>0</v>
      </c>
      <c r="P598" s="2" t="b">
        <f t="shared" si="49"/>
        <v>0</v>
      </c>
      <c r="Q598" s="2" t="b">
        <v>1</v>
      </c>
      <c r="R598" s="2" t="b">
        <f t="shared" si="50"/>
        <v>1</v>
      </c>
      <c r="S598" s="2" t="s">
        <v>1305</v>
      </c>
      <c r="U598" s="2" t="s">
        <v>1274</v>
      </c>
      <c r="V598" s="2" t="s">
        <v>1283</v>
      </c>
    </row>
    <row r="599" spans="1:22" ht="15.75" customHeight="1">
      <c r="A599" s="2" t="s">
        <v>770</v>
      </c>
      <c r="B599" s="2" t="s">
        <v>1276</v>
      </c>
      <c r="C599" s="2">
        <v>160</v>
      </c>
      <c r="D599" s="2">
        <f t="shared" si="46"/>
        <v>1.6</v>
      </c>
      <c r="E599" s="2">
        <v>85.5</v>
      </c>
      <c r="F599" s="22">
        <f t="shared" si="47"/>
        <v>33.398437499999993</v>
      </c>
      <c r="G599" s="2" t="b">
        <v>0</v>
      </c>
      <c r="H599" s="2" t="b">
        <v>0</v>
      </c>
      <c r="I599" s="2" t="b">
        <v>0</v>
      </c>
      <c r="J599" s="2" t="b">
        <v>1</v>
      </c>
      <c r="K599" s="2" t="s">
        <v>1609</v>
      </c>
      <c r="L599" s="2">
        <v>153</v>
      </c>
      <c r="M599" s="2" t="b">
        <v>1</v>
      </c>
      <c r="N599" s="2" t="b">
        <f t="shared" si="48"/>
        <v>1</v>
      </c>
      <c r="O599" s="2" t="b">
        <v>0</v>
      </c>
      <c r="P599" s="2" t="b">
        <f t="shared" si="49"/>
        <v>0</v>
      </c>
      <c r="Q599" s="2" t="b">
        <v>1</v>
      </c>
      <c r="R599" s="2" t="b">
        <f t="shared" si="50"/>
        <v>1</v>
      </c>
      <c r="S599" s="2" t="s">
        <v>1309</v>
      </c>
      <c r="T599" s="2" t="s">
        <v>1290</v>
      </c>
      <c r="U599" s="2" t="s">
        <v>1278</v>
      </c>
      <c r="V599" s="2" t="s">
        <v>1275</v>
      </c>
    </row>
    <row r="600" spans="1:22" ht="15.75" customHeight="1">
      <c r="A600" s="2" t="s">
        <v>771</v>
      </c>
      <c r="B600" s="2" t="s">
        <v>1270</v>
      </c>
      <c r="C600" s="2">
        <v>164</v>
      </c>
      <c r="D600" s="2">
        <f t="shared" si="46"/>
        <v>1.64</v>
      </c>
      <c r="E600" s="2">
        <v>63.1</v>
      </c>
      <c r="F600" s="22">
        <f t="shared" si="47"/>
        <v>23.460737656157054</v>
      </c>
      <c r="G600" s="2" t="b">
        <v>1</v>
      </c>
      <c r="H600" s="2" t="b">
        <v>0</v>
      </c>
      <c r="I600" s="2" t="b">
        <v>0</v>
      </c>
      <c r="J600" s="2" t="b">
        <v>0</v>
      </c>
      <c r="K600" s="2" t="s">
        <v>1490</v>
      </c>
      <c r="L600" s="2">
        <v>188</v>
      </c>
      <c r="M600" s="2" t="b">
        <v>0</v>
      </c>
      <c r="N600" s="2" t="b">
        <f t="shared" si="48"/>
        <v>0</v>
      </c>
      <c r="P600" s="2" t="b">
        <f t="shared" si="49"/>
        <v>0</v>
      </c>
      <c r="Q600" s="2" t="b">
        <v>0</v>
      </c>
      <c r="R600" s="2" t="b">
        <f t="shared" si="50"/>
        <v>0</v>
      </c>
      <c r="S600" s="2" t="s">
        <v>1305</v>
      </c>
      <c r="T600" s="2" t="s">
        <v>1290</v>
      </c>
      <c r="U600" s="2" t="s">
        <v>1274</v>
      </c>
      <c r="V600" s="2" t="s">
        <v>1275</v>
      </c>
    </row>
    <row r="601" spans="1:22" ht="15.75" customHeight="1">
      <c r="A601" s="2" t="s">
        <v>772</v>
      </c>
      <c r="B601" s="2" t="s">
        <v>1293</v>
      </c>
      <c r="C601" s="2">
        <v>158</v>
      </c>
      <c r="D601" s="2">
        <f t="shared" si="46"/>
        <v>1.58</v>
      </c>
      <c r="E601" s="2">
        <v>79</v>
      </c>
      <c r="F601" s="22">
        <f t="shared" si="47"/>
        <v>31.645569620253159</v>
      </c>
      <c r="G601" s="2" t="b">
        <v>0</v>
      </c>
      <c r="H601" s="2" t="b">
        <v>0</v>
      </c>
      <c r="I601" s="2" t="b">
        <v>1</v>
      </c>
      <c r="J601" s="2" t="b">
        <v>0</v>
      </c>
      <c r="K601" s="2" t="s">
        <v>1351</v>
      </c>
      <c r="L601" s="2">
        <v>198</v>
      </c>
      <c r="M601" s="2" t="b">
        <v>1</v>
      </c>
      <c r="N601" s="2" t="b">
        <f t="shared" si="48"/>
        <v>1</v>
      </c>
      <c r="O601" s="2" t="b">
        <v>0</v>
      </c>
      <c r="P601" s="2" t="b">
        <f t="shared" si="49"/>
        <v>0</v>
      </c>
      <c r="Q601" s="2" t="b">
        <v>1</v>
      </c>
      <c r="R601" s="2" t="b">
        <f t="shared" si="50"/>
        <v>1</v>
      </c>
      <c r="S601" s="2" t="s">
        <v>1312</v>
      </c>
      <c r="T601" s="2" t="s">
        <v>1273</v>
      </c>
      <c r="U601" s="2" t="s">
        <v>1278</v>
      </c>
      <c r="V601" s="2" t="s">
        <v>1279</v>
      </c>
    </row>
    <row r="602" spans="1:22" ht="15.75" customHeight="1">
      <c r="A602" s="2" t="s">
        <v>773</v>
      </c>
      <c r="B602" s="2" t="s">
        <v>1270</v>
      </c>
      <c r="C602" s="2">
        <v>179</v>
      </c>
      <c r="D602" s="2">
        <f t="shared" si="46"/>
        <v>1.79</v>
      </c>
      <c r="E602" s="2">
        <v>111.7</v>
      </c>
      <c r="F602" s="22">
        <f t="shared" si="47"/>
        <v>34.861583596017603</v>
      </c>
      <c r="G602" s="2" t="b">
        <v>1</v>
      </c>
      <c r="H602" s="2" t="b">
        <v>0</v>
      </c>
      <c r="I602" s="2" t="b">
        <v>1</v>
      </c>
      <c r="J602" s="2" t="b">
        <v>0</v>
      </c>
      <c r="K602" s="2" t="s">
        <v>1502</v>
      </c>
      <c r="L602" s="2">
        <v>150</v>
      </c>
      <c r="M602" s="2" t="b">
        <v>0</v>
      </c>
      <c r="N602" s="2" t="b">
        <f t="shared" si="48"/>
        <v>0</v>
      </c>
      <c r="O602" s="2" t="b">
        <v>1</v>
      </c>
      <c r="P602" s="2" t="b">
        <f t="shared" si="49"/>
        <v>1</v>
      </c>
      <c r="Q602" s="2" t="b">
        <v>1</v>
      </c>
      <c r="R602" s="2" t="b">
        <f t="shared" si="50"/>
        <v>1</v>
      </c>
      <c r="S602" s="2" t="s">
        <v>1295</v>
      </c>
      <c r="T602" s="2" t="s">
        <v>1273</v>
      </c>
      <c r="U602" s="2" t="s">
        <v>1300</v>
      </c>
      <c r="V602" s="2" t="s">
        <v>1283</v>
      </c>
    </row>
    <row r="603" spans="1:22" ht="15.75" customHeight="1">
      <c r="A603" s="2" t="s">
        <v>774</v>
      </c>
      <c r="B603" s="2" t="s">
        <v>1276</v>
      </c>
      <c r="C603" s="2">
        <v>169</v>
      </c>
      <c r="D603" s="2">
        <f t="shared" si="46"/>
        <v>1.69</v>
      </c>
      <c r="E603" s="2">
        <v>61.3</v>
      </c>
      <c r="F603" s="22">
        <f t="shared" si="47"/>
        <v>21.462833934386051</v>
      </c>
      <c r="G603" s="2" t="b">
        <v>1</v>
      </c>
      <c r="H603" s="2" t="b">
        <v>1</v>
      </c>
      <c r="I603" s="2" t="b">
        <v>1</v>
      </c>
      <c r="J603" s="2" t="b">
        <v>0</v>
      </c>
      <c r="K603" s="2" t="s">
        <v>1334</v>
      </c>
      <c r="L603" s="2">
        <v>170</v>
      </c>
      <c r="M603" s="2" t="b">
        <v>0</v>
      </c>
      <c r="N603" s="2" t="b">
        <f t="shared" si="48"/>
        <v>0</v>
      </c>
      <c r="O603" s="2" t="b">
        <v>0</v>
      </c>
      <c r="P603" s="2" t="b">
        <f t="shared" si="49"/>
        <v>0</v>
      </c>
      <c r="Q603" s="2" t="b">
        <v>0</v>
      </c>
      <c r="R603" s="2" t="b">
        <f t="shared" si="50"/>
        <v>0</v>
      </c>
      <c r="S603" s="2" t="s">
        <v>1289</v>
      </c>
      <c r="T603" s="2" t="s">
        <v>1273</v>
      </c>
      <c r="U603" s="2" t="s">
        <v>1278</v>
      </c>
      <c r="V603" s="2" t="s">
        <v>1296</v>
      </c>
    </row>
    <row r="604" spans="1:22" ht="15.75" customHeight="1">
      <c r="A604" s="2" t="s">
        <v>776</v>
      </c>
      <c r="B604" s="2" t="s">
        <v>1307</v>
      </c>
      <c r="C604" s="2">
        <v>169</v>
      </c>
      <c r="D604" s="2">
        <f t="shared" si="46"/>
        <v>1.69</v>
      </c>
      <c r="E604" s="2">
        <v>90.4</v>
      </c>
      <c r="F604" s="22">
        <f t="shared" si="47"/>
        <v>31.651552816778128</v>
      </c>
      <c r="G604" s="2" t="b">
        <v>0</v>
      </c>
      <c r="H604" s="2" t="b">
        <v>0</v>
      </c>
      <c r="I604" s="2" t="b">
        <v>0</v>
      </c>
      <c r="J604" s="2" t="b">
        <v>0</v>
      </c>
      <c r="K604" s="2" t="s">
        <v>1610</v>
      </c>
      <c r="L604" s="2">
        <v>208</v>
      </c>
      <c r="M604" s="2" t="b">
        <v>1</v>
      </c>
      <c r="N604" s="2" t="b">
        <f t="shared" si="48"/>
        <v>1</v>
      </c>
      <c r="O604" s="2" t="b">
        <v>1</v>
      </c>
      <c r="P604" s="2" t="b">
        <f t="shared" si="49"/>
        <v>1</v>
      </c>
      <c r="Q604" s="2" t="b">
        <v>1</v>
      </c>
      <c r="R604" s="2" t="b">
        <f t="shared" si="50"/>
        <v>1</v>
      </c>
      <c r="S604" s="2" t="s">
        <v>1286</v>
      </c>
      <c r="T604" s="2" t="s">
        <v>1273</v>
      </c>
      <c r="U604" s="2" t="s">
        <v>1300</v>
      </c>
      <c r="V604" s="2" t="s">
        <v>1296</v>
      </c>
    </row>
    <row r="605" spans="1:22" ht="15.75" customHeight="1">
      <c r="A605" s="2" t="s">
        <v>777</v>
      </c>
      <c r="B605" s="2" t="s">
        <v>1307</v>
      </c>
      <c r="C605" s="2">
        <v>161</v>
      </c>
      <c r="D605" s="2">
        <f t="shared" si="46"/>
        <v>1.61</v>
      </c>
      <c r="E605" s="2">
        <v>73.400000000000006</v>
      </c>
      <c r="F605" s="22">
        <f t="shared" si="47"/>
        <v>28.316808765093938</v>
      </c>
      <c r="G605" s="2" t="b">
        <v>1</v>
      </c>
      <c r="H605" s="2" t="b">
        <v>0</v>
      </c>
      <c r="I605" s="2" t="b">
        <v>1</v>
      </c>
      <c r="J605" s="2" t="b">
        <v>1</v>
      </c>
      <c r="K605" s="2" t="s">
        <v>1459</v>
      </c>
      <c r="L605" s="2">
        <v>190</v>
      </c>
      <c r="M605" s="2" t="b">
        <v>1</v>
      </c>
      <c r="N605" s="2" t="b">
        <f t="shared" si="48"/>
        <v>1</v>
      </c>
      <c r="O605" s="2" t="b">
        <v>1</v>
      </c>
      <c r="P605" s="2" t="b">
        <f t="shared" si="49"/>
        <v>1</v>
      </c>
      <c r="Q605" s="2" t="b">
        <v>1</v>
      </c>
      <c r="R605" s="2" t="b">
        <f t="shared" si="50"/>
        <v>1</v>
      </c>
      <c r="S605" s="2" t="s">
        <v>1299</v>
      </c>
      <c r="T605" s="2" t="s">
        <v>1273</v>
      </c>
      <c r="U605" s="2" t="s">
        <v>1278</v>
      </c>
      <c r="V605" s="2" t="s">
        <v>1279</v>
      </c>
    </row>
    <row r="606" spans="1:22" ht="15.75" customHeight="1">
      <c r="A606" s="2" t="s">
        <v>779</v>
      </c>
      <c r="B606" s="2" t="s">
        <v>1284</v>
      </c>
      <c r="C606" s="2">
        <v>167</v>
      </c>
      <c r="D606" s="2">
        <f t="shared" si="46"/>
        <v>1.67</v>
      </c>
      <c r="E606" s="2">
        <v>75.099999999999994</v>
      </c>
      <c r="F606" s="22">
        <f t="shared" si="47"/>
        <v>26.9281795690057</v>
      </c>
      <c r="G606" s="2" t="b">
        <v>0</v>
      </c>
      <c r="H606" s="2" t="b">
        <v>0</v>
      </c>
      <c r="I606" s="2" t="b">
        <v>1</v>
      </c>
      <c r="J606" s="2" t="b">
        <v>0</v>
      </c>
      <c r="K606" s="2" t="s">
        <v>1437</v>
      </c>
      <c r="L606" s="2">
        <v>161</v>
      </c>
      <c r="M606" s="2" t="b">
        <v>0</v>
      </c>
      <c r="N606" s="2" t="b">
        <f t="shared" si="48"/>
        <v>0</v>
      </c>
      <c r="O606" s="2" t="b">
        <v>0</v>
      </c>
      <c r="P606" s="2" t="b">
        <f t="shared" si="49"/>
        <v>0</v>
      </c>
      <c r="Q606" s="2" t="b">
        <v>0</v>
      </c>
      <c r="R606" s="2" t="b">
        <f t="shared" si="50"/>
        <v>0</v>
      </c>
      <c r="S606" s="2" t="s">
        <v>1292</v>
      </c>
      <c r="T606" s="2" t="s">
        <v>1290</v>
      </c>
      <c r="U606" s="2" t="s">
        <v>1300</v>
      </c>
      <c r="V606" s="2" t="s">
        <v>1283</v>
      </c>
    </row>
    <row r="607" spans="1:22" ht="15.75" customHeight="1">
      <c r="A607" s="2" t="s">
        <v>780</v>
      </c>
      <c r="B607" s="2" t="s">
        <v>1280</v>
      </c>
      <c r="C607" s="2">
        <v>164</v>
      </c>
      <c r="D607" s="2">
        <f t="shared" si="46"/>
        <v>1.64</v>
      </c>
      <c r="E607" s="2">
        <v>61.2</v>
      </c>
      <c r="F607" s="22">
        <f t="shared" si="47"/>
        <v>22.754312908982754</v>
      </c>
      <c r="G607" s="2" t="b">
        <v>1</v>
      </c>
      <c r="H607" s="2" t="b">
        <v>0</v>
      </c>
      <c r="I607" s="2" t="b">
        <v>1</v>
      </c>
      <c r="J607" s="2" t="b">
        <v>0</v>
      </c>
      <c r="K607" s="2" t="s">
        <v>1591</v>
      </c>
      <c r="L607" s="2">
        <v>154</v>
      </c>
      <c r="M607" s="2" t="b">
        <v>0</v>
      </c>
      <c r="N607" s="2" t="b">
        <f t="shared" si="48"/>
        <v>0</v>
      </c>
      <c r="O607" s="2" t="b">
        <v>0</v>
      </c>
      <c r="P607" s="2" t="b">
        <f t="shared" si="49"/>
        <v>0</v>
      </c>
      <c r="R607" s="2" t="b">
        <f t="shared" si="50"/>
        <v>0</v>
      </c>
      <c r="S607" s="2" t="s">
        <v>1265</v>
      </c>
      <c r="T607" s="2" t="s">
        <v>1273</v>
      </c>
      <c r="U607" s="2" t="s">
        <v>1300</v>
      </c>
      <c r="V607" s="2" t="s">
        <v>1275</v>
      </c>
    </row>
    <row r="608" spans="1:22" ht="15.75" customHeight="1">
      <c r="A608" s="2" t="s">
        <v>781</v>
      </c>
      <c r="B608" s="2" t="s">
        <v>1307</v>
      </c>
      <c r="C608" s="2">
        <v>170</v>
      </c>
      <c r="D608" s="2">
        <f t="shared" si="46"/>
        <v>1.7</v>
      </c>
      <c r="E608" s="2">
        <v>83.8</v>
      </c>
      <c r="F608" s="22">
        <f t="shared" si="47"/>
        <v>28.996539792387544</v>
      </c>
      <c r="G608" s="2" t="b">
        <v>0</v>
      </c>
      <c r="H608" s="2" t="b">
        <v>0</v>
      </c>
      <c r="I608" s="2" t="b">
        <v>0</v>
      </c>
      <c r="J608" s="2" t="b">
        <v>1</v>
      </c>
      <c r="K608" s="2" t="s">
        <v>1514</v>
      </c>
      <c r="L608" s="2">
        <v>206</v>
      </c>
      <c r="M608" s="2" t="b">
        <v>1</v>
      </c>
      <c r="N608" s="2" t="b">
        <f t="shared" si="48"/>
        <v>1</v>
      </c>
      <c r="O608" s="2" t="b">
        <v>0</v>
      </c>
      <c r="P608" s="2" t="b">
        <f t="shared" si="49"/>
        <v>0</v>
      </c>
      <c r="Q608" s="2" t="b">
        <v>1</v>
      </c>
      <c r="R608" s="2" t="b">
        <f t="shared" si="50"/>
        <v>1</v>
      </c>
      <c r="S608" s="2" t="s">
        <v>1299</v>
      </c>
      <c r="T608" s="2" t="s">
        <v>1273</v>
      </c>
      <c r="U608" s="2" t="s">
        <v>1300</v>
      </c>
      <c r="V608" s="2" t="s">
        <v>1287</v>
      </c>
    </row>
    <row r="609" spans="1:22" ht="15.75" customHeight="1">
      <c r="A609" s="2" t="s">
        <v>782</v>
      </c>
      <c r="B609" s="2" t="s">
        <v>1270</v>
      </c>
      <c r="C609" s="2">
        <v>168</v>
      </c>
      <c r="D609" s="2">
        <f t="shared" si="46"/>
        <v>1.68</v>
      </c>
      <c r="E609" s="2">
        <v>84.2</v>
      </c>
      <c r="F609" s="22">
        <f t="shared" si="47"/>
        <v>29.832766439909303</v>
      </c>
      <c r="G609" s="2" t="b">
        <v>0</v>
      </c>
      <c r="H609" s="2" t="b">
        <v>0</v>
      </c>
      <c r="I609" s="2" t="b">
        <v>0</v>
      </c>
      <c r="J609" s="2" t="b">
        <v>1</v>
      </c>
      <c r="K609" s="2" t="s">
        <v>1427</v>
      </c>
      <c r="L609" s="2">
        <v>180</v>
      </c>
      <c r="M609" s="2" t="b">
        <v>1</v>
      </c>
      <c r="N609" s="2" t="b">
        <f t="shared" si="48"/>
        <v>1</v>
      </c>
      <c r="P609" s="2" t="b">
        <f t="shared" si="49"/>
        <v>0</v>
      </c>
      <c r="Q609" s="2" t="b">
        <v>1</v>
      </c>
      <c r="R609" s="2" t="b">
        <f t="shared" si="50"/>
        <v>1</v>
      </c>
      <c r="S609" s="2" t="s">
        <v>1299</v>
      </c>
      <c r="T609" s="2" t="s">
        <v>1273</v>
      </c>
      <c r="U609" s="2" t="s">
        <v>1274</v>
      </c>
      <c r="V609" s="2" t="s">
        <v>1296</v>
      </c>
    </row>
    <row r="610" spans="1:22" ht="15.75" customHeight="1">
      <c r="A610" s="2" t="s">
        <v>783</v>
      </c>
      <c r="B610" s="2" t="s">
        <v>1293</v>
      </c>
      <c r="C610" s="2">
        <v>176</v>
      </c>
      <c r="D610" s="2">
        <f t="shared" si="46"/>
        <v>1.76</v>
      </c>
      <c r="E610" s="2">
        <v>79.5</v>
      </c>
      <c r="F610" s="22">
        <f t="shared" si="47"/>
        <v>25.665030991735538</v>
      </c>
      <c r="G610" s="2" t="b">
        <v>1</v>
      </c>
      <c r="H610" s="2" t="b">
        <v>0</v>
      </c>
      <c r="I610" s="2" t="b">
        <v>1</v>
      </c>
      <c r="J610" s="2" t="b">
        <v>0</v>
      </c>
      <c r="K610" s="2" t="s">
        <v>1611</v>
      </c>
      <c r="L610" s="2">
        <v>221</v>
      </c>
      <c r="M610" s="2" t="b">
        <v>0</v>
      </c>
      <c r="N610" s="2" t="b">
        <f t="shared" si="48"/>
        <v>0</v>
      </c>
      <c r="O610" s="2" t="b">
        <v>0</v>
      </c>
      <c r="P610" s="2" t="b">
        <f t="shared" si="49"/>
        <v>0</v>
      </c>
      <c r="Q610" s="2" t="b">
        <v>0</v>
      </c>
      <c r="R610" s="2" t="b">
        <f t="shared" si="50"/>
        <v>0</v>
      </c>
      <c r="S610" s="2" t="s">
        <v>1338</v>
      </c>
      <c r="T610" s="2" t="s">
        <v>1273</v>
      </c>
      <c r="U610" s="2" t="s">
        <v>1300</v>
      </c>
      <c r="V610" s="2" t="s">
        <v>1287</v>
      </c>
    </row>
    <row r="611" spans="1:22" ht="15.75" customHeight="1">
      <c r="A611" s="2" t="s">
        <v>784</v>
      </c>
      <c r="B611" s="2" t="s">
        <v>1280</v>
      </c>
      <c r="C611" s="2">
        <v>171</v>
      </c>
      <c r="D611" s="2">
        <f t="shared" si="46"/>
        <v>1.71</v>
      </c>
      <c r="E611" s="2">
        <v>69.099999999999994</v>
      </c>
      <c r="F611" s="22">
        <f t="shared" si="47"/>
        <v>23.63120276324339</v>
      </c>
      <c r="G611" s="2" t="b">
        <v>0</v>
      </c>
      <c r="H611" s="2" t="b">
        <v>0</v>
      </c>
      <c r="I611" s="2" t="b">
        <v>1</v>
      </c>
      <c r="J611" s="2" t="b">
        <v>0</v>
      </c>
      <c r="K611" s="2" t="s">
        <v>1364</v>
      </c>
      <c r="L611" s="2">
        <v>185</v>
      </c>
      <c r="M611" s="2" t="b">
        <v>0</v>
      </c>
      <c r="N611" s="2" t="b">
        <f t="shared" si="48"/>
        <v>0</v>
      </c>
      <c r="O611" s="2" t="b">
        <v>0</v>
      </c>
      <c r="P611" s="2" t="b">
        <f t="shared" si="49"/>
        <v>0</v>
      </c>
      <c r="Q611" s="2" t="b">
        <v>0</v>
      </c>
      <c r="R611" s="2" t="b">
        <f t="shared" si="50"/>
        <v>0</v>
      </c>
      <c r="S611" s="2" t="s">
        <v>1295</v>
      </c>
      <c r="T611" s="2" t="s">
        <v>1273</v>
      </c>
      <c r="U611" s="2" t="s">
        <v>1278</v>
      </c>
      <c r="V611" s="2" t="s">
        <v>1287</v>
      </c>
    </row>
    <row r="612" spans="1:22" ht="15.75" customHeight="1">
      <c r="A612" s="2" t="s">
        <v>785</v>
      </c>
      <c r="B612" s="2" t="s">
        <v>1307</v>
      </c>
      <c r="C612" s="2">
        <v>162</v>
      </c>
      <c r="D612" s="2">
        <f t="shared" si="46"/>
        <v>1.62</v>
      </c>
      <c r="E612" s="2">
        <v>81.900000000000006</v>
      </c>
      <c r="F612" s="22">
        <f t="shared" si="47"/>
        <v>31.207133058984908</v>
      </c>
      <c r="G612" s="2" t="b">
        <v>0</v>
      </c>
      <c r="H612" s="2" t="b">
        <v>0</v>
      </c>
      <c r="I612" s="2" t="b">
        <v>0</v>
      </c>
      <c r="J612" s="2" t="b">
        <v>1</v>
      </c>
      <c r="K612" s="2" t="s">
        <v>1581</v>
      </c>
      <c r="L612" s="2">
        <v>151</v>
      </c>
      <c r="M612" s="2" t="b">
        <v>1</v>
      </c>
      <c r="N612" s="2" t="b">
        <f t="shared" si="48"/>
        <v>1</v>
      </c>
      <c r="O612" s="2" t="b">
        <v>0</v>
      </c>
      <c r="P612" s="2" t="b">
        <f t="shared" si="49"/>
        <v>0</v>
      </c>
      <c r="Q612" s="2" t="b">
        <v>1</v>
      </c>
      <c r="R612" s="2" t="b">
        <f t="shared" si="50"/>
        <v>1</v>
      </c>
      <c r="S612" s="2" t="s">
        <v>1299</v>
      </c>
      <c r="T612" s="2" t="s">
        <v>1290</v>
      </c>
      <c r="U612" s="2" t="s">
        <v>1274</v>
      </c>
      <c r="V612" s="2" t="s">
        <v>1283</v>
      </c>
    </row>
    <row r="613" spans="1:22" ht="15.75" customHeight="1">
      <c r="A613" s="2" t="s">
        <v>786</v>
      </c>
      <c r="B613" s="2" t="s">
        <v>1270</v>
      </c>
      <c r="C613" s="2">
        <v>178</v>
      </c>
      <c r="D613" s="2">
        <f t="shared" si="46"/>
        <v>1.78</v>
      </c>
      <c r="E613" s="2">
        <v>83.6</v>
      </c>
      <c r="F613" s="22">
        <f t="shared" si="47"/>
        <v>26.385557379118797</v>
      </c>
      <c r="G613" s="2" t="b">
        <v>0</v>
      </c>
      <c r="H613" s="2" t="b">
        <v>0</v>
      </c>
      <c r="I613" s="2" t="b">
        <v>0</v>
      </c>
      <c r="J613" s="2" t="b">
        <v>0</v>
      </c>
      <c r="K613" s="2" t="s">
        <v>1388</v>
      </c>
      <c r="L613" s="2">
        <v>204</v>
      </c>
      <c r="M613" s="2" t="b">
        <v>0</v>
      </c>
      <c r="N613" s="2" t="b">
        <f t="shared" si="48"/>
        <v>0</v>
      </c>
      <c r="O613" s="2" t="b">
        <v>0</v>
      </c>
      <c r="P613" s="2" t="b">
        <f t="shared" si="49"/>
        <v>0</v>
      </c>
      <c r="Q613" s="2" t="b">
        <v>0</v>
      </c>
      <c r="R613" s="2" t="b">
        <f t="shared" si="50"/>
        <v>0</v>
      </c>
      <c r="S613" s="2" t="s">
        <v>1272</v>
      </c>
      <c r="T613" s="2" t="s">
        <v>1290</v>
      </c>
      <c r="U613" s="2" t="s">
        <v>1274</v>
      </c>
      <c r="V613" s="2" t="s">
        <v>1279</v>
      </c>
    </row>
    <row r="614" spans="1:22" ht="15.75" customHeight="1">
      <c r="A614" s="2" t="s">
        <v>788</v>
      </c>
      <c r="B614" s="2" t="s">
        <v>1293</v>
      </c>
      <c r="C614" s="2">
        <v>157</v>
      </c>
      <c r="D614" s="2">
        <f t="shared" si="46"/>
        <v>1.57</v>
      </c>
      <c r="E614" s="2">
        <v>72.099999999999994</v>
      </c>
      <c r="F614" s="22">
        <f t="shared" si="47"/>
        <v>29.250679540752156</v>
      </c>
      <c r="G614" s="2" t="b">
        <v>0</v>
      </c>
      <c r="H614" s="2" t="b">
        <v>0</v>
      </c>
      <c r="I614" s="2" t="b">
        <v>0</v>
      </c>
      <c r="J614" s="2" t="b">
        <v>1</v>
      </c>
      <c r="K614" s="2" t="s">
        <v>1378</v>
      </c>
      <c r="L614" s="2">
        <v>219</v>
      </c>
      <c r="M614" s="2" t="b">
        <v>1</v>
      </c>
      <c r="N614" s="2" t="b">
        <f t="shared" si="48"/>
        <v>1</v>
      </c>
      <c r="O614" s="2" t="b">
        <v>0</v>
      </c>
      <c r="P614" s="2" t="b">
        <f t="shared" si="49"/>
        <v>0</v>
      </c>
      <c r="Q614" s="2" t="b">
        <v>1</v>
      </c>
      <c r="R614" s="2" t="b">
        <f t="shared" si="50"/>
        <v>1</v>
      </c>
      <c r="S614" s="2" t="s">
        <v>1312</v>
      </c>
      <c r="T614" s="2" t="s">
        <v>1290</v>
      </c>
      <c r="U614" s="2" t="s">
        <v>1278</v>
      </c>
      <c r="V614" s="2" t="s">
        <v>1279</v>
      </c>
    </row>
    <row r="615" spans="1:22" ht="15.75" customHeight="1">
      <c r="A615" s="2" t="s">
        <v>790</v>
      </c>
      <c r="B615" s="2" t="s">
        <v>1307</v>
      </c>
      <c r="C615" s="2">
        <v>152</v>
      </c>
      <c r="D615" s="2">
        <f t="shared" si="46"/>
        <v>1.52</v>
      </c>
      <c r="E615" s="2">
        <v>61.6</v>
      </c>
      <c r="F615" s="22">
        <f t="shared" si="47"/>
        <v>26.662049861495845</v>
      </c>
      <c r="G615" s="2" t="b">
        <v>1</v>
      </c>
      <c r="H615" s="2" t="b">
        <v>0</v>
      </c>
      <c r="I615" s="2" t="b">
        <v>0</v>
      </c>
      <c r="J615" s="2" t="b">
        <v>0</v>
      </c>
      <c r="K615" s="2" t="s">
        <v>1501</v>
      </c>
      <c r="L615" s="2">
        <v>226</v>
      </c>
      <c r="M615" s="2" t="b">
        <v>0</v>
      </c>
      <c r="N615" s="2" t="b">
        <f t="shared" si="48"/>
        <v>0</v>
      </c>
      <c r="P615" s="2" t="b">
        <f t="shared" si="49"/>
        <v>0</v>
      </c>
      <c r="Q615" s="2" t="b">
        <v>0</v>
      </c>
      <c r="R615" s="2" t="b">
        <f t="shared" si="50"/>
        <v>0</v>
      </c>
      <c r="S615" s="2" t="s">
        <v>1265</v>
      </c>
      <c r="T615" s="2" t="s">
        <v>1290</v>
      </c>
      <c r="U615" s="2" t="s">
        <v>1278</v>
      </c>
      <c r="V615" s="2" t="s">
        <v>1296</v>
      </c>
    </row>
    <row r="616" spans="1:22" ht="15.75" customHeight="1">
      <c r="A616" s="2" t="s">
        <v>791</v>
      </c>
      <c r="B616" s="2" t="s">
        <v>1284</v>
      </c>
      <c r="C616" s="2">
        <v>173</v>
      </c>
      <c r="D616" s="2">
        <f t="shared" si="46"/>
        <v>1.73</v>
      </c>
      <c r="E616" s="2">
        <v>71.3</v>
      </c>
      <c r="F616" s="22">
        <f t="shared" si="47"/>
        <v>23.823047879982624</v>
      </c>
      <c r="G616" s="2" t="b">
        <v>0</v>
      </c>
      <c r="H616" s="2" t="b">
        <v>0</v>
      </c>
      <c r="I616" s="2" t="b">
        <v>0</v>
      </c>
      <c r="J616" s="2" t="b">
        <v>0</v>
      </c>
      <c r="K616" s="2" t="s">
        <v>1317</v>
      </c>
      <c r="L616" s="2">
        <v>161</v>
      </c>
      <c r="M616" s="2" t="b">
        <v>0</v>
      </c>
      <c r="N616" s="2" t="b">
        <f t="shared" si="48"/>
        <v>0</v>
      </c>
      <c r="O616" s="2" t="b">
        <v>0</v>
      </c>
      <c r="P616" s="2" t="b">
        <f t="shared" si="49"/>
        <v>0</v>
      </c>
      <c r="Q616" s="2" t="b">
        <v>0</v>
      </c>
      <c r="R616" s="2" t="b">
        <f t="shared" si="50"/>
        <v>0</v>
      </c>
      <c r="S616" s="2" t="s">
        <v>1265</v>
      </c>
      <c r="T616" s="2" t="s">
        <v>1273</v>
      </c>
      <c r="U616" s="2" t="s">
        <v>1278</v>
      </c>
      <c r="V616" s="2" t="s">
        <v>1279</v>
      </c>
    </row>
    <row r="617" spans="1:22" ht="15.75" customHeight="1">
      <c r="A617" s="2" t="s">
        <v>792</v>
      </c>
      <c r="B617" s="2" t="s">
        <v>1319</v>
      </c>
      <c r="C617" s="2">
        <v>170</v>
      </c>
      <c r="D617" s="2">
        <f t="shared" si="46"/>
        <v>1.7</v>
      </c>
      <c r="E617" s="2">
        <v>84.2</v>
      </c>
      <c r="F617" s="22">
        <f t="shared" si="47"/>
        <v>29.134948096885818</v>
      </c>
      <c r="G617" s="2" t="b">
        <v>1</v>
      </c>
      <c r="H617" s="2" t="b">
        <v>0</v>
      </c>
      <c r="I617" s="2" t="b">
        <v>1</v>
      </c>
      <c r="J617" s="2" t="b">
        <v>0</v>
      </c>
      <c r="K617" s="2" t="s">
        <v>1438</v>
      </c>
      <c r="L617" s="2">
        <v>150</v>
      </c>
      <c r="M617" s="2" t="b">
        <v>0</v>
      </c>
      <c r="N617" s="2" t="b">
        <f t="shared" si="48"/>
        <v>0</v>
      </c>
      <c r="O617" s="2" t="b">
        <v>1</v>
      </c>
      <c r="P617" s="2" t="b">
        <f t="shared" si="49"/>
        <v>1</v>
      </c>
      <c r="Q617" s="2" t="b">
        <v>1</v>
      </c>
      <c r="R617" s="2" t="b">
        <f t="shared" si="50"/>
        <v>1</v>
      </c>
      <c r="S617" s="2" t="s">
        <v>1292</v>
      </c>
      <c r="T617" s="2" t="s">
        <v>1273</v>
      </c>
      <c r="U617" s="2" t="s">
        <v>1300</v>
      </c>
      <c r="V617" s="2" t="s">
        <v>1275</v>
      </c>
    </row>
    <row r="618" spans="1:22" ht="15.75" customHeight="1">
      <c r="A618" s="2" t="s">
        <v>793</v>
      </c>
      <c r="B618" s="2" t="s">
        <v>1276</v>
      </c>
      <c r="C618" s="2">
        <v>164</v>
      </c>
      <c r="D618" s="2">
        <f t="shared" si="46"/>
        <v>1.64</v>
      </c>
      <c r="E618" s="2">
        <v>67.900000000000006</v>
      </c>
      <c r="F618" s="22">
        <f t="shared" si="47"/>
        <v>25.245389649018449</v>
      </c>
      <c r="G618" s="2" t="b">
        <v>0</v>
      </c>
      <c r="H618" s="2" t="b">
        <v>0</v>
      </c>
      <c r="I618" s="2" t="b">
        <v>1</v>
      </c>
      <c r="J618" s="2" t="b">
        <v>0</v>
      </c>
      <c r="K618" s="2" t="s">
        <v>1571</v>
      </c>
      <c r="L618" s="2">
        <v>160</v>
      </c>
      <c r="M618" s="2" t="b">
        <v>0</v>
      </c>
      <c r="N618" s="2" t="b">
        <f t="shared" si="48"/>
        <v>0</v>
      </c>
      <c r="O618" s="2" t="b">
        <v>0</v>
      </c>
      <c r="P618" s="2" t="b">
        <f t="shared" si="49"/>
        <v>0</v>
      </c>
      <c r="Q618" s="2" t="b">
        <v>0</v>
      </c>
      <c r="R618" s="2" t="b">
        <f t="shared" si="50"/>
        <v>0</v>
      </c>
      <c r="S618" s="2" t="s">
        <v>1327</v>
      </c>
      <c r="T618" s="2" t="s">
        <v>1290</v>
      </c>
      <c r="U618" s="2" t="s">
        <v>1278</v>
      </c>
      <c r="V618" s="2" t="s">
        <v>1296</v>
      </c>
    </row>
    <row r="619" spans="1:22" ht="15.75" customHeight="1">
      <c r="A619" s="2" t="s">
        <v>794</v>
      </c>
      <c r="B619" s="2" t="s">
        <v>1270</v>
      </c>
      <c r="C619" s="2">
        <v>165</v>
      </c>
      <c r="D619" s="2">
        <f t="shared" si="46"/>
        <v>1.65</v>
      </c>
      <c r="E619" s="2">
        <v>86</v>
      </c>
      <c r="F619" s="22">
        <f t="shared" si="47"/>
        <v>31.588613406795229</v>
      </c>
      <c r="G619" s="2" t="b">
        <v>0</v>
      </c>
      <c r="H619" s="2" t="b">
        <v>1</v>
      </c>
      <c r="I619" s="2" t="b">
        <v>0</v>
      </c>
      <c r="J619" s="2" t="b">
        <v>0</v>
      </c>
      <c r="K619" s="2" t="s">
        <v>1336</v>
      </c>
      <c r="L619" s="2">
        <v>183</v>
      </c>
      <c r="M619" s="2" t="b">
        <v>1</v>
      </c>
      <c r="N619" s="2" t="b">
        <f t="shared" si="48"/>
        <v>1</v>
      </c>
      <c r="O619" s="2" t="b">
        <v>1</v>
      </c>
      <c r="P619" s="2" t="b">
        <f t="shared" si="49"/>
        <v>1</v>
      </c>
      <c r="Q619" s="2" t="b">
        <v>1</v>
      </c>
      <c r="R619" s="2" t="b">
        <f t="shared" si="50"/>
        <v>1</v>
      </c>
      <c r="S619" s="2" t="s">
        <v>1286</v>
      </c>
      <c r="T619" s="2" t="s">
        <v>1290</v>
      </c>
      <c r="U619" s="2" t="s">
        <v>1278</v>
      </c>
      <c r="V619" s="2" t="s">
        <v>1275</v>
      </c>
    </row>
    <row r="620" spans="1:22" ht="15.75" customHeight="1">
      <c r="A620" s="2" t="s">
        <v>795</v>
      </c>
      <c r="B620" s="2" t="s">
        <v>1284</v>
      </c>
      <c r="C620" s="2">
        <v>163</v>
      </c>
      <c r="D620" s="2">
        <f t="shared" si="46"/>
        <v>1.63</v>
      </c>
      <c r="E620" s="2">
        <v>66.2</v>
      </c>
      <c r="F620" s="22">
        <f t="shared" si="47"/>
        <v>24.916255786819228</v>
      </c>
      <c r="G620" s="2" t="b">
        <v>0</v>
      </c>
      <c r="H620" s="2" t="b">
        <v>0</v>
      </c>
      <c r="I620" s="2" t="b">
        <v>0</v>
      </c>
      <c r="J620" s="2" t="b">
        <v>0</v>
      </c>
      <c r="K620" s="2" t="s">
        <v>1505</v>
      </c>
      <c r="L620" s="2">
        <v>209</v>
      </c>
      <c r="M620" s="2" t="b">
        <v>0</v>
      </c>
      <c r="N620" s="2" t="b">
        <f t="shared" si="48"/>
        <v>0</v>
      </c>
      <c r="O620" s="2" t="b">
        <v>0</v>
      </c>
      <c r="P620" s="2" t="b">
        <f t="shared" si="49"/>
        <v>0</v>
      </c>
      <c r="Q620" s="2" t="b">
        <v>0</v>
      </c>
      <c r="R620" s="2" t="b">
        <f t="shared" si="50"/>
        <v>0</v>
      </c>
      <c r="S620" s="2" t="s">
        <v>1338</v>
      </c>
      <c r="T620" s="2" t="s">
        <v>1290</v>
      </c>
      <c r="U620" s="2" t="s">
        <v>1300</v>
      </c>
      <c r="V620" s="2" t="s">
        <v>1283</v>
      </c>
    </row>
    <row r="621" spans="1:22" ht="15.75" customHeight="1">
      <c r="A621" s="2" t="s">
        <v>796</v>
      </c>
      <c r="B621" s="2" t="s">
        <v>1280</v>
      </c>
      <c r="C621" s="2">
        <v>172</v>
      </c>
      <c r="D621" s="2">
        <f t="shared" si="46"/>
        <v>1.72</v>
      </c>
      <c r="E621" s="2">
        <v>68.3</v>
      </c>
      <c r="F621" s="22">
        <f t="shared" si="47"/>
        <v>23.086803677663603</v>
      </c>
      <c r="G621" s="2" t="b">
        <v>0</v>
      </c>
      <c r="H621" s="2" t="b">
        <v>0</v>
      </c>
      <c r="I621" s="2" t="b">
        <v>0</v>
      </c>
      <c r="J621" s="2" t="b">
        <v>0</v>
      </c>
      <c r="K621" s="2" t="s">
        <v>1612</v>
      </c>
      <c r="L621" s="2">
        <v>200</v>
      </c>
      <c r="M621" s="2" t="b">
        <v>0</v>
      </c>
      <c r="N621" s="2" t="b">
        <f t="shared" si="48"/>
        <v>0</v>
      </c>
      <c r="O621" s="2" t="b">
        <v>0</v>
      </c>
      <c r="P621" s="2" t="b">
        <f t="shared" si="49"/>
        <v>0</v>
      </c>
      <c r="Q621" s="2" t="b">
        <v>0</v>
      </c>
      <c r="R621" s="2" t="b">
        <f t="shared" si="50"/>
        <v>0</v>
      </c>
      <c r="S621" s="2" t="s">
        <v>1282</v>
      </c>
      <c r="T621" s="2" t="s">
        <v>1273</v>
      </c>
      <c r="U621" s="2" t="s">
        <v>1300</v>
      </c>
      <c r="V621" s="2" t="s">
        <v>1279</v>
      </c>
    </row>
    <row r="622" spans="1:22" ht="15.75" customHeight="1">
      <c r="A622" s="2" t="s">
        <v>797</v>
      </c>
      <c r="B622" s="2" t="s">
        <v>1319</v>
      </c>
      <c r="C622" s="2">
        <v>176</v>
      </c>
      <c r="D622" s="2">
        <f t="shared" si="46"/>
        <v>1.76</v>
      </c>
      <c r="E622" s="2">
        <v>81.2</v>
      </c>
      <c r="F622" s="22">
        <f t="shared" si="47"/>
        <v>26.213842975206614</v>
      </c>
      <c r="G622" s="2" t="b">
        <v>0</v>
      </c>
      <c r="H622" s="2" t="b">
        <v>0</v>
      </c>
      <c r="I622" s="2" t="b">
        <v>0</v>
      </c>
      <c r="J622" s="2" t="b">
        <v>0</v>
      </c>
      <c r="K622" s="2" t="s">
        <v>1294</v>
      </c>
      <c r="L622" s="2">
        <v>198</v>
      </c>
      <c r="M622" s="2" t="b">
        <v>0</v>
      </c>
      <c r="N622" s="2" t="b">
        <f t="shared" si="48"/>
        <v>0</v>
      </c>
      <c r="O622" s="2" t="b">
        <v>0</v>
      </c>
      <c r="P622" s="2" t="b">
        <f t="shared" si="49"/>
        <v>0</v>
      </c>
      <c r="Q622" s="2" t="b">
        <v>0</v>
      </c>
      <c r="R622" s="2" t="b">
        <f t="shared" si="50"/>
        <v>0</v>
      </c>
      <c r="S622" s="2" t="s">
        <v>1305</v>
      </c>
      <c r="T622" s="2" t="s">
        <v>1290</v>
      </c>
      <c r="U622" s="2" t="s">
        <v>1274</v>
      </c>
      <c r="V622" s="2" t="s">
        <v>1296</v>
      </c>
    </row>
    <row r="623" spans="1:22" ht="15.75" customHeight="1">
      <c r="A623" s="2" t="s">
        <v>798</v>
      </c>
      <c r="B623" s="2" t="s">
        <v>1276</v>
      </c>
      <c r="C623" s="2">
        <v>176</v>
      </c>
      <c r="D623" s="2">
        <f t="shared" si="46"/>
        <v>1.76</v>
      </c>
      <c r="E623" s="2">
        <v>75</v>
      </c>
      <c r="F623" s="22">
        <f t="shared" si="47"/>
        <v>24.212293388429753</v>
      </c>
      <c r="G623" s="2" t="b">
        <v>0</v>
      </c>
      <c r="H623" s="2" t="b">
        <v>0</v>
      </c>
      <c r="I623" s="2" t="b">
        <v>1</v>
      </c>
      <c r="J623" s="2" t="b">
        <v>0</v>
      </c>
      <c r="K623" s="2" t="s">
        <v>1438</v>
      </c>
      <c r="L623" s="2">
        <v>204</v>
      </c>
      <c r="M623" s="2" t="b">
        <v>0</v>
      </c>
      <c r="N623" s="2" t="b">
        <f t="shared" si="48"/>
        <v>0</v>
      </c>
      <c r="O623" s="2" t="b">
        <v>0</v>
      </c>
      <c r="P623" s="2" t="b">
        <f t="shared" si="49"/>
        <v>0</v>
      </c>
      <c r="Q623" s="2" t="b">
        <v>0</v>
      </c>
      <c r="R623" s="2" t="b">
        <f t="shared" si="50"/>
        <v>0</v>
      </c>
      <c r="S623" s="2" t="s">
        <v>1295</v>
      </c>
      <c r="T623" s="2" t="s">
        <v>1273</v>
      </c>
      <c r="U623" s="2" t="s">
        <v>1274</v>
      </c>
      <c r="V623" s="2" t="s">
        <v>1275</v>
      </c>
    </row>
    <row r="624" spans="1:22" ht="15.75" customHeight="1">
      <c r="A624" s="2" t="s">
        <v>799</v>
      </c>
      <c r="B624" s="2" t="s">
        <v>1276</v>
      </c>
      <c r="C624" s="2">
        <v>166</v>
      </c>
      <c r="D624" s="2">
        <f t="shared" si="46"/>
        <v>1.66</v>
      </c>
      <c r="E624" s="2">
        <v>78.400000000000006</v>
      </c>
      <c r="F624" s="22">
        <f t="shared" si="47"/>
        <v>28.451154013644945</v>
      </c>
      <c r="G624" s="2" t="b">
        <v>0</v>
      </c>
      <c r="H624" s="2" t="b">
        <v>0</v>
      </c>
      <c r="I624" s="2" t="b">
        <v>0</v>
      </c>
      <c r="J624" s="2" t="b">
        <v>1</v>
      </c>
      <c r="K624" s="2" t="s">
        <v>1539</v>
      </c>
      <c r="L624" s="2">
        <v>202</v>
      </c>
      <c r="M624" s="2" t="b">
        <v>1</v>
      </c>
      <c r="N624" s="2" t="b">
        <f t="shared" si="48"/>
        <v>1</v>
      </c>
      <c r="O624" s="2" t="b">
        <v>0</v>
      </c>
      <c r="P624" s="2" t="b">
        <f t="shared" si="49"/>
        <v>0</v>
      </c>
      <c r="Q624" s="2" t="b">
        <v>1</v>
      </c>
      <c r="R624" s="2" t="b">
        <f t="shared" si="50"/>
        <v>1</v>
      </c>
      <c r="S624" s="2" t="s">
        <v>1299</v>
      </c>
      <c r="T624" s="2" t="s">
        <v>1290</v>
      </c>
      <c r="U624" s="2" t="s">
        <v>1278</v>
      </c>
      <c r="V624" s="2" t="s">
        <v>1275</v>
      </c>
    </row>
    <row r="625" spans="1:22" ht="15.75" customHeight="1">
      <c r="A625" s="2" t="s">
        <v>800</v>
      </c>
      <c r="B625" s="2" t="s">
        <v>1301</v>
      </c>
      <c r="C625" s="2">
        <v>165</v>
      </c>
      <c r="D625" s="2">
        <f t="shared" si="46"/>
        <v>1.65</v>
      </c>
      <c r="E625" s="2">
        <v>93.9</v>
      </c>
      <c r="F625" s="22">
        <f t="shared" si="47"/>
        <v>34.490358126721766</v>
      </c>
      <c r="G625" s="2" t="b">
        <v>1</v>
      </c>
      <c r="H625" s="2" t="b">
        <v>0</v>
      </c>
      <c r="I625" s="2" t="b">
        <v>0</v>
      </c>
      <c r="J625" s="2" t="b">
        <v>0</v>
      </c>
      <c r="K625" s="2" t="s">
        <v>1433</v>
      </c>
      <c r="L625" s="2">
        <v>204</v>
      </c>
      <c r="M625" s="2" t="b">
        <v>1</v>
      </c>
      <c r="N625" s="2" t="b">
        <f t="shared" si="48"/>
        <v>1</v>
      </c>
      <c r="P625" s="2" t="b">
        <f t="shared" si="49"/>
        <v>0</v>
      </c>
      <c r="Q625" s="2" t="b">
        <v>1</v>
      </c>
      <c r="R625" s="2" t="b">
        <f t="shared" si="50"/>
        <v>1</v>
      </c>
      <c r="S625" s="2" t="s">
        <v>1312</v>
      </c>
      <c r="T625" s="2" t="s">
        <v>1273</v>
      </c>
      <c r="U625" s="2" t="s">
        <v>1300</v>
      </c>
      <c r="V625" s="2" t="s">
        <v>1296</v>
      </c>
    </row>
    <row r="626" spans="1:22" ht="15.75" customHeight="1">
      <c r="A626" s="2" t="s">
        <v>802</v>
      </c>
      <c r="B626" s="2" t="s">
        <v>1284</v>
      </c>
      <c r="C626" s="2">
        <v>176</v>
      </c>
      <c r="D626" s="2">
        <f t="shared" si="46"/>
        <v>1.76</v>
      </c>
      <c r="E626" s="2">
        <v>81</v>
      </c>
      <c r="F626" s="22">
        <f t="shared" si="47"/>
        <v>26.149276859504134</v>
      </c>
      <c r="G626" s="2" t="b">
        <v>0</v>
      </c>
      <c r="H626" s="2" t="b">
        <v>0</v>
      </c>
      <c r="I626" s="2" t="b">
        <v>0</v>
      </c>
      <c r="J626" s="2" t="b">
        <v>0</v>
      </c>
      <c r="K626" s="2" t="s">
        <v>1613</v>
      </c>
      <c r="L626" s="2">
        <v>169</v>
      </c>
      <c r="M626" s="2" t="b">
        <v>0</v>
      </c>
      <c r="N626" s="2" t="b">
        <f t="shared" si="48"/>
        <v>0</v>
      </c>
      <c r="O626" s="2" t="b">
        <v>0</v>
      </c>
      <c r="P626" s="2" t="b">
        <f t="shared" si="49"/>
        <v>0</v>
      </c>
      <c r="Q626" s="2" t="b">
        <v>0</v>
      </c>
      <c r="R626" s="2" t="b">
        <f t="shared" si="50"/>
        <v>0</v>
      </c>
      <c r="S626" s="2" t="s">
        <v>1318</v>
      </c>
      <c r="T626" s="2" t="s">
        <v>1290</v>
      </c>
      <c r="U626" s="2" t="s">
        <v>1300</v>
      </c>
      <c r="V626" s="2" t="s">
        <v>1287</v>
      </c>
    </row>
    <row r="627" spans="1:22" ht="15.75" customHeight="1">
      <c r="A627" s="2" t="s">
        <v>803</v>
      </c>
      <c r="B627" s="2" t="s">
        <v>1270</v>
      </c>
      <c r="C627" s="2">
        <v>158</v>
      </c>
      <c r="D627" s="2">
        <f t="shared" si="46"/>
        <v>1.58</v>
      </c>
      <c r="E627" s="2">
        <v>58.5</v>
      </c>
      <c r="F627" s="22">
        <f t="shared" si="47"/>
        <v>23.433744592212783</v>
      </c>
      <c r="G627" s="2" t="b">
        <v>1</v>
      </c>
      <c r="H627" s="2" t="b">
        <v>0</v>
      </c>
      <c r="I627" s="2" t="b">
        <v>0</v>
      </c>
      <c r="J627" s="2" t="b">
        <v>0</v>
      </c>
      <c r="K627" s="2" t="s">
        <v>1362</v>
      </c>
      <c r="L627" s="2">
        <v>168</v>
      </c>
      <c r="M627" s="2" t="b">
        <v>0</v>
      </c>
      <c r="N627" s="2" t="b">
        <f t="shared" si="48"/>
        <v>0</v>
      </c>
      <c r="O627" s="2" t="b">
        <v>0</v>
      </c>
      <c r="P627" s="2" t="b">
        <f t="shared" si="49"/>
        <v>0</v>
      </c>
      <c r="Q627" s="2" t="b">
        <v>0</v>
      </c>
      <c r="R627" s="2" t="b">
        <f t="shared" si="50"/>
        <v>0</v>
      </c>
      <c r="S627" s="2" t="s">
        <v>1309</v>
      </c>
      <c r="T627" s="2" t="s">
        <v>1290</v>
      </c>
      <c r="U627" s="2" t="s">
        <v>1274</v>
      </c>
      <c r="V627" s="2" t="s">
        <v>1279</v>
      </c>
    </row>
    <row r="628" spans="1:22" ht="15.75" customHeight="1">
      <c r="A628" s="2" t="s">
        <v>804</v>
      </c>
      <c r="B628" s="2" t="s">
        <v>1270</v>
      </c>
      <c r="C628" s="2">
        <v>162</v>
      </c>
      <c r="D628" s="2">
        <f t="shared" si="46"/>
        <v>1.62</v>
      </c>
      <c r="E628" s="2">
        <v>87.8</v>
      </c>
      <c r="F628" s="22">
        <f t="shared" si="47"/>
        <v>33.455265965554027</v>
      </c>
      <c r="G628" s="2" t="b">
        <v>1</v>
      </c>
      <c r="H628" s="2" t="b">
        <v>1</v>
      </c>
      <c r="I628" s="2" t="b">
        <v>1</v>
      </c>
      <c r="J628" s="2" t="b">
        <v>1</v>
      </c>
      <c r="K628" s="2" t="s">
        <v>1614</v>
      </c>
      <c r="L628" s="2">
        <v>179</v>
      </c>
      <c r="M628" s="2" t="b">
        <v>1</v>
      </c>
      <c r="N628" s="2" t="b">
        <f t="shared" si="48"/>
        <v>1</v>
      </c>
      <c r="O628" s="2" t="b">
        <v>0</v>
      </c>
      <c r="P628" s="2" t="b">
        <f t="shared" si="49"/>
        <v>0</v>
      </c>
      <c r="Q628" s="2" t="b">
        <v>1</v>
      </c>
      <c r="R628" s="2" t="b">
        <f t="shared" si="50"/>
        <v>1</v>
      </c>
      <c r="S628" s="2" t="s">
        <v>1318</v>
      </c>
      <c r="T628" s="2" t="s">
        <v>1290</v>
      </c>
      <c r="U628" s="2" t="s">
        <v>1274</v>
      </c>
      <c r="V628" s="2" t="s">
        <v>1275</v>
      </c>
    </row>
    <row r="629" spans="1:22" ht="15.75" customHeight="1">
      <c r="A629" s="2" t="s">
        <v>806</v>
      </c>
      <c r="B629" s="2" t="s">
        <v>1319</v>
      </c>
      <c r="C629" s="2">
        <v>169</v>
      </c>
      <c r="D629" s="2">
        <f t="shared" si="46"/>
        <v>1.69</v>
      </c>
      <c r="E629" s="2">
        <v>98.2</v>
      </c>
      <c r="F629" s="22">
        <f t="shared" si="47"/>
        <v>34.382549630615181</v>
      </c>
      <c r="G629" s="2" t="b">
        <v>0</v>
      </c>
      <c r="H629" s="2" t="b">
        <v>0</v>
      </c>
      <c r="I629" s="2" t="b">
        <v>0</v>
      </c>
      <c r="J629" s="2" t="b">
        <v>1</v>
      </c>
      <c r="K629" s="2" t="s">
        <v>1510</v>
      </c>
      <c r="L629" s="2">
        <v>222</v>
      </c>
      <c r="M629" s="2" t="b">
        <v>1</v>
      </c>
      <c r="N629" s="2" t="b">
        <f t="shared" si="48"/>
        <v>1</v>
      </c>
      <c r="O629" s="2" t="b">
        <v>0</v>
      </c>
      <c r="P629" s="2" t="b">
        <f t="shared" si="49"/>
        <v>0</v>
      </c>
      <c r="Q629" s="2" t="b">
        <v>1</v>
      </c>
      <c r="R629" s="2" t="b">
        <f t="shared" si="50"/>
        <v>1</v>
      </c>
      <c r="S629" s="2" t="s">
        <v>1299</v>
      </c>
      <c r="T629" s="2" t="s">
        <v>1273</v>
      </c>
      <c r="U629" s="2" t="s">
        <v>1274</v>
      </c>
      <c r="V629" s="2" t="s">
        <v>1287</v>
      </c>
    </row>
    <row r="630" spans="1:22" ht="15.75" customHeight="1">
      <c r="A630" s="2" t="s">
        <v>807</v>
      </c>
      <c r="B630" s="2" t="s">
        <v>1307</v>
      </c>
      <c r="C630" s="2">
        <v>166</v>
      </c>
      <c r="D630" s="2">
        <f t="shared" si="46"/>
        <v>1.66</v>
      </c>
      <c r="E630" s="2">
        <v>79.5</v>
      </c>
      <c r="F630" s="22">
        <f t="shared" si="47"/>
        <v>28.850341123530267</v>
      </c>
      <c r="G630" s="2" t="b">
        <v>0</v>
      </c>
      <c r="H630" s="2" t="b">
        <v>0</v>
      </c>
      <c r="I630" s="2" t="b">
        <v>0</v>
      </c>
      <c r="J630" s="2" t="b">
        <v>1</v>
      </c>
      <c r="K630" s="2" t="s">
        <v>1615</v>
      </c>
      <c r="L630" s="2">
        <v>184</v>
      </c>
      <c r="M630" s="2" t="b">
        <v>1</v>
      </c>
      <c r="N630" s="2" t="b">
        <f t="shared" si="48"/>
        <v>1</v>
      </c>
      <c r="O630" s="2" t="b">
        <v>1</v>
      </c>
      <c r="P630" s="2" t="b">
        <f t="shared" si="49"/>
        <v>1</v>
      </c>
      <c r="Q630" s="2" t="b">
        <v>1</v>
      </c>
      <c r="R630" s="2" t="b">
        <f t="shared" si="50"/>
        <v>1</v>
      </c>
      <c r="S630" s="2" t="s">
        <v>1265</v>
      </c>
      <c r="T630" s="2" t="s">
        <v>1290</v>
      </c>
      <c r="U630" s="2" t="s">
        <v>1274</v>
      </c>
      <c r="V630" s="2" t="s">
        <v>1287</v>
      </c>
    </row>
    <row r="631" spans="1:22" ht="15.75" customHeight="1">
      <c r="A631" s="2" t="s">
        <v>809</v>
      </c>
      <c r="B631" s="2" t="s">
        <v>1307</v>
      </c>
      <c r="C631" s="2">
        <v>171</v>
      </c>
      <c r="D631" s="2">
        <f t="shared" si="46"/>
        <v>1.71</v>
      </c>
      <c r="E631" s="2">
        <v>86.6</v>
      </c>
      <c r="F631" s="22">
        <f t="shared" si="47"/>
        <v>29.615950206901271</v>
      </c>
      <c r="G631" s="2" t="b">
        <v>0</v>
      </c>
      <c r="H631" s="2" t="b">
        <v>0</v>
      </c>
      <c r="I631" s="2" t="b">
        <v>0</v>
      </c>
      <c r="J631" s="2" t="b">
        <v>0</v>
      </c>
      <c r="K631" s="2" t="s">
        <v>1584</v>
      </c>
      <c r="L631" s="2">
        <v>164</v>
      </c>
      <c r="M631" s="2" t="b">
        <v>1</v>
      </c>
      <c r="N631" s="2" t="b">
        <f t="shared" si="48"/>
        <v>1</v>
      </c>
      <c r="O631" s="2" t="b">
        <v>0</v>
      </c>
      <c r="P631" s="2" t="b">
        <f t="shared" si="49"/>
        <v>0</v>
      </c>
      <c r="Q631" s="2" t="b">
        <v>1</v>
      </c>
      <c r="R631" s="2" t="b">
        <f t="shared" si="50"/>
        <v>1</v>
      </c>
      <c r="S631" s="2" t="s">
        <v>1286</v>
      </c>
      <c r="T631" s="2" t="s">
        <v>1273</v>
      </c>
      <c r="U631" s="2" t="s">
        <v>1274</v>
      </c>
      <c r="V631" s="2" t="s">
        <v>1287</v>
      </c>
    </row>
    <row r="632" spans="1:22" ht="15.75" customHeight="1">
      <c r="A632" s="2" t="s">
        <v>810</v>
      </c>
      <c r="B632" s="2" t="s">
        <v>1301</v>
      </c>
      <c r="C632" s="2">
        <v>168</v>
      </c>
      <c r="D632" s="2">
        <f t="shared" si="46"/>
        <v>1.68</v>
      </c>
      <c r="E632" s="2">
        <v>98.3</v>
      </c>
      <c r="F632" s="22">
        <f t="shared" si="47"/>
        <v>34.828514739229028</v>
      </c>
      <c r="G632" s="2" t="b">
        <v>1</v>
      </c>
      <c r="H632" s="2" t="b">
        <v>1</v>
      </c>
      <c r="I632" s="2" t="b">
        <v>1</v>
      </c>
      <c r="J632" s="2" t="b">
        <v>1</v>
      </c>
      <c r="K632" s="2" t="s">
        <v>1285</v>
      </c>
      <c r="L632" s="2">
        <v>159</v>
      </c>
      <c r="M632" s="2" t="b">
        <v>1</v>
      </c>
      <c r="N632" s="2" t="b">
        <f t="shared" si="48"/>
        <v>1</v>
      </c>
      <c r="O632" s="2" t="b">
        <v>0</v>
      </c>
      <c r="P632" s="2" t="b">
        <f t="shared" si="49"/>
        <v>0</v>
      </c>
      <c r="Q632" s="2" t="b">
        <v>1</v>
      </c>
      <c r="R632" s="2" t="b">
        <f t="shared" si="50"/>
        <v>1</v>
      </c>
      <c r="S632" s="2" t="s">
        <v>1286</v>
      </c>
      <c r="T632" s="2" t="s">
        <v>1290</v>
      </c>
      <c r="U632" s="2" t="s">
        <v>1278</v>
      </c>
      <c r="V632" s="2" t="s">
        <v>1287</v>
      </c>
    </row>
    <row r="633" spans="1:22" ht="15.75" customHeight="1">
      <c r="A633" s="2" t="s">
        <v>811</v>
      </c>
      <c r="B633" s="2" t="s">
        <v>1270</v>
      </c>
      <c r="C633" s="2">
        <v>175</v>
      </c>
      <c r="D633" s="2">
        <f t="shared" si="46"/>
        <v>1.75</v>
      </c>
      <c r="E633" s="2">
        <v>70.099999999999994</v>
      </c>
      <c r="F633" s="22">
        <f t="shared" si="47"/>
        <v>22.889795918367344</v>
      </c>
      <c r="G633" s="2" t="b">
        <v>0</v>
      </c>
      <c r="H633" s="2" t="b">
        <v>1</v>
      </c>
      <c r="I633" s="2" t="b">
        <v>1</v>
      </c>
      <c r="J633" s="2" t="b">
        <v>0</v>
      </c>
      <c r="K633" s="2" t="s">
        <v>1603</v>
      </c>
      <c r="L633" s="2">
        <v>196</v>
      </c>
      <c r="M633" s="2" t="b">
        <v>0</v>
      </c>
      <c r="N633" s="2" t="b">
        <f t="shared" si="48"/>
        <v>0</v>
      </c>
      <c r="O633" s="2" t="b">
        <v>0</v>
      </c>
      <c r="P633" s="2" t="b">
        <f t="shared" si="49"/>
        <v>0</v>
      </c>
      <c r="Q633" s="2" t="b">
        <v>0</v>
      </c>
      <c r="R633" s="2" t="b">
        <f t="shared" si="50"/>
        <v>0</v>
      </c>
      <c r="S633" s="2" t="s">
        <v>1295</v>
      </c>
      <c r="T633" s="2" t="s">
        <v>1290</v>
      </c>
      <c r="U633" s="2" t="s">
        <v>1300</v>
      </c>
      <c r="V633" s="2" t="s">
        <v>1296</v>
      </c>
    </row>
    <row r="634" spans="1:22" ht="15.75" customHeight="1">
      <c r="A634" s="2" t="s">
        <v>812</v>
      </c>
      <c r="B634" s="2" t="s">
        <v>1280</v>
      </c>
      <c r="C634" s="2">
        <v>162</v>
      </c>
      <c r="D634" s="2">
        <f t="shared" si="46"/>
        <v>1.62</v>
      </c>
      <c r="E634" s="2">
        <v>66.599999999999994</v>
      </c>
      <c r="F634" s="22">
        <f t="shared" si="47"/>
        <v>25.377229080932779</v>
      </c>
      <c r="G634" s="2" t="b">
        <v>0</v>
      </c>
      <c r="H634" s="2" t="b">
        <v>0</v>
      </c>
      <c r="I634" s="2" t="b">
        <v>1</v>
      </c>
      <c r="J634" s="2" t="b">
        <v>0</v>
      </c>
      <c r="K634" s="2" t="s">
        <v>1616</v>
      </c>
      <c r="L634" s="2">
        <v>223</v>
      </c>
      <c r="M634" s="2" t="b">
        <v>0</v>
      </c>
      <c r="N634" s="2" t="b">
        <f t="shared" si="48"/>
        <v>0</v>
      </c>
      <c r="O634" s="2" t="b">
        <v>0</v>
      </c>
      <c r="P634" s="2" t="b">
        <f t="shared" si="49"/>
        <v>0</v>
      </c>
      <c r="Q634" s="2" t="b">
        <v>0</v>
      </c>
      <c r="R634" s="2" t="b">
        <f t="shared" si="50"/>
        <v>0</v>
      </c>
      <c r="S634" s="2" t="s">
        <v>1289</v>
      </c>
      <c r="U634" s="2" t="s">
        <v>1274</v>
      </c>
      <c r="V634" s="2" t="s">
        <v>1283</v>
      </c>
    </row>
    <row r="635" spans="1:22" ht="15.75" customHeight="1">
      <c r="A635" s="2" t="s">
        <v>813</v>
      </c>
      <c r="B635" s="2" t="s">
        <v>1293</v>
      </c>
      <c r="C635" s="2">
        <v>155</v>
      </c>
      <c r="D635" s="2">
        <f t="shared" si="46"/>
        <v>1.55</v>
      </c>
      <c r="E635" s="2">
        <v>60.4</v>
      </c>
      <c r="F635" s="22">
        <f t="shared" si="47"/>
        <v>25.140478668054108</v>
      </c>
      <c r="G635" s="2" t="b">
        <v>0</v>
      </c>
      <c r="H635" s="2" t="b">
        <v>0</v>
      </c>
      <c r="I635" s="2" t="b">
        <v>1</v>
      </c>
      <c r="J635" s="2" t="b">
        <v>0</v>
      </c>
      <c r="K635" s="2" t="s">
        <v>1514</v>
      </c>
      <c r="L635" s="2">
        <v>161</v>
      </c>
      <c r="M635" s="2" t="s">
        <v>1273</v>
      </c>
      <c r="N635" s="2" t="b">
        <f t="shared" si="48"/>
        <v>0</v>
      </c>
      <c r="O635" s="2" t="s">
        <v>1273</v>
      </c>
      <c r="P635" s="2" t="b">
        <f t="shared" si="49"/>
        <v>0</v>
      </c>
      <c r="R635" s="2" t="b">
        <f t="shared" si="50"/>
        <v>0</v>
      </c>
      <c r="S635" s="2" t="s">
        <v>1265</v>
      </c>
      <c r="T635" s="2" t="s">
        <v>1290</v>
      </c>
      <c r="U635" s="2" t="s">
        <v>1300</v>
      </c>
      <c r="V635" s="2" t="s">
        <v>1275</v>
      </c>
    </row>
    <row r="636" spans="1:22" ht="15.75" customHeight="1">
      <c r="A636" s="2" t="s">
        <v>814</v>
      </c>
      <c r="B636" s="2" t="s">
        <v>1319</v>
      </c>
      <c r="C636" s="2">
        <v>170</v>
      </c>
      <c r="D636" s="2">
        <f t="shared" si="46"/>
        <v>1.7</v>
      </c>
      <c r="E636" s="2">
        <v>87.1</v>
      </c>
      <c r="F636" s="22">
        <f t="shared" si="47"/>
        <v>30.13840830449827</v>
      </c>
      <c r="G636" s="2" t="b">
        <v>1</v>
      </c>
      <c r="H636" s="2" t="b">
        <v>1</v>
      </c>
      <c r="I636" s="2" t="b">
        <v>0</v>
      </c>
      <c r="J636" s="2" t="b">
        <v>0</v>
      </c>
      <c r="K636" s="2" t="s">
        <v>1581</v>
      </c>
      <c r="L636" s="2">
        <v>218</v>
      </c>
      <c r="M636" s="2" t="b">
        <v>0</v>
      </c>
      <c r="N636" s="2" t="b">
        <f t="shared" si="48"/>
        <v>0</v>
      </c>
      <c r="O636" s="2" t="b">
        <v>1</v>
      </c>
      <c r="P636" s="2" t="b">
        <f t="shared" si="49"/>
        <v>1</v>
      </c>
      <c r="Q636" s="2" t="b">
        <v>1</v>
      </c>
      <c r="R636" s="2" t="b">
        <f t="shared" si="50"/>
        <v>1</v>
      </c>
      <c r="S636" s="2" t="s">
        <v>1329</v>
      </c>
      <c r="T636" s="2" t="s">
        <v>1273</v>
      </c>
      <c r="U636" s="2" t="s">
        <v>1278</v>
      </c>
      <c r="V636" s="2" t="s">
        <v>1287</v>
      </c>
    </row>
    <row r="637" spans="1:22" ht="15.75" customHeight="1">
      <c r="A637" s="2" t="s">
        <v>815</v>
      </c>
      <c r="B637" s="2" t="s">
        <v>1276</v>
      </c>
      <c r="C637" s="2">
        <v>156</v>
      </c>
      <c r="D637" s="2">
        <f t="shared" si="46"/>
        <v>1.56</v>
      </c>
      <c r="E637" s="2">
        <v>77.900000000000006</v>
      </c>
      <c r="F637" s="22">
        <f t="shared" si="47"/>
        <v>32.01019066403682</v>
      </c>
      <c r="G637" s="2" t="b">
        <v>1</v>
      </c>
      <c r="H637" s="2" t="b">
        <v>0</v>
      </c>
      <c r="I637" s="2" t="b">
        <v>0</v>
      </c>
      <c r="J637" s="2" t="b">
        <v>0</v>
      </c>
      <c r="K637" s="2" t="s">
        <v>1500</v>
      </c>
      <c r="L637" s="2">
        <v>183</v>
      </c>
      <c r="M637" s="2" t="b">
        <v>0</v>
      </c>
      <c r="N637" s="2" t="b">
        <f t="shared" si="48"/>
        <v>0</v>
      </c>
      <c r="O637" s="2" t="b">
        <v>1</v>
      </c>
      <c r="P637" s="2" t="b">
        <f t="shared" si="49"/>
        <v>1</v>
      </c>
      <c r="Q637" s="2" t="b">
        <v>1</v>
      </c>
      <c r="R637" s="2" t="b">
        <f t="shared" si="50"/>
        <v>1</v>
      </c>
      <c r="S637" s="2" t="s">
        <v>1292</v>
      </c>
      <c r="T637" s="2" t="s">
        <v>1290</v>
      </c>
      <c r="U637" s="2" t="s">
        <v>1300</v>
      </c>
      <c r="V637" s="2" t="s">
        <v>1275</v>
      </c>
    </row>
    <row r="638" spans="1:22" ht="15.75" customHeight="1">
      <c r="A638" s="2" t="s">
        <v>816</v>
      </c>
      <c r="B638" s="2" t="s">
        <v>1319</v>
      </c>
      <c r="C638" s="2">
        <v>167</v>
      </c>
      <c r="D638" s="2">
        <f t="shared" si="46"/>
        <v>1.67</v>
      </c>
      <c r="E638" s="2">
        <v>90.5</v>
      </c>
      <c r="F638" s="22">
        <f t="shared" si="47"/>
        <v>32.450069920040157</v>
      </c>
      <c r="G638" s="2" t="b">
        <v>0</v>
      </c>
      <c r="H638" s="2" t="b">
        <v>0</v>
      </c>
      <c r="I638" s="2" t="b">
        <v>0</v>
      </c>
      <c r="J638" s="2" t="b">
        <v>0</v>
      </c>
      <c r="K638" s="2" t="s">
        <v>1533</v>
      </c>
      <c r="L638" s="2">
        <v>159</v>
      </c>
      <c r="M638" s="2" t="b">
        <v>1</v>
      </c>
      <c r="N638" s="2" t="b">
        <f t="shared" si="48"/>
        <v>1</v>
      </c>
      <c r="O638" s="2" t="b">
        <v>0</v>
      </c>
      <c r="P638" s="2" t="b">
        <f t="shared" si="49"/>
        <v>0</v>
      </c>
      <c r="Q638" s="2" t="b">
        <v>1</v>
      </c>
      <c r="R638" s="2" t="b">
        <f t="shared" si="50"/>
        <v>1</v>
      </c>
      <c r="S638" s="2" t="s">
        <v>1286</v>
      </c>
      <c r="T638" s="2" t="s">
        <v>1290</v>
      </c>
      <c r="U638" s="2" t="s">
        <v>1300</v>
      </c>
      <c r="V638" s="2" t="s">
        <v>1279</v>
      </c>
    </row>
    <row r="639" spans="1:22" ht="15.75" customHeight="1">
      <c r="A639" s="2" t="s">
        <v>817</v>
      </c>
      <c r="B639" s="2" t="s">
        <v>1293</v>
      </c>
      <c r="C639" s="2">
        <v>166</v>
      </c>
      <c r="D639" s="2">
        <f t="shared" si="46"/>
        <v>1.66</v>
      </c>
      <c r="E639" s="2">
        <v>89</v>
      </c>
      <c r="F639" s="22">
        <f t="shared" si="47"/>
        <v>32.29786616344898</v>
      </c>
      <c r="G639" s="2" t="b">
        <v>1</v>
      </c>
      <c r="H639" s="2" t="b">
        <v>1</v>
      </c>
      <c r="I639" s="2" t="b">
        <v>0</v>
      </c>
      <c r="J639" s="2" t="b">
        <v>0</v>
      </c>
      <c r="K639" s="2" t="s">
        <v>1424</v>
      </c>
      <c r="L639" s="2">
        <v>184</v>
      </c>
      <c r="M639" s="2" t="b">
        <v>1</v>
      </c>
      <c r="N639" s="2" t="b">
        <f t="shared" si="48"/>
        <v>1</v>
      </c>
      <c r="O639" s="2" t="b">
        <v>1</v>
      </c>
      <c r="P639" s="2" t="b">
        <f t="shared" si="49"/>
        <v>1</v>
      </c>
      <c r="Q639" s="2" t="b">
        <v>1</v>
      </c>
      <c r="R639" s="2" t="b">
        <f t="shared" si="50"/>
        <v>1</v>
      </c>
      <c r="S639" s="2" t="s">
        <v>1286</v>
      </c>
      <c r="T639" s="2" t="s">
        <v>1290</v>
      </c>
      <c r="U639" s="2" t="s">
        <v>1274</v>
      </c>
      <c r="V639" s="2" t="s">
        <v>1287</v>
      </c>
    </row>
    <row r="640" spans="1:22" ht="15.75" customHeight="1">
      <c r="A640" s="2" t="s">
        <v>818</v>
      </c>
      <c r="B640" s="2" t="s">
        <v>1319</v>
      </c>
      <c r="C640" s="2">
        <v>169</v>
      </c>
      <c r="D640" s="2">
        <f t="shared" si="46"/>
        <v>1.69</v>
      </c>
      <c r="E640" s="2">
        <v>86</v>
      </c>
      <c r="F640" s="22">
        <f t="shared" si="47"/>
        <v>30.110990511536716</v>
      </c>
      <c r="G640" s="2" t="b">
        <v>0</v>
      </c>
      <c r="H640" s="2" t="b">
        <v>0</v>
      </c>
      <c r="I640" s="2" t="b">
        <v>0</v>
      </c>
      <c r="J640" s="2" t="b">
        <v>1</v>
      </c>
      <c r="K640" s="2" t="s">
        <v>1465</v>
      </c>
      <c r="L640" s="2">
        <v>211</v>
      </c>
      <c r="M640" s="2" t="b">
        <v>1</v>
      </c>
      <c r="N640" s="2" t="b">
        <f t="shared" si="48"/>
        <v>1</v>
      </c>
      <c r="O640" s="2" t="b">
        <v>0</v>
      </c>
      <c r="P640" s="2" t="b">
        <f t="shared" si="49"/>
        <v>0</v>
      </c>
      <c r="Q640" s="2" t="b">
        <v>1</v>
      </c>
      <c r="R640" s="2" t="b">
        <f t="shared" si="50"/>
        <v>1</v>
      </c>
      <c r="S640" s="2" t="s">
        <v>1265</v>
      </c>
      <c r="T640" s="2" t="s">
        <v>1273</v>
      </c>
      <c r="U640" s="2" t="s">
        <v>1274</v>
      </c>
      <c r="V640" s="2" t="s">
        <v>1287</v>
      </c>
    </row>
    <row r="641" spans="1:22" ht="15.75" customHeight="1">
      <c r="A641" s="2" t="s">
        <v>820</v>
      </c>
      <c r="B641" s="2" t="s">
        <v>1284</v>
      </c>
      <c r="C641" s="2">
        <v>161</v>
      </c>
      <c r="D641" s="2">
        <f t="shared" si="46"/>
        <v>1.61</v>
      </c>
      <c r="E641" s="2">
        <v>72.900000000000006</v>
      </c>
      <c r="F641" s="22">
        <f t="shared" si="47"/>
        <v>28.123914972416188</v>
      </c>
      <c r="G641" s="2" t="b">
        <v>1</v>
      </c>
      <c r="H641" s="2" t="b">
        <v>0</v>
      </c>
      <c r="I641" s="2" t="b">
        <v>0</v>
      </c>
      <c r="J641" s="2" t="b">
        <v>1</v>
      </c>
      <c r="K641" s="2" t="s">
        <v>1339</v>
      </c>
      <c r="L641" s="2">
        <v>153</v>
      </c>
      <c r="M641" s="2" t="b">
        <v>1</v>
      </c>
      <c r="N641" s="2" t="b">
        <f t="shared" si="48"/>
        <v>1</v>
      </c>
      <c r="O641" s="2" t="b">
        <v>0</v>
      </c>
      <c r="P641" s="2" t="b">
        <f t="shared" si="49"/>
        <v>0</v>
      </c>
      <c r="Q641" s="2" t="b">
        <v>1</v>
      </c>
      <c r="R641" s="2" t="b">
        <f t="shared" si="50"/>
        <v>1</v>
      </c>
      <c r="S641" s="2" t="s">
        <v>1299</v>
      </c>
      <c r="T641" s="2" t="s">
        <v>1273</v>
      </c>
      <c r="U641" s="2" t="s">
        <v>1274</v>
      </c>
      <c r="V641" s="2" t="s">
        <v>1283</v>
      </c>
    </row>
    <row r="642" spans="1:22" ht="15.75" customHeight="1">
      <c r="A642" s="2" t="s">
        <v>821</v>
      </c>
      <c r="B642" s="2" t="s">
        <v>1280</v>
      </c>
      <c r="C642" s="2">
        <v>171</v>
      </c>
      <c r="D642" s="2">
        <f t="shared" si="46"/>
        <v>1.71</v>
      </c>
      <c r="E642" s="2">
        <v>83.5</v>
      </c>
      <c r="F642" s="22">
        <f t="shared" si="47"/>
        <v>28.555794945453304</v>
      </c>
      <c r="G642" s="2" t="b">
        <v>0</v>
      </c>
      <c r="H642" s="2" t="b">
        <v>0</v>
      </c>
      <c r="I642" s="2" t="b">
        <v>0</v>
      </c>
      <c r="J642" s="2" t="b">
        <v>1</v>
      </c>
      <c r="K642" s="2" t="s">
        <v>1495</v>
      </c>
      <c r="L642" s="2">
        <v>206</v>
      </c>
      <c r="M642" s="2" t="b">
        <v>1</v>
      </c>
      <c r="N642" s="2" t="b">
        <f t="shared" si="48"/>
        <v>1</v>
      </c>
      <c r="O642" s="2" t="b">
        <v>0</v>
      </c>
      <c r="P642" s="2" t="b">
        <f t="shared" si="49"/>
        <v>0</v>
      </c>
      <c r="Q642" s="2" t="b">
        <v>1</v>
      </c>
      <c r="R642" s="2" t="b">
        <f t="shared" si="50"/>
        <v>1</v>
      </c>
      <c r="S642" s="2" t="s">
        <v>1338</v>
      </c>
      <c r="T642" s="2" t="s">
        <v>1273</v>
      </c>
      <c r="U642" s="2" t="s">
        <v>1278</v>
      </c>
      <c r="V642" s="2" t="s">
        <v>1283</v>
      </c>
    </row>
    <row r="643" spans="1:22" ht="15.75" customHeight="1">
      <c r="A643" s="2" t="s">
        <v>822</v>
      </c>
      <c r="B643" s="2" t="s">
        <v>1293</v>
      </c>
      <c r="C643" s="2">
        <v>167</v>
      </c>
      <c r="D643" s="2">
        <f t="shared" ref="D643:D706" si="51">C643/100</f>
        <v>1.67</v>
      </c>
      <c r="E643" s="2">
        <v>95.3</v>
      </c>
      <c r="F643" s="22">
        <f t="shared" ref="F643:F706" si="52">E643/(D643*D643)</f>
        <v>34.171178600882065</v>
      </c>
      <c r="G643" s="2" t="b">
        <v>0</v>
      </c>
      <c r="H643" s="2" t="b">
        <v>0</v>
      </c>
      <c r="I643" s="2" t="b">
        <v>0</v>
      </c>
      <c r="J643" s="2" t="b">
        <v>0</v>
      </c>
      <c r="K643" s="2" t="s">
        <v>1617</v>
      </c>
      <c r="L643" s="2">
        <v>222</v>
      </c>
      <c r="N643" s="2" t="b">
        <f t="shared" ref="N643:N706" si="53">IF(ISBLANK(M643),FALSE,IF(M643 ="Yes",TRUE,IF(M643="No",FALSE,M643)))</f>
        <v>0</v>
      </c>
      <c r="O643" s="2" t="b">
        <v>1</v>
      </c>
      <c r="P643" s="2" t="b">
        <f t="shared" ref="P643:P706" si="54">IF(ISBLANK(O643),FALSE,IF(O643 ="Yes",TRUE,IF(O643="No",FALSE,O643)))</f>
        <v>1</v>
      </c>
      <c r="Q643" s="2" t="b">
        <v>1</v>
      </c>
      <c r="R643" s="2" t="b">
        <f t="shared" ref="R643:R706" si="55">IF(ISBLANK(Q643),FALSE,IF(Q643 ="Yes",TRUE,IF(Q643="No",FALSE,Q643)))</f>
        <v>1</v>
      </c>
      <c r="S643" s="2" t="s">
        <v>1295</v>
      </c>
      <c r="T643" s="2" t="s">
        <v>1273</v>
      </c>
      <c r="U643" s="2" t="s">
        <v>1300</v>
      </c>
      <c r="V643" s="2" t="s">
        <v>1287</v>
      </c>
    </row>
    <row r="644" spans="1:22" ht="15.75" customHeight="1">
      <c r="A644" s="2" t="s">
        <v>823</v>
      </c>
      <c r="B644" s="2" t="s">
        <v>1280</v>
      </c>
      <c r="C644" s="2">
        <v>160</v>
      </c>
      <c r="D644" s="2">
        <f t="shared" si="51"/>
        <v>1.6</v>
      </c>
      <c r="E644" s="2">
        <v>72</v>
      </c>
      <c r="F644" s="22">
        <f t="shared" si="52"/>
        <v>28.124999999999993</v>
      </c>
      <c r="G644" s="2" t="b">
        <v>0</v>
      </c>
      <c r="H644" s="2" t="b">
        <v>0</v>
      </c>
      <c r="I644" s="2" t="b">
        <v>1</v>
      </c>
      <c r="J644" s="2" t="b">
        <v>1</v>
      </c>
      <c r="K644" s="2" t="s">
        <v>1558</v>
      </c>
      <c r="L644" s="2">
        <v>187</v>
      </c>
      <c r="M644" s="2" t="b">
        <v>1</v>
      </c>
      <c r="N644" s="2" t="b">
        <f t="shared" si="53"/>
        <v>1</v>
      </c>
      <c r="O644" s="2" t="b">
        <v>0</v>
      </c>
      <c r="P644" s="2" t="b">
        <f t="shared" si="54"/>
        <v>0</v>
      </c>
      <c r="Q644" s="2" t="b">
        <v>1</v>
      </c>
      <c r="R644" s="2" t="b">
        <f t="shared" si="55"/>
        <v>1</v>
      </c>
      <c r="S644" s="2" t="s">
        <v>1338</v>
      </c>
      <c r="T644" s="2" t="s">
        <v>1290</v>
      </c>
      <c r="U644" s="2" t="s">
        <v>1300</v>
      </c>
      <c r="V644" s="2" t="s">
        <v>1287</v>
      </c>
    </row>
    <row r="645" spans="1:22" ht="15.75" customHeight="1">
      <c r="A645" s="2" t="s">
        <v>824</v>
      </c>
      <c r="B645" s="2" t="s">
        <v>1301</v>
      </c>
      <c r="C645" s="2">
        <v>157</v>
      </c>
      <c r="D645" s="2">
        <f t="shared" si="51"/>
        <v>1.57</v>
      </c>
      <c r="E645" s="2">
        <v>72.7</v>
      </c>
      <c r="F645" s="22">
        <f t="shared" si="52"/>
        <v>29.494097123615564</v>
      </c>
      <c r="G645" s="2" t="b">
        <v>1</v>
      </c>
      <c r="H645" s="2" t="b">
        <v>1</v>
      </c>
      <c r="I645" s="2" t="b">
        <v>0</v>
      </c>
      <c r="J645" s="2" t="b">
        <v>1</v>
      </c>
      <c r="K645" s="2" t="s">
        <v>1468</v>
      </c>
      <c r="L645" s="2">
        <v>179</v>
      </c>
      <c r="M645" s="2" t="b">
        <v>1</v>
      </c>
      <c r="N645" s="2" t="b">
        <f t="shared" si="53"/>
        <v>1</v>
      </c>
      <c r="O645" s="2" t="b">
        <v>0</v>
      </c>
      <c r="P645" s="2" t="b">
        <f t="shared" si="54"/>
        <v>0</v>
      </c>
      <c r="Q645" s="2" t="b">
        <v>1</v>
      </c>
      <c r="R645" s="2" t="b">
        <f t="shared" si="55"/>
        <v>1</v>
      </c>
      <c r="S645" s="2" t="s">
        <v>1299</v>
      </c>
      <c r="T645" s="2" t="s">
        <v>1290</v>
      </c>
      <c r="U645" s="2" t="s">
        <v>1274</v>
      </c>
      <c r="V645" s="2" t="s">
        <v>1279</v>
      </c>
    </row>
    <row r="646" spans="1:22" ht="15.75" customHeight="1">
      <c r="A646" s="2" t="s">
        <v>825</v>
      </c>
      <c r="B646" s="2" t="s">
        <v>1319</v>
      </c>
      <c r="C646" s="2">
        <v>164</v>
      </c>
      <c r="D646" s="2">
        <f t="shared" si="51"/>
        <v>1.64</v>
      </c>
      <c r="E646" s="2">
        <v>81.900000000000006</v>
      </c>
      <c r="F646" s="22">
        <f t="shared" si="52"/>
        <v>30.450624628197509</v>
      </c>
      <c r="G646" s="2" t="b">
        <v>1</v>
      </c>
      <c r="H646" s="2" t="b">
        <v>0</v>
      </c>
      <c r="I646" s="2" t="b">
        <v>0</v>
      </c>
      <c r="J646" s="2" t="b">
        <v>0</v>
      </c>
      <c r="K646" s="2" t="s">
        <v>1618</v>
      </c>
      <c r="L646" s="2">
        <v>187</v>
      </c>
      <c r="M646" s="2" t="b">
        <v>1</v>
      </c>
      <c r="N646" s="2" t="b">
        <f t="shared" si="53"/>
        <v>1</v>
      </c>
      <c r="O646" s="2" t="b">
        <v>0</v>
      </c>
      <c r="P646" s="2" t="b">
        <f t="shared" si="54"/>
        <v>0</v>
      </c>
      <c r="Q646" s="2" t="b">
        <v>1</v>
      </c>
      <c r="R646" s="2" t="b">
        <f t="shared" si="55"/>
        <v>1</v>
      </c>
      <c r="S646" s="2" t="s">
        <v>1286</v>
      </c>
      <c r="T646" s="2" t="s">
        <v>1290</v>
      </c>
      <c r="U646" s="2" t="s">
        <v>1274</v>
      </c>
      <c r="V646" s="2" t="s">
        <v>1279</v>
      </c>
    </row>
    <row r="647" spans="1:22" ht="15.75" customHeight="1">
      <c r="A647" s="2" t="s">
        <v>826</v>
      </c>
      <c r="B647" s="2" t="s">
        <v>1280</v>
      </c>
      <c r="C647" s="2">
        <v>163</v>
      </c>
      <c r="D647" s="2">
        <f t="shared" si="51"/>
        <v>1.63</v>
      </c>
      <c r="E647" s="2">
        <v>79.2</v>
      </c>
      <c r="F647" s="22">
        <f t="shared" si="52"/>
        <v>29.809176107493698</v>
      </c>
      <c r="G647" s="2" t="b">
        <v>0</v>
      </c>
      <c r="H647" s="2" t="b">
        <v>0</v>
      </c>
      <c r="I647" s="2" t="b">
        <v>0</v>
      </c>
      <c r="J647" s="2" t="b">
        <v>0</v>
      </c>
      <c r="K647" s="2" t="s">
        <v>1619</v>
      </c>
      <c r="L647" s="2">
        <v>211</v>
      </c>
      <c r="M647" s="2" t="b">
        <v>0</v>
      </c>
      <c r="N647" s="2" t="b">
        <f t="shared" si="53"/>
        <v>0</v>
      </c>
      <c r="O647" s="2" t="b">
        <v>1</v>
      </c>
      <c r="P647" s="2" t="b">
        <f t="shared" si="54"/>
        <v>1</v>
      </c>
      <c r="Q647" s="2" t="b">
        <v>1</v>
      </c>
      <c r="R647" s="2" t="b">
        <f t="shared" si="55"/>
        <v>1</v>
      </c>
      <c r="S647" s="2" t="s">
        <v>1309</v>
      </c>
      <c r="T647" s="2" t="s">
        <v>1273</v>
      </c>
      <c r="U647" s="2" t="s">
        <v>1278</v>
      </c>
      <c r="V647" s="2" t="s">
        <v>1279</v>
      </c>
    </row>
    <row r="648" spans="1:22" ht="15.75" customHeight="1">
      <c r="A648" s="2" t="s">
        <v>827</v>
      </c>
      <c r="B648" s="2" t="s">
        <v>1293</v>
      </c>
      <c r="C648" s="2">
        <v>154</v>
      </c>
      <c r="D648" s="2">
        <f t="shared" si="51"/>
        <v>1.54</v>
      </c>
      <c r="E648" s="2">
        <v>78.599999999999994</v>
      </c>
      <c r="F648" s="22">
        <f t="shared" si="52"/>
        <v>33.142182492831843</v>
      </c>
      <c r="G648" s="2" t="b">
        <v>1</v>
      </c>
      <c r="H648" s="2" t="b">
        <v>1</v>
      </c>
      <c r="I648" s="2" t="b">
        <v>0</v>
      </c>
      <c r="J648" s="2" t="b">
        <v>0</v>
      </c>
      <c r="K648" s="2" t="s">
        <v>1608</v>
      </c>
      <c r="L648" s="2">
        <v>209</v>
      </c>
      <c r="M648" s="2" t="b">
        <v>1</v>
      </c>
      <c r="N648" s="2" t="b">
        <f t="shared" si="53"/>
        <v>1</v>
      </c>
      <c r="O648" s="2" t="b">
        <v>1</v>
      </c>
      <c r="P648" s="2" t="b">
        <f t="shared" si="54"/>
        <v>1</v>
      </c>
      <c r="Q648" s="2" t="b">
        <v>1</v>
      </c>
      <c r="R648" s="2" t="b">
        <f t="shared" si="55"/>
        <v>1</v>
      </c>
      <c r="S648" s="2" t="s">
        <v>1286</v>
      </c>
      <c r="T648" s="2" t="s">
        <v>1290</v>
      </c>
      <c r="U648" s="2" t="s">
        <v>1300</v>
      </c>
      <c r="V648" s="2" t="s">
        <v>1283</v>
      </c>
    </row>
    <row r="649" spans="1:22" ht="15.75" customHeight="1">
      <c r="A649" s="2" t="s">
        <v>828</v>
      </c>
      <c r="B649" s="2" t="s">
        <v>1284</v>
      </c>
      <c r="C649" s="2">
        <v>173</v>
      </c>
      <c r="D649" s="2">
        <f t="shared" si="51"/>
        <v>1.73</v>
      </c>
      <c r="E649" s="2">
        <v>59.9</v>
      </c>
      <c r="F649" s="22">
        <f t="shared" si="52"/>
        <v>20.014033211934912</v>
      </c>
      <c r="G649" s="2" t="b">
        <v>0</v>
      </c>
      <c r="H649" s="2" t="b">
        <v>0</v>
      </c>
      <c r="I649" s="2" t="b">
        <v>0</v>
      </c>
      <c r="J649" s="2" t="b">
        <v>0</v>
      </c>
      <c r="K649" s="2" t="s">
        <v>1605</v>
      </c>
      <c r="L649" s="2">
        <v>162</v>
      </c>
      <c r="M649" s="2" t="b">
        <v>0</v>
      </c>
      <c r="N649" s="2" t="b">
        <f t="shared" si="53"/>
        <v>0</v>
      </c>
      <c r="O649" s="2" t="b">
        <v>0</v>
      </c>
      <c r="P649" s="2" t="b">
        <f t="shared" si="54"/>
        <v>0</v>
      </c>
      <c r="R649" s="2" t="b">
        <f t="shared" si="55"/>
        <v>0</v>
      </c>
      <c r="S649" s="2" t="s">
        <v>1329</v>
      </c>
      <c r="T649" s="2" t="s">
        <v>1273</v>
      </c>
      <c r="U649" s="2" t="s">
        <v>1300</v>
      </c>
      <c r="V649" s="2" t="s">
        <v>1296</v>
      </c>
    </row>
    <row r="650" spans="1:22" ht="15.75" customHeight="1">
      <c r="A650" s="2" t="s">
        <v>829</v>
      </c>
      <c r="B650" s="2" t="s">
        <v>1307</v>
      </c>
      <c r="C650" s="2">
        <v>152</v>
      </c>
      <c r="D650" s="2">
        <f t="shared" si="51"/>
        <v>1.52</v>
      </c>
      <c r="E650" s="2">
        <v>55.1</v>
      </c>
      <c r="F650" s="22">
        <f t="shared" si="52"/>
        <v>23.848684210526315</v>
      </c>
      <c r="G650" s="2" t="b">
        <v>0</v>
      </c>
      <c r="H650" s="2" t="b">
        <v>0</v>
      </c>
      <c r="I650" s="2" t="b">
        <v>0</v>
      </c>
      <c r="J650" s="2" t="b">
        <v>0</v>
      </c>
      <c r="K650" s="2" t="s">
        <v>1551</v>
      </c>
      <c r="L650" s="2">
        <v>191</v>
      </c>
      <c r="M650" s="2" t="b">
        <v>0</v>
      </c>
      <c r="N650" s="2" t="b">
        <f t="shared" si="53"/>
        <v>0</v>
      </c>
      <c r="P650" s="2" t="b">
        <f t="shared" si="54"/>
        <v>0</v>
      </c>
      <c r="Q650" s="2" t="b">
        <v>0</v>
      </c>
      <c r="R650" s="2" t="b">
        <f t="shared" si="55"/>
        <v>0</v>
      </c>
      <c r="S650" s="2" t="s">
        <v>1327</v>
      </c>
      <c r="T650" s="2" t="s">
        <v>1290</v>
      </c>
      <c r="U650" s="2" t="s">
        <v>1274</v>
      </c>
      <c r="V650" s="2" t="s">
        <v>1283</v>
      </c>
    </row>
    <row r="651" spans="1:22" ht="15.75" customHeight="1">
      <c r="A651" s="2" t="s">
        <v>830</v>
      </c>
      <c r="B651" s="2" t="s">
        <v>1293</v>
      </c>
      <c r="C651" s="2">
        <v>166</v>
      </c>
      <c r="D651" s="2">
        <f t="shared" si="51"/>
        <v>1.66</v>
      </c>
      <c r="E651" s="2">
        <v>55.7</v>
      </c>
      <c r="F651" s="22">
        <f t="shared" si="52"/>
        <v>20.213383655102341</v>
      </c>
      <c r="G651" s="2" t="b">
        <v>0</v>
      </c>
      <c r="H651" s="2" t="b">
        <v>0</v>
      </c>
      <c r="I651" s="2" t="b">
        <v>0</v>
      </c>
      <c r="J651" s="2" t="b">
        <v>0</v>
      </c>
      <c r="K651" s="2" t="s">
        <v>1560</v>
      </c>
      <c r="L651" s="2">
        <v>186</v>
      </c>
      <c r="M651" s="2" t="b">
        <v>0</v>
      </c>
      <c r="N651" s="2" t="b">
        <f t="shared" si="53"/>
        <v>0</v>
      </c>
      <c r="O651" s="2" t="b">
        <v>0</v>
      </c>
      <c r="P651" s="2" t="b">
        <f t="shared" si="54"/>
        <v>0</v>
      </c>
      <c r="Q651" s="2" t="b">
        <v>0</v>
      </c>
      <c r="R651" s="2" t="b">
        <f t="shared" si="55"/>
        <v>0</v>
      </c>
      <c r="S651" s="2" t="s">
        <v>1282</v>
      </c>
      <c r="T651" s="2" t="s">
        <v>1290</v>
      </c>
      <c r="U651" s="2" t="s">
        <v>1300</v>
      </c>
      <c r="V651" s="2" t="s">
        <v>1287</v>
      </c>
    </row>
    <row r="652" spans="1:22" ht="15.75" customHeight="1">
      <c r="A652" s="2" t="s">
        <v>831</v>
      </c>
      <c r="B652" s="2" t="s">
        <v>1301</v>
      </c>
      <c r="C652" s="2">
        <v>165</v>
      </c>
      <c r="D652" s="2">
        <f t="shared" si="51"/>
        <v>1.65</v>
      </c>
      <c r="E652" s="2">
        <v>62.6</v>
      </c>
      <c r="F652" s="22">
        <f t="shared" si="52"/>
        <v>22.99357208448118</v>
      </c>
      <c r="G652" s="2" t="b">
        <v>0</v>
      </c>
      <c r="H652" s="2" t="b">
        <v>1</v>
      </c>
      <c r="I652" s="2" t="b">
        <v>0</v>
      </c>
      <c r="J652" s="2" t="b">
        <v>0</v>
      </c>
      <c r="K652" s="2" t="s">
        <v>1557</v>
      </c>
      <c r="L652" s="2">
        <v>201</v>
      </c>
      <c r="M652" s="2" t="b">
        <v>0</v>
      </c>
      <c r="N652" s="2" t="b">
        <f t="shared" si="53"/>
        <v>0</v>
      </c>
      <c r="O652" s="2" t="b">
        <v>0</v>
      </c>
      <c r="P652" s="2" t="b">
        <f t="shared" si="54"/>
        <v>0</v>
      </c>
      <c r="Q652" s="2" t="b">
        <v>0</v>
      </c>
      <c r="R652" s="2" t="b">
        <f t="shared" si="55"/>
        <v>0</v>
      </c>
      <c r="S652" s="2" t="s">
        <v>1305</v>
      </c>
      <c r="T652" s="2" t="s">
        <v>1290</v>
      </c>
      <c r="U652" s="2" t="s">
        <v>1278</v>
      </c>
      <c r="V652" s="2" t="s">
        <v>1283</v>
      </c>
    </row>
    <row r="653" spans="1:22" ht="15.75" customHeight="1">
      <c r="A653" s="2" t="s">
        <v>832</v>
      </c>
      <c r="B653" s="2" t="s">
        <v>1280</v>
      </c>
      <c r="C653" s="2">
        <v>179</v>
      </c>
      <c r="D653" s="2">
        <f t="shared" si="51"/>
        <v>1.79</v>
      </c>
      <c r="E653" s="2">
        <v>98.5</v>
      </c>
      <c r="F653" s="22">
        <f t="shared" si="52"/>
        <v>30.741861989326175</v>
      </c>
      <c r="G653" s="2" t="b">
        <v>1</v>
      </c>
      <c r="H653" s="2" t="b">
        <v>1</v>
      </c>
      <c r="I653" s="2" t="b">
        <v>0</v>
      </c>
      <c r="J653" s="2" t="b">
        <v>0</v>
      </c>
      <c r="K653" s="2" t="s">
        <v>1620</v>
      </c>
      <c r="L653" s="2">
        <v>161</v>
      </c>
      <c r="M653" s="2" t="b">
        <v>1</v>
      </c>
      <c r="N653" s="2" t="b">
        <f t="shared" si="53"/>
        <v>1</v>
      </c>
      <c r="O653" s="2" t="b">
        <v>1</v>
      </c>
      <c r="P653" s="2" t="b">
        <f t="shared" si="54"/>
        <v>1</v>
      </c>
      <c r="Q653" s="2" t="b">
        <v>1</v>
      </c>
      <c r="R653" s="2" t="b">
        <f t="shared" si="55"/>
        <v>1</v>
      </c>
      <c r="S653" s="2" t="s">
        <v>1286</v>
      </c>
      <c r="T653" s="2" t="s">
        <v>1290</v>
      </c>
      <c r="U653" s="2" t="s">
        <v>1300</v>
      </c>
      <c r="V653" s="2" t="s">
        <v>1275</v>
      </c>
    </row>
    <row r="654" spans="1:22" ht="15.75" customHeight="1">
      <c r="A654" s="2" t="s">
        <v>834</v>
      </c>
      <c r="B654" s="2" t="s">
        <v>1307</v>
      </c>
      <c r="C654" s="2">
        <v>174</v>
      </c>
      <c r="D654" s="2">
        <f t="shared" si="51"/>
        <v>1.74</v>
      </c>
      <c r="E654" s="2">
        <v>80.3</v>
      </c>
      <c r="F654" s="22">
        <f t="shared" si="52"/>
        <v>26.52265821112432</v>
      </c>
      <c r="G654" s="2" t="b">
        <v>0</v>
      </c>
      <c r="H654" s="2" t="b">
        <v>1</v>
      </c>
      <c r="I654" s="2" t="b">
        <v>1</v>
      </c>
      <c r="J654" s="2" t="b">
        <v>0</v>
      </c>
      <c r="K654" s="2" t="s">
        <v>1366</v>
      </c>
      <c r="L654" s="2">
        <v>186</v>
      </c>
      <c r="M654" s="2" t="b">
        <v>0</v>
      </c>
      <c r="N654" s="2" t="b">
        <f t="shared" si="53"/>
        <v>0</v>
      </c>
      <c r="O654" s="2" t="b">
        <v>0</v>
      </c>
      <c r="P654" s="2" t="b">
        <f t="shared" si="54"/>
        <v>0</v>
      </c>
      <c r="Q654" s="2" t="b">
        <v>0</v>
      </c>
      <c r="R654" s="2" t="b">
        <f t="shared" si="55"/>
        <v>0</v>
      </c>
      <c r="S654" s="2" t="s">
        <v>1272</v>
      </c>
      <c r="T654" s="2" t="s">
        <v>1273</v>
      </c>
      <c r="U654" s="2" t="s">
        <v>1278</v>
      </c>
      <c r="V654" s="2" t="s">
        <v>1283</v>
      </c>
    </row>
    <row r="655" spans="1:22" ht="15.75" customHeight="1">
      <c r="A655" s="2" t="s">
        <v>835</v>
      </c>
      <c r="B655" s="2" t="s">
        <v>1319</v>
      </c>
      <c r="C655" s="2">
        <v>150</v>
      </c>
      <c r="D655" s="2">
        <f t="shared" si="51"/>
        <v>1.5</v>
      </c>
      <c r="E655" s="2">
        <v>49.6</v>
      </c>
      <c r="F655" s="22">
        <f t="shared" si="52"/>
        <v>22.044444444444444</v>
      </c>
      <c r="G655" s="2" t="b">
        <v>0</v>
      </c>
      <c r="H655" s="2" t="b">
        <v>0</v>
      </c>
      <c r="I655" s="2" t="b">
        <v>1</v>
      </c>
      <c r="J655" s="2" t="b">
        <v>0</v>
      </c>
      <c r="K655" s="2" t="s">
        <v>1498</v>
      </c>
      <c r="L655" s="2">
        <v>214</v>
      </c>
      <c r="M655" s="2" t="b">
        <v>0</v>
      </c>
      <c r="N655" s="2" t="b">
        <f t="shared" si="53"/>
        <v>0</v>
      </c>
      <c r="O655" s="2" t="b">
        <v>0</v>
      </c>
      <c r="P655" s="2" t="b">
        <f t="shared" si="54"/>
        <v>0</v>
      </c>
      <c r="Q655" s="2" t="b">
        <v>0</v>
      </c>
      <c r="R655" s="2" t="b">
        <f t="shared" si="55"/>
        <v>0</v>
      </c>
      <c r="S655" s="2" t="s">
        <v>1292</v>
      </c>
      <c r="T655" s="2" t="s">
        <v>1273</v>
      </c>
      <c r="U655" s="2" t="s">
        <v>1300</v>
      </c>
      <c r="V655" s="2" t="s">
        <v>1283</v>
      </c>
    </row>
    <row r="656" spans="1:22" ht="15.75" customHeight="1">
      <c r="A656" s="2" t="s">
        <v>836</v>
      </c>
      <c r="B656" s="2" t="s">
        <v>1293</v>
      </c>
      <c r="C656" s="2">
        <v>177</v>
      </c>
      <c r="D656" s="2">
        <f t="shared" si="51"/>
        <v>1.77</v>
      </c>
      <c r="E656" s="2">
        <v>103.8</v>
      </c>
      <c r="F656" s="22">
        <f t="shared" si="52"/>
        <v>33.13224169300009</v>
      </c>
      <c r="G656" s="2" t="b">
        <v>0</v>
      </c>
      <c r="H656" s="2" t="b">
        <v>0</v>
      </c>
      <c r="I656" s="2" t="b">
        <v>1</v>
      </c>
      <c r="J656" s="2" t="b">
        <v>1</v>
      </c>
      <c r="K656" s="2" t="s">
        <v>1392</v>
      </c>
      <c r="L656" s="2">
        <v>201</v>
      </c>
      <c r="M656" s="2" t="b">
        <v>1</v>
      </c>
      <c r="N656" s="2" t="b">
        <f t="shared" si="53"/>
        <v>1</v>
      </c>
      <c r="O656" s="2" t="b">
        <v>1</v>
      </c>
      <c r="P656" s="2" t="b">
        <f t="shared" si="54"/>
        <v>1</v>
      </c>
      <c r="Q656" s="2" t="b">
        <v>1</v>
      </c>
      <c r="R656" s="2" t="b">
        <f t="shared" si="55"/>
        <v>1</v>
      </c>
      <c r="S656" s="2" t="s">
        <v>1299</v>
      </c>
      <c r="T656" s="2" t="s">
        <v>1273</v>
      </c>
      <c r="U656" s="2" t="s">
        <v>1274</v>
      </c>
      <c r="V656" s="2" t="s">
        <v>1296</v>
      </c>
    </row>
    <row r="657" spans="1:22" ht="15.75" customHeight="1">
      <c r="A657" s="2" t="s">
        <v>837</v>
      </c>
      <c r="B657" s="2" t="s">
        <v>1280</v>
      </c>
      <c r="C657" s="2">
        <v>179</v>
      </c>
      <c r="D657" s="2">
        <f t="shared" si="51"/>
        <v>1.79</v>
      </c>
      <c r="E657" s="2">
        <v>81</v>
      </c>
      <c r="F657" s="22">
        <f t="shared" si="52"/>
        <v>25.280109859242845</v>
      </c>
      <c r="G657" s="2" t="b">
        <v>0</v>
      </c>
      <c r="H657" s="2" t="b">
        <v>0</v>
      </c>
      <c r="I657" s="2" t="b">
        <v>0</v>
      </c>
      <c r="J657" s="2" t="b">
        <v>0</v>
      </c>
      <c r="K657" s="2" t="s">
        <v>1524</v>
      </c>
      <c r="L657" s="2">
        <v>181</v>
      </c>
      <c r="M657" s="2" t="b">
        <v>0</v>
      </c>
      <c r="N657" s="2" t="b">
        <f t="shared" si="53"/>
        <v>0</v>
      </c>
      <c r="O657" s="2" t="b">
        <v>0</v>
      </c>
      <c r="P657" s="2" t="b">
        <f t="shared" si="54"/>
        <v>0</v>
      </c>
      <c r="R657" s="2" t="b">
        <f t="shared" si="55"/>
        <v>0</v>
      </c>
      <c r="S657" s="2" t="s">
        <v>1329</v>
      </c>
      <c r="T657" s="2" t="s">
        <v>1273</v>
      </c>
      <c r="U657" s="2" t="s">
        <v>1300</v>
      </c>
      <c r="V657" s="2" t="s">
        <v>1279</v>
      </c>
    </row>
    <row r="658" spans="1:22" ht="15.75" customHeight="1">
      <c r="A658" s="2" t="s">
        <v>838</v>
      </c>
      <c r="B658" s="2" t="s">
        <v>1301</v>
      </c>
      <c r="C658" s="2">
        <v>178</v>
      </c>
      <c r="D658" s="2">
        <f t="shared" si="51"/>
        <v>1.78</v>
      </c>
      <c r="E658" s="2">
        <v>85.2</v>
      </c>
      <c r="F658" s="22">
        <f t="shared" si="52"/>
        <v>26.890544123216767</v>
      </c>
      <c r="G658" s="2" t="b">
        <v>1</v>
      </c>
      <c r="H658" s="2" t="b">
        <v>1</v>
      </c>
      <c r="I658" s="2" t="b">
        <v>1</v>
      </c>
      <c r="J658" s="2" t="b">
        <v>0</v>
      </c>
      <c r="K658" s="2" t="s">
        <v>1621</v>
      </c>
      <c r="L658" s="2">
        <v>226</v>
      </c>
      <c r="M658" s="2" t="b">
        <v>0</v>
      </c>
      <c r="N658" s="2" t="b">
        <f t="shared" si="53"/>
        <v>0</v>
      </c>
      <c r="O658" s="2" t="b">
        <v>0</v>
      </c>
      <c r="P658" s="2" t="b">
        <f t="shared" si="54"/>
        <v>0</v>
      </c>
      <c r="Q658" s="2" t="b">
        <v>0</v>
      </c>
      <c r="R658" s="2" t="b">
        <f t="shared" si="55"/>
        <v>0</v>
      </c>
      <c r="S658" s="2" t="s">
        <v>1282</v>
      </c>
      <c r="T658" s="2" t="s">
        <v>1290</v>
      </c>
      <c r="U658" s="2" t="s">
        <v>1300</v>
      </c>
      <c r="V658" s="2" t="s">
        <v>1287</v>
      </c>
    </row>
    <row r="659" spans="1:22" ht="15.75" customHeight="1">
      <c r="A659" s="2" t="s">
        <v>839</v>
      </c>
      <c r="B659" s="2" t="s">
        <v>1307</v>
      </c>
      <c r="C659" s="2">
        <v>164</v>
      </c>
      <c r="D659" s="2">
        <f t="shared" si="51"/>
        <v>1.64</v>
      </c>
      <c r="E659" s="2">
        <v>62.9</v>
      </c>
      <c r="F659" s="22">
        <f t="shared" si="52"/>
        <v>23.386377156454493</v>
      </c>
      <c r="G659" s="2" t="b">
        <v>0</v>
      </c>
      <c r="H659" s="2" t="b">
        <v>0</v>
      </c>
      <c r="I659" s="2" t="b">
        <v>0</v>
      </c>
      <c r="J659" s="2" t="b">
        <v>0</v>
      </c>
      <c r="K659" s="2" t="s">
        <v>1350</v>
      </c>
      <c r="L659" s="2">
        <v>167</v>
      </c>
      <c r="M659" s="2" t="b">
        <v>0</v>
      </c>
      <c r="N659" s="2" t="b">
        <f t="shared" si="53"/>
        <v>0</v>
      </c>
      <c r="O659" s="2" t="b">
        <v>0</v>
      </c>
      <c r="P659" s="2" t="b">
        <f t="shared" si="54"/>
        <v>0</v>
      </c>
      <c r="Q659" s="2" t="b">
        <v>0</v>
      </c>
      <c r="R659" s="2" t="b">
        <f t="shared" si="55"/>
        <v>0</v>
      </c>
      <c r="S659" s="2" t="s">
        <v>1272</v>
      </c>
      <c r="T659" s="2" t="s">
        <v>1273</v>
      </c>
      <c r="U659" s="2" t="s">
        <v>1300</v>
      </c>
      <c r="V659" s="2" t="s">
        <v>1279</v>
      </c>
    </row>
    <row r="660" spans="1:22" ht="15.75" customHeight="1">
      <c r="A660" s="2" t="s">
        <v>841</v>
      </c>
      <c r="B660" s="2" t="s">
        <v>1319</v>
      </c>
      <c r="C660" s="2">
        <v>155</v>
      </c>
      <c r="D660" s="2">
        <f t="shared" si="51"/>
        <v>1.55</v>
      </c>
      <c r="E660" s="2">
        <v>75.099999999999994</v>
      </c>
      <c r="F660" s="22">
        <f t="shared" si="52"/>
        <v>31.259105098855354</v>
      </c>
      <c r="G660" s="2" t="b">
        <v>0</v>
      </c>
      <c r="H660" s="2" t="b">
        <v>0</v>
      </c>
      <c r="I660" s="2" t="b">
        <v>0</v>
      </c>
      <c r="J660" s="2" t="b">
        <v>1</v>
      </c>
      <c r="K660" s="2" t="s">
        <v>1380</v>
      </c>
      <c r="L660" s="2">
        <v>169</v>
      </c>
      <c r="M660" s="2" t="b">
        <v>1</v>
      </c>
      <c r="N660" s="2" t="b">
        <f t="shared" si="53"/>
        <v>1</v>
      </c>
      <c r="O660" s="2" t="b">
        <v>1</v>
      </c>
      <c r="P660" s="2" t="b">
        <f t="shared" si="54"/>
        <v>1</v>
      </c>
      <c r="Q660" s="2" t="b">
        <v>1</v>
      </c>
      <c r="R660" s="2" t="b">
        <f t="shared" si="55"/>
        <v>1</v>
      </c>
      <c r="S660" s="2" t="s">
        <v>1309</v>
      </c>
      <c r="T660" s="2" t="s">
        <v>1273</v>
      </c>
      <c r="U660" s="2" t="s">
        <v>1274</v>
      </c>
      <c r="V660" s="2" t="s">
        <v>1275</v>
      </c>
    </row>
    <row r="661" spans="1:22" ht="15.75" customHeight="1">
      <c r="A661" s="2" t="s">
        <v>842</v>
      </c>
      <c r="B661" s="2" t="s">
        <v>1270</v>
      </c>
      <c r="C661" s="2">
        <v>163</v>
      </c>
      <c r="D661" s="2">
        <f t="shared" si="51"/>
        <v>1.63</v>
      </c>
      <c r="E661" s="2">
        <v>74.400000000000006</v>
      </c>
      <c r="F661" s="22">
        <f t="shared" si="52"/>
        <v>28.002559373706202</v>
      </c>
      <c r="G661" s="2" t="b">
        <v>1</v>
      </c>
      <c r="H661" s="2" t="b">
        <v>0</v>
      </c>
      <c r="I661" s="2" t="b">
        <v>0</v>
      </c>
      <c r="J661" s="2" t="b">
        <v>1</v>
      </c>
      <c r="K661" s="2" t="s">
        <v>1306</v>
      </c>
      <c r="L661" s="2">
        <v>175</v>
      </c>
      <c r="M661" s="2" t="b">
        <v>1</v>
      </c>
      <c r="N661" s="2" t="b">
        <f t="shared" si="53"/>
        <v>1</v>
      </c>
      <c r="O661" s="2" t="b">
        <v>0</v>
      </c>
      <c r="P661" s="2" t="b">
        <f t="shared" si="54"/>
        <v>0</v>
      </c>
      <c r="Q661" s="2" t="b">
        <v>1</v>
      </c>
      <c r="R661" s="2" t="b">
        <f t="shared" si="55"/>
        <v>1</v>
      </c>
      <c r="S661" s="2" t="s">
        <v>1299</v>
      </c>
      <c r="T661" s="2" t="s">
        <v>1273</v>
      </c>
      <c r="U661" s="2" t="s">
        <v>1278</v>
      </c>
      <c r="V661" s="2" t="s">
        <v>1275</v>
      </c>
    </row>
    <row r="662" spans="1:22" ht="15.75" customHeight="1">
      <c r="A662" s="2" t="s">
        <v>843</v>
      </c>
      <c r="B662" s="2" t="s">
        <v>1270</v>
      </c>
      <c r="C662" s="2">
        <v>169</v>
      </c>
      <c r="D662" s="2">
        <f t="shared" si="51"/>
        <v>1.69</v>
      </c>
      <c r="E662" s="2">
        <v>72.099999999999994</v>
      </c>
      <c r="F662" s="22">
        <f t="shared" si="52"/>
        <v>25.24421413816043</v>
      </c>
      <c r="G662" s="2" t="b">
        <v>1</v>
      </c>
      <c r="H662" s="2" t="b">
        <v>0</v>
      </c>
      <c r="I662" s="2" t="b">
        <v>1</v>
      </c>
      <c r="J662" s="2" t="b">
        <v>0</v>
      </c>
      <c r="K662" s="2" t="s">
        <v>1350</v>
      </c>
      <c r="L662" s="2">
        <v>169</v>
      </c>
      <c r="M662" s="2" t="b">
        <v>0</v>
      </c>
      <c r="N662" s="2" t="b">
        <f t="shared" si="53"/>
        <v>0</v>
      </c>
      <c r="O662" s="2" t="b">
        <v>0</v>
      </c>
      <c r="P662" s="2" t="b">
        <f t="shared" si="54"/>
        <v>0</v>
      </c>
      <c r="R662" s="2" t="b">
        <f t="shared" si="55"/>
        <v>0</v>
      </c>
      <c r="S662" s="2" t="s">
        <v>1265</v>
      </c>
      <c r="T662" s="2" t="s">
        <v>1273</v>
      </c>
      <c r="U662" s="2" t="s">
        <v>1274</v>
      </c>
      <c r="V662" s="2" t="s">
        <v>1296</v>
      </c>
    </row>
    <row r="663" spans="1:22" ht="15.75" customHeight="1">
      <c r="A663" s="2" t="s">
        <v>844</v>
      </c>
      <c r="B663" s="2" t="s">
        <v>1284</v>
      </c>
      <c r="C663" s="2">
        <v>165</v>
      </c>
      <c r="D663" s="2">
        <f t="shared" si="51"/>
        <v>1.65</v>
      </c>
      <c r="E663" s="2">
        <v>58.2</v>
      </c>
      <c r="F663" s="22">
        <f t="shared" si="52"/>
        <v>21.377410468319564</v>
      </c>
      <c r="G663" s="2" t="b">
        <v>1</v>
      </c>
      <c r="H663" s="2" t="b">
        <v>0</v>
      </c>
      <c r="I663" s="2" t="b">
        <v>0</v>
      </c>
      <c r="J663" s="2" t="b">
        <v>0</v>
      </c>
      <c r="K663" s="2" t="s">
        <v>1622</v>
      </c>
      <c r="L663" s="2">
        <v>222</v>
      </c>
      <c r="M663" s="2" t="b">
        <v>0</v>
      </c>
      <c r="N663" s="2" t="b">
        <f t="shared" si="53"/>
        <v>0</v>
      </c>
      <c r="O663" s="2" t="b">
        <v>0</v>
      </c>
      <c r="P663" s="2" t="b">
        <f t="shared" si="54"/>
        <v>0</v>
      </c>
      <c r="Q663" s="2" t="b">
        <v>0</v>
      </c>
      <c r="R663" s="2" t="b">
        <f t="shared" si="55"/>
        <v>0</v>
      </c>
      <c r="S663" s="2" t="s">
        <v>1338</v>
      </c>
      <c r="U663" s="2" t="s">
        <v>1300</v>
      </c>
      <c r="V663" s="2" t="s">
        <v>1287</v>
      </c>
    </row>
    <row r="664" spans="1:22" ht="15.75" customHeight="1">
      <c r="A664" s="2" t="s">
        <v>845</v>
      </c>
      <c r="B664" s="2" t="s">
        <v>1280</v>
      </c>
      <c r="C664" s="2">
        <v>158</v>
      </c>
      <c r="D664" s="2">
        <f t="shared" si="51"/>
        <v>1.58</v>
      </c>
      <c r="E664" s="2">
        <v>82.9</v>
      </c>
      <c r="F664" s="22">
        <f t="shared" si="52"/>
        <v>33.207819259734016</v>
      </c>
      <c r="G664" s="2" t="b">
        <v>0</v>
      </c>
      <c r="H664" s="2" t="b">
        <v>0</v>
      </c>
      <c r="I664" s="2" t="b">
        <v>0</v>
      </c>
      <c r="J664" s="2" t="b">
        <v>1</v>
      </c>
      <c r="K664" s="2" t="s">
        <v>1623</v>
      </c>
      <c r="L664" s="2">
        <v>170</v>
      </c>
      <c r="M664" s="2" t="b">
        <v>1</v>
      </c>
      <c r="N664" s="2" t="b">
        <f t="shared" si="53"/>
        <v>1</v>
      </c>
      <c r="O664" s="2" t="b">
        <v>1</v>
      </c>
      <c r="P664" s="2" t="b">
        <f t="shared" si="54"/>
        <v>1</v>
      </c>
      <c r="Q664" s="2" t="b">
        <v>1</v>
      </c>
      <c r="R664" s="2" t="b">
        <f t="shared" si="55"/>
        <v>1</v>
      </c>
      <c r="S664" s="2" t="s">
        <v>1338</v>
      </c>
      <c r="T664" s="2" t="s">
        <v>1273</v>
      </c>
      <c r="U664" s="2" t="s">
        <v>1300</v>
      </c>
      <c r="V664" s="2" t="s">
        <v>1296</v>
      </c>
    </row>
    <row r="665" spans="1:22" ht="15.75" customHeight="1">
      <c r="A665" s="2" t="s">
        <v>846</v>
      </c>
      <c r="B665" s="2" t="s">
        <v>1276</v>
      </c>
      <c r="C665" s="2">
        <v>161</v>
      </c>
      <c r="D665" s="2">
        <f t="shared" si="51"/>
        <v>1.61</v>
      </c>
      <c r="E665" s="2">
        <v>75.5</v>
      </c>
      <c r="F665" s="22">
        <f t="shared" si="52"/>
        <v>29.126962694340492</v>
      </c>
      <c r="G665" s="2" t="b">
        <v>1</v>
      </c>
      <c r="H665" s="2" t="b">
        <v>0</v>
      </c>
      <c r="I665" s="2" t="b">
        <v>0</v>
      </c>
      <c r="J665" s="2" t="b">
        <v>1</v>
      </c>
      <c r="K665" s="2" t="s">
        <v>1624</v>
      </c>
      <c r="L665" s="2">
        <v>167</v>
      </c>
      <c r="M665" s="2" t="b">
        <v>1</v>
      </c>
      <c r="N665" s="2" t="b">
        <f t="shared" si="53"/>
        <v>1</v>
      </c>
      <c r="O665" s="2" t="b">
        <v>0</v>
      </c>
      <c r="P665" s="2" t="b">
        <f t="shared" si="54"/>
        <v>0</v>
      </c>
      <c r="Q665" s="2" t="b">
        <v>1</v>
      </c>
      <c r="R665" s="2" t="b">
        <f t="shared" si="55"/>
        <v>1</v>
      </c>
      <c r="S665" s="2" t="s">
        <v>1272</v>
      </c>
      <c r="T665" s="2" t="s">
        <v>1290</v>
      </c>
      <c r="U665" s="2" t="s">
        <v>1274</v>
      </c>
      <c r="V665" s="2" t="s">
        <v>1283</v>
      </c>
    </row>
    <row r="666" spans="1:22" ht="15.75" customHeight="1">
      <c r="A666" s="2" t="s">
        <v>847</v>
      </c>
      <c r="B666" s="2" t="s">
        <v>1319</v>
      </c>
      <c r="C666" s="2">
        <v>178</v>
      </c>
      <c r="D666" s="2">
        <f t="shared" si="51"/>
        <v>1.78</v>
      </c>
      <c r="E666" s="2">
        <v>73.900000000000006</v>
      </c>
      <c r="F666" s="22">
        <f t="shared" si="52"/>
        <v>23.324075243024872</v>
      </c>
      <c r="G666" s="2" t="b">
        <v>1</v>
      </c>
      <c r="H666" s="2" t="b">
        <v>0</v>
      </c>
      <c r="I666" s="2" t="b">
        <v>0</v>
      </c>
      <c r="J666" s="2" t="b">
        <v>0</v>
      </c>
      <c r="K666" s="2" t="s">
        <v>1352</v>
      </c>
      <c r="L666" s="2">
        <v>218</v>
      </c>
      <c r="M666" s="2" t="b">
        <v>0</v>
      </c>
      <c r="N666" s="2" t="b">
        <f t="shared" si="53"/>
        <v>0</v>
      </c>
      <c r="O666" s="2" t="b">
        <v>0</v>
      </c>
      <c r="P666" s="2" t="b">
        <f t="shared" si="54"/>
        <v>0</v>
      </c>
      <c r="Q666" s="2" t="b">
        <v>0</v>
      </c>
      <c r="R666" s="2" t="b">
        <f t="shared" si="55"/>
        <v>0</v>
      </c>
      <c r="S666" s="2" t="s">
        <v>1305</v>
      </c>
      <c r="T666" s="2" t="s">
        <v>1290</v>
      </c>
      <c r="U666" s="2" t="s">
        <v>1278</v>
      </c>
      <c r="V666" s="2" t="s">
        <v>1296</v>
      </c>
    </row>
    <row r="667" spans="1:22" ht="15.75" customHeight="1">
      <c r="A667" s="2" t="s">
        <v>848</v>
      </c>
      <c r="B667" s="2" t="s">
        <v>1307</v>
      </c>
      <c r="C667" s="2">
        <v>162</v>
      </c>
      <c r="D667" s="2">
        <f t="shared" si="51"/>
        <v>1.62</v>
      </c>
      <c r="E667" s="2">
        <v>62.3</v>
      </c>
      <c r="F667" s="22">
        <f t="shared" si="52"/>
        <v>23.738759335467147</v>
      </c>
      <c r="G667" s="2" t="b">
        <v>0</v>
      </c>
      <c r="H667" s="2" t="b">
        <v>0</v>
      </c>
      <c r="I667" s="2" t="b">
        <v>1</v>
      </c>
      <c r="J667" s="2" t="b">
        <v>0</v>
      </c>
      <c r="K667" s="2" t="s">
        <v>1361</v>
      </c>
      <c r="L667" s="2">
        <v>184</v>
      </c>
      <c r="M667" s="2" t="b">
        <v>0</v>
      </c>
      <c r="N667" s="2" t="b">
        <f t="shared" si="53"/>
        <v>0</v>
      </c>
      <c r="O667" s="2" t="b">
        <v>0</v>
      </c>
      <c r="P667" s="2" t="b">
        <f t="shared" si="54"/>
        <v>0</v>
      </c>
      <c r="Q667" s="2" t="b">
        <v>0</v>
      </c>
      <c r="R667" s="2" t="b">
        <f t="shared" si="55"/>
        <v>0</v>
      </c>
      <c r="S667" s="2" t="s">
        <v>1318</v>
      </c>
      <c r="T667" s="2" t="s">
        <v>1290</v>
      </c>
      <c r="U667" s="2" t="s">
        <v>1300</v>
      </c>
      <c r="V667" s="2" t="s">
        <v>1296</v>
      </c>
    </row>
    <row r="668" spans="1:22" ht="15.75" customHeight="1">
      <c r="A668" s="2" t="s">
        <v>849</v>
      </c>
      <c r="B668" s="2" t="s">
        <v>1280</v>
      </c>
      <c r="C668" s="2">
        <v>169</v>
      </c>
      <c r="D668" s="2">
        <f t="shared" si="51"/>
        <v>1.69</v>
      </c>
      <c r="E668" s="2">
        <v>86.6</v>
      </c>
      <c r="F668" s="22">
        <f t="shared" si="52"/>
        <v>30.321067189524179</v>
      </c>
      <c r="G668" s="2" t="b">
        <v>0</v>
      </c>
      <c r="H668" s="2" t="b">
        <v>1</v>
      </c>
      <c r="I668" s="2" t="b">
        <v>1</v>
      </c>
      <c r="J668" s="2" t="b">
        <v>1</v>
      </c>
      <c r="K668" s="2" t="s">
        <v>1313</v>
      </c>
      <c r="L668" s="2">
        <v>190</v>
      </c>
      <c r="M668" s="2" t="b">
        <v>1</v>
      </c>
      <c r="N668" s="2" t="b">
        <f t="shared" si="53"/>
        <v>1</v>
      </c>
      <c r="O668" s="2" t="b">
        <v>0</v>
      </c>
      <c r="P668" s="2" t="b">
        <f t="shared" si="54"/>
        <v>0</v>
      </c>
      <c r="Q668" s="2" t="b">
        <v>1</v>
      </c>
      <c r="R668" s="2" t="b">
        <f t="shared" si="55"/>
        <v>1</v>
      </c>
      <c r="S668" s="2" t="s">
        <v>1299</v>
      </c>
      <c r="T668" s="2" t="s">
        <v>1273</v>
      </c>
      <c r="U668" s="2" t="s">
        <v>1274</v>
      </c>
      <c r="V668" s="2" t="s">
        <v>1296</v>
      </c>
    </row>
    <row r="669" spans="1:22" ht="15.75" customHeight="1">
      <c r="A669" s="2" t="s">
        <v>851</v>
      </c>
      <c r="B669" s="2" t="s">
        <v>1284</v>
      </c>
      <c r="C669" s="2">
        <v>158</v>
      </c>
      <c r="D669" s="2">
        <f t="shared" si="51"/>
        <v>1.58</v>
      </c>
      <c r="E669" s="2">
        <v>52.7</v>
      </c>
      <c r="F669" s="22">
        <f t="shared" si="52"/>
        <v>21.11039897452331</v>
      </c>
      <c r="G669" s="2" t="b">
        <v>1</v>
      </c>
      <c r="H669" s="2" t="b">
        <v>1</v>
      </c>
      <c r="I669" s="2" t="b">
        <v>1</v>
      </c>
      <c r="J669" s="2" t="b">
        <v>0</v>
      </c>
      <c r="K669" s="2" t="s">
        <v>1339</v>
      </c>
      <c r="L669" s="2">
        <v>187</v>
      </c>
      <c r="M669" s="2" t="b">
        <v>0</v>
      </c>
      <c r="N669" s="2" t="b">
        <f t="shared" si="53"/>
        <v>0</v>
      </c>
      <c r="O669" s="2" t="b">
        <v>0</v>
      </c>
      <c r="P669" s="2" t="b">
        <f t="shared" si="54"/>
        <v>0</v>
      </c>
      <c r="R669" s="2" t="b">
        <f t="shared" si="55"/>
        <v>0</v>
      </c>
      <c r="S669" s="2" t="s">
        <v>1292</v>
      </c>
      <c r="T669" s="2" t="s">
        <v>1290</v>
      </c>
      <c r="U669" s="2" t="s">
        <v>1278</v>
      </c>
      <c r="V669" s="2" t="s">
        <v>1296</v>
      </c>
    </row>
    <row r="670" spans="1:22" ht="15.75" customHeight="1">
      <c r="A670" s="2" t="s">
        <v>852</v>
      </c>
      <c r="B670" s="2" t="s">
        <v>1284</v>
      </c>
      <c r="C670" s="2">
        <v>152</v>
      </c>
      <c r="D670" s="2">
        <f t="shared" si="51"/>
        <v>1.52</v>
      </c>
      <c r="E670" s="2">
        <v>70.8</v>
      </c>
      <c r="F670" s="22">
        <f t="shared" si="52"/>
        <v>30.644044321329638</v>
      </c>
      <c r="G670" s="2" t="b">
        <v>0</v>
      </c>
      <c r="H670" s="2" t="b">
        <v>0</v>
      </c>
      <c r="I670" s="2" t="b">
        <v>1</v>
      </c>
      <c r="J670" s="2" t="b">
        <v>1</v>
      </c>
      <c r="K670" s="2" t="s">
        <v>1473</v>
      </c>
      <c r="L670" s="2">
        <v>172</v>
      </c>
      <c r="M670" s="2" t="b">
        <v>1</v>
      </c>
      <c r="N670" s="2" t="b">
        <f t="shared" si="53"/>
        <v>1</v>
      </c>
      <c r="O670" s="2" t="b">
        <v>0</v>
      </c>
      <c r="P670" s="2" t="b">
        <f t="shared" si="54"/>
        <v>0</v>
      </c>
      <c r="Q670" s="2" t="b">
        <v>1</v>
      </c>
      <c r="R670" s="2" t="b">
        <f t="shared" si="55"/>
        <v>1</v>
      </c>
      <c r="S670" s="2" t="s">
        <v>1286</v>
      </c>
      <c r="T670" s="2" t="s">
        <v>1290</v>
      </c>
      <c r="U670" s="2" t="s">
        <v>1300</v>
      </c>
      <c r="V670" s="2" t="s">
        <v>1279</v>
      </c>
    </row>
    <row r="671" spans="1:22" ht="15.75" customHeight="1">
      <c r="A671" s="2" t="s">
        <v>853</v>
      </c>
      <c r="B671" s="2" t="s">
        <v>1301</v>
      </c>
      <c r="C671" s="2">
        <v>166</v>
      </c>
      <c r="D671" s="2">
        <f t="shared" si="51"/>
        <v>1.66</v>
      </c>
      <c r="E671" s="2">
        <v>78.3</v>
      </c>
      <c r="F671" s="22">
        <f t="shared" si="52"/>
        <v>28.414864276382641</v>
      </c>
      <c r="G671" s="2" t="b">
        <v>0</v>
      </c>
      <c r="H671" s="2" t="b">
        <v>0</v>
      </c>
      <c r="I671" s="2" t="b">
        <v>0</v>
      </c>
      <c r="J671" s="2" t="b">
        <v>1</v>
      </c>
      <c r="K671" s="2" t="s">
        <v>1537</v>
      </c>
      <c r="L671" s="2">
        <v>174</v>
      </c>
      <c r="M671" s="2" t="b">
        <v>1</v>
      </c>
      <c r="N671" s="2" t="b">
        <f t="shared" si="53"/>
        <v>1</v>
      </c>
      <c r="O671" s="2" t="b">
        <v>0</v>
      </c>
      <c r="P671" s="2" t="b">
        <f t="shared" si="54"/>
        <v>0</v>
      </c>
      <c r="Q671" s="2" t="b">
        <v>1</v>
      </c>
      <c r="R671" s="2" t="b">
        <f t="shared" si="55"/>
        <v>1</v>
      </c>
      <c r="S671" s="2" t="s">
        <v>1327</v>
      </c>
      <c r="T671" s="2" t="s">
        <v>1273</v>
      </c>
      <c r="U671" s="2" t="s">
        <v>1300</v>
      </c>
      <c r="V671" s="2" t="s">
        <v>1287</v>
      </c>
    </row>
    <row r="672" spans="1:22" ht="15.75" customHeight="1">
      <c r="A672" s="2" t="s">
        <v>854</v>
      </c>
      <c r="B672" s="2" t="s">
        <v>1270</v>
      </c>
      <c r="C672" s="2">
        <v>173</v>
      </c>
      <c r="D672" s="2">
        <f t="shared" si="51"/>
        <v>1.73</v>
      </c>
      <c r="E672" s="2">
        <v>95</v>
      </c>
      <c r="F672" s="22">
        <f t="shared" si="52"/>
        <v>31.741788900397605</v>
      </c>
      <c r="G672" s="2" t="b">
        <v>0</v>
      </c>
      <c r="H672" s="2" t="b">
        <v>1</v>
      </c>
      <c r="I672" s="2" t="b">
        <v>1</v>
      </c>
      <c r="J672" s="2" t="b">
        <v>0</v>
      </c>
      <c r="K672" s="2" t="s">
        <v>1297</v>
      </c>
      <c r="L672" s="2">
        <v>171</v>
      </c>
      <c r="M672" s="2" t="b">
        <v>0</v>
      </c>
      <c r="N672" s="2" t="b">
        <f t="shared" si="53"/>
        <v>0</v>
      </c>
      <c r="O672" s="2" t="b">
        <v>1</v>
      </c>
      <c r="P672" s="2" t="b">
        <f t="shared" si="54"/>
        <v>1</v>
      </c>
      <c r="Q672" s="2" t="b">
        <v>1</v>
      </c>
      <c r="R672" s="2" t="b">
        <f t="shared" si="55"/>
        <v>1</v>
      </c>
      <c r="S672" s="2" t="s">
        <v>1318</v>
      </c>
      <c r="T672" s="2" t="s">
        <v>1273</v>
      </c>
      <c r="U672" s="2" t="s">
        <v>1278</v>
      </c>
      <c r="V672" s="2" t="s">
        <v>1275</v>
      </c>
    </row>
    <row r="673" spans="1:22" ht="15.75" customHeight="1">
      <c r="A673" s="2" t="s">
        <v>855</v>
      </c>
      <c r="B673" s="2" t="s">
        <v>1301</v>
      </c>
      <c r="C673" s="2">
        <v>174</v>
      </c>
      <c r="D673" s="2">
        <f t="shared" si="51"/>
        <v>1.74</v>
      </c>
      <c r="E673" s="2">
        <v>90.6</v>
      </c>
      <c r="F673" s="22">
        <f t="shared" si="52"/>
        <v>29.92469282600079</v>
      </c>
      <c r="G673" s="2" t="b">
        <v>1</v>
      </c>
      <c r="H673" s="2" t="b">
        <v>0</v>
      </c>
      <c r="I673" s="2" t="b">
        <v>0</v>
      </c>
      <c r="J673" s="2" t="b">
        <v>0</v>
      </c>
      <c r="K673" s="2" t="s">
        <v>1418</v>
      </c>
      <c r="L673" s="2">
        <v>214</v>
      </c>
      <c r="M673" s="2" t="b">
        <v>1</v>
      </c>
      <c r="N673" s="2" t="b">
        <f t="shared" si="53"/>
        <v>1</v>
      </c>
      <c r="O673" s="2" t="b">
        <v>0</v>
      </c>
      <c r="P673" s="2" t="b">
        <f t="shared" si="54"/>
        <v>0</v>
      </c>
      <c r="Q673" s="2" t="b">
        <v>1</v>
      </c>
      <c r="R673" s="2" t="b">
        <f t="shared" si="55"/>
        <v>1</v>
      </c>
      <c r="S673" s="2" t="s">
        <v>1286</v>
      </c>
      <c r="T673" s="2" t="s">
        <v>1273</v>
      </c>
      <c r="U673" s="2" t="s">
        <v>1300</v>
      </c>
      <c r="V673" s="2" t="s">
        <v>1283</v>
      </c>
    </row>
    <row r="674" spans="1:22" ht="15.75" customHeight="1">
      <c r="A674" s="2" t="s">
        <v>856</v>
      </c>
      <c r="B674" s="2" t="s">
        <v>1293</v>
      </c>
      <c r="C674" s="2">
        <v>153</v>
      </c>
      <c r="D674" s="2">
        <f t="shared" si="51"/>
        <v>1.53</v>
      </c>
      <c r="E674" s="2">
        <v>66.2</v>
      </c>
      <c r="F674" s="22">
        <f t="shared" si="52"/>
        <v>28.279721474646504</v>
      </c>
      <c r="G674" s="2" t="b">
        <v>1</v>
      </c>
      <c r="H674" s="2" t="b">
        <v>0</v>
      </c>
      <c r="I674" s="2" t="b">
        <v>1</v>
      </c>
      <c r="J674" s="2" t="b">
        <v>1</v>
      </c>
      <c r="K674" s="2" t="s">
        <v>1491</v>
      </c>
      <c r="L674" s="2">
        <v>220</v>
      </c>
      <c r="M674" s="2" t="b">
        <v>1</v>
      </c>
      <c r="N674" s="2" t="b">
        <f t="shared" si="53"/>
        <v>1</v>
      </c>
      <c r="O674" s="2" t="b">
        <v>0</v>
      </c>
      <c r="P674" s="2" t="b">
        <f t="shared" si="54"/>
        <v>0</v>
      </c>
      <c r="Q674" s="2" t="b">
        <v>1</v>
      </c>
      <c r="R674" s="2" t="b">
        <f t="shared" si="55"/>
        <v>1</v>
      </c>
      <c r="S674" s="2" t="s">
        <v>1295</v>
      </c>
      <c r="T674" s="2" t="s">
        <v>1273</v>
      </c>
      <c r="U674" s="2" t="s">
        <v>1274</v>
      </c>
      <c r="V674" s="2" t="s">
        <v>1279</v>
      </c>
    </row>
    <row r="675" spans="1:22" ht="15.75" customHeight="1">
      <c r="A675" s="2" t="s">
        <v>857</v>
      </c>
      <c r="B675" s="2" t="s">
        <v>1284</v>
      </c>
      <c r="C675" s="2">
        <v>176</v>
      </c>
      <c r="D675" s="2">
        <f t="shared" si="51"/>
        <v>1.76</v>
      </c>
      <c r="E675" s="2">
        <v>66.900000000000006</v>
      </c>
      <c r="F675" s="22">
        <f t="shared" si="52"/>
        <v>21.59736570247934</v>
      </c>
      <c r="G675" s="2" t="b">
        <v>0</v>
      </c>
      <c r="H675" s="2" t="b">
        <v>0</v>
      </c>
      <c r="I675" s="2" t="b">
        <v>0</v>
      </c>
      <c r="J675" s="2" t="b">
        <v>0</v>
      </c>
      <c r="K675" s="2" t="s">
        <v>1505</v>
      </c>
      <c r="L675" s="2">
        <v>177</v>
      </c>
      <c r="M675" s="2" t="b">
        <v>0</v>
      </c>
      <c r="N675" s="2" t="b">
        <f t="shared" si="53"/>
        <v>0</v>
      </c>
      <c r="O675" s="2" t="b">
        <v>0</v>
      </c>
      <c r="P675" s="2" t="b">
        <f t="shared" si="54"/>
        <v>0</v>
      </c>
      <c r="Q675" s="2" t="b">
        <v>0</v>
      </c>
      <c r="R675" s="2" t="b">
        <f t="shared" si="55"/>
        <v>0</v>
      </c>
      <c r="S675" s="2" t="s">
        <v>1338</v>
      </c>
      <c r="T675" s="2" t="s">
        <v>1273</v>
      </c>
      <c r="U675" s="2" t="s">
        <v>1300</v>
      </c>
      <c r="V675" s="2" t="s">
        <v>1287</v>
      </c>
    </row>
    <row r="676" spans="1:22" ht="15.75" customHeight="1">
      <c r="A676" s="2" t="s">
        <v>858</v>
      </c>
      <c r="B676" s="2" t="s">
        <v>1276</v>
      </c>
      <c r="C676" s="2">
        <v>167</v>
      </c>
      <c r="D676" s="2">
        <f t="shared" si="51"/>
        <v>1.67</v>
      </c>
      <c r="E676" s="2">
        <v>58.7</v>
      </c>
      <c r="F676" s="22">
        <f t="shared" si="52"/>
        <v>21.047724909462513</v>
      </c>
      <c r="G676" s="2" t="b">
        <v>0</v>
      </c>
      <c r="H676" s="2" t="b">
        <v>0</v>
      </c>
      <c r="I676" s="2" t="b">
        <v>0</v>
      </c>
      <c r="J676" s="2" t="b">
        <v>0</v>
      </c>
      <c r="K676" s="2" t="s">
        <v>1625</v>
      </c>
      <c r="L676" s="2">
        <v>217</v>
      </c>
      <c r="M676" s="2" t="b">
        <v>0</v>
      </c>
      <c r="N676" s="2" t="b">
        <f t="shared" si="53"/>
        <v>0</v>
      </c>
      <c r="O676" s="2" t="b">
        <v>0</v>
      </c>
      <c r="P676" s="2" t="b">
        <f t="shared" si="54"/>
        <v>0</v>
      </c>
      <c r="Q676" s="2" t="b">
        <v>0</v>
      </c>
      <c r="R676" s="2" t="b">
        <f t="shared" si="55"/>
        <v>0</v>
      </c>
      <c r="S676" s="2" t="s">
        <v>1272</v>
      </c>
      <c r="U676" s="2" t="s">
        <v>1274</v>
      </c>
      <c r="V676" s="2" t="s">
        <v>1275</v>
      </c>
    </row>
    <row r="677" spans="1:22" ht="15.75" customHeight="1">
      <c r="A677" s="2" t="s">
        <v>859</v>
      </c>
      <c r="B677" s="2" t="s">
        <v>1319</v>
      </c>
      <c r="C677" s="2">
        <v>177</v>
      </c>
      <c r="D677" s="2">
        <f t="shared" si="51"/>
        <v>1.77</v>
      </c>
      <c r="E677" s="2">
        <v>104.7</v>
      </c>
      <c r="F677" s="22">
        <f t="shared" si="52"/>
        <v>33.41951546490472</v>
      </c>
      <c r="G677" s="2" t="b">
        <v>0</v>
      </c>
      <c r="H677" s="2" t="b">
        <v>0</v>
      </c>
      <c r="I677" s="2" t="b">
        <v>0</v>
      </c>
      <c r="J677" s="2" t="b">
        <v>1</v>
      </c>
      <c r="K677" s="2" t="s">
        <v>1303</v>
      </c>
      <c r="L677" s="2">
        <v>175</v>
      </c>
      <c r="M677" s="2" t="b">
        <v>1</v>
      </c>
      <c r="N677" s="2" t="b">
        <f t="shared" si="53"/>
        <v>1</v>
      </c>
      <c r="O677" s="2" t="b">
        <v>0</v>
      </c>
      <c r="P677" s="2" t="b">
        <f t="shared" si="54"/>
        <v>0</v>
      </c>
      <c r="Q677" s="2" t="b">
        <v>1</v>
      </c>
      <c r="R677" s="2" t="b">
        <f t="shared" si="55"/>
        <v>1</v>
      </c>
      <c r="S677" s="2" t="s">
        <v>1299</v>
      </c>
      <c r="T677" s="2" t="s">
        <v>1290</v>
      </c>
      <c r="U677" s="2" t="s">
        <v>1274</v>
      </c>
      <c r="V677" s="2" t="s">
        <v>1296</v>
      </c>
    </row>
    <row r="678" spans="1:22" ht="15.75" customHeight="1">
      <c r="A678" s="2" t="s">
        <v>860</v>
      </c>
      <c r="B678" s="2" t="s">
        <v>1276</v>
      </c>
      <c r="C678" s="2">
        <v>171</v>
      </c>
      <c r="D678" s="2">
        <f t="shared" si="51"/>
        <v>1.71</v>
      </c>
      <c r="E678" s="2">
        <v>83.5</v>
      </c>
      <c r="F678" s="22">
        <f t="shared" si="52"/>
        <v>28.555794945453304</v>
      </c>
      <c r="G678" s="2" t="b">
        <v>1</v>
      </c>
      <c r="H678" s="2" t="b">
        <v>0</v>
      </c>
      <c r="I678" s="2" t="b">
        <v>1</v>
      </c>
      <c r="J678" s="2" t="b">
        <v>0</v>
      </c>
      <c r="K678" s="2" t="s">
        <v>1593</v>
      </c>
      <c r="L678" s="2">
        <v>163</v>
      </c>
      <c r="M678" s="2" t="b">
        <v>1</v>
      </c>
      <c r="N678" s="2" t="b">
        <f t="shared" si="53"/>
        <v>1</v>
      </c>
      <c r="O678" s="2" t="b">
        <v>0</v>
      </c>
      <c r="P678" s="2" t="b">
        <f t="shared" si="54"/>
        <v>0</v>
      </c>
      <c r="Q678" s="2" t="b">
        <v>1</v>
      </c>
      <c r="R678" s="2" t="b">
        <f t="shared" si="55"/>
        <v>1</v>
      </c>
      <c r="S678" s="2" t="s">
        <v>1312</v>
      </c>
      <c r="T678" s="2" t="s">
        <v>1273</v>
      </c>
      <c r="U678" s="2" t="s">
        <v>1300</v>
      </c>
      <c r="V678" s="2" t="s">
        <v>1283</v>
      </c>
    </row>
    <row r="679" spans="1:22" ht="15.75" customHeight="1">
      <c r="A679" s="2" t="s">
        <v>861</v>
      </c>
      <c r="B679" s="2" t="s">
        <v>1293</v>
      </c>
      <c r="C679" s="2">
        <v>160</v>
      </c>
      <c r="D679" s="2">
        <f t="shared" si="51"/>
        <v>1.6</v>
      </c>
      <c r="E679" s="2">
        <v>87.8</v>
      </c>
      <c r="F679" s="22">
        <f t="shared" si="52"/>
        <v>34.296874999999993</v>
      </c>
      <c r="G679" s="2" t="b">
        <v>1</v>
      </c>
      <c r="H679" s="2" t="b">
        <v>0</v>
      </c>
      <c r="I679" s="2" t="b">
        <v>0</v>
      </c>
      <c r="J679" s="2" t="b">
        <v>0</v>
      </c>
      <c r="K679" s="2" t="s">
        <v>1381</v>
      </c>
      <c r="L679" s="2">
        <v>187</v>
      </c>
      <c r="M679" s="2" t="b">
        <v>1</v>
      </c>
      <c r="N679" s="2" t="b">
        <f t="shared" si="53"/>
        <v>1</v>
      </c>
      <c r="O679" s="2" t="b">
        <v>0</v>
      </c>
      <c r="P679" s="2" t="b">
        <f t="shared" si="54"/>
        <v>0</v>
      </c>
      <c r="Q679" s="2" t="b">
        <v>1</v>
      </c>
      <c r="R679" s="2" t="b">
        <f t="shared" si="55"/>
        <v>1</v>
      </c>
      <c r="S679" s="2" t="s">
        <v>1312</v>
      </c>
      <c r="U679" s="2" t="s">
        <v>1278</v>
      </c>
      <c r="V679" s="2" t="s">
        <v>1287</v>
      </c>
    </row>
    <row r="680" spans="1:22" ht="15.75" customHeight="1">
      <c r="A680" s="2" t="s">
        <v>862</v>
      </c>
      <c r="B680" s="2" t="s">
        <v>1319</v>
      </c>
      <c r="C680" s="2">
        <v>150</v>
      </c>
      <c r="D680" s="2">
        <f t="shared" si="51"/>
        <v>1.5</v>
      </c>
      <c r="E680" s="2">
        <v>46.1</v>
      </c>
      <c r="F680" s="22">
        <f t="shared" si="52"/>
        <v>20.488888888888891</v>
      </c>
      <c r="G680" s="2" t="b">
        <v>1</v>
      </c>
      <c r="H680" s="2" t="b">
        <v>0</v>
      </c>
      <c r="I680" s="2" t="b">
        <v>1</v>
      </c>
      <c r="J680" s="2" t="b">
        <v>0</v>
      </c>
      <c r="K680" s="2" t="s">
        <v>1562</v>
      </c>
      <c r="L680" s="2">
        <v>160</v>
      </c>
      <c r="M680" s="2" t="b">
        <v>0</v>
      </c>
      <c r="N680" s="2" t="b">
        <f t="shared" si="53"/>
        <v>0</v>
      </c>
      <c r="O680" s="2" t="b">
        <v>0</v>
      </c>
      <c r="P680" s="2" t="b">
        <f t="shared" si="54"/>
        <v>0</v>
      </c>
      <c r="Q680" s="2" t="b">
        <v>0</v>
      </c>
      <c r="R680" s="2" t="b">
        <f t="shared" si="55"/>
        <v>0</v>
      </c>
      <c r="S680" s="2" t="s">
        <v>1305</v>
      </c>
      <c r="T680" s="2" t="s">
        <v>1290</v>
      </c>
      <c r="U680" s="2" t="s">
        <v>1300</v>
      </c>
      <c r="V680" s="2" t="s">
        <v>1279</v>
      </c>
    </row>
    <row r="681" spans="1:22" ht="15.75" customHeight="1">
      <c r="A681" s="2" t="s">
        <v>863</v>
      </c>
      <c r="B681" s="2" t="s">
        <v>1276</v>
      </c>
      <c r="C681" s="2">
        <v>165</v>
      </c>
      <c r="D681" s="2">
        <f t="shared" si="51"/>
        <v>1.65</v>
      </c>
      <c r="E681" s="2">
        <v>88.9</v>
      </c>
      <c r="F681" s="22">
        <f t="shared" si="52"/>
        <v>32.653810835629024</v>
      </c>
      <c r="G681" s="2" t="b">
        <v>1</v>
      </c>
      <c r="H681" s="2" t="b">
        <v>0</v>
      </c>
      <c r="I681" s="2" t="b">
        <v>1</v>
      </c>
      <c r="J681" s="2" t="b">
        <v>0</v>
      </c>
      <c r="K681" s="2" t="s">
        <v>1334</v>
      </c>
      <c r="L681" s="2">
        <v>166</v>
      </c>
      <c r="M681" s="2" t="b">
        <v>1</v>
      </c>
      <c r="N681" s="2" t="b">
        <f t="shared" si="53"/>
        <v>1</v>
      </c>
      <c r="O681" s="2" t="b">
        <v>0</v>
      </c>
      <c r="P681" s="2" t="b">
        <f t="shared" si="54"/>
        <v>0</v>
      </c>
      <c r="Q681" s="2" t="b">
        <v>1</v>
      </c>
      <c r="R681" s="2" t="b">
        <f t="shared" si="55"/>
        <v>1</v>
      </c>
      <c r="S681" s="2" t="s">
        <v>1286</v>
      </c>
      <c r="T681" s="2" t="s">
        <v>1273</v>
      </c>
      <c r="U681" s="2" t="s">
        <v>1278</v>
      </c>
      <c r="V681" s="2" t="s">
        <v>1275</v>
      </c>
    </row>
    <row r="682" spans="1:22" ht="15.75" customHeight="1">
      <c r="A682" s="2" t="s">
        <v>864</v>
      </c>
      <c r="B682" s="2" t="s">
        <v>1307</v>
      </c>
      <c r="C682" s="2">
        <v>169</v>
      </c>
      <c r="D682" s="2">
        <f t="shared" si="51"/>
        <v>1.69</v>
      </c>
      <c r="E682" s="2">
        <v>67.5</v>
      </c>
      <c r="F682" s="22">
        <f t="shared" si="52"/>
        <v>23.633626273589865</v>
      </c>
      <c r="G682" s="2" t="b">
        <v>0</v>
      </c>
      <c r="H682" s="2" t="b">
        <v>0</v>
      </c>
      <c r="I682" s="2" t="b">
        <v>0</v>
      </c>
      <c r="J682" s="2" t="b">
        <v>0</v>
      </c>
      <c r="K682" s="2" t="s">
        <v>1626</v>
      </c>
      <c r="L682" s="2">
        <v>206</v>
      </c>
      <c r="M682" s="2" t="b">
        <v>0</v>
      </c>
      <c r="N682" s="2" t="b">
        <f t="shared" si="53"/>
        <v>0</v>
      </c>
      <c r="O682" s="2" t="b">
        <v>0</v>
      </c>
      <c r="P682" s="2" t="b">
        <f t="shared" si="54"/>
        <v>0</v>
      </c>
      <c r="R682" s="2" t="b">
        <f t="shared" si="55"/>
        <v>0</v>
      </c>
      <c r="S682" s="2" t="s">
        <v>1318</v>
      </c>
      <c r="T682" s="2" t="s">
        <v>1290</v>
      </c>
      <c r="U682" s="2" t="s">
        <v>1278</v>
      </c>
      <c r="V682" s="2" t="s">
        <v>1279</v>
      </c>
    </row>
    <row r="683" spans="1:22" ht="15.75" customHeight="1">
      <c r="A683" s="2" t="s">
        <v>866</v>
      </c>
      <c r="B683" s="2" t="s">
        <v>1301</v>
      </c>
      <c r="C683" s="2">
        <v>159</v>
      </c>
      <c r="D683" s="2">
        <f t="shared" si="51"/>
        <v>1.59</v>
      </c>
      <c r="E683" s="2">
        <v>60.5</v>
      </c>
      <c r="F683" s="22">
        <f t="shared" si="52"/>
        <v>23.931015387049559</v>
      </c>
      <c r="G683" s="2" t="b">
        <v>0</v>
      </c>
      <c r="H683" s="2" t="b">
        <v>0</v>
      </c>
      <c r="I683" s="2" t="b">
        <v>1</v>
      </c>
      <c r="J683" s="2" t="b">
        <v>0</v>
      </c>
      <c r="K683" s="2" t="s">
        <v>1328</v>
      </c>
      <c r="L683" s="2">
        <v>171</v>
      </c>
      <c r="M683" s="2" t="b">
        <v>0</v>
      </c>
      <c r="N683" s="2" t="b">
        <f t="shared" si="53"/>
        <v>0</v>
      </c>
      <c r="O683" s="2" t="b">
        <v>0</v>
      </c>
      <c r="P683" s="2" t="b">
        <f t="shared" si="54"/>
        <v>0</v>
      </c>
      <c r="Q683" s="2" t="b">
        <v>0</v>
      </c>
      <c r="R683" s="2" t="b">
        <f t="shared" si="55"/>
        <v>0</v>
      </c>
      <c r="S683" s="2" t="s">
        <v>1305</v>
      </c>
      <c r="T683" s="2" t="s">
        <v>1290</v>
      </c>
      <c r="U683" s="2" t="s">
        <v>1300</v>
      </c>
      <c r="V683" s="2" t="s">
        <v>1275</v>
      </c>
    </row>
    <row r="684" spans="1:22" ht="15.75" customHeight="1">
      <c r="A684" s="2" t="s">
        <v>868</v>
      </c>
      <c r="B684" s="2" t="s">
        <v>1293</v>
      </c>
      <c r="C684" s="2">
        <v>160</v>
      </c>
      <c r="D684" s="2">
        <f t="shared" si="51"/>
        <v>1.6</v>
      </c>
      <c r="E684" s="2">
        <v>57.6</v>
      </c>
      <c r="F684" s="22">
        <f t="shared" si="52"/>
        <v>22.499999999999996</v>
      </c>
      <c r="G684" s="2" t="b">
        <v>0</v>
      </c>
      <c r="H684" s="2" t="b">
        <v>0</v>
      </c>
      <c r="I684" s="2" t="b">
        <v>0</v>
      </c>
      <c r="J684" s="2" t="b">
        <v>0</v>
      </c>
      <c r="K684" s="2" t="s">
        <v>1342</v>
      </c>
      <c r="L684" s="2">
        <v>227</v>
      </c>
      <c r="N684" s="2" t="b">
        <f t="shared" si="53"/>
        <v>0</v>
      </c>
      <c r="P684" s="2" t="b">
        <f t="shared" si="54"/>
        <v>0</v>
      </c>
      <c r="Q684" s="2" t="b">
        <v>0</v>
      </c>
      <c r="R684" s="2" t="b">
        <f t="shared" si="55"/>
        <v>0</v>
      </c>
      <c r="S684" s="2" t="s">
        <v>1305</v>
      </c>
      <c r="U684" s="2" t="s">
        <v>1278</v>
      </c>
      <c r="V684" s="2" t="s">
        <v>1279</v>
      </c>
    </row>
    <row r="685" spans="1:22" ht="15.75" customHeight="1">
      <c r="A685" s="2" t="s">
        <v>869</v>
      </c>
      <c r="B685" s="2" t="s">
        <v>1301</v>
      </c>
      <c r="C685" s="2">
        <v>163</v>
      </c>
      <c r="D685" s="2">
        <f t="shared" si="51"/>
        <v>1.63</v>
      </c>
      <c r="E685" s="2">
        <v>62</v>
      </c>
      <c r="F685" s="22">
        <f t="shared" si="52"/>
        <v>23.335466144755166</v>
      </c>
      <c r="G685" s="2" t="b">
        <v>0</v>
      </c>
      <c r="H685" s="2" t="b">
        <v>0</v>
      </c>
      <c r="I685" s="2" t="b">
        <v>1</v>
      </c>
      <c r="J685" s="2" t="b">
        <v>0</v>
      </c>
      <c r="K685" s="2" t="s">
        <v>1365</v>
      </c>
      <c r="L685" s="2">
        <v>189</v>
      </c>
      <c r="M685" s="2" t="b">
        <v>0</v>
      </c>
      <c r="N685" s="2" t="b">
        <f t="shared" si="53"/>
        <v>0</v>
      </c>
      <c r="P685" s="2" t="b">
        <f t="shared" si="54"/>
        <v>0</v>
      </c>
      <c r="Q685" s="2" t="b">
        <v>0</v>
      </c>
      <c r="R685" s="2" t="b">
        <f t="shared" si="55"/>
        <v>0</v>
      </c>
      <c r="S685" s="2" t="s">
        <v>1295</v>
      </c>
      <c r="T685" s="2" t="s">
        <v>1290</v>
      </c>
      <c r="U685" s="2" t="s">
        <v>1278</v>
      </c>
      <c r="V685" s="2" t="s">
        <v>1275</v>
      </c>
    </row>
    <row r="686" spans="1:22" ht="15.75" customHeight="1">
      <c r="A686" s="2" t="s">
        <v>871</v>
      </c>
      <c r="B686" s="2" t="s">
        <v>1270</v>
      </c>
      <c r="C686" s="2">
        <v>170</v>
      </c>
      <c r="D686" s="2">
        <f t="shared" si="51"/>
        <v>1.7</v>
      </c>
      <c r="E686" s="2">
        <v>66.2</v>
      </c>
      <c r="F686" s="22">
        <f t="shared" si="52"/>
        <v>22.906574394463671</v>
      </c>
      <c r="G686" s="2" t="b">
        <v>0</v>
      </c>
      <c r="H686" s="2" t="b">
        <v>0</v>
      </c>
      <c r="I686" s="2" t="b">
        <v>0</v>
      </c>
      <c r="J686" s="2" t="b">
        <v>0</v>
      </c>
      <c r="K686" s="2" t="s">
        <v>1359</v>
      </c>
      <c r="L686" s="2">
        <v>213</v>
      </c>
      <c r="M686" s="2" t="b">
        <v>0</v>
      </c>
      <c r="N686" s="2" t="b">
        <f t="shared" si="53"/>
        <v>0</v>
      </c>
      <c r="O686" s="2" t="b">
        <v>0</v>
      </c>
      <c r="P686" s="2" t="b">
        <f t="shared" si="54"/>
        <v>0</v>
      </c>
      <c r="Q686" s="2" t="b">
        <v>0</v>
      </c>
      <c r="R686" s="2" t="b">
        <f t="shared" si="55"/>
        <v>0</v>
      </c>
      <c r="S686" s="2" t="s">
        <v>1338</v>
      </c>
      <c r="T686" s="2" t="s">
        <v>1290</v>
      </c>
      <c r="U686" s="2" t="s">
        <v>1274</v>
      </c>
      <c r="V686" s="2" t="s">
        <v>1283</v>
      </c>
    </row>
    <row r="687" spans="1:22" ht="15.75" customHeight="1">
      <c r="A687" s="2" t="s">
        <v>872</v>
      </c>
      <c r="B687" s="2" t="s">
        <v>1280</v>
      </c>
      <c r="C687" s="2">
        <v>167</v>
      </c>
      <c r="D687" s="2">
        <f t="shared" si="51"/>
        <v>1.67</v>
      </c>
      <c r="E687" s="2">
        <v>66.8</v>
      </c>
      <c r="F687" s="22">
        <f t="shared" si="52"/>
        <v>23.952095808383234</v>
      </c>
      <c r="G687" s="2" t="b">
        <v>1</v>
      </c>
      <c r="H687" s="2" t="b">
        <v>0</v>
      </c>
      <c r="I687" s="2" t="b">
        <v>0</v>
      </c>
      <c r="J687" s="2" t="b">
        <v>0</v>
      </c>
      <c r="K687" s="2" t="s">
        <v>1371</v>
      </c>
      <c r="L687" s="2">
        <v>152</v>
      </c>
      <c r="M687" s="2" t="b">
        <v>0</v>
      </c>
      <c r="N687" s="2" t="b">
        <f t="shared" si="53"/>
        <v>0</v>
      </c>
      <c r="P687" s="2" t="b">
        <f t="shared" si="54"/>
        <v>0</v>
      </c>
      <c r="Q687" s="2" t="b">
        <v>0</v>
      </c>
      <c r="R687" s="2" t="b">
        <f t="shared" si="55"/>
        <v>0</v>
      </c>
      <c r="S687" s="2" t="s">
        <v>1265</v>
      </c>
      <c r="T687" s="2" t="s">
        <v>1290</v>
      </c>
      <c r="U687" s="2" t="s">
        <v>1300</v>
      </c>
      <c r="V687" s="2" t="s">
        <v>1287</v>
      </c>
    </row>
    <row r="688" spans="1:22" ht="15.75" customHeight="1">
      <c r="A688" s="2" t="s">
        <v>873</v>
      </c>
      <c r="B688" s="2" t="s">
        <v>1293</v>
      </c>
      <c r="C688" s="2">
        <v>159</v>
      </c>
      <c r="D688" s="2">
        <f t="shared" si="51"/>
        <v>1.59</v>
      </c>
      <c r="E688" s="2">
        <v>67.2</v>
      </c>
      <c r="F688" s="22">
        <f t="shared" si="52"/>
        <v>26.581227008425298</v>
      </c>
      <c r="G688" s="2" t="b">
        <v>0</v>
      </c>
      <c r="H688" s="2" t="b">
        <v>0</v>
      </c>
      <c r="I688" s="2" t="b">
        <v>0</v>
      </c>
      <c r="J688" s="2" t="b">
        <v>0</v>
      </c>
      <c r="K688" s="2" t="s">
        <v>1536</v>
      </c>
      <c r="L688" s="2">
        <v>202</v>
      </c>
      <c r="M688" s="2" t="b">
        <v>0</v>
      </c>
      <c r="N688" s="2" t="b">
        <f t="shared" si="53"/>
        <v>0</v>
      </c>
      <c r="O688" s="2" t="b">
        <v>0</v>
      </c>
      <c r="P688" s="2" t="b">
        <f t="shared" si="54"/>
        <v>0</v>
      </c>
      <c r="R688" s="2" t="b">
        <f t="shared" si="55"/>
        <v>0</v>
      </c>
      <c r="S688" s="2" t="s">
        <v>1309</v>
      </c>
      <c r="T688" s="2" t="s">
        <v>1290</v>
      </c>
      <c r="U688" s="2" t="s">
        <v>1278</v>
      </c>
      <c r="V688" s="2" t="s">
        <v>1275</v>
      </c>
    </row>
    <row r="689" spans="1:22" ht="15.75" customHeight="1">
      <c r="A689" s="2" t="s">
        <v>874</v>
      </c>
      <c r="B689" s="2" t="s">
        <v>1280</v>
      </c>
      <c r="C689" s="2">
        <v>178</v>
      </c>
      <c r="D689" s="2">
        <f t="shared" si="51"/>
        <v>1.78</v>
      </c>
      <c r="E689" s="2">
        <v>91</v>
      </c>
      <c r="F689" s="22">
        <f t="shared" si="52"/>
        <v>28.721121070571897</v>
      </c>
      <c r="G689" s="2" t="b">
        <v>0</v>
      </c>
      <c r="H689" s="2" t="b">
        <v>0</v>
      </c>
      <c r="I689" s="2" t="b">
        <v>1</v>
      </c>
      <c r="J689" s="2" t="b">
        <v>0</v>
      </c>
      <c r="K689" s="2" t="s">
        <v>1627</v>
      </c>
      <c r="L689" s="2">
        <v>184</v>
      </c>
      <c r="M689" s="2" t="b">
        <v>1</v>
      </c>
      <c r="N689" s="2" t="b">
        <f t="shared" si="53"/>
        <v>1</v>
      </c>
      <c r="O689" s="2" t="b">
        <v>1</v>
      </c>
      <c r="P689" s="2" t="b">
        <f t="shared" si="54"/>
        <v>1</v>
      </c>
      <c r="Q689" s="2" t="b">
        <v>1</v>
      </c>
      <c r="R689" s="2" t="b">
        <f t="shared" si="55"/>
        <v>1</v>
      </c>
      <c r="S689" s="2" t="s">
        <v>1286</v>
      </c>
      <c r="T689" s="2" t="s">
        <v>1290</v>
      </c>
      <c r="U689" s="2" t="s">
        <v>1274</v>
      </c>
      <c r="V689" s="2" t="s">
        <v>1279</v>
      </c>
    </row>
    <row r="690" spans="1:22" ht="15.75" customHeight="1">
      <c r="A690" s="2" t="s">
        <v>875</v>
      </c>
      <c r="B690" s="2" t="s">
        <v>1307</v>
      </c>
      <c r="C690" s="2">
        <v>175</v>
      </c>
      <c r="D690" s="2">
        <f t="shared" si="51"/>
        <v>1.75</v>
      </c>
      <c r="E690" s="2">
        <v>70.8</v>
      </c>
      <c r="F690" s="22">
        <f t="shared" si="52"/>
        <v>23.118367346938776</v>
      </c>
      <c r="G690" s="2" t="b">
        <v>0</v>
      </c>
      <c r="H690" s="2" t="b">
        <v>0</v>
      </c>
      <c r="I690" s="2" t="b">
        <v>0</v>
      </c>
      <c r="J690" s="2" t="b">
        <v>0</v>
      </c>
      <c r="K690" s="2" t="s">
        <v>1624</v>
      </c>
      <c r="L690" s="2">
        <v>229</v>
      </c>
      <c r="M690" s="2" t="b">
        <v>0</v>
      </c>
      <c r="N690" s="2" t="b">
        <f t="shared" si="53"/>
        <v>0</v>
      </c>
      <c r="O690" s="2" t="b">
        <v>0</v>
      </c>
      <c r="P690" s="2" t="b">
        <f t="shared" si="54"/>
        <v>0</v>
      </c>
      <c r="Q690" s="2" t="b">
        <v>0</v>
      </c>
      <c r="R690" s="2" t="b">
        <f t="shared" si="55"/>
        <v>0</v>
      </c>
      <c r="S690" s="2" t="s">
        <v>1327</v>
      </c>
      <c r="T690" s="2" t="s">
        <v>1273</v>
      </c>
      <c r="U690" s="2" t="s">
        <v>1278</v>
      </c>
      <c r="V690" s="2" t="s">
        <v>1283</v>
      </c>
    </row>
    <row r="691" spans="1:22" ht="15.75" customHeight="1">
      <c r="A691" s="2" t="s">
        <v>876</v>
      </c>
      <c r="B691" s="2" t="s">
        <v>1280</v>
      </c>
      <c r="C691" s="2">
        <v>164</v>
      </c>
      <c r="D691" s="2">
        <f t="shared" si="51"/>
        <v>1.64</v>
      </c>
      <c r="E691" s="2">
        <v>85.7</v>
      </c>
      <c r="F691" s="22">
        <f t="shared" si="52"/>
        <v>31.863474122546108</v>
      </c>
      <c r="G691" s="2" t="b">
        <v>1</v>
      </c>
      <c r="H691" s="2" t="b">
        <v>0</v>
      </c>
      <c r="I691" s="2" t="b">
        <v>0</v>
      </c>
      <c r="J691" s="2" t="b">
        <v>1</v>
      </c>
      <c r="K691" s="2" t="s">
        <v>1522</v>
      </c>
      <c r="L691" s="2">
        <v>228</v>
      </c>
      <c r="M691" s="2" t="b">
        <v>1</v>
      </c>
      <c r="N691" s="2" t="b">
        <f t="shared" si="53"/>
        <v>1</v>
      </c>
      <c r="O691" s="2" t="b">
        <v>0</v>
      </c>
      <c r="P691" s="2" t="b">
        <f t="shared" si="54"/>
        <v>0</v>
      </c>
      <c r="Q691" s="2" t="b">
        <v>1</v>
      </c>
      <c r="R691" s="2" t="b">
        <f t="shared" si="55"/>
        <v>1</v>
      </c>
      <c r="S691" s="2" t="s">
        <v>1265</v>
      </c>
      <c r="T691" s="2" t="s">
        <v>1273</v>
      </c>
      <c r="U691" s="2" t="s">
        <v>1278</v>
      </c>
      <c r="V691" s="2" t="s">
        <v>1279</v>
      </c>
    </row>
    <row r="692" spans="1:22" ht="15.75" customHeight="1">
      <c r="A692" s="2" t="s">
        <v>877</v>
      </c>
      <c r="B692" s="2" t="s">
        <v>1284</v>
      </c>
      <c r="C692" s="2">
        <v>166</v>
      </c>
      <c r="D692" s="2">
        <f t="shared" si="51"/>
        <v>1.66</v>
      </c>
      <c r="E692" s="2">
        <v>74.2</v>
      </c>
      <c r="F692" s="22">
        <f t="shared" si="52"/>
        <v>26.92698504862825</v>
      </c>
      <c r="G692" s="2" t="b">
        <v>1</v>
      </c>
      <c r="H692" s="2" t="b">
        <v>0</v>
      </c>
      <c r="I692" s="2" t="b">
        <v>0</v>
      </c>
      <c r="J692" s="2" t="b">
        <v>0</v>
      </c>
      <c r="K692" s="2" t="s">
        <v>1628</v>
      </c>
      <c r="L692" s="2">
        <v>188</v>
      </c>
      <c r="M692" s="2" t="b">
        <v>0</v>
      </c>
      <c r="N692" s="2" t="b">
        <f t="shared" si="53"/>
        <v>0</v>
      </c>
      <c r="O692" s="2" t="b">
        <v>0</v>
      </c>
      <c r="P692" s="2" t="b">
        <f t="shared" si="54"/>
        <v>0</v>
      </c>
      <c r="R692" s="2" t="b">
        <f t="shared" si="55"/>
        <v>0</v>
      </c>
      <c r="S692" s="2" t="s">
        <v>1309</v>
      </c>
      <c r="T692" s="2" t="s">
        <v>1290</v>
      </c>
      <c r="U692" s="2" t="s">
        <v>1300</v>
      </c>
      <c r="V692" s="2" t="s">
        <v>1287</v>
      </c>
    </row>
    <row r="693" spans="1:22" ht="15.75" customHeight="1">
      <c r="A693" s="2" t="s">
        <v>879</v>
      </c>
      <c r="B693" s="2" t="s">
        <v>1276</v>
      </c>
      <c r="C693" s="2">
        <v>174</v>
      </c>
      <c r="D693" s="2">
        <f t="shared" si="51"/>
        <v>1.74</v>
      </c>
      <c r="E693" s="2">
        <v>69.900000000000006</v>
      </c>
      <c r="F693" s="22">
        <f t="shared" si="52"/>
        <v>23.087594133967499</v>
      </c>
      <c r="G693" s="2" t="b">
        <v>1</v>
      </c>
      <c r="H693" s="2" t="b">
        <v>0</v>
      </c>
      <c r="I693" s="2" t="b">
        <v>0</v>
      </c>
      <c r="J693" s="2" t="b">
        <v>0</v>
      </c>
      <c r="K693" s="2" t="s">
        <v>1599</v>
      </c>
      <c r="L693" s="2">
        <v>181</v>
      </c>
      <c r="M693" s="2" t="b">
        <v>0</v>
      </c>
      <c r="N693" s="2" t="b">
        <f t="shared" si="53"/>
        <v>0</v>
      </c>
      <c r="O693" s="2" t="b">
        <v>0</v>
      </c>
      <c r="P693" s="2" t="b">
        <f t="shared" si="54"/>
        <v>0</v>
      </c>
      <c r="Q693" s="2" t="b">
        <v>0</v>
      </c>
      <c r="R693" s="2" t="b">
        <f t="shared" si="55"/>
        <v>0</v>
      </c>
      <c r="S693" s="2" t="s">
        <v>1327</v>
      </c>
      <c r="T693" s="2" t="s">
        <v>1273</v>
      </c>
      <c r="U693" s="2" t="s">
        <v>1274</v>
      </c>
      <c r="V693" s="2" t="s">
        <v>1296</v>
      </c>
    </row>
    <row r="694" spans="1:22" ht="15.75" customHeight="1">
      <c r="A694" s="2" t="s">
        <v>880</v>
      </c>
      <c r="B694" s="2" t="s">
        <v>1307</v>
      </c>
      <c r="C694" s="2">
        <v>156</v>
      </c>
      <c r="D694" s="2">
        <f t="shared" si="51"/>
        <v>1.56</v>
      </c>
      <c r="E694" s="2">
        <v>83.7</v>
      </c>
      <c r="F694" s="22">
        <f t="shared" si="52"/>
        <v>34.39349112426035</v>
      </c>
      <c r="G694" s="2" t="b">
        <v>0</v>
      </c>
      <c r="H694" s="2" t="b">
        <v>0</v>
      </c>
      <c r="I694" s="2" t="b">
        <v>0</v>
      </c>
      <c r="J694" s="2" t="b">
        <v>1</v>
      </c>
      <c r="K694" s="2" t="s">
        <v>1597</v>
      </c>
      <c r="L694" s="2">
        <v>179</v>
      </c>
      <c r="M694" s="2" t="b">
        <v>1</v>
      </c>
      <c r="N694" s="2" t="b">
        <f t="shared" si="53"/>
        <v>1</v>
      </c>
      <c r="O694" s="2" t="b">
        <v>0</v>
      </c>
      <c r="P694" s="2" t="b">
        <f t="shared" si="54"/>
        <v>0</v>
      </c>
      <c r="Q694" s="2" t="b">
        <v>1</v>
      </c>
      <c r="R694" s="2" t="b">
        <f t="shared" si="55"/>
        <v>1</v>
      </c>
      <c r="S694" s="2" t="s">
        <v>1338</v>
      </c>
      <c r="T694" s="2" t="s">
        <v>1290</v>
      </c>
      <c r="U694" s="2" t="s">
        <v>1274</v>
      </c>
      <c r="V694" s="2" t="s">
        <v>1296</v>
      </c>
    </row>
    <row r="695" spans="1:22" ht="15.75" customHeight="1">
      <c r="A695" s="2" t="s">
        <v>881</v>
      </c>
      <c r="B695" s="2" t="s">
        <v>1301</v>
      </c>
      <c r="C695" s="2">
        <v>175</v>
      </c>
      <c r="D695" s="2">
        <f t="shared" si="51"/>
        <v>1.75</v>
      </c>
      <c r="E695" s="2">
        <v>101.1</v>
      </c>
      <c r="F695" s="22">
        <f t="shared" si="52"/>
        <v>33.012244897959185</v>
      </c>
      <c r="G695" s="2" t="b">
        <v>0</v>
      </c>
      <c r="H695" s="2" t="b">
        <v>0</v>
      </c>
      <c r="I695" s="2" t="b">
        <v>1</v>
      </c>
      <c r="J695" s="2" t="b">
        <v>1</v>
      </c>
      <c r="K695" s="2" t="s">
        <v>1591</v>
      </c>
      <c r="L695" s="2">
        <v>166</v>
      </c>
      <c r="M695" s="2" t="b">
        <v>1</v>
      </c>
      <c r="N695" s="2" t="b">
        <f t="shared" si="53"/>
        <v>1</v>
      </c>
      <c r="O695" s="2" t="b">
        <v>0</v>
      </c>
      <c r="P695" s="2" t="b">
        <f t="shared" si="54"/>
        <v>0</v>
      </c>
      <c r="Q695" s="2" t="b">
        <v>1</v>
      </c>
      <c r="R695" s="2" t="b">
        <f t="shared" si="55"/>
        <v>1</v>
      </c>
      <c r="S695" s="2" t="s">
        <v>1318</v>
      </c>
      <c r="T695" s="2" t="s">
        <v>1290</v>
      </c>
      <c r="U695" s="2" t="s">
        <v>1274</v>
      </c>
      <c r="V695" s="2" t="s">
        <v>1287</v>
      </c>
    </row>
    <row r="696" spans="1:22" ht="15.75" customHeight="1">
      <c r="A696" s="2" t="s">
        <v>882</v>
      </c>
      <c r="B696" s="2" t="s">
        <v>1293</v>
      </c>
      <c r="C696" s="2">
        <v>164</v>
      </c>
      <c r="D696" s="2">
        <f t="shared" si="51"/>
        <v>1.64</v>
      </c>
      <c r="E696" s="2">
        <v>81.5</v>
      </c>
      <c r="F696" s="22">
        <f t="shared" si="52"/>
        <v>30.301903628792392</v>
      </c>
      <c r="G696" s="2" t="b">
        <v>0</v>
      </c>
      <c r="H696" s="2" t="b">
        <v>1</v>
      </c>
      <c r="I696" s="2" t="b">
        <v>1</v>
      </c>
      <c r="J696" s="2" t="b">
        <v>0</v>
      </c>
      <c r="K696" s="2" t="s">
        <v>1407</v>
      </c>
      <c r="L696" s="2">
        <v>199</v>
      </c>
      <c r="M696" s="2" t="b">
        <v>0</v>
      </c>
      <c r="N696" s="2" t="b">
        <f t="shared" si="53"/>
        <v>0</v>
      </c>
      <c r="O696" s="2" t="b">
        <v>1</v>
      </c>
      <c r="P696" s="2" t="b">
        <f t="shared" si="54"/>
        <v>1</v>
      </c>
      <c r="Q696" s="2" t="b">
        <v>1</v>
      </c>
      <c r="R696" s="2" t="b">
        <f t="shared" si="55"/>
        <v>1</v>
      </c>
      <c r="S696" s="2" t="s">
        <v>1338</v>
      </c>
      <c r="T696" s="2" t="s">
        <v>1290</v>
      </c>
      <c r="U696" s="2" t="s">
        <v>1278</v>
      </c>
      <c r="V696" s="2" t="s">
        <v>1287</v>
      </c>
    </row>
    <row r="697" spans="1:22" ht="15.75" customHeight="1">
      <c r="A697" s="2" t="s">
        <v>883</v>
      </c>
      <c r="B697" s="2" t="s">
        <v>1280</v>
      </c>
      <c r="C697" s="2">
        <v>170</v>
      </c>
      <c r="D697" s="2">
        <f t="shared" si="51"/>
        <v>1.7</v>
      </c>
      <c r="E697" s="2">
        <v>85.2</v>
      </c>
      <c r="F697" s="22">
        <f t="shared" si="52"/>
        <v>29.480968858131494</v>
      </c>
      <c r="G697" s="2" t="b">
        <v>1</v>
      </c>
      <c r="H697" s="2" t="b">
        <v>0</v>
      </c>
      <c r="I697" s="2" t="b">
        <v>1</v>
      </c>
      <c r="J697" s="2" t="b">
        <v>1</v>
      </c>
      <c r="K697" s="2" t="s">
        <v>1595</v>
      </c>
      <c r="L697" s="2">
        <v>210</v>
      </c>
      <c r="M697" s="2" t="b">
        <v>1</v>
      </c>
      <c r="N697" s="2" t="b">
        <f t="shared" si="53"/>
        <v>1</v>
      </c>
      <c r="O697" s="2" t="b">
        <v>0</v>
      </c>
      <c r="P697" s="2" t="b">
        <f t="shared" si="54"/>
        <v>0</v>
      </c>
      <c r="Q697" s="2" t="b">
        <v>1</v>
      </c>
      <c r="R697" s="2" t="b">
        <f t="shared" si="55"/>
        <v>1</v>
      </c>
      <c r="S697" s="2" t="s">
        <v>1286</v>
      </c>
      <c r="T697" s="2" t="s">
        <v>1290</v>
      </c>
      <c r="U697" s="2" t="s">
        <v>1300</v>
      </c>
      <c r="V697" s="2" t="s">
        <v>1287</v>
      </c>
    </row>
    <row r="698" spans="1:22" ht="15.75" customHeight="1">
      <c r="A698" s="2" t="s">
        <v>884</v>
      </c>
      <c r="B698" s="2" t="s">
        <v>1301</v>
      </c>
      <c r="C698" s="2">
        <v>164</v>
      </c>
      <c r="D698" s="2">
        <f t="shared" si="51"/>
        <v>1.64</v>
      </c>
      <c r="E698" s="2">
        <v>84.2</v>
      </c>
      <c r="F698" s="22">
        <f t="shared" si="52"/>
        <v>31.305770374776923</v>
      </c>
      <c r="G698" s="2" t="b">
        <v>0</v>
      </c>
      <c r="H698" s="2" t="b">
        <v>0</v>
      </c>
      <c r="I698" s="2" t="b">
        <v>1</v>
      </c>
      <c r="J698" s="2" t="b">
        <v>0</v>
      </c>
      <c r="K698" s="2" t="s">
        <v>1629</v>
      </c>
      <c r="L698" s="2">
        <v>217</v>
      </c>
      <c r="M698" s="2" t="b">
        <v>0</v>
      </c>
      <c r="N698" s="2" t="b">
        <f t="shared" si="53"/>
        <v>0</v>
      </c>
      <c r="O698" s="2" t="b">
        <v>1</v>
      </c>
      <c r="P698" s="2" t="b">
        <f t="shared" si="54"/>
        <v>1</v>
      </c>
      <c r="Q698" s="2" t="b">
        <v>1</v>
      </c>
      <c r="R698" s="2" t="b">
        <f t="shared" si="55"/>
        <v>1</v>
      </c>
      <c r="S698" s="2" t="s">
        <v>1309</v>
      </c>
      <c r="T698" s="2" t="s">
        <v>1273</v>
      </c>
      <c r="U698" s="2" t="s">
        <v>1274</v>
      </c>
      <c r="V698" s="2" t="s">
        <v>1296</v>
      </c>
    </row>
    <row r="699" spans="1:22" ht="15.75" customHeight="1">
      <c r="A699" s="2" t="s">
        <v>885</v>
      </c>
      <c r="B699" s="2" t="s">
        <v>1301</v>
      </c>
      <c r="C699" s="2">
        <v>173</v>
      </c>
      <c r="D699" s="2">
        <f t="shared" si="51"/>
        <v>1.73</v>
      </c>
      <c r="E699" s="2">
        <v>60.6</v>
      </c>
      <c r="F699" s="22">
        <f t="shared" si="52"/>
        <v>20.247920077516788</v>
      </c>
      <c r="G699" s="2" t="b">
        <v>1</v>
      </c>
      <c r="H699" s="2" t="b">
        <v>0</v>
      </c>
      <c r="I699" s="2" t="b">
        <v>0</v>
      </c>
      <c r="J699" s="2" t="b">
        <v>0</v>
      </c>
      <c r="K699" s="2" t="s">
        <v>1568</v>
      </c>
      <c r="L699" s="2">
        <v>190</v>
      </c>
      <c r="M699" s="2" t="b">
        <v>0</v>
      </c>
      <c r="N699" s="2" t="b">
        <f t="shared" si="53"/>
        <v>0</v>
      </c>
      <c r="O699" s="2" t="b">
        <v>0</v>
      </c>
      <c r="P699" s="2" t="b">
        <f t="shared" si="54"/>
        <v>0</v>
      </c>
      <c r="Q699" s="2" t="b">
        <v>0</v>
      </c>
      <c r="R699" s="2" t="b">
        <f t="shared" si="55"/>
        <v>0</v>
      </c>
      <c r="S699" s="2" t="s">
        <v>1272</v>
      </c>
      <c r="T699" s="2" t="s">
        <v>1290</v>
      </c>
      <c r="U699" s="2" t="s">
        <v>1278</v>
      </c>
      <c r="V699" s="2" t="s">
        <v>1287</v>
      </c>
    </row>
    <row r="700" spans="1:22" ht="15.75" customHeight="1">
      <c r="A700" s="2" t="s">
        <v>886</v>
      </c>
      <c r="B700" s="2" t="s">
        <v>1270</v>
      </c>
      <c r="C700" s="2">
        <v>179</v>
      </c>
      <c r="D700" s="2">
        <f t="shared" si="51"/>
        <v>1.79</v>
      </c>
      <c r="E700" s="2">
        <v>93.6</v>
      </c>
      <c r="F700" s="22">
        <f t="shared" si="52"/>
        <v>29.212571392902841</v>
      </c>
      <c r="G700" s="2" t="b">
        <v>0</v>
      </c>
      <c r="H700" s="2" t="b">
        <v>0</v>
      </c>
      <c r="I700" s="2" t="b">
        <v>0</v>
      </c>
      <c r="J700" s="2" t="b">
        <v>0</v>
      </c>
      <c r="K700" s="2" t="s">
        <v>1431</v>
      </c>
      <c r="L700" s="2">
        <v>196</v>
      </c>
      <c r="M700" s="2" t="b">
        <v>0</v>
      </c>
      <c r="N700" s="2" t="b">
        <f t="shared" si="53"/>
        <v>0</v>
      </c>
      <c r="O700" s="2" t="b">
        <v>1</v>
      </c>
      <c r="P700" s="2" t="b">
        <f t="shared" si="54"/>
        <v>1</v>
      </c>
      <c r="Q700" s="2" t="b">
        <v>1</v>
      </c>
      <c r="R700" s="2" t="b">
        <f t="shared" si="55"/>
        <v>1</v>
      </c>
      <c r="S700" s="2" t="s">
        <v>1327</v>
      </c>
      <c r="U700" s="2" t="s">
        <v>1278</v>
      </c>
      <c r="V700" s="2" t="s">
        <v>1296</v>
      </c>
    </row>
    <row r="701" spans="1:22" ht="15.75" customHeight="1">
      <c r="A701" s="2" t="s">
        <v>887</v>
      </c>
      <c r="B701" s="2" t="s">
        <v>1270</v>
      </c>
      <c r="C701" s="2">
        <v>166</v>
      </c>
      <c r="D701" s="2">
        <f t="shared" si="51"/>
        <v>1.66</v>
      </c>
      <c r="E701" s="2">
        <v>92.1</v>
      </c>
      <c r="F701" s="22">
        <f t="shared" si="52"/>
        <v>33.422848018580346</v>
      </c>
      <c r="G701" s="2" t="b">
        <v>0</v>
      </c>
      <c r="H701" s="2" t="b">
        <v>0</v>
      </c>
      <c r="I701" s="2" t="b">
        <v>0</v>
      </c>
      <c r="J701" s="2" t="b">
        <v>1</v>
      </c>
      <c r="K701" s="2" t="s">
        <v>1528</v>
      </c>
      <c r="L701" s="2">
        <v>167</v>
      </c>
      <c r="M701" s="2" t="b">
        <v>1</v>
      </c>
      <c r="N701" s="2" t="b">
        <f t="shared" si="53"/>
        <v>1</v>
      </c>
      <c r="O701" s="2" t="b">
        <v>0</v>
      </c>
      <c r="P701" s="2" t="b">
        <f t="shared" si="54"/>
        <v>0</v>
      </c>
      <c r="Q701" s="2" t="b">
        <v>1</v>
      </c>
      <c r="R701" s="2" t="b">
        <f t="shared" si="55"/>
        <v>1</v>
      </c>
      <c r="S701" s="2" t="s">
        <v>1265</v>
      </c>
      <c r="T701" s="2" t="s">
        <v>1290</v>
      </c>
      <c r="U701" s="2" t="s">
        <v>1300</v>
      </c>
      <c r="V701" s="2" t="s">
        <v>1275</v>
      </c>
    </row>
    <row r="702" spans="1:22" ht="15.75" customHeight="1">
      <c r="A702" s="2" t="s">
        <v>888</v>
      </c>
      <c r="B702" s="2" t="s">
        <v>1293</v>
      </c>
      <c r="C702" s="2">
        <v>162</v>
      </c>
      <c r="D702" s="2">
        <f t="shared" si="51"/>
        <v>1.62</v>
      </c>
      <c r="E702" s="2">
        <v>55.7</v>
      </c>
      <c r="F702" s="22">
        <f t="shared" si="52"/>
        <v>21.223898795915254</v>
      </c>
      <c r="G702" s="2" t="b">
        <v>1</v>
      </c>
      <c r="H702" s="2" t="b">
        <v>0</v>
      </c>
      <c r="I702" s="2" t="b">
        <v>1</v>
      </c>
      <c r="J702" s="2" t="b">
        <v>0</v>
      </c>
      <c r="K702" s="2" t="s">
        <v>1334</v>
      </c>
      <c r="L702" s="2">
        <v>164</v>
      </c>
      <c r="N702" s="2" t="b">
        <f t="shared" si="53"/>
        <v>0</v>
      </c>
      <c r="O702" s="2" t="b">
        <v>0</v>
      </c>
      <c r="P702" s="2" t="b">
        <f t="shared" si="54"/>
        <v>0</v>
      </c>
      <c r="Q702" s="2" t="b">
        <v>0</v>
      </c>
      <c r="R702" s="2" t="b">
        <f t="shared" si="55"/>
        <v>0</v>
      </c>
      <c r="S702" s="2" t="s">
        <v>1318</v>
      </c>
      <c r="U702" s="2" t="s">
        <v>1274</v>
      </c>
      <c r="V702" s="2" t="s">
        <v>1275</v>
      </c>
    </row>
    <row r="703" spans="1:22" ht="15.75" customHeight="1">
      <c r="A703" s="2" t="s">
        <v>890</v>
      </c>
      <c r="B703" s="2" t="s">
        <v>1293</v>
      </c>
      <c r="C703" s="2">
        <v>163</v>
      </c>
      <c r="D703" s="2">
        <f t="shared" si="51"/>
        <v>1.63</v>
      </c>
      <c r="E703" s="2">
        <v>82.2</v>
      </c>
      <c r="F703" s="22">
        <f t="shared" si="52"/>
        <v>30.938311566110883</v>
      </c>
      <c r="G703" s="2" t="b">
        <v>1</v>
      </c>
      <c r="H703" s="2" t="b">
        <v>0</v>
      </c>
      <c r="I703" s="2" t="b">
        <v>0</v>
      </c>
      <c r="J703" s="2" t="b">
        <v>1</v>
      </c>
      <c r="K703" s="2" t="s">
        <v>1467</v>
      </c>
      <c r="L703" s="2">
        <v>185</v>
      </c>
      <c r="M703" s="2" t="b">
        <v>1</v>
      </c>
      <c r="N703" s="2" t="b">
        <f t="shared" si="53"/>
        <v>1</v>
      </c>
      <c r="O703" s="2" t="b">
        <v>0</v>
      </c>
      <c r="P703" s="2" t="b">
        <f t="shared" si="54"/>
        <v>0</v>
      </c>
      <c r="Q703" s="2" t="b">
        <v>1</v>
      </c>
      <c r="R703" s="2" t="b">
        <f t="shared" si="55"/>
        <v>1</v>
      </c>
      <c r="S703" s="2" t="s">
        <v>1282</v>
      </c>
      <c r="T703" s="2" t="s">
        <v>1290</v>
      </c>
      <c r="U703" s="2" t="s">
        <v>1274</v>
      </c>
      <c r="V703" s="2" t="s">
        <v>1275</v>
      </c>
    </row>
    <row r="704" spans="1:22" ht="15.75" customHeight="1">
      <c r="A704" s="2" t="s">
        <v>891</v>
      </c>
      <c r="B704" s="2" t="s">
        <v>1280</v>
      </c>
      <c r="C704" s="2">
        <v>159</v>
      </c>
      <c r="D704" s="2">
        <f t="shared" si="51"/>
        <v>1.59</v>
      </c>
      <c r="E704" s="2">
        <v>54.2</v>
      </c>
      <c r="F704" s="22">
        <f t="shared" si="52"/>
        <v>21.43902535500969</v>
      </c>
      <c r="G704" s="2" t="b">
        <v>0</v>
      </c>
      <c r="H704" s="2" t="b">
        <v>0</v>
      </c>
      <c r="I704" s="2" t="b">
        <v>1</v>
      </c>
      <c r="J704" s="2" t="b">
        <v>0</v>
      </c>
      <c r="K704" s="2" t="s">
        <v>1354</v>
      </c>
      <c r="L704" s="2">
        <v>225</v>
      </c>
      <c r="N704" s="2" t="b">
        <f t="shared" si="53"/>
        <v>0</v>
      </c>
      <c r="O704" s="2" t="b">
        <v>0</v>
      </c>
      <c r="P704" s="2" t="b">
        <f t="shared" si="54"/>
        <v>0</v>
      </c>
      <c r="Q704" s="2" t="b">
        <v>0</v>
      </c>
      <c r="R704" s="2" t="b">
        <f t="shared" si="55"/>
        <v>0</v>
      </c>
      <c r="S704" s="2" t="s">
        <v>1305</v>
      </c>
      <c r="T704" s="2" t="s">
        <v>1273</v>
      </c>
      <c r="U704" s="2" t="s">
        <v>1300</v>
      </c>
      <c r="V704" s="2" t="s">
        <v>1287</v>
      </c>
    </row>
    <row r="705" spans="1:22" ht="15.75" customHeight="1">
      <c r="A705" s="2" t="s">
        <v>892</v>
      </c>
      <c r="B705" s="2" t="s">
        <v>1307</v>
      </c>
      <c r="C705" s="2">
        <v>161</v>
      </c>
      <c r="D705" s="2">
        <f t="shared" si="51"/>
        <v>1.61</v>
      </c>
      <c r="E705" s="2">
        <v>67</v>
      </c>
      <c r="F705" s="22">
        <f t="shared" si="52"/>
        <v>25.847768218818715</v>
      </c>
      <c r="G705" s="2" t="b">
        <v>0</v>
      </c>
      <c r="H705" s="2" t="b">
        <v>0</v>
      </c>
      <c r="I705" s="2" t="b">
        <v>0</v>
      </c>
      <c r="J705" s="2" t="b">
        <v>0</v>
      </c>
      <c r="K705" s="2" t="s">
        <v>1306</v>
      </c>
      <c r="L705" s="2">
        <v>208</v>
      </c>
      <c r="M705" s="2" t="b">
        <v>0</v>
      </c>
      <c r="N705" s="2" t="b">
        <f t="shared" si="53"/>
        <v>0</v>
      </c>
      <c r="O705" s="2" t="b">
        <v>0</v>
      </c>
      <c r="P705" s="2" t="b">
        <f t="shared" si="54"/>
        <v>0</v>
      </c>
      <c r="Q705" s="2" t="b">
        <v>0</v>
      </c>
      <c r="R705" s="2" t="b">
        <f t="shared" si="55"/>
        <v>0</v>
      </c>
      <c r="S705" s="2" t="s">
        <v>1272</v>
      </c>
      <c r="T705" s="2" t="s">
        <v>1273</v>
      </c>
      <c r="U705" s="2" t="s">
        <v>1300</v>
      </c>
      <c r="V705" s="2" t="s">
        <v>1283</v>
      </c>
    </row>
    <row r="706" spans="1:22" ht="15.75" customHeight="1">
      <c r="A706" s="2" t="s">
        <v>893</v>
      </c>
      <c r="B706" s="2" t="s">
        <v>1276</v>
      </c>
      <c r="C706" s="2">
        <v>157</v>
      </c>
      <c r="D706" s="2">
        <f t="shared" si="51"/>
        <v>1.57</v>
      </c>
      <c r="E706" s="2">
        <v>80</v>
      </c>
      <c r="F706" s="22">
        <f t="shared" si="52"/>
        <v>32.455677715120288</v>
      </c>
      <c r="G706" s="2" t="b">
        <v>0</v>
      </c>
      <c r="H706" s="2" t="b">
        <v>0</v>
      </c>
      <c r="I706" s="2" t="b">
        <v>0</v>
      </c>
      <c r="J706" s="2" t="b">
        <v>0</v>
      </c>
      <c r="K706" s="2" t="s">
        <v>1297</v>
      </c>
      <c r="L706" s="2">
        <v>193</v>
      </c>
      <c r="M706" s="2" t="b">
        <v>1</v>
      </c>
      <c r="N706" s="2" t="b">
        <f t="shared" si="53"/>
        <v>1</v>
      </c>
      <c r="O706" s="2" t="b">
        <v>0</v>
      </c>
      <c r="P706" s="2" t="b">
        <f t="shared" si="54"/>
        <v>0</v>
      </c>
      <c r="Q706" s="2" t="b">
        <v>1</v>
      </c>
      <c r="R706" s="2" t="b">
        <f t="shared" si="55"/>
        <v>1</v>
      </c>
      <c r="S706" s="2" t="s">
        <v>1286</v>
      </c>
      <c r="T706" s="2" t="s">
        <v>1290</v>
      </c>
      <c r="U706" s="2" t="s">
        <v>1278</v>
      </c>
      <c r="V706" s="2" t="s">
        <v>1279</v>
      </c>
    </row>
    <row r="707" spans="1:22" ht="15.75" customHeight="1">
      <c r="A707" s="2" t="s">
        <v>894</v>
      </c>
      <c r="B707" s="2" t="s">
        <v>1293</v>
      </c>
      <c r="C707" s="2">
        <v>158</v>
      </c>
      <c r="D707" s="2">
        <f t="shared" ref="D707:D770" si="56">C707/100</f>
        <v>1.58</v>
      </c>
      <c r="E707" s="2">
        <v>80.599999999999994</v>
      </c>
      <c r="F707" s="22">
        <f t="shared" ref="F707:F770" si="57">E707/(D707*D707)</f>
        <v>32.286492549270946</v>
      </c>
      <c r="G707" s="2" t="b">
        <v>0</v>
      </c>
      <c r="H707" s="2" t="b">
        <v>1</v>
      </c>
      <c r="I707" s="2" t="b">
        <v>0</v>
      </c>
      <c r="J707" s="2" t="b">
        <v>1</v>
      </c>
      <c r="K707" s="2" t="s">
        <v>1325</v>
      </c>
      <c r="L707" s="2">
        <v>204</v>
      </c>
      <c r="M707" s="2" t="b">
        <v>1</v>
      </c>
      <c r="N707" s="2" t="b">
        <f t="shared" ref="N707:N770" si="58">IF(ISBLANK(M707),FALSE,IF(M707 ="Yes",TRUE,IF(M707="No",FALSE,M707)))</f>
        <v>1</v>
      </c>
      <c r="P707" s="2" t="b">
        <f t="shared" ref="P707:P770" si="59">IF(ISBLANK(O707),FALSE,IF(O707 ="Yes",TRUE,IF(O707="No",FALSE,O707)))</f>
        <v>0</v>
      </c>
      <c r="Q707" s="2" t="b">
        <v>1</v>
      </c>
      <c r="R707" s="2" t="b">
        <f t="shared" ref="R707:R770" si="60">IF(ISBLANK(Q707),FALSE,IF(Q707 ="Yes",TRUE,IF(Q707="No",FALSE,Q707)))</f>
        <v>1</v>
      </c>
      <c r="S707" s="2" t="s">
        <v>1329</v>
      </c>
      <c r="T707" s="2" t="s">
        <v>1273</v>
      </c>
      <c r="U707" s="2" t="s">
        <v>1278</v>
      </c>
      <c r="V707" s="2" t="s">
        <v>1287</v>
      </c>
    </row>
    <row r="708" spans="1:22" ht="15.75" customHeight="1">
      <c r="A708" s="2" t="s">
        <v>895</v>
      </c>
      <c r="B708" s="2" t="s">
        <v>1270</v>
      </c>
      <c r="C708" s="2">
        <v>175</v>
      </c>
      <c r="D708" s="2">
        <f t="shared" si="56"/>
        <v>1.75</v>
      </c>
      <c r="E708" s="2">
        <v>80.900000000000006</v>
      </c>
      <c r="F708" s="22">
        <f t="shared" si="57"/>
        <v>26.416326530612245</v>
      </c>
      <c r="G708" s="2" t="b">
        <v>0</v>
      </c>
      <c r="H708" s="2" t="b">
        <v>0</v>
      </c>
      <c r="I708" s="2" t="b">
        <v>0</v>
      </c>
      <c r="J708" s="2" t="b">
        <v>0</v>
      </c>
      <c r="K708" s="2" t="s">
        <v>1399</v>
      </c>
      <c r="L708" s="2">
        <v>189</v>
      </c>
      <c r="M708" s="2" t="b">
        <v>0</v>
      </c>
      <c r="N708" s="2" t="b">
        <f t="shared" si="58"/>
        <v>0</v>
      </c>
      <c r="O708" s="2" t="b">
        <v>0</v>
      </c>
      <c r="P708" s="2" t="b">
        <f t="shared" si="59"/>
        <v>0</v>
      </c>
      <c r="Q708" s="2" t="b">
        <v>0</v>
      </c>
      <c r="R708" s="2" t="b">
        <f t="shared" si="60"/>
        <v>0</v>
      </c>
      <c r="S708" s="2" t="s">
        <v>1295</v>
      </c>
      <c r="T708" s="2" t="s">
        <v>1273</v>
      </c>
      <c r="U708" s="2" t="s">
        <v>1278</v>
      </c>
      <c r="V708" s="2" t="s">
        <v>1275</v>
      </c>
    </row>
    <row r="709" spans="1:22" ht="15.75" customHeight="1">
      <c r="A709" s="2" t="s">
        <v>896</v>
      </c>
      <c r="B709" s="2" t="s">
        <v>1301</v>
      </c>
      <c r="C709" s="2">
        <v>152</v>
      </c>
      <c r="D709" s="2">
        <f t="shared" si="56"/>
        <v>1.52</v>
      </c>
      <c r="E709" s="2">
        <v>61.8</v>
      </c>
      <c r="F709" s="22">
        <f t="shared" si="57"/>
        <v>26.748614958448751</v>
      </c>
      <c r="G709" s="2" t="b">
        <v>0</v>
      </c>
      <c r="H709" s="2" t="b">
        <v>0</v>
      </c>
      <c r="I709" s="2" t="b">
        <v>0</v>
      </c>
      <c r="J709" s="2" t="b">
        <v>0</v>
      </c>
      <c r="K709" s="2" t="s">
        <v>1610</v>
      </c>
      <c r="L709" s="2">
        <v>187</v>
      </c>
      <c r="M709" s="2" t="b">
        <v>0</v>
      </c>
      <c r="N709" s="2" t="b">
        <f t="shared" si="58"/>
        <v>0</v>
      </c>
      <c r="O709" s="2" t="b">
        <v>0</v>
      </c>
      <c r="P709" s="2" t="b">
        <f t="shared" si="59"/>
        <v>0</v>
      </c>
      <c r="Q709" s="2" t="b">
        <v>0</v>
      </c>
      <c r="R709" s="2" t="b">
        <f t="shared" si="60"/>
        <v>0</v>
      </c>
      <c r="S709" s="2" t="s">
        <v>1327</v>
      </c>
      <c r="T709" s="2" t="s">
        <v>1290</v>
      </c>
      <c r="U709" s="2" t="s">
        <v>1278</v>
      </c>
      <c r="V709" s="2" t="s">
        <v>1296</v>
      </c>
    </row>
    <row r="710" spans="1:22" ht="15.75" customHeight="1">
      <c r="A710" s="2" t="s">
        <v>897</v>
      </c>
      <c r="B710" s="2" t="s">
        <v>1307</v>
      </c>
      <c r="C710" s="2">
        <v>173</v>
      </c>
      <c r="D710" s="2">
        <f t="shared" si="56"/>
        <v>1.73</v>
      </c>
      <c r="E710" s="2">
        <v>86.7</v>
      </c>
      <c r="F710" s="22">
        <f t="shared" si="57"/>
        <v>28.96855892278392</v>
      </c>
      <c r="G710" s="2" t="b">
        <v>1</v>
      </c>
      <c r="H710" s="2" t="b">
        <v>0</v>
      </c>
      <c r="I710" s="2" t="b">
        <v>0</v>
      </c>
      <c r="J710" s="2" t="b">
        <v>0</v>
      </c>
      <c r="K710" s="2" t="s">
        <v>1354</v>
      </c>
      <c r="L710" s="2">
        <v>198</v>
      </c>
      <c r="M710" s="2" t="b">
        <v>0</v>
      </c>
      <c r="N710" s="2" t="b">
        <f t="shared" si="58"/>
        <v>0</v>
      </c>
      <c r="O710" s="2" t="b">
        <v>1</v>
      </c>
      <c r="P710" s="2" t="b">
        <f t="shared" si="59"/>
        <v>1</v>
      </c>
      <c r="Q710" s="2" t="b">
        <v>1</v>
      </c>
      <c r="R710" s="2" t="b">
        <f t="shared" si="60"/>
        <v>1</v>
      </c>
      <c r="S710" s="2" t="s">
        <v>1289</v>
      </c>
      <c r="T710" s="2" t="s">
        <v>1290</v>
      </c>
      <c r="U710" s="2" t="s">
        <v>1278</v>
      </c>
      <c r="V710" s="2" t="s">
        <v>1296</v>
      </c>
    </row>
    <row r="711" spans="1:22" ht="15.75" customHeight="1">
      <c r="A711" s="2" t="s">
        <v>898</v>
      </c>
      <c r="B711" s="2" t="s">
        <v>1293</v>
      </c>
      <c r="C711" s="2">
        <v>172</v>
      </c>
      <c r="D711" s="2">
        <f t="shared" si="56"/>
        <v>1.72</v>
      </c>
      <c r="E711" s="2">
        <v>64.8</v>
      </c>
      <c r="F711" s="22">
        <f t="shared" si="57"/>
        <v>21.903731746890212</v>
      </c>
      <c r="G711" s="2" t="b">
        <v>0</v>
      </c>
      <c r="H711" s="2" t="b">
        <v>0</v>
      </c>
      <c r="I711" s="2" t="b">
        <v>1</v>
      </c>
      <c r="J711" s="2" t="b">
        <v>0</v>
      </c>
      <c r="K711" s="2" t="s">
        <v>1271</v>
      </c>
      <c r="L711" s="2">
        <v>183</v>
      </c>
      <c r="M711" s="2" t="b">
        <v>0</v>
      </c>
      <c r="N711" s="2" t="b">
        <f t="shared" si="58"/>
        <v>0</v>
      </c>
      <c r="P711" s="2" t="b">
        <f t="shared" si="59"/>
        <v>0</v>
      </c>
      <c r="Q711" s="2" t="b">
        <v>0</v>
      </c>
      <c r="R711" s="2" t="b">
        <f t="shared" si="60"/>
        <v>0</v>
      </c>
      <c r="S711" s="2" t="s">
        <v>1292</v>
      </c>
      <c r="T711" s="2" t="s">
        <v>1290</v>
      </c>
      <c r="U711" s="2" t="s">
        <v>1300</v>
      </c>
      <c r="V711" s="2" t="s">
        <v>1283</v>
      </c>
    </row>
    <row r="712" spans="1:22" ht="15.75" customHeight="1">
      <c r="A712" s="2" t="s">
        <v>899</v>
      </c>
      <c r="B712" s="2" t="s">
        <v>1319</v>
      </c>
      <c r="C712" s="2">
        <v>151</v>
      </c>
      <c r="D712" s="2">
        <f t="shared" si="56"/>
        <v>1.51</v>
      </c>
      <c r="E712" s="2">
        <v>65.099999999999994</v>
      </c>
      <c r="F712" s="22">
        <f t="shared" si="57"/>
        <v>28.551379325468179</v>
      </c>
      <c r="G712" s="2" t="b">
        <v>0</v>
      </c>
      <c r="H712" s="2" t="b">
        <v>1</v>
      </c>
      <c r="I712" s="2" t="b">
        <v>0</v>
      </c>
      <c r="J712" s="2" t="b">
        <v>1</v>
      </c>
      <c r="K712" s="2" t="s">
        <v>1589</v>
      </c>
      <c r="L712" s="2">
        <v>189</v>
      </c>
      <c r="M712" s="2" t="b">
        <v>1</v>
      </c>
      <c r="N712" s="2" t="b">
        <f t="shared" si="58"/>
        <v>1</v>
      </c>
      <c r="O712" s="2" t="b">
        <v>1</v>
      </c>
      <c r="P712" s="2" t="b">
        <f t="shared" si="59"/>
        <v>1</v>
      </c>
      <c r="Q712" s="2" t="b">
        <v>1</v>
      </c>
      <c r="R712" s="2" t="b">
        <f t="shared" si="60"/>
        <v>1</v>
      </c>
      <c r="S712" s="2" t="s">
        <v>1338</v>
      </c>
      <c r="T712" s="2" t="s">
        <v>1290</v>
      </c>
      <c r="U712" s="2" t="s">
        <v>1274</v>
      </c>
      <c r="V712" s="2" t="s">
        <v>1275</v>
      </c>
    </row>
    <row r="713" spans="1:22" ht="15.75" customHeight="1">
      <c r="A713" s="2" t="s">
        <v>900</v>
      </c>
      <c r="B713" s="2" t="s">
        <v>1301</v>
      </c>
      <c r="C713" s="2">
        <v>169</v>
      </c>
      <c r="D713" s="2">
        <f t="shared" si="56"/>
        <v>1.69</v>
      </c>
      <c r="E713" s="2">
        <v>96.4</v>
      </c>
      <c r="F713" s="22">
        <f t="shared" si="57"/>
        <v>33.752319596652782</v>
      </c>
      <c r="G713" s="2" t="b">
        <v>1</v>
      </c>
      <c r="H713" s="2" t="b">
        <v>0</v>
      </c>
      <c r="I713" s="2" t="b">
        <v>0</v>
      </c>
      <c r="J713" s="2" t="b">
        <v>0</v>
      </c>
      <c r="K713" s="2" t="s">
        <v>1433</v>
      </c>
      <c r="L713" s="2">
        <v>164</v>
      </c>
      <c r="M713" s="2" t="b">
        <v>0</v>
      </c>
      <c r="N713" s="2" t="b">
        <f t="shared" si="58"/>
        <v>0</v>
      </c>
      <c r="O713" s="2" t="b">
        <v>1</v>
      </c>
      <c r="P713" s="2" t="b">
        <f t="shared" si="59"/>
        <v>1</v>
      </c>
      <c r="Q713" s="2" t="b">
        <v>1</v>
      </c>
      <c r="R713" s="2" t="b">
        <f t="shared" si="60"/>
        <v>1</v>
      </c>
      <c r="S713" s="2" t="s">
        <v>1272</v>
      </c>
      <c r="T713" s="2" t="s">
        <v>1290</v>
      </c>
      <c r="U713" s="2" t="s">
        <v>1274</v>
      </c>
      <c r="V713" s="2" t="s">
        <v>1283</v>
      </c>
    </row>
    <row r="714" spans="1:22" ht="15.75" customHeight="1">
      <c r="A714" s="2" t="s">
        <v>901</v>
      </c>
      <c r="B714" s="2" t="s">
        <v>1319</v>
      </c>
      <c r="C714" s="2">
        <v>165</v>
      </c>
      <c r="D714" s="2">
        <f t="shared" si="56"/>
        <v>1.65</v>
      </c>
      <c r="E714" s="2">
        <v>64.8</v>
      </c>
      <c r="F714" s="22">
        <f t="shared" si="57"/>
        <v>23.801652892561986</v>
      </c>
      <c r="G714" s="2" t="b">
        <v>0</v>
      </c>
      <c r="H714" s="2" t="b">
        <v>1</v>
      </c>
      <c r="I714" s="2" t="b">
        <v>0</v>
      </c>
      <c r="J714" s="2" t="b">
        <v>0</v>
      </c>
      <c r="K714" s="2" t="s">
        <v>1479</v>
      </c>
      <c r="L714" s="2">
        <v>158</v>
      </c>
      <c r="M714" s="2" t="b">
        <v>0</v>
      </c>
      <c r="N714" s="2" t="b">
        <f t="shared" si="58"/>
        <v>0</v>
      </c>
      <c r="O714" s="2" t="b">
        <v>0</v>
      </c>
      <c r="P714" s="2" t="b">
        <f t="shared" si="59"/>
        <v>0</v>
      </c>
      <c r="Q714" s="2" t="b">
        <v>0</v>
      </c>
      <c r="R714" s="2" t="b">
        <f t="shared" si="60"/>
        <v>0</v>
      </c>
      <c r="S714" s="2" t="s">
        <v>1318</v>
      </c>
      <c r="T714" s="2" t="s">
        <v>1290</v>
      </c>
      <c r="U714" s="2" t="s">
        <v>1300</v>
      </c>
      <c r="V714" s="2" t="s">
        <v>1275</v>
      </c>
    </row>
    <row r="715" spans="1:22" ht="15.75" customHeight="1">
      <c r="A715" s="2" t="s">
        <v>902</v>
      </c>
      <c r="B715" s="2" t="s">
        <v>1280</v>
      </c>
      <c r="C715" s="2">
        <v>172</v>
      </c>
      <c r="D715" s="2">
        <f t="shared" si="56"/>
        <v>1.72</v>
      </c>
      <c r="E715" s="2">
        <v>68.5</v>
      </c>
      <c r="F715" s="22">
        <f t="shared" si="57"/>
        <v>23.154407787993513</v>
      </c>
      <c r="G715" s="2" t="b">
        <v>1</v>
      </c>
      <c r="H715" s="2" t="b">
        <v>0</v>
      </c>
      <c r="I715" s="2" t="b">
        <v>1</v>
      </c>
      <c r="J715" s="2" t="b">
        <v>0</v>
      </c>
      <c r="K715" s="2" t="s">
        <v>1464</v>
      </c>
      <c r="L715" s="2">
        <v>195</v>
      </c>
      <c r="M715" s="2" t="b">
        <v>0</v>
      </c>
      <c r="N715" s="2" t="b">
        <f t="shared" si="58"/>
        <v>0</v>
      </c>
      <c r="O715" s="2" t="b">
        <v>0</v>
      </c>
      <c r="P715" s="2" t="b">
        <f t="shared" si="59"/>
        <v>0</v>
      </c>
      <c r="Q715" s="2" t="b">
        <v>0</v>
      </c>
      <c r="R715" s="2" t="b">
        <f t="shared" si="60"/>
        <v>0</v>
      </c>
      <c r="S715" s="2" t="s">
        <v>1338</v>
      </c>
      <c r="T715" s="2" t="s">
        <v>1290</v>
      </c>
      <c r="U715" s="2" t="s">
        <v>1274</v>
      </c>
      <c r="V715" s="2" t="s">
        <v>1287</v>
      </c>
    </row>
    <row r="716" spans="1:22" ht="15.75" customHeight="1">
      <c r="A716" s="2" t="s">
        <v>903</v>
      </c>
      <c r="B716" s="2" t="s">
        <v>1293</v>
      </c>
      <c r="C716" s="2">
        <v>162</v>
      </c>
      <c r="D716" s="2">
        <f t="shared" si="56"/>
        <v>1.62</v>
      </c>
      <c r="E716" s="2">
        <v>84.9</v>
      </c>
      <c r="F716" s="22">
        <f t="shared" si="57"/>
        <v>32.350251486053949</v>
      </c>
      <c r="G716" s="2" t="b">
        <v>1</v>
      </c>
      <c r="H716" s="2" t="b">
        <v>0</v>
      </c>
      <c r="I716" s="2" t="b">
        <v>0</v>
      </c>
      <c r="J716" s="2" t="b">
        <v>1</v>
      </c>
      <c r="K716" s="2" t="s">
        <v>1347</v>
      </c>
      <c r="L716" s="2">
        <v>171</v>
      </c>
      <c r="M716" s="2" t="b">
        <v>1</v>
      </c>
      <c r="N716" s="2" t="b">
        <f t="shared" si="58"/>
        <v>1</v>
      </c>
      <c r="O716" s="2" t="b">
        <v>0</v>
      </c>
      <c r="P716" s="2" t="b">
        <f t="shared" si="59"/>
        <v>0</v>
      </c>
      <c r="Q716" s="2" t="b">
        <v>1</v>
      </c>
      <c r="R716" s="2" t="b">
        <f t="shared" si="60"/>
        <v>1</v>
      </c>
      <c r="S716" s="2" t="s">
        <v>1295</v>
      </c>
      <c r="T716" s="2" t="s">
        <v>1273</v>
      </c>
      <c r="U716" s="2" t="s">
        <v>1300</v>
      </c>
      <c r="V716" s="2" t="s">
        <v>1283</v>
      </c>
    </row>
    <row r="717" spans="1:22" ht="15.75" customHeight="1">
      <c r="A717" s="2" t="s">
        <v>904</v>
      </c>
      <c r="B717" s="2" t="s">
        <v>1284</v>
      </c>
      <c r="C717" s="2">
        <v>167</v>
      </c>
      <c r="D717" s="2">
        <f t="shared" si="56"/>
        <v>1.67</v>
      </c>
      <c r="E717" s="2">
        <v>84.3</v>
      </c>
      <c r="F717" s="22">
        <f t="shared" si="57"/>
        <v>30.226971207286027</v>
      </c>
      <c r="G717" s="2" t="b">
        <v>0</v>
      </c>
      <c r="H717" s="2" t="b">
        <v>0</v>
      </c>
      <c r="I717" s="2" t="b">
        <v>0</v>
      </c>
      <c r="J717" s="2" t="b">
        <v>1</v>
      </c>
      <c r="K717" s="2" t="s">
        <v>1492</v>
      </c>
      <c r="L717" s="2">
        <v>173</v>
      </c>
      <c r="M717" s="2" t="b">
        <v>1</v>
      </c>
      <c r="N717" s="2" t="b">
        <f t="shared" si="58"/>
        <v>1</v>
      </c>
      <c r="O717" s="2" t="b">
        <v>0</v>
      </c>
      <c r="P717" s="2" t="b">
        <f t="shared" si="59"/>
        <v>0</v>
      </c>
      <c r="Q717" s="2" t="b">
        <v>1</v>
      </c>
      <c r="R717" s="2" t="b">
        <f t="shared" si="60"/>
        <v>1</v>
      </c>
      <c r="S717" s="2" t="s">
        <v>1272</v>
      </c>
      <c r="U717" s="2" t="s">
        <v>1300</v>
      </c>
      <c r="V717" s="2" t="s">
        <v>1287</v>
      </c>
    </row>
    <row r="718" spans="1:22" ht="15.75" customHeight="1">
      <c r="A718" s="2" t="s">
        <v>905</v>
      </c>
      <c r="B718" s="2" t="s">
        <v>1293</v>
      </c>
      <c r="C718" s="2">
        <v>168</v>
      </c>
      <c r="D718" s="2">
        <f t="shared" si="56"/>
        <v>1.68</v>
      </c>
      <c r="E718" s="2">
        <v>57.7</v>
      </c>
      <c r="F718" s="22">
        <f t="shared" si="57"/>
        <v>20.443594104308396</v>
      </c>
      <c r="G718" s="2" t="b">
        <v>0</v>
      </c>
      <c r="H718" s="2" t="b">
        <v>0</v>
      </c>
      <c r="I718" s="2" t="b">
        <v>0</v>
      </c>
      <c r="J718" s="2" t="b">
        <v>0</v>
      </c>
      <c r="K718" s="2" t="s">
        <v>1353</v>
      </c>
      <c r="L718" s="2">
        <v>219</v>
      </c>
      <c r="M718" s="2" t="b">
        <v>0</v>
      </c>
      <c r="N718" s="2" t="b">
        <f t="shared" si="58"/>
        <v>0</v>
      </c>
      <c r="O718" s="2" t="b">
        <v>0</v>
      </c>
      <c r="P718" s="2" t="b">
        <f t="shared" si="59"/>
        <v>0</v>
      </c>
      <c r="Q718" s="2" t="b">
        <v>0</v>
      </c>
      <c r="R718" s="2" t="b">
        <f t="shared" si="60"/>
        <v>0</v>
      </c>
      <c r="S718" s="2" t="s">
        <v>1305</v>
      </c>
      <c r="T718" s="2" t="s">
        <v>1273</v>
      </c>
      <c r="U718" s="2" t="s">
        <v>1278</v>
      </c>
      <c r="V718" s="2" t="s">
        <v>1279</v>
      </c>
    </row>
    <row r="719" spans="1:22" ht="15.75" customHeight="1">
      <c r="A719" s="2" t="s">
        <v>906</v>
      </c>
      <c r="B719" s="2" t="s">
        <v>1270</v>
      </c>
      <c r="C719" s="2">
        <v>160</v>
      </c>
      <c r="D719" s="2">
        <f t="shared" si="56"/>
        <v>1.6</v>
      </c>
      <c r="E719" s="2">
        <v>71.900000000000006</v>
      </c>
      <c r="F719" s="22">
        <f t="shared" si="57"/>
        <v>28.085937499999996</v>
      </c>
      <c r="G719" s="2" t="b">
        <v>0</v>
      </c>
      <c r="H719" s="2" t="b">
        <v>0</v>
      </c>
      <c r="I719" s="2" t="b">
        <v>0</v>
      </c>
      <c r="J719" s="2" t="b">
        <v>1</v>
      </c>
      <c r="K719" s="2" t="s">
        <v>1380</v>
      </c>
      <c r="L719" s="2">
        <v>174</v>
      </c>
      <c r="M719" s="2" t="b">
        <v>1</v>
      </c>
      <c r="N719" s="2" t="b">
        <f t="shared" si="58"/>
        <v>1</v>
      </c>
      <c r="O719" s="2" t="b">
        <v>0</v>
      </c>
      <c r="P719" s="2" t="b">
        <f t="shared" si="59"/>
        <v>0</v>
      </c>
      <c r="Q719" s="2" t="b">
        <v>1</v>
      </c>
      <c r="R719" s="2" t="b">
        <f t="shared" si="60"/>
        <v>1</v>
      </c>
      <c r="S719" s="2" t="s">
        <v>1292</v>
      </c>
      <c r="T719" s="2" t="s">
        <v>1290</v>
      </c>
      <c r="U719" s="2" t="s">
        <v>1300</v>
      </c>
      <c r="V719" s="2" t="s">
        <v>1279</v>
      </c>
    </row>
    <row r="720" spans="1:22" ht="15.75" customHeight="1">
      <c r="A720" s="2" t="s">
        <v>907</v>
      </c>
      <c r="B720" s="2" t="s">
        <v>1280</v>
      </c>
      <c r="C720" s="2">
        <v>165</v>
      </c>
      <c r="D720" s="2">
        <f t="shared" si="56"/>
        <v>1.65</v>
      </c>
      <c r="E720" s="2">
        <v>94.9</v>
      </c>
      <c r="F720" s="22">
        <f t="shared" si="57"/>
        <v>34.857667584940316</v>
      </c>
      <c r="G720" s="2" t="b">
        <v>0</v>
      </c>
      <c r="H720" s="2" t="b">
        <v>0</v>
      </c>
      <c r="I720" s="2" t="b">
        <v>0</v>
      </c>
      <c r="J720" s="2" t="b">
        <v>0</v>
      </c>
      <c r="K720" s="2" t="s">
        <v>1528</v>
      </c>
      <c r="L720" s="2">
        <v>177</v>
      </c>
      <c r="M720" s="2" t="b">
        <v>1</v>
      </c>
      <c r="N720" s="2" t="b">
        <f t="shared" si="58"/>
        <v>1</v>
      </c>
      <c r="O720" s="2" t="b">
        <v>0</v>
      </c>
      <c r="P720" s="2" t="b">
        <f t="shared" si="59"/>
        <v>0</v>
      </c>
      <c r="Q720" s="2" t="b">
        <v>1</v>
      </c>
      <c r="R720" s="2" t="b">
        <f t="shared" si="60"/>
        <v>1</v>
      </c>
      <c r="S720" s="2" t="s">
        <v>1312</v>
      </c>
      <c r="T720" s="2" t="s">
        <v>1273</v>
      </c>
      <c r="U720" s="2" t="s">
        <v>1300</v>
      </c>
      <c r="V720" s="2" t="s">
        <v>1283</v>
      </c>
    </row>
    <row r="721" spans="1:22" ht="15.75" customHeight="1">
      <c r="A721" s="2" t="s">
        <v>908</v>
      </c>
      <c r="B721" s="2" t="s">
        <v>1280</v>
      </c>
      <c r="C721" s="2">
        <v>161</v>
      </c>
      <c r="D721" s="2">
        <f t="shared" si="56"/>
        <v>1.61</v>
      </c>
      <c r="E721" s="2">
        <v>80.8</v>
      </c>
      <c r="F721" s="22">
        <f t="shared" si="57"/>
        <v>31.17163689672466</v>
      </c>
      <c r="G721" s="2" t="b">
        <v>1</v>
      </c>
      <c r="H721" s="2" t="b">
        <v>0</v>
      </c>
      <c r="I721" s="2" t="b">
        <v>0</v>
      </c>
      <c r="J721" s="2" t="b">
        <v>1</v>
      </c>
      <c r="K721" s="2" t="s">
        <v>1539</v>
      </c>
      <c r="L721" s="2">
        <v>193</v>
      </c>
      <c r="M721" s="2" t="b">
        <v>1</v>
      </c>
      <c r="N721" s="2" t="b">
        <f t="shared" si="58"/>
        <v>1</v>
      </c>
      <c r="O721" s="2" t="b">
        <v>1</v>
      </c>
      <c r="P721" s="2" t="b">
        <f t="shared" si="59"/>
        <v>1</v>
      </c>
      <c r="Q721" s="2" t="b">
        <v>1</v>
      </c>
      <c r="R721" s="2" t="b">
        <f t="shared" si="60"/>
        <v>1</v>
      </c>
      <c r="S721" s="2" t="s">
        <v>1289</v>
      </c>
      <c r="T721" s="2" t="s">
        <v>1273</v>
      </c>
      <c r="U721" s="2" t="s">
        <v>1300</v>
      </c>
      <c r="V721" s="2" t="s">
        <v>1283</v>
      </c>
    </row>
    <row r="722" spans="1:22" ht="15.75" customHeight="1">
      <c r="A722" s="2" t="s">
        <v>909</v>
      </c>
      <c r="B722" s="2" t="s">
        <v>1270</v>
      </c>
      <c r="C722" s="2">
        <v>167</v>
      </c>
      <c r="D722" s="2">
        <f t="shared" si="56"/>
        <v>1.67</v>
      </c>
      <c r="E722" s="2">
        <v>79.2</v>
      </c>
      <c r="F722" s="22">
        <f t="shared" si="57"/>
        <v>28.398293233891501</v>
      </c>
      <c r="G722" s="2" t="b">
        <v>0</v>
      </c>
      <c r="H722" s="2" t="b">
        <v>0</v>
      </c>
      <c r="I722" s="2" t="b">
        <v>0</v>
      </c>
      <c r="J722" s="2" t="b">
        <v>0</v>
      </c>
      <c r="K722" s="2" t="s">
        <v>1546</v>
      </c>
      <c r="L722" s="2">
        <v>163</v>
      </c>
      <c r="M722" s="2" t="b">
        <v>1</v>
      </c>
      <c r="N722" s="2" t="b">
        <f t="shared" si="58"/>
        <v>1</v>
      </c>
      <c r="O722" s="2" t="b">
        <v>0</v>
      </c>
      <c r="P722" s="2" t="b">
        <f t="shared" si="59"/>
        <v>0</v>
      </c>
      <c r="Q722" s="2" t="b">
        <v>1</v>
      </c>
      <c r="R722" s="2" t="b">
        <f t="shared" si="60"/>
        <v>1</v>
      </c>
      <c r="S722" s="2" t="s">
        <v>1312</v>
      </c>
      <c r="T722" s="2" t="s">
        <v>1273</v>
      </c>
      <c r="U722" s="2" t="s">
        <v>1278</v>
      </c>
      <c r="V722" s="2" t="s">
        <v>1279</v>
      </c>
    </row>
    <row r="723" spans="1:22" ht="15.75" customHeight="1">
      <c r="A723" s="2" t="s">
        <v>910</v>
      </c>
      <c r="B723" s="2" t="s">
        <v>1280</v>
      </c>
      <c r="C723" s="2">
        <v>170</v>
      </c>
      <c r="D723" s="2">
        <f t="shared" si="56"/>
        <v>1.7</v>
      </c>
      <c r="E723" s="2">
        <v>85.8</v>
      </c>
      <c r="F723" s="22">
        <f t="shared" si="57"/>
        <v>29.688581314878896</v>
      </c>
      <c r="G723" s="2" t="b">
        <v>0</v>
      </c>
      <c r="H723" s="2" t="b">
        <v>1</v>
      </c>
      <c r="I723" s="2" t="b">
        <v>0</v>
      </c>
      <c r="J723" s="2" t="b">
        <v>1</v>
      </c>
      <c r="K723" s="2" t="s">
        <v>1321</v>
      </c>
      <c r="L723" s="2">
        <v>215</v>
      </c>
      <c r="M723" s="2" t="b">
        <v>1</v>
      </c>
      <c r="N723" s="2" t="b">
        <f t="shared" si="58"/>
        <v>1</v>
      </c>
      <c r="O723" s="2" t="b">
        <v>0</v>
      </c>
      <c r="P723" s="2" t="b">
        <f t="shared" si="59"/>
        <v>0</v>
      </c>
      <c r="Q723" s="2" t="b">
        <v>1</v>
      </c>
      <c r="R723" s="2" t="b">
        <f t="shared" si="60"/>
        <v>1</v>
      </c>
      <c r="S723" s="2" t="s">
        <v>1272</v>
      </c>
      <c r="T723" s="2" t="s">
        <v>1273</v>
      </c>
      <c r="U723" s="2" t="s">
        <v>1300</v>
      </c>
      <c r="V723" s="2" t="s">
        <v>1296</v>
      </c>
    </row>
    <row r="724" spans="1:22" ht="15.75" customHeight="1">
      <c r="A724" s="2" t="s">
        <v>912</v>
      </c>
      <c r="B724" s="2" t="s">
        <v>1284</v>
      </c>
      <c r="C724" s="2">
        <v>177</v>
      </c>
      <c r="D724" s="2">
        <f t="shared" si="56"/>
        <v>1.77</v>
      </c>
      <c r="E724" s="2">
        <v>89.2</v>
      </c>
      <c r="F724" s="22">
        <f t="shared" si="57"/>
        <v>28.472022726547287</v>
      </c>
      <c r="G724" s="2" t="b">
        <v>0</v>
      </c>
      <c r="H724" s="2" t="b">
        <v>1</v>
      </c>
      <c r="I724" s="2" t="b">
        <v>0</v>
      </c>
      <c r="J724" s="2" t="b">
        <v>1</v>
      </c>
      <c r="K724" s="2" t="s">
        <v>1302</v>
      </c>
      <c r="L724" s="2">
        <v>220</v>
      </c>
      <c r="M724" s="2" t="b">
        <v>1</v>
      </c>
      <c r="N724" s="2" t="b">
        <f t="shared" si="58"/>
        <v>1</v>
      </c>
      <c r="O724" s="2" t="b">
        <v>0</v>
      </c>
      <c r="P724" s="2" t="b">
        <f t="shared" si="59"/>
        <v>0</v>
      </c>
      <c r="Q724" s="2" t="b">
        <v>1</v>
      </c>
      <c r="R724" s="2" t="b">
        <f t="shared" si="60"/>
        <v>1</v>
      </c>
      <c r="S724" s="2" t="s">
        <v>1299</v>
      </c>
      <c r="T724" s="2" t="s">
        <v>1273</v>
      </c>
      <c r="U724" s="2" t="s">
        <v>1278</v>
      </c>
      <c r="V724" s="2" t="s">
        <v>1275</v>
      </c>
    </row>
    <row r="725" spans="1:22" ht="15.75" customHeight="1">
      <c r="A725" s="2" t="s">
        <v>913</v>
      </c>
      <c r="B725" s="2" t="s">
        <v>1284</v>
      </c>
      <c r="C725" s="2">
        <v>150</v>
      </c>
      <c r="D725" s="2">
        <f t="shared" si="56"/>
        <v>1.5</v>
      </c>
      <c r="E725" s="2">
        <v>53.3</v>
      </c>
      <c r="F725" s="22">
        <f t="shared" si="57"/>
        <v>23.688888888888886</v>
      </c>
      <c r="G725" s="2" t="b">
        <v>0</v>
      </c>
      <c r="H725" s="2" t="b">
        <v>0</v>
      </c>
      <c r="I725" s="2" t="b">
        <v>0</v>
      </c>
      <c r="J725" s="2" t="b">
        <v>0</v>
      </c>
      <c r="K725" s="2" t="s">
        <v>1605</v>
      </c>
      <c r="L725" s="2">
        <v>219</v>
      </c>
      <c r="M725" s="2" t="b">
        <v>0</v>
      </c>
      <c r="N725" s="2" t="b">
        <f t="shared" si="58"/>
        <v>0</v>
      </c>
      <c r="O725" s="2" t="b">
        <v>0</v>
      </c>
      <c r="P725" s="2" t="b">
        <f t="shared" si="59"/>
        <v>0</v>
      </c>
      <c r="Q725" s="2" t="b">
        <v>0</v>
      </c>
      <c r="R725" s="2" t="b">
        <f t="shared" si="60"/>
        <v>0</v>
      </c>
      <c r="S725" s="2" t="s">
        <v>1272</v>
      </c>
      <c r="T725" s="2" t="s">
        <v>1290</v>
      </c>
      <c r="U725" s="2" t="s">
        <v>1300</v>
      </c>
      <c r="V725" s="2" t="s">
        <v>1279</v>
      </c>
    </row>
    <row r="726" spans="1:22" ht="15.75" customHeight="1">
      <c r="A726" s="2" t="s">
        <v>914</v>
      </c>
      <c r="B726" s="2" t="s">
        <v>1319</v>
      </c>
      <c r="C726" s="2">
        <v>172</v>
      </c>
      <c r="D726" s="2">
        <f t="shared" si="56"/>
        <v>1.72</v>
      </c>
      <c r="E726" s="2">
        <v>66.099999999999994</v>
      </c>
      <c r="F726" s="22">
        <f t="shared" si="57"/>
        <v>22.343158464034612</v>
      </c>
      <c r="G726" s="2" t="b">
        <v>1</v>
      </c>
      <c r="H726" s="2" t="b">
        <v>1</v>
      </c>
      <c r="I726" s="2" t="b">
        <v>0</v>
      </c>
      <c r="J726" s="2" t="b">
        <v>0</v>
      </c>
      <c r="K726" s="2" t="s">
        <v>1306</v>
      </c>
      <c r="L726" s="2">
        <v>154</v>
      </c>
      <c r="M726" s="2" t="b">
        <v>0</v>
      </c>
      <c r="N726" s="2" t="b">
        <f t="shared" si="58"/>
        <v>0</v>
      </c>
      <c r="O726" s="2" t="b">
        <v>0</v>
      </c>
      <c r="P726" s="2" t="b">
        <f t="shared" si="59"/>
        <v>0</v>
      </c>
      <c r="Q726" s="2" t="b">
        <v>0</v>
      </c>
      <c r="R726" s="2" t="b">
        <f t="shared" si="60"/>
        <v>0</v>
      </c>
      <c r="S726" s="2" t="s">
        <v>1289</v>
      </c>
      <c r="T726" s="2" t="s">
        <v>1273</v>
      </c>
      <c r="U726" s="2" t="s">
        <v>1274</v>
      </c>
      <c r="V726" s="2" t="s">
        <v>1275</v>
      </c>
    </row>
    <row r="727" spans="1:22" ht="15.75" customHeight="1">
      <c r="A727" s="2" t="s">
        <v>915</v>
      </c>
      <c r="B727" s="2" t="s">
        <v>1280</v>
      </c>
      <c r="C727" s="2">
        <v>158</v>
      </c>
      <c r="D727" s="2">
        <f t="shared" si="56"/>
        <v>1.58</v>
      </c>
      <c r="E727" s="2">
        <v>70.400000000000006</v>
      </c>
      <c r="F727" s="22">
        <f t="shared" si="57"/>
        <v>28.200608876782564</v>
      </c>
      <c r="G727" s="2" t="b">
        <v>0</v>
      </c>
      <c r="H727" s="2" t="b">
        <v>0</v>
      </c>
      <c r="I727" s="2" t="b">
        <v>0</v>
      </c>
      <c r="J727" s="2" t="b">
        <v>0</v>
      </c>
      <c r="K727" s="2" t="s">
        <v>1555</v>
      </c>
      <c r="L727" s="2">
        <v>172</v>
      </c>
      <c r="M727" s="2" t="b">
        <v>0</v>
      </c>
      <c r="N727" s="2" t="b">
        <f t="shared" si="58"/>
        <v>0</v>
      </c>
      <c r="O727" s="2" t="b">
        <v>1</v>
      </c>
      <c r="P727" s="2" t="b">
        <f t="shared" si="59"/>
        <v>1</v>
      </c>
      <c r="Q727" s="2" t="b">
        <v>1</v>
      </c>
      <c r="R727" s="2" t="b">
        <f t="shared" si="60"/>
        <v>1</v>
      </c>
      <c r="S727" s="2" t="s">
        <v>1292</v>
      </c>
      <c r="T727" s="2" t="s">
        <v>1290</v>
      </c>
      <c r="U727" s="2" t="s">
        <v>1278</v>
      </c>
      <c r="V727" s="2" t="s">
        <v>1279</v>
      </c>
    </row>
    <row r="728" spans="1:22" ht="15.75" customHeight="1">
      <c r="A728" s="2" t="s">
        <v>917</v>
      </c>
      <c r="B728" s="2" t="s">
        <v>1276</v>
      </c>
      <c r="C728" s="2">
        <v>169</v>
      </c>
      <c r="D728" s="2">
        <f t="shared" si="56"/>
        <v>1.69</v>
      </c>
      <c r="E728" s="2">
        <v>95.6</v>
      </c>
      <c r="F728" s="22">
        <f t="shared" si="57"/>
        <v>33.472217359336163</v>
      </c>
      <c r="G728" s="2" t="b">
        <v>0</v>
      </c>
      <c r="H728" s="2" t="b">
        <v>0</v>
      </c>
      <c r="I728" s="2" t="b">
        <v>1</v>
      </c>
      <c r="J728" s="2" t="b">
        <v>0</v>
      </c>
      <c r="K728" s="2" t="s">
        <v>1379</v>
      </c>
      <c r="L728" s="2">
        <v>221</v>
      </c>
      <c r="M728" s="2" t="b">
        <v>0</v>
      </c>
      <c r="N728" s="2" t="b">
        <f t="shared" si="58"/>
        <v>0</v>
      </c>
      <c r="O728" s="2" t="b">
        <v>1</v>
      </c>
      <c r="P728" s="2" t="b">
        <f t="shared" si="59"/>
        <v>1</v>
      </c>
      <c r="Q728" s="2" t="b">
        <v>1</v>
      </c>
      <c r="R728" s="2" t="b">
        <f t="shared" si="60"/>
        <v>1</v>
      </c>
      <c r="S728" s="2" t="s">
        <v>1289</v>
      </c>
      <c r="T728" s="2" t="s">
        <v>1273</v>
      </c>
      <c r="U728" s="2" t="s">
        <v>1300</v>
      </c>
      <c r="V728" s="2" t="s">
        <v>1296</v>
      </c>
    </row>
    <row r="729" spans="1:22" ht="15.75" customHeight="1">
      <c r="A729" s="2" t="s">
        <v>918</v>
      </c>
      <c r="B729" s="2" t="s">
        <v>1293</v>
      </c>
      <c r="C729" s="2">
        <v>166</v>
      </c>
      <c r="D729" s="2">
        <f t="shared" si="56"/>
        <v>1.66</v>
      </c>
      <c r="E729" s="2">
        <v>57.6</v>
      </c>
      <c r="F729" s="22">
        <f t="shared" si="57"/>
        <v>20.902888663086081</v>
      </c>
      <c r="G729" s="2" t="b">
        <v>0</v>
      </c>
      <c r="H729" s="2" t="b">
        <v>0</v>
      </c>
      <c r="I729" s="2" t="b">
        <v>0</v>
      </c>
      <c r="J729" s="2" t="b">
        <v>0</v>
      </c>
      <c r="K729" s="2" t="s">
        <v>1325</v>
      </c>
      <c r="L729" s="2">
        <v>192</v>
      </c>
      <c r="M729" s="2" t="b">
        <v>0</v>
      </c>
      <c r="N729" s="2" t="b">
        <f t="shared" si="58"/>
        <v>0</v>
      </c>
      <c r="O729" s="2" t="b">
        <v>0</v>
      </c>
      <c r="P729" s="2" t="b">
        <f t="shared" si="59"/>
        <v>0</v>
      </c>
      <c r="Q729" s="2" t="b">
        <v>0</v>
      </c>
      <c r="R729" s="2" t="b">
        <f t="shared" si="60"/>
        <v>0</v>
      </c>
      <c r="S729" s="2" t="s">
        <v>1329</v>
      </c>
      <c r="T729" s="2" t="s">
        <v>1290</v>
      </c>
      <c r="U729" s="2" t="s">
        <v>1300</v>
      </c>
      <c r="V729" s="2" t="s">
        <v>1296</v>
      </c>
    </row>
    <row r="730" spans="1:22" ht="15.75" customHeight="1">
      <c r="A730" s="2" t="s">
        <v>919</v>
      </c>
      <c r="B730" s="2" t="s">
        <v>1276</v>
      </c>
      <c r="C730" s="2">
        <v>151</v>
      </c>
      <c r="D730" s="2">
        <f t="shared" si="56"/>
        <v>1.51</v>
      </c>
      <c r="E730" s="2">
        <v>46.5</v>
      </c>
      <c r="F730" s="22">
        <f t="shared" si="57"/>
        <v>20.393842375334415</v>
      </c>
      <c r="G730" s="2" t="b">
        <v>0</v>
      </c>
      <c r="H730" s="2" t="b">
        <v>1</v>
      </c>
      <c r="I730" s="2" t="b">
        <v>1</v>
      </c>
      <c r="J730" s="2" t="b">
        <v>0</v>
      </c>
      <c r="K730" s="2" t="s">
        <v>1569</v>
      </c>
      <c r="L730" s="2">
        <v>165</v>
      </c>
      <c r="M730" s="2" t="b">
        <v>0</v>
      </c>
      <c r="N730" s="2" t="b">
        <f t="shared" si="58"/>
        <v>0</v>
      </c>
      <c r="O730" s="2" t="b">
        <v>0</v>
      </c>
      <c r="P730" s="2" t="b">
        <f t="shared" si="59"/>
        <v>0</v>
      </c>
      <c r="Q730" s="2" t="b">
        <v>0</v>
      </c>
      <c r="R730" s="2" t="b">
        <f t="shared" si="60"/>
        <v>0</v>
      </c>
      <c r="S730" s="2" t="s">
        <v>1295</v>
      </c>
      <c r="T730" s="2" t="s">
        <v>1273</v>
      </c>
      <c r="U730" s="2" t="s">
        <v>1278</v>
      </c>
      <c r="V730" s="2" t="s">
        <v>1275</v>
      </c>
    </row>
    <row r="731" spans="1:22" ht="15.75" customHeight="1">
      <c r="A731" s="2" t="s">
        <v>920</v>
      </c>
      <c r="B731" s="2" t="s">
        <v>1301</v>
      </c>
      <c r="C731" s="2">
        <v>162</v>
      </c>
      <c r="D731" s="2">
        <f t="shared" si="56"/>
        <v>1.62</v>
      </c>
      <c r="E731" s="2">
        <v>73.900000000000006</v>
      </c>
      <c r="F731" s="22">
        <f t="shared" si="57"/>
        <v>28.158817253467458</v>
      </c>
      <c r="G731" s="2" t="b">
        <v>0</v>
      </c>
      <c r="H731" s="2" t="b">
        <v>0</v>
      </c>
      <c r="I731" s="2" t="b">
        <v>0</v>
      </c>
      <c r="J731" s="2" t="b">
        <v>0</v>
      </c>
      <c r="K731" s="2" t="s">
        <v>1281</v>
      </c>
      <c r="L731" s="2">
        <v>180</v>
      </c>
      <c r="M731" s="2" t="b">
        <v>1</v>
      </c>
      <c r="N731" s="2" t="b">
        <f t="shared" si="58"/>
        <v>1</v>
      </c>
      <c r="O731" s="2" t="b">
        <v>0</v>
      </c>
      <c r="P731" s="2" t="b">
        <f t="shared" si="59"/>
        <v>0</v>
      </c>
      <c r="Q731" s="2" t="b">
        <v>1</v>
      </c>
      <c r="R731" s="2" t="b">
        <f t="shared" si="60"/>
        <v>1</v>
      </c>
      <c r="S731" s="2" t="s">
        <v>1312</v>
      </c>
      <c r="T731" s="2" t="s">
        <v>1290</v>
      </c>
      <c r="U731" s="2" t="s">
        <v>1274</v>
      </c>
      <c r="V731" s="2" t="s">
        <v>1296</v>
      </c>
    </row>
    <row r="732" spans="1:22" ht="15.75" customHeight="1">
      <c r="A732" s="2" t="s">
        <v>921</v>
      </c>
      <c r="B732" s="2" t="s">
        <v>1293</v>
      </c>
      <c r="C732" s="2">
        <v>164</v>
      </c>
      <c r="D732" s="2">
        <f t="shared" si="56"/>
        <v>1.64</v>
      </c>
      <c r="E732" s="2">
        <v>79.8</v>
      </c>
      <c r="F732" s="22">
        <f t="shared" si="57"/>
        <v>29.669839381320646</v>
      </c>
      <c r="G732" s="2" t="b">
        <v>0</v>
      </c>
      <c r="H732" s="2" t="b">
        <v>0</v>
      </c>
      <c r="I732" s="2" t="b">
        <v>0</v>
      </c>
      <c r="J732" s="2" t="b">
        <v>1</v>
      </c>
      <c r="K732" s="2" t="s">
        <v>1584</v>
      </c>
      <c r="L732" s="2">
        <v>222</v>
      </c>
      <c r="M732" s="2" t="b">
        <v>1</v>
      </c>
      <c r="N732" s="2" t="b">
        <f t="shared" si="58"/>
        <v>1</v>
      </c>
      <c r="O732" s="2" t="b">
        <v>0</v>
      </c>
      <c r="P732" s="2" t="b">
        <f t="shared" si="59"/>
        <v>0</v>
      </c>
      <c r="Q732" s="2" t="b">
        <v>1</v>
      </c>
      <c r="R732" s="2" t="b">
        <f t="shared" si="60"/>
        <v>1</v>
      </c>
      <c r="S732" s="2" t="s">
        <v>1305</v>
      </c>
      <c r="T732" s="2" t="s">
        <v>1290</v>
      </c>
      <c r="U732" s="2" t="s">
        <v>1278</v>
      </c>
      <c r="V732" s="2" t="s">
        <v>1283</v>
      </c>
    </row>
    <row r="733" spans="1:22" ht="15.75" customHeight="1">
      <c r="A733" s="2" t="s">
        <v>922</v>
      </c>
      <c r="B733" s="2" t="s">
        <v>1280</v>
      </c>
      <c r="C733" s="2">
        <v>175</v>
      </c>
      <c r="D733" s="2">
        <f t="shared" si="56"/>
        <v>1.75</v>
      </c>
      <c r="E733" s="2">
        <v>91.3</v>
      </c>
      <c r="F733" s="22">
        <f t="shared" si="57"/>
        <v>29.812244897959182</v>
      </c>
      <c r="G733" s="2" t="b">
        <v>1</v>
      </c>
      <c r="H733" s="2" t="b">
        <v>0</v>
      </c>
      <c r="I733" s="2" t="b">
        <v>0</v>
      </c>
      <c r="J733" s="2" t="b">
        <v>0</v>
      </c>
      <c r="K733" s="2" t="s">
        <v>1361</v>
      </c>
      <c r="L733" s="2">
        <v>165</v>
      </c>
      <c r="M733" s="2" t="b">
        <v>1</v>
      </c>
      <c r="N733" s="2" t="b">
        <f t="shared" si="58"/>
        <v>1</v>
      </c>
      <c r="O733" s="2" t="b">
        <v>0</v>
      </c>
      <c r="P733" s="2" t="b">
        <f t="shared" si="59"/>
        <v>0</v>
      </c>
      <c r="Q733" s="2" t="b">
        <v>1</v>
      </c>
      <c r="R733" s="2" t="b">
        <f t="shared" si="60"/>
        <v>1</v>
      </c>
      <c r="S733" s="2" t="s">
        <v>1286</v>
      </c>
      <c r="T733" s="2" t="s">
        <v>1290</v>
      </c>
      <c r="U733" s="2" t="s">
        <v>1278</v>
      </c>
      <c r="V733" s="2" t="s">
        <v>1287</v>
      </c>
    </row>
    <row r="734" spans="1:22" ht="15.75" customHeight="1">
      <c r="A734" s="2" t="s">
        <v>923</v>
      </c>
      <c r="B734" s="2" t="s">
        <v>1301</v>
      </c>
      <c r="C734" s="2">
        <v>179</v>
      </c>
      <c r="D734" s="2">
        <f t="shared" si="56"/>
        <v>1.79</v>
      </c>
      <c r="E734" s="2">
        <v>75.3</v>
      </c>
      <c r="F734" s="22">
        <f t="shared" si="57"/>
        <v>23.501139165444275</v>
      </c>
      <c r="G734" s="2" t="b">
        <v>1</v>
      </c>
      <c r="H734" s="2" t="b">
        <v>1</v>
      </c>
      <c r="I734" s="2" t="b">
        <v>0</v>
      </c>
      <c r="J734" s="2" t="b">
        <v>0</v>
      </c>
      <c r="K734" s="2" t="s">
        <v>1456</v>
      </c>
      <c r="L734" s="2">
        <v>205</v>
      </c>
      <c r="M734" s="2" t="b">
        <v>0</v>
      </c>
      <c r="N734" s="2" t="b">
        <f t="shared" si="58"/>
        <v>0</v>
      </c>
      <c r="O734" s="2" t="b">
        <v>0</v>
      </c>
      <c r="P734" s="2" t="b">
        <f t="shared" si="59"/>
        <v>0</v>
      </c>
      <c r="Q734" s="2" t="b">
        <v>0</v>
      </c>
      <c r="R734" s="2" t="b">
        <f t="shared" si="60"/>
        <v>0</v>
      </c>
      <c r="S734" s="2" t="s">
        <v>1338</v>
      </c>
      <c r="T734" s="2" t="s">
        <v>1290</v>
      </c>
      <c r="U734" s="2" t="s">
        <v>1278</v>
      </c>
      <c r="V734" s="2" t="s">
        <v>1279</v>
      </c>
    </row>
    <row r="735" spans="1:22" ht="15.75" customHeight="1">
      <c r="A735" s="2" t="s">
        <v>924</v>
      </c>
      <c r="B735" s="2" t="s">
        <v>1276</v>
      </c>
      <c r="C735" s="2">
        <v>160</v>
      </c>
      <c r="D735" s="2">
        <f t="shared" si="56"/>
        <v>1.6</v>
      </c>
      <c r="E735" s="2">
        <v>79.099999999999994</v>
      </c>
      <c r="F735" s="22">
        <f t="shared" si="57"/>
        <v>30.898437499999993</v>
      </c>
      <c r="G735" s="2" t="b">
        <v>0</v>
      </c>
      <c r="H735" s="2" t="b">
        <v>0</v>
      </c>
      <c r="I735" s="2" t="b">
        <v>0</v>
      </c>
      <c r="J735" s="2" t="b">
        <v>1</v>
      </c>
      <c r="K735" s="2" t="s">
        <v>1558</v>
      </c>
      <c r="L735" s="2">
        <v>194</v>
      </c>
      <c r="M735" s="2" t="b">
        <v>1</v>
      </c>
      <c r="N735" s="2" t="b">
        <f t="shared" si="58"/>
        <v>1</v>
      </c>
      <c r="O735" s="2" t="b">
        <v>0</v>
      </c>
      <c r="P735" s="2" t="b">
        <f t="shared" si="59"/>
        <v>0</v>
      </c>
      <c r="Q735" s="2" t="b">
        <v>1</v>
      </c>
      <c r="R735" s="2" t="b">
        <f t="shared" si="60"/>
        <v>1</v>
      </c>
      <c r="S735" s="2" t="s">
        <v>1299</v>
      </c>
      <c r="T735" s="2" t="s">
        <v>1290</v>
      </c>
      <c r="U735" s="2" t="s">
        <v>1300</v>
      </c>
      <c r="V735" s="2" t="s">
        <v>1287</v>
      </c>
    </row>
    <row r="736" spans="1:22" ht="15.75" customHeight="1">
      <c r="A736" s="2" t="s">
        <v>926</v>
      </c>
      <c r="B736" s="2" t="s">
        <v>1270</v>
      </c>
      <c r="C736" s="2">
        <v>162</v>
      </c>
      <c r="D736" s="2">
        <f t="shared" si="56"/>
        <v>1.62</v>
      </c>
      <c r="E736" s="2">
        <v>63.8</v>
      </c>
      <c r="F736" s="22">
        <f t="shared" si="57"/>
        <v>24.310318549001671</v>
      </c>
      <c r="G736" s="2" t="b">
        <v>0</v>
      </c>
      <c r="H736" s="2" t="b">
        <v>0</v>
      </c>
      <c r="I736" s="2" t="b">
        <v>0</v>
      </c>
      <c r="J736" s="2" t="b">
        <v>0</v>
      </c>
      <c r="K736" s="2" t="s">
        <v>1630</v>
      </c>
      <c r="L736" s="2">
        <v>193</v>
      </c>
      <c r="N736" s="2" t="b">
        <f t="shared" si="58"/>
        <v>0</v>
      </c>
      <c r="O736" s="2" t="b">
        <v>0</v>
      </c>
      <c r="P736" s="2" t="b">
        <f t="shared" si="59"/>
        <v>0</v>
      </c>
      <c r="Q736" s="2" t="b">
        <v>0</v>
      </c>
      <c r="R736" s="2" t="b">
        <f t="shared" si="60"/>
        <v>0</v>
      </c>
      <c r="S736" s="2" t="s">
        <v>1338</v>
      </c>
      <c r="T736" s="2" t="s">
        <v>1273</v>
      </c>
      <c r="U736" s="2" t="s">
        <v>1278</v>
      </c>
      <c r="V736" s="2" t="s">
        <v>1296</v>
      </c>
    </row>
    <row r="737" spans="1:22" ht="15.75" customHeight="1">
      <c r="A737" s="2" t="s">
        <v>927</v>
      </c>
      <c r="B737" s="2" t="s">
        <v>1293</v>
      </c>
      <c r="C737" s="2">
        <v>169</v>
      </c>
      <c r="D737" s="2">
        <f t="shared" si="56"/>
        <v>1.69</v>
      </c>
      <c r="E737" s="2">
        <v>65.099999999999994</v>
      </c>
      <c r="F737" s="22">
        <f t="shared" si="57"/>
        <v>22.793319561640001</v>
      </c>
      <c r="G737" s="2" t="b">
        <v>0</v>
      </c>
      <c r="H737" s="2" t="b">
        <v>0</v>
      </c>
      <c r="I737" s="2" t="b">
        <v>0</v>
      </c>
      <c r="J737" s="2" t="b">
        <v>0</v>
      </c>
      <c r="K737" s="2" t="s">
        <v>1547</v>
      </c>
      <c r="L737" s="2">
        <v>160</v>
      </c>
      <c r="M737" s="2" t="b">
        <v>0</v>
      </c>
      <c r="N737" s="2" t="b">
        <f t="shared" si="58"/>
        <v>0</v>
      </c>
      <c r="O737" s="2" t="b">
        <v>0</v>
      </c>
      <c r="P737" s="2" t="b">
        <f t="shared" si="59"/>
        <v>0</v>
      </c>
      <c r="R737" s="2" t="b">
        <f t="shared" si="60"/>
        <v>0</v>
      </c>
      <c r="S737" s="2" t="s">
        <v>1327</v>
      </c>
      <c r="T737" s="2" t="s">
        <v>1273</v>
      </c>
      <c r="U737" s="2" t="s">
        <v>1278</v>
      </c>
      <c r="V737" s="2" t="s">
        <v>1296</v>
      </c>
    </row>
    <row r="738" spans="1:22" ht="15.75" customHeight="1">
      <c r="A738" s="2" t="s">
        <v>928</v>
      </c>
      <c r="B738" s="2" t="s">
        <v>1293</v>
      </c>
      <c r="C738" s="2">
        <v>177</v>
      </c>
      <c r="D738" s="2">
        <f t="shared" si="56"/>
        <v>1.77</v>
      </c>
      <c r="E738" s="2">
        <v>65.400000000000006</v>
      </c>
      <c r="F738" s="22">
        <f t="shared" si="57"/>
        <v>20.875227425069426</v>
      </c>
      <c r="G738" s="2" t="b">
        <v>0</v>
      </c>
      <c r="H738" s="2" t="b">
        <v>1</v>
      </c>
      <c r="I738" s="2" t="b">
        <v>0</v>
      </c>
      <c r="J738" s="2" t="b">
        <v>0</v>
      </c>
      <c r="K738" s="2" t="s">
        <v>1431</v>
      </c>
      <c r="L738" s="2">
        <v>190</v>
      </c>
      <c r="M738" s="2" t="b">
        <v>0</v>
      </c>
      <c r="N738" s="2" t="b">
        <f t="shared" si="58"/>
        <v>0</v>
      </c>
      <c r="O738" s="2" t="b">
        <v>0</v>
      </c>
      <c r="P738" s="2" t="b">
        <f t="shared" si="59"/>
        <v>0</v>
      </c>
      <c r="Q738" s="2" t="b">
        <v>0</v>
      </c>
      <c r="R738" s="2" t="b">
        <f t="shared" si="60"/>
        <v>0</v>
      </c>
      <c r="S738" s="2" t="s">
        <v>1309</v>
      </c>
      <c r="T738" s="2" t="s">
        <v>1273</v>
      </c>
      <c r="U738" s="2" t="s">
        <v>1278</v>
      </c>
      <c r="V738" s="2" t="s">
        <v>1296</v>
      </c>
    </row>
    <row r="739" spans="1:22" ht="15.75" customHeight="1">
      <c r="A739" s="2" t="s">
        <v>929</v>
      </c>
      <c r="B739" s="2" t="s">
        <v>1284</v>
      </c>
      <c r="C739" s="2">
        <v>171</v>
      </c>
      <c r="D739" s="2">
        <f t="shared" si="56"/>
        <v>1.71</v>
      </c>
      <c r="E739" s="2">
        <v>86.7</v>
      </c>
      <c r="F739" s="22">
        <f t="shared" si="57"/>
        <v>29.650148763722175</v>
      </c>
      <c r="G739" s="2" t="b">
        <v>0</v>
      </c>
      <c r="H739" s="2" t="b">
        <v>0</v>
      </c>
      <c r="I739" s="2" t="b">
        <v>0</v>
      </c>
      <c r="J739" s="2" t="b">
        <v>1</v>
      </c>
      <c r="K739" s="2" t="s">
        <v>1395</v>
      </c>
      <c r="L739" s="2">
        <v>153</v>
      </c>
      <c r="M739" s="2" t="b">
        <v>1</v>
      </c>
      <c r="N739" s="2" t="b">
        <f t="shared" si="58"/>
        <v>1</v>
      </c>
      <c r="O739" s="2" t="b">
        <v>1</v>
      </c>
      <c r="P739" s="2" t="b">
        <f t="shared" si="59"/>
        <v>1</v>
      </c>
      <c r="Q739" s="2" t="b">
        <v>1</v>
      </c>
      <c r="R739" s="2" t="b">
        <f t="shared" si="60"/>
        <v>1</v>
      </c>
      <c r="S739" s="2" t="s">
        <v>1282</v>
      </c>
      <c r="T739" s="2" t="s">
        <v>1290</v>
      </c>
      <c r="U739" s="2" t="s">
        <v>1300</v>
      </c>
      <c r="V739" s="2" t="s">
        <v>1275</v>
      </c>
    </row>
    <row r="740" spans="1:22" ht="15.75" customHeight="1">
      <c r="A740" s="2" t="s">
        <v>930</v>
      </c>
      <c r="B740" s="2" t="s">
        <v>1293</v>
      </c>
      <c r="C740" s="2">
        <v>166</v>
      </c>
      <c r="D740" s="2">
        <f t="shared" si="56"/>
        <v>1.66</v>
      </c>
      <c r="E740" s="2">
        <v>82.9</v>
      </c>
      <c r="F740" s="22">
        <f t="shared" si="57"/>
        <v>30.084192190448544</v>
      </c>
      <c r="G740" s="2" t="b">
        <v>0</v>
      </c>
      <c r="H740" s="2" t="b">
        <v>0</v>
      </c>
      <c r="I740" s="2" t="b">
        <v>0</v>
      </c>
      <c r="J740" s="2" t="b">
        <v>1</v>
      </c>
      <c r="K740" s="2" t="s">
        <v>1304</v>
      </c>
      <c r="L740" s="2">
        <v>196</v>
      </c>
      <c r="M740" s="2" t="b">
        <v>1</v>
      </c>
      <c r="N740" s="2" t="b">
        <f t="shared" si="58"/>
        <v>1</v>
      </c>
      <c r="O740" s="2" t="b">
        <v>1</v>
      </c>
      <c r="P740" s="2" t="b">
        <f t="shared" si="59"/>
        <v>1</v>
      </c>
      <c r="Q740" s="2" t="b">
        <v>1</v>
      </c>
      <c r="R740" s="2" t="b">
        <f t="shared" si="60"/>
        <v>1</v>
      </c>
      <c r="S740" s="2" t="s">
        <v>1305</v>
      </c>
      <c r="T740" s="2" t="s">
        <v>1273</v>
      </c>
      <c r="U740" s="2" t="s">
        <v>1300</v>
      </c>
      <c r="V740" s="2" t="s">
        <v>1283</v>
      </c>
    </row>
    <row r="741" spans="1:22" ht="15.75" customHeight="1">
      <c r="A741" s="2" t="s">
        <v>931</v>
      </c>
      <c r="B741" s="2" t="s">
        <v>1319</v>
      </c>
      <c r="C741" s="2">
        <v>163</v>
      </c>
      <c r="D741" s="2">
        <f t="shared" si="56"/>
        <v>1.63</v>
      </c>
      <c r="E741" s="2">
        <v>68.3</v>
      </c>
      <c r="F741" s="22">
        <f t="shared" si="57"/>
        <v>25.706650607851255</v>
      </c>
      <c r="G741" s="2" t="b">
        <v>0</v>
      </c>
      <c r="H741" s="2" t="b">
        <v>1</v>
      </c>
      <c r="I741" s="2" t="b">
        <v>0</v>
      </c>
      <c r="J741" s="2" t="b">
        <v>0</v>
      </c>
      <c r="K741" s="2" t="s">
        <v>1629</v>
      </c>
      <c r="L741" s="2">
        <v>169</v>
      </c>
      <c r="M741" s="2" t="b">
        <v>0</v>
      </c>
      <c r="N741" s="2" t="b">
        <f t="shared" si="58"/>
        <v>0</v>
      </c>
      <c r="O741" s="2" t="b">
        <v>0</v>
      </c>
      <c r="P741" s="2" t="b">
        <f t="shared" si="59"/>
        <v>0</v>
      </c>
      <c r="Q741" s="2" t="b">
        <v>0</v>
      </c>
      <c r="R741" s="2" t="b">
        <f t="shared" si="60"/>
        <v>0</v>
      </c>
      <c r="S741" s="2" t="s">
        <v>1292</v>
      </c>
      <c r="T741" s="2" t="s">
        <v>1273</v>
      </c>
      <c r="U741" s="2" t="s">
        <v>1274</v>
      </c>
      <c r="V741" s="2" t="s">
        <v>1296</v>
      </c>
    </row>
    <row r="742" spans="1:22" ht="15.75" customHeight="1">
      <c r="A742" s="2" t="s">
        <v>932</v>
      </c>
      <c r="B742" s="2" t="s">
        <v>1284</v>
      </c>
      <c r="C742" s="2">
        <v>165</v>
      </c>
      <c r="D742" s="2">
        <f t="shared" si="56"/>
        <v>1.65</v>
      </c>
      <c r="E742" s="2">
        <v>91.6</v>
      </c>
      <c r="F742" s="22">
        <f t="shared" si="57"/>
        <v>33.645546372819105</v>
      </c>
      <c r="G742" s="2" t="b">
        <v>1</v>
      </c>
      <c r="H742" s="2" t="b">
        <v>1</v>
      </c>
      <c r="I742" s="2" t="b">
        <v>0</v>
      </c>
      <c r="J742" s="2" t="b">
        <v>1</v>
      </c>
      <c r="K742" s="2" t="s">
        <v>1431</v>
      </c>
      <c r="L742" s="2">
        <v>228</v>
      </c>
      <c r="M742" s="2" t="b">
        <v>1</v>
      </c>
      <c r="N742" s="2" t="b">
        <f t="shared" si="58"/>
        <v>1</v>
      </c>
      <c r="O742" s="2" t="b">
        <v>1</v>
      </c>
      <c r="P742" s="2" t="b">
        <f t="shared" si="59"/>
        <v>1</v>
      </c>
      <c r="Q742" s="2" t="b">
        <v>1</v>
      </c>
      <c r="R742" s="2" t="b">
        <f t="shared" si="60"/>
        <v>1</v>
      </c>
      <c r="S742" s="2" t="s">
        <v>1299</v>
      </c>
      <c r="T742" s="2" t="s">
        <v>1290</v>
      </c>
      <c r="U742" s="2" t="s">
        <v>1274</v>
      </c>
      <c r="V742" s="2" t="s">
        <v>1283</v>
      </c>
    </row>
    <row r="743" spans="1:22" ht="15.75" customHeight="1">
      <c r="A743" s="2" t="s">
        <v>933</v>
      </c>
      <c r="B743" s="2" t="s">
        <v>1284</v>
      </c>
      <c r="C743" s="2">
        <v>167</v>
      </c>
      <c r="D743" s="2">
        <f t="shared" si="56"/>
        <v>1.67</v>
      </c>
      <c r="E743" s="2">
        <v>66.8</v>
      </c>
      <c r="F743" s="22">
        <f t="shared" si="57"/>
        <v>23.952095808383234</v>
      </c>
      <c r="G743" s="2" t="b">
        <v>1</v>
      </c>
      <c r="H743" s="2" t="b">
        <v>0</v>
      </c>
      <c r="I743" s="2" t="b">
        <v>0</v>
      </c>
      <c r="J743" s="2" t="b">
        <v>0</v>
      </c>
      <c r="K743" s="2" t="s">
        <v>1402</v>
      </c>
      <c r="L743" s="2">
        <v>229</v>
      </c>
      <c r="M743" s="2" t="b">
        <v>0</v>
      </c>
      <c r="N743" s="2" t="b">
        <f t="shared" si="58"/>
        <v>0</v>
      </c>
      <c r="O743" s="2" t="b">
        <v>0</v>
      </c>
      <c r="P743" s="2" t="b">
        <f t="shared" si="59"/>
        <v>0</v>
      </c>
      <c r="Q743" s="2" t="b">
        <v>0</v>
      </c>
      <c r="R743" s="2" t="b">
        <f t="shared" si="60"/>
        <v>0</v>
      </c>
      <c r="S743" s="2" t="s">
        <v>1338</v>
      </c>
      <c r="T743" s="2" t="s">
        <v>1290</v>
      </c>
      <c r="U743" s="2" t="s">
        <v>1278</v>
      </c>
      <c r="V743" s="2" t="s">
        <v>1279</v>
      </c>
    </row>
    <row r="744" spans="1:22" ht="15.75" customHeight="1">
      <c r="A744" s="2" t="s">
        <v>934</v>
      </c>
      <c r="B744" s="2" t="s">
        <v>1280</v>
      </c>
      <c r="C744" s="2">
        <v>173</v>
      </c>
      <c r="D744" s="2">
        <f t="shared" si="56"/>
        <v>1.73</v>
      </c>
      <c r="E744" s="2">
        <v>87.4</v>
      </c>
      <c r="F744" s="22">
        <f t="shared" si="57"/>
        <v>29.2024457883658</v>
      </c>
      <c r="G744" s="2" t="b">
        <v>0</v>
      </c>
      <c r="H744" s="2" t="b">
        <v>0</v>
      </c>
      <c r="I744" s="2" t="b">
        <v>1</v>
      </c>
      <c r="J744" s="2" t="b">
        <v>1</v>
      </c>
      <c r="K744" s="2" t="s">
        <v>1549</v>
      </c>
      <c r="L744" s="2">
        <v>172</v>
      </c>
      <c r="M744" s="2" t="b">
        <v>1</v>
      </c>
      <c r="N744" s="2" t="b">
        <f t="shared" si="58"/>
        <v>1</v>
      </c>
      <c r="O744" s="2" t="b">
        <v>1</v>
      </c>
      <c r="P744" s="2" t="b">
        <f t="shared" si="59"/>
        <v>1</v>
      </c>
      <c r="Q744" s="2" t="b">
        <v>1</v>
      </c>
      <c r="R744" s="2" t="b">
        <f t="shared" si="60"/>
        <v>1</v>
      </c>
      <c r="S744" s="2" t="s">
        <v>1299</v>
      </c>
      <c r="T744" s="2" t="s">
        <v>1290</v>
      </c>
      <c r="U744" s="2" t="s">
        <v>1300</v>
      </c>
      <c r="V744" s="2" t="s">
        <v>1283</v>
      </c>
    </row>
    <row r="745" spans="1:22" ht="15.75" customHeight="1">
      <c r="A745" s="2" t="s">
        <v>935</v>
      </c>
      <c r="B745" s="2" t="s">
        <v>1284</v>
      </c>
      <c r="C745" s="2">
        <v>171</v>
      </c>
      <c r="D745" s="2">
        <f t="shared" si="56"/>
        <v>1.71</v>
      </c>
      <c r="E745" s="2">
        <v>85.8</v>
      </c>
      <c r="F745" s="22">
        <f t="shared" si="57"/>
        <v>29.342361752334053</v>
      </c>
      <c r="G745" s="2" t="b">
        <v>1</v>
      </c>
      <c r="H745" s="2" t="b">
        <v>1</v>
      </c>
      <c r="I745" s="2" t="b">
        <v>0</v>
      </c>
      <c r="J745" s="2" t="b">
        <v>1</v>
      </c>
      <c r="K745" s="2" t="s">
        <v>1601</v>
      </c>
      <c r="L745" s="2">
        <v>155</v>
      </c>
      <c r="M745" s="2" t="b">
        <v>1</v>
      </c>
      <c r="N745" s="2" t="b">
        <f t="shared" si="58"/>
        <v>1</v>
      </c>
      <c r="O745" s="2" t="b">
        <v>0</v>
      </c>
      <c r="P745" s="2" t="b">
        <f t="shared" si="59"/>
        <v>0</v>
      </c>
      <c r="Q745" s="2" t="b">
        <v>1</v>
      </c>
      <c r="R745" s="2" t="b">
        <f t="shared" si="60"/>
        <v>1</v>
      </c>
      <c r="S745" s="2" t="s">
        <v>1292</v>
      </c>
      <c r="T745" s="2" t="s">
        <v>1290</v>
      </c>
      <c r="U745" s="2" t="s">
        <v>1278</v>
      </c>
      <c r="V745" s="2" t="s">
        <v>1287</v>
      </c>
    </row>
    <row r="746" spans="1:22" ht="15.75" customHeight="1">
      <c r="A746" s="2" t="s">
        <v>937</v>
      </c>
      <c r="B746" s="2" t="s">
        <v>1276</v>
      </c>
      <c r="C746" s="2">
        <v>175</v>
      </c>
      <c r="D746" s="2">
        <f t="shared" si="56"/>
        <v>1.75</v>
      </c>
      <c r="E746" s="2">
        <v>75.400000000000006</v>
      </c>
      <c r="F746" s="22">
        <f t="shared" si="57"/>
        <v>24.620408163265306</v>
      </c>
      <c r="G746" s="2" t="b">
        <v>1</v>
      </c>
      <c r="H746" s="2" t="b">
        <v>0</v>
      </c>
      <c r="I746" s="2" t="b">
        <v>0</v>
      </c>
      <c r="J746" s="2" t="b">
        <v>0</v>
      </c>
      <c r="K746" s="2" t="s">
        <v>1454</v>
      </c>
      <c r="L746" s="2">
        <v>157</v>
      </c>
      <c r="N746" s="2" t="b">
        <f t="shared" si="58"/>
        <v>0</v>
      </c>
      <c r="O746" s="2" t="b">
        <v>0</v>
      </c>
      <c r="P746" s="2" t="b">
        <f t="shared" si="59"/>
        <v>0</v>
      </c>
      <c r="Q746" s="2" t="b">
        <v>0</v>
      </c>
      <c r="R746" s="2" t="b">
        <f t="shared" si="60"/>
        <v>0</v>
      </c>
      <c r="S746" s="2" t="s">
        <v>1329</v>
      </c>
      <c r="T746" s="2" t="s">
        <v>1273</v>
      </c>
      <c r="U746" s="2" t="s">
        <v>1300</v>
      </c>
      <c r="V746" s="2" t="s">
        <v>1279</v>
      </c>
    </row>
    <row r="747" spans="1:22" ht="15.75" customHeight="1">
      <c r="A747" s="2" t="s">
        <v>938</v>
      </c>
      <c r="B747" s="2" t="s">
        <v>1270</v>
      </c>
      <c r="C747" s="2">
        <v>179</v>
      </c>
      <c r="D747" s="2">
        <f t="shared" si="56"/>
        <v>1.79</v>
      </c>
      <c r="E747" s="2">
        <v>77.900000000000006</v>
      </c>
      <c r="F747" s="22">
        <f t="shared" si="57"/>
        <v>24.3125994819138</v>
      </c>
      <c r="G747" s="2" t="b">
        <v>0</v>
      </c>
      <c r="H747" s="2" t="b">
        <v>1</v>
      </c>
      <c r="I747" s="2" t="b">
        <v>0</v>
      </c>
      <c r="J747" s="2" t="b">
        <v>0</v>
      </c>
      <c r="K747" s="2" t="s">
        <v>1612</v>
      </c>
      <c r="L747" s="2">
        <v>185</v>
      </c>
      <c r="M747" s="2" t="b">
        <v>0</v>
      </c>
      <c r="N747" s="2" t="b">
        <f t="shared" si="58"/>
        <v>0</v>
      </c>
      <c r="O747" s="2" t="b">
        <v>0</v>
      </c>
      <c r="P747" s="2" t="b">
        <f t="shared" si="59"/>
        <v>0</v>
      </c>
      <c r="Q747" s="2" t="b">
        <v>0</v>
      </c>
      <c r="R747" s="2" t="b">
        <f t="shared" si="60"/>
        <v>0</v>
      </c>
      <c r="S747" s="2" t="s">
        <v>1295</v>
      </c>
      <c r="T747" s="2" t="s">
        <v>1273</v>
      </c>
      <c r="U747" s="2" t="s">
        <v>1300</v>
      </c>
      <c r="V747" s="2" t="s">
        <v>1287</v>
      </c>
    </row>
    <row r="748" spans="1:22" ht="15.75" customHeight="1">
      <c r="A748" s="2" t="s">
        <v>939</v>
      </c>
      <c r="B748" s="2" t="s">
        <v>1293</v>
      </c>
      <c r="C748" s="2">
        <v>178</v>
      </c>
      <c r="D748" s="2">
        <f t="shared" si="56"/>
        <v>1.78</v>
      </c>
      <c r="E748" s="2">
        <v>97.6</v>
      </c>
      <c r="F748" s="22">
        <f t="shared" si="57"/>
        <v>30.804191389976012</v>
      </c>
      <c r="G748" s="2" t="b">
        <v>0</v>
      </c>
      <c r="H748" s="2" t="b">
        <v>1</v>
      </c>
      <c r="I748" s="2" t="b">
        <v>0</v>
      </c>
      <c r="J748" s="2" t="b">
        <v>1</v>
      </c>
      <c r="K748" s="2" t="s">
        <v>1395</v>
      </c>
      <c r="L748" s="2">
        <v>217</v>
      </c>
      <c r="M748" s="2" t="b">
        <v>1</v>
      </c>
      <c r="N748" s="2" t="b">
        <f t="shared" si="58"/>
        <v>1</v>
      </c>
      <c r="O748" s="2" t="b">
        <v>1</v>
      </c>
      <c r="P748" s="2" t="b">
        <f t="shared" si="59"/>
        <v>1</v>
      </c>
      <c r="Q748" s="2" t="b">
        <v>1</v>
      </c>
      <c r="R748" s="2" t="b">
        <f t="shared" si="60"/>
        <v>1</v>
      </c>
      <c r="S748" s="2" t="s">
        <v>1299</v>
      </c>
      <c r="T748" s="2" t="s">
        <v>1273</v>
      </c>
      <c r="U748" s="2" t="s">
        <v>1300</v>
      </c>
      <c r="V748" s="2" t="s">
        <v>1275</v>
      </c>
    </row>
    <row r="749" spans="1:22" ht="15.75" customHeight="1">
      <c r="A749" s="2" t="s">
        <v>940</v>
      </c>
      <c r="B749" s="2" t="s">
        <v>1270</v>
      </c>
      <c r="C749" s="2">
        <v>179</v>
      </c>
      <c r="D749" s="2">
        <f t="shared" si="56"/>
        <v>1.79</v>
      </c>
      <c r="E749" s="2">
        <v>97.1</v>
      </c>
      <c r="F749" s="22">
        <f t="shared" si="57"/>
        <v>30.304921818919507</v>
      </c>
      <c r="G749" s="2" t="b">
        <v>0</v>
      </c>
      <c r="H749" s="2" t="b">
        <v>0</v>
      </c>
      <c r="I749" s="2" t="b">
        <v>0</v>
      </c>
      <c r="J749" s="2" t="b">
        <v>1</v>
      </c>
      <c r="K749" s="2" t="s">
        <v>1631</v>
      </c>
      <c r="L749" s="2">
        <v>210</v>
      </c>
      <c r="M749" s="2" t="b">
        <v>1</v>
      </c>
      <c r="N749" s="2" t="b">
        <f t="shared" si="58"/>
        <v>1</v>
      </c>
      <c r="O749" s="2" t="b">
        <v>0</v>
      </c>
      <c r="P749" s="2" t="b">
        <f t="shared" si="59"/>
        <v>0</v>
      </c>
      <c r="Q749" s="2" t="b">
        <v>1</v>
      </c>
      <c r="R749" s="2" t="b">
        <f t="shared" si="60"/>
        <v>1</v>
      </c>
      <c r="S749" s="2" t="s">
        <v>1309</v>
      </c>
      <c r="T749" s="2" t="s">
        <v>1290</v>
      </c>
      <c r="U749" s="2" t="s">
        <v>1274</v>
      </c>
      <c r="V749" s="2" t="s">
        <v>1283</v>
      </c>
    </row>
    <row r="750" spans="1:22" ht="15.75" customHeight="1">
      <c r="A750" s="2" t="s">
        <v>941</v>
      </c>
      <c r="B750" s="2" t="s">
        <v>1284</v>
      </c>
      <c r="C750" s="2">
        <v>160</v>
      </c>
      <c r="D750" s="2">
        <f t="shared" si="56"/>
        <v>1.6</v>
      </c>
      <c r="E750" s="2">
        <v>73</v>
      </c>
      <c r="F750" s="22">
        <f t="shared" si="57"/>
        <v>28.515624999999993</v>
      </c>
      <c r="G750" s="2" t="b">
        <v>1</v>
      </c>
      <c r="H750" s="2" t="b">
        <v>0</v>
      </c>
      <c r="I750" s="2" t="b">
        <v>0</v>
      </c>
      <c r="J750" s="2" t="b">
        <v>1</v>
      </c>
      <c r="K750" s="2" t="s">
        <v>1632</v>
      </c>
      <c r="L750" s="2">
        <v>174</v>
      </c>
      <c r="M750" s="2" t="b">
        <v>1</v>
      </c>
      <c r="N750" s="2" t="b">
        <f t="shared" si="58"/>
        <v>1</v>
      </c>
      <c r="O750" s="2" t="b">
        <v>0</v>
      </c>
      <c r="P750" s="2" t="b">
        <f t="shared" si="59"/>
        <v>0</v>
      </c>
      <c r="Q750" s="2" t="b">
        <v>1</v>
      </c>
      <c r="R750" s="2" t="b">
        <f t="shared" si="60"/>
        <v>1</v>
      </c>
      <c r="S750" s="2" t="s">
        <v>1312</v>
      </c>
      <c r="T750" s="2" t="s">
        <v>1290</v>
      </c>
      <c r="U750" s="2" t="s">
        <v>1278</v>
      </c>
      <c r="V750" s="2" t="s">
        <v>1287</v>
      </c>
    </row>
    <row r="751" spans="1:22" ht="15.75" customHeight="1">
      <c r="A751" s="2" t="s">
        <v>942</v>
      </c>
      <c r="B751" s="2" t="s">
        <v>1270</v>
      </c>
      <c r="C751" s="2">
        <v>168</v>
      </c>
      <c r="D751" s="2">
        <f t="shared" si="56"/>
        <v>1.68</v>
      </c>
      <c r="E751" s="2">
        <v>95.1</v>
      </c>
      <c r="F751" s="22">
        <f t="shared" si="57"/>
        <v>33.694727891156468</v>
      </c>
      <c r="G751" s="2" t="b">
        <v>0</v>
      </c>
      <c r="H751" s="2" t="b">
        <v>1</v>
      </c>
      <c r="I751" s="2" t="b">
        <v>0</v>
      </c>
      <c r="J751" s="2" t="b">
        <v>0</v>
      </c>
      <c r="K751" s="2" t="s">
        <v>1485</v>
      </c>
      <c r="L751" s="2">
        <v>177</v>
      </c>
      <c r="M751" s="2" t="b">
        <v>1</v>
      </c>
      <c r="N751" s="2" t="b">
        <f t="shared" si="58"/>
        <v>1</v>
      </c>
      <c r="O751" s="2" t="b">
        <v>0</v>
      </c>
      <c r="P751" s="2" t="b">
        <f t="shared" si="59"/>
        <v>0</v>
      </c>
      <c r="Q751" s="2" t="b">
        <v>1</v>
      </c>
      <c r="R751" s="2" t="b">
        <f t="shared" si="60"/>
        <v>1</v>
      </c>
      <c r="S751" s="2" t="s">
        <v>1286</v>
      </c>
      <c r="T751" s="2" t="s">
        <v>1290</v>
      </c>
      <c r="U751" s="2" t="s">
        <v>1300</v>
      </c>
      <c r="V751" s="2" t="s">
        <v>1275</v>
      </c>
    </row>
    <row r="752" spans="1:22" ht="15.75" customHeight="1">
      <c r="A752" s="2" t="s">
        <v>943</v>
      </c>
      <c r="B752" s="2" t="s">
        <v>1284</v>
      </c>
      <c r="C752" s="2">
        <v>165</v>
      </c>
      <c r="D752" s="2">
        <f t="shared" si="56"/>
        <v>1.65</v>
      </c>
      <c r="E752" s="2">
        <v>84.2</v>
      </c>
      <c r="F752" s="22">
        <f t="shared" si="57"/>
        <v>30.927456382001839</v>
      </c>
      <c r="G752" s="2" t="b">
        <v>1</v>
      </c>
      <c r="H752" s="2" t="b">
        <v>0</v>
      </c>
      <c r="I752" s="2" t="b">
        <v>1</v>
      </c>
      <c r="J752" s="2" t="b">
        <v>1</v>
      </c>
      <c r="K752" s="2" t="s">
        <v>1380</v>
      </c>
      <c r="L752" s="2">
        <v>218</v>
      </c>
      <c r="M752" s="2" t="s">
        <v>1290</v>
      </c>
      <c r="N752" s="2" t="b">
        <f t="shared" si="58"/>
        <v>1</v>
      </c>
      <c r="O752" s="2" t="s">
        <v>1290</v>
      </c>
      <c r="P752" s="2" t="b">
        <f t="shared" si="59"/>
        <v>1</v>
      </c>
      <c r="Q752" s="2" t="s">
        <v>1290</v>
      </c>
      <c r="R752" s="2" t="b">
        <f t="shared" si="60"/>
        <v>1</v>
      </c>
      <c r="S752" s="2" t="s">
        <v>1272</v>
      </c>
      <c r="T752" s="2" t="s">
        <v>1273</v>
      </c>
      <c r="U752" s="2" t="s">
        <v>1300</v>
      </c>
      <c r="V752" s="2" t="s">
        <v>1296</v>
      </c>
    </row>
    <row r="753" spans="1:22" ht="15.75" customHeight="1">
      <c r="A753" s="2" t="s">
        <v>944</v>
      </c>
      <c r="B753" s="2" t="s">
        <v>1293</v>
      </c>
      <c r="C753" s="2">
        <v>158</v>
      </c>
      <c r="D753" s="2">
        <f t="shared" si="56"/>
        <v>1.58</v>
      </c>
      <c r="E753" s="2">
        <v>84.8</v>
      </c>
      <c r="F753" s="22">
        <f t="shared" si="57"/>
        <v>33.968915237942632</v>
      </c>
      <c r="G753" s="2" t="b">
        <v>0</v>
      </c>
      <c r="H753" s="2" t="b">
        <v>0</v>
      </c>
      <c r="I753" s="2" t="b">
        <v>0</v>
      </c>
      <c r="J753" s="2" t="b">
        <v>1</v>
      </c>
      <c r="K753" s="2" t="s">
        <v>1600</v>
      </c>
      <c r="L753" s="2">
        <v>218</v>
      </c>
      <c r="M753" s="2" t="b">
        <v>1</v>
      </c>
      <c r="N753" s="2" t="b">
        <f t="shared" si="58"/>
        <v>1</v>
      </c>
      <c r="O753" s="2" t="b">
        <v>1</v>
      </c>
      <c r="P753" s="2" t="b">
        <f t="shared" si="59"/>
        <v>1</v>
      </c>
      <c r="Q753" s="2" t="b">
        <v>1</v>
      </c>
      <c r="R753" s="2" t="b">
        <f t="shared" si="60"/>
        <v>1</v>
      </c>
      <c r="S753" s="2" t="s">
        <v>1292</v>
      </c>
      <c r="T753" s="2" t="s">
        <v>1273</v>
      </c>
      <c r="U753" s="2" t="s">
        <v>1274</v>
      </c>
      <c r="V753" s="2" t="s">
        <v>1279</v>
      </c>
    </row>
    <row r="754" spans="1:22" ht="15.75" customHeight="1">
      <c r="A754" s="2" t="s">
        <v>945</v>
      </c>
      <c r="B754" s="2" t="s">
        <v>1293</v>
      </c>
      <c r="C754" s="2">
        <v>161</v>
      </c>
      <c r="D754" s="2">
        <f t="shared" si="56"/>
        <v>1.61</v>
      </c>
      <c r="E754" s="2">
        <v>68.900000000000006</v>
      </c>
      <c r="F754" s="22">
        <f t="shared" si="57"/>
        <v>26.580764630994175</v>
      </c>
      <c r="G754" s="2" t="b">
        <v>0</v>
      </c>
      <c r="H754" s="2" t="b">
        <v>1</v>
      </c>
      <c r="I754" s="2" t="b">
        <v>0</v>
      </c>
      <c r="J754" s="2" t="b">
        <v>0</v>
      </c>
      <c r="K754" s="2" t="s">
        <v>1415</v>
      </c>
      <c r="L754" s="2">
        <v>193</v>
      </c>
      <c r="M754" s="2" t="b">
        <v>0</v>
      </c>
      <c r="N754" s="2" t="b">
        <f t="shared" si="58"/>
        <v>0</v>
      </c>
      <c r="O754" s="2" t="b">
        <v>0</v>
      </c>
      <c r="P754" s="2" t="b">
        <f t="shared" si="59"/>
        <v>0</v>
      </c>
      <c r="Q754" s="2" t="b">
        <v>0</v>
      </c>
      <c r="R754" s="2" t="b">
        <f t="shared" si="60"/>
        <v>0</v>
      </c>
      <c r="S754" s="2" t="s">
        <v>1292</v>
      </c>
      <c r="T754" s="2" t="s">
        <v>1273</v>
      </c>
      <c r="U754" s="2" t="s">
        <v>1278</v>
      </c>
      <c r="V754" s="2" t="s">
        <v>1279</v>
      </c>
    </row>
    <row r="755" spans="1:22" ht="15.75" customHeight="1">
      <c r="A755" s="2" t="s">
        <v>947</v>
      </c>
      <c r="B755" s="2" t="s">
        <v>1293</v>
      </c>
      <c r="C755" s="2">
        <v>173</v>
      </c>
      <c r="D755" s="2">
        <f t="shared" si="56"/>
        <v>1.73</v>
      </c>
      <c r="E755" s="2">
        <v>70.7</v>
      </c>
      <c r="F755" s="22">
        <f t="shared" si="57"/>
        <v>23.622573423769587</v>
      </c>
      <c r="G755" s="2" t="b">
        <v>0</v>
      </c>
      <c r="H755" s="2" t="b">
        <v>0</v>
      </c>
      <c r="I755" s="2" t="b">
        <v>0</v>
      </c>
      <c r="J755" s="2" t="b">
        <v>0</v>
      </c>
      <c r="K755" s="2" t="s">
        <v>1577</v>
      </c>
      <c r="L755" s="2">
        <v>201</v>
      </c>
      <c r="N755" s="2" t="b">
        <f t="shared" si="58"/>
        <v>0</v>
      </c>
      <c r="O755" s="2" t="b">
        <v>0</v>
      </c>
      <c r="P755" s="2" t="b">
        <f t="shared" si="59"/>
        <v>0</v>
      </c>
      <c r="Q755" s="2" t="b">
        <v>0</v>
      </c>
      <c r="R755" s="2" t="b">
        <f t="shared" si="60"/>
        <v>0</v>
      </c>
      <c r="S755" s="2" t="s">
        <v>1305</v>
      </c>
      <c r="T755" s="2" t="s">
        <v>1273</v>
      </c>
      <c r="U755" s="2" t="s">
        <v>1278</v>
      </c>
      <c r="V755" s="2" t="s">
        <v>1275</v>
      </c>
    </row>
    <row r="756" spans="1:22" ht="15.75" customHeight="1">
      <c r="A756" s="2" t="s">
        <v>948</v>
      </c>
      <c r="B756" s="2" t="s">
        <v>1319</v>
      </c>
      <c r="C756" s="2">
        <v>158</v>
      </c>
      <c r="D756" s="2">
        <f t="shared" si="56"/>
        <v>1.58</v>
      </c>
      <c r="E756" s="2">
        <v>60.8</v>
      </c>
      <c r="F756" s="22">
        <f t="shared" si="57"/>
        <v>24.355071302675849</v>
      </c>
      <c r="G756" s="2" t="b">
        <v>0</v>
      </c>
      <c r="H756" s="2" t="b">
        <v>1</v>
      </c>
      <c r="I756" s="2" t="b">
        <v>0</v>
      </c>
      <c r="J756" s="2" t="b">
        <v>0</v>
      </c>
      <c r="K756" s="2" t="s">
        <v>1459</v>
      </c>
      <c r="L756" s="2">
        <v>182</v>
      </c>
      <c r="M756" s="2" t="b">
        <v>0</v>
      </c>
      <c r="N756" s="2" t="b">
        <f t="shared" si="58"/>
        <v>0</v>
      </c>
      <c r="O756" s="2" t="b">
        <v>0</v>
      </c>
      <c r="P756" s="2" t="b">
        <f t="shared" si="59"/>
        <v>0</v>
      </c>
      <c r="Q756" s="2" t="b">
        <v>0</v>
      </c>
      <c r="R756" s="2" t="b">
        <f t="shared" si="60"/>
        <v>0</v>
      </c>
      <c r="S756" s="2" t="s">
        <v>1327</v>
      </c>
      <c r="U756" s="2" t="s">
        <v>1278</v>
      </c>
      <c r="V756" s="2" t="s">
        <v>1287</v>
      </c>
    </row>
    <row r="757" spans="1:22" ht="15.75" customHeight="1">
      <c r="A757" s="2" t="s">
        <v>949</v>
      </c>
      <c r="B757" s="2" t="s">
        <v>1293</v>
      </c>
      <c r="C757" s="2">
        <v>159</v>
      </c>
      <c r="D757" s="2">
        <f t="shared" si="56"/>
        <v>1.59</v>
      </c>
      <c r="E757" s="2">
        <v>58</v>
      </c>
      <c r="F757" s="22">
        <f t="shared" si="57"/>
        <v>22.942130453700404</v>
      </c>
      <c r="G757" s="2" t="b">
        <v>0</v>
      </c>
      <c r="H757" s="2" t="b">
        <v>0</v>
      </c>
      <c r="I757" s="2" t="b">
        <v>1</v>
      </c>
      <c r="J757" s="2" t="b">
        <v>0</v>
      </c>
      <c r="K757" s="2" t="s">
        <v>1612</v>
      </c>
      <c r="L757" s="2">
        <v>159</v>
      </c>
      <c r="M757" s="2" t="b">
        <v>0</v>
      </c>
      <c r="N757" s="2" t="b">
        <f t="shared" si="58"/>
        <v>0</v>
      </c>
      <c r="O757" s="2" t="b">
        <v>0</v>
      </c>
      <c r="P757" s="2" t="b">
        <f t="shared" si="59"/>
        <v>0</v>
      </c>
      <c r="Q757" s="2" t="b">
        <v>0</v>
      </c>
      <c r="R757" s="2" t="b">
        <f t="shared" si="60"/>
        <v>0</v>
      </c>
      <c r="S757" s="2" t="s">
        <v>1289</v>
      </c>
      <c r="T757" s="2" t="s">
        <v>1273</v>
      </c>
      <c r="U757" s="2" t="s">
        <v>1274</v>
      </c>
      <c r="V757" s="2" t="s">
        <v>1287</v>
      </c>
    </row>
    <row r="758" spans="1:22" ht="15.75" customHeight="1">
      <c r="A758" s="2" t="s">
        <v>950</v>
      </c>
      <c r="B758" s="2" t="s">
        <v>1307</v>
      </c>
      <c r="C758" s="2">
        <v>166</v>
      </c>
      <c r="D758" s="2">
        <f t="shared" si="56"/>
        <v>1.66</v>
      </c>
      <c r="E758" s="2">
        <v>86.6</v>
      </c>
      <c r="F758" s="22">
        <f t="shared" si="57"/>
        <v>31.426912469153724</v>
      </c>
      <c r="G758" s="2" t="b">
        <v>0</v>
      </c>
      <c r="H758" s="2" t="b">
        <v>0</v>
      </c>
      <c r="I758" s="2" t="b">
        <v>0</v>
      </c>
      <c r="J758" s="2" t="b">
        <v>0</v>
      </c>
      <c r="K758" s="2" t="s">
        <v>1564</v>
      </c>
      <c r="L758" s="2">
        <v>192</v>
      </c>
      <c r="M758" s="2" t="b">
        <v>1</v>
      </c>
      <c r="N758" s="2" t="b">
        <f t="shared" si="58"/>
        <v>1</v>
      </c>
      <c r="O758" s="2" t="b">
        <v>0</v>
      </c>
      <c r="P758" s="2" t="b">
        <f t="shared" si="59"/>
        <v>0</v>
      </c>
      <c r="Q758" s="2" t="b">
        <v>1</v>
      </c>
      <c r="R758" s="2" t="b">
        <f t="shared" si="60"/>
        <v>1</v>
      </c>
      <c r="S758" s="2" t="s">
        <v>1312</v>
      </c>
      <c r="T758" s="2" t="s">
        <v>1273</v>
      </c>
      <c r="U758" s="2" t="s">
        <v>1278</v>
      </c>
      <c r="V758" s="2" t="s">
        <v>1279</v>
      </c>
    </row>
    <row r="759" spans="1:22" ht="15.75" customHeight="1">
      <c r="A759" s="2" t="s">
        <v>951</v>
      </c>
      <c r="B759" s="2" t="s">
        <v>1280</v>
      </c>
      <c r="C759" s="2">
        <v>165</v>
      </c>
      <c r="D759" s="2">
        <f t="shared" si="56"/>
        <v>1.65</v>
      </c>
      <c r="E759" s="2">
        <v>89.9</v>
      </c>
      <c r="F759" s="22">
        <f t="shared" si="57"/>
        <v>33.021120293847574</v>
      </c>
      <c r="G759" s="2" t="b">
        <v>1</v>
      </c>
      <c r="H759" s="2" t="b">
        <v>1</v>
      </c>
      <c r="I759" s="2" t="b">
        <v>0</v>
      </c>
      <c r="J759" s="2" t="b">
        <v>1</v>
      </c>
      <c r="K759" s="2" t="s">
        <v>1418</v>
      </c>
      <c r="L759" s="2">
        <v>171</v>
      </c>
      <c r="M759" s="2" t="b">
        <v>1</v>
      </c>
      <c r="N759" s="2" t="b">
        <f t="shared" si="58"/>
        <v>1</v>
      </c>
      <c r="O759" s="2" t="b">
        <v>1</v>
      </c>
      <c r="P759" s="2" t="b">
        <f t="shared" si="59"/>
        <v>1</v>
      </c>
      <c r="Q759" s="2" t="b">
        <v>1</v>
      </c>
      <c r="R759" s="2" t="b">
        <f t="shared" si="60"/>
        <v>1</v>
      </c>
      <c r="S759" s="2" t="s">
        <v>1329</v>
      </c>
      <c r="T759" s="2" t="s">
        <v>1273</v>
      </c>
      <c r="U759" s="2" t="s">
        <v>1274</v>
      </c>
      <c r="V759" s="2" t="s">
        <v>1283</v>
      </c>
    </row>
    <row r="760" spans="1:22" ht="15.75" customHeight="1">
      <c r="A760" s="2" t="s">
        <v>952</v>
      </c>
      <c r="B760" s="2" t="s">
        <v>1301</v>
      </c>
      <c r="C760" s="2">
        <v>158</v>
      </c>
      <c r="D760" s="2">
        <f t="shared" si="56"/>
        <v>1.58</v>
      </c>
      <c r="E760" s="2">
        <v>77.8</v>
      </c>
      <c r="F760" s="22">
        <f t="shared" si="57"/>
        <v>31.16487742348982</v>
      </c>
      <c r="G760" s="2" t="b">
        <v>0</v>
      </c>
      <c r="H760" s="2" t="b">
        <v>1</v>
      </c>
      <c r="I760" s="2" t="b">
        <v>1</v>
      </c>
      <c r="J760" s="2" t="b">
        <v>0</v>
      </c>
      <c r="K760" s="2" t="s">
        <v>1353</v>
      </c>
      <c r="L760" s="2">
        <v>228</v>
      </c>
      <c r="M760" s="2" t="b">
        <v>0</v>
      </c>
      <c r="N760" s="2" t="b">
        <f t="shared" si="58"/>
        <v>0</v>
      </c>
      <c r="O760" s="2" t="b">
        <v>1</v>
      </c>
      <c r="P760" s="2" t="b">
        <f t="shared" si="59"/>
        <v>1</v>
      </c>
      <c r="Q760" s="2" t="b">
        <v>1</v>
      </c>
      <c r="R760" s="2" t="b">
        <f t="shared" si="60"/>
        <v>1</v>
      </c>
      <c r="S760" s="2" t="s">
        <v>1327</v>
      </c>
      <c r="T760" s="2" t="s">
        <v>1290</v>
      </c>
      <c r="U760" s="2" t="s">
        <v>1300</v>
      </c>
      <c r="V760" s="2" t="s">
        <v>1296</v>
      </c>
    </row>
    <row r="761" spans="1:22" ht="15.75" customHeight="1">
      <c r="A761" s="2" t="s">
        <v>953</v>
      </c>
      <c r="B761" s="2" t="s">
        <v>1307</v>
      </c>
      <c r="C761" s="2">
        <v>178</v>
      </c>
      <c r="D761" s="2">
        <f t="shared" si="56"/>
        <v>1.78</v>
      </c>
      <c r="E761" s="2">
        <v>105.8</v>
      </c>
      <c r="F761" s="22">
        <f t="shared" si="57"/>
        <v>33.392248453478096</v>
      </c>
      <c r="G761" s="2" t="b">
        <v>0</v>
      </c>
      <c r="H761" s="2" t="b">
        <v>1</v>
      </c>
      <c r="I761" s="2" t="b">
        <v>0</v>
      </c>
      <c r="J761" s="2" t="b">
        <v>0</v>
      </c>
      <c r="K761" s="2" t="s">
        <v>1494</v>
      </c>
      <c r="L761" s="2">
        <v>172</v>
      </c>
      <c r="M761" s="2" t="b">
        <v>1</v>
      </c>
      <c r="N761" s="2" t="b">
        <f t="shared" si="58"/>
        <v>1</v>
      </c>
      <c r="O761" s="2" t="b">
        <v>0</v>
      </c>
      <c r="P761" s="2" t="b">
        <f t="shared" si="59"/>
        <v>0</v>
      </c>
      <c r="Q761" s="2" t="b">
        <v>1</v>
      </c>
      <c r="R761" s="2" t="b">
        <f t="shared" si="60"/>
        <v>1</v>
      </c>
      <c r="S761" s="2" t="s">
        <v>1286</v>
      </c>
      <c r="T761" s="2" t="s">
        <v>1290</v>
      </c>
      <c r="U761" s="2" t="s">
        <v>1278</v>
      </c>
      <c r="V761" s="2" t="s">
        <v>1296</v>
      </c>
    </row>
    <row r="762" spans="1:22" ht="15.75" customHeight="1">
      <c r="A762" s="2" t="s">
        <v>955</v>
      </c>
      <c r="B762" s="2" t="s">
        <v>1293</v>
      </c>
      <c r="C762" s="2">
        <v>162</v>
      </c>
      <c r="D762" s="2">
        <f t="shared" si="56"/>
        <v>1.62</v>
      </c>
      <c r="E762" s="2">
        <v>68.7</v>
      </c>
      <c r="F762" s="22">
        <f t="shared" si="57"/>
        <v>26.177411979881111</v>
      </c>
      <c r="G762" s="2" t="b">
        <v>0</v>
      </c>
      <c r="H762" s="2" t="b">
        <v>0</v>
      </c>
      <c r="I762" s="2" t="b">
        <v>0</v>
      </c>
      <c r="J762" s="2" t="b">
        <v>0</v>
      </c>
      <c r="K762" s="2" t="s">
        <v>1547</v>
      </c>
      <c r="L762" s="2">
        <v>208</v>
      </c>
      <c r="M762" s="2" t="b">
        <v>0</v>
      </c>
      <c r="N762" s="2" t="b">
        <f t="shared" si="58"/>
        <v>0</v>
      </c>
      <c r="O762" s="2" t="b">
        <v>0</v>
      </c>
      <c r="P762" s="2" t="b">
        <f t="shared" si="59"/>
        <v>0</v>
      </c>
      <c r="R762" s="2" t="b">
        <f t="shared" si="60"/>
        <v>0</v>
      </c>
      <c r="S762" s="2" t="s">
        <v>1272</v>
      </c>
      <c r="T762" s="2" t="s">
        <v>1290</v>
      </c>
      <c r="U762" s="2" t="s">
        <v>1300</v>
      </c>
      <c r="V762" s="2" t="s">
        <v>1279</v>
      </c>
    </row>
    <row r="763" spans="1:22" ht="15.75" customHeight="1">
      <c r="A763" s="2" t="s">
        <v>956</v>
      </c>
      <c r="B763" s="2" t="s">
        <v>1276</v>
      </c>
      <c r="C763" s="2">
        <v>153</v>
      </c>
      <c r="D763" s="2">
        <f t="shared" si="56"/>
        <v>1.53</v>
      </c>
      <c r="E763" s="2">
        <v>47</v>
      </c>
      <c r="F763" s="22">
        <f t="shared" si="57"/>
        <v>20.077747874749029</v>
      </c>
      <c r="G763" s="2" t="b">
        <v>0</v>
      </c>
      <c r="H763" s="2" t="b">
        <v>0</v>
      </c>
      <c r="I763" s="2" t="b">
        <v>0</v>
      </c>
      <c r="J763" s="2" t="b">
        <v>0</v>
      </c>
      <c r="K763" s="2" t="s">
        <v>1633</v>
      </c>
      <c r="L763" s="2">
        <v>192</v>
      </c>
      <c r="M763" s="2" t="b">
        <v>0</v>
      </c>
      <c r="N763" s="2" t="b">
        <f t="shared" si="58"/>
        <v>0</v>
      </c>
      <c r="O763" s="2" t="b">
        <v>0</v>
      </c>
      <c r="P763" s="2" t="b">
        <f t="shared" si="59"/>
        <v>0</v>
      </c>
      <c r="Q763" s="2" t="b">
        <v>0</v>
      </c>
      <c r="R763" s="2" t="b">
        <f t="shared" si="60"/>
        <v>0</v>
      </c>
      <c r="S763" s="2" t="s">
        <v>1282</v>
      </c>
      <c r="T763" s="2" t="s">
        <v>1290</v>
      </c>
      <c r="U763" s="2" t="s">
        <v>1278</v>
      </c>
      <c r="V763" s="2" t="s">
        <v>1287</v>
      </c>
    </row>
    <row r="764" spans="1:22" ht="15.75" customHeight="1">
      <c r="A764" s="2" t="s">
        <v>957</v>
      </c>
      <c r="B764" s="2" t="s">
        <v>1307</v>
      </c>
      <c r="C764" s="2">
        <v>153</v>
      </c>
      <c r="D764" s="2">
        <f t="shared" si="56"/>
        <v>1.53</v>
      </c>
      <c r="E764" s="2">
        <v>56</v>
      </c>
      <c r="F764" s="22">
        <f t="shared" si="57"/>
        <v>23.92242299970097</v>
      </c>
      <c r="G764" s="2" t="b">
        <v>0</v>
      </c>
      <c r="H764" s="2" t="b">
        <v>0</v>
      </c>
      <c r="I764" s="2" t="b">
        <v>0</v>
      </c>
      <c r="J764" s="2" t="b">
        <v>0</v>
      </c>
      <c r="K764" s="2" t="s">
        <v>1634</v>
      </c>
      <c r="L764" s="2">
        <v>198</v>
      </c>
      <c r="M764" s="2" t="b">
        <v>0</v>
      </c>
      <c r="N764" s="2" t="b">
        <f t="shared" si="58"/>
        <v>0</v>
      </c>
      <c r="O764" s="2" t="b">
        <v>0</v>
      </c>
      <c r="P764" s="2" t="b">
        <f t="shared" si="59"/>
        <v>0</v>
      </c>
      <c r="R764" s="2" t="b">
        <f t="shared" si="60"/>
        <v>0</v>
      </c>
      <c r="S764" s="2" t="s">
        <v>1327</v>
      </c>
      <c r="U764" s="2" t="s">
        <v>1274</v>
      </c>
      <c r="V764" s="2" t="s">
        <v>1296</v>
      </c>
    </row>
    <row r="765" spans="1:22" ht="15.75" customHeight="1">
      <c r="A765" s="2" t="s">
        <v>958</v>
      </c>
      <c r="B765" s="2" t="s">
        <v>1307</v>
      </c>
      <c r="C765" s="2">
        <v>175</v>
      </c>
      <c r="D765" s="2">
        <f t="shared" si="56"/>
        <v>1.75</v>
      </c>
      <c r="E765" s="2">
        <v>92.3</v>
      </c>
      <c r="F765" s="22">
        <f t="shared" si="57"/>
        <v>30.138775510204081</v>
      </c>
      <c r="G765" s="2" t="b">
        <v>0</v>
      </c>
      <c r="H765" s="2" t="b">
        <v>0</v>
      </c>
      <c r="I765" s="2" t="b">
        <v>1</v>
      </c>
      <c r="J765" s="2" t="b">
        <v>1</v>
      </c>
      <c r="K765" s="2" t="s">
        <v>1406</v>
      </c>
      <c r="L765" s="2">
        <v>208</v>
      </c>
      <c r="M765" s="2" t="b">
        <v>1</v>
      </c>
      <c r="N765" s="2" t="b">
        <f t="shared" si="58"/>
        <v>1</v>
      </c>
      <c r="O765" s="2" t="b">
        <v>0</v>
      </c>
      <c r="P765" s="2" t="b">
        <f t="shared" si="59"/>
        <v>0</v>
      </c>
      <c r="Q765" s="2" t="b">
        <v>1</v>
      </c>
      <c r="R765" s="2" t="b">
        <f t="shared" si="60"/>
        <v>1</v>
      </c>
      <c r="S765" s="2" t="s">
        <v>1327</v>
      </c>
      <c r="T765" s="2" t="s">
        <v>1290</v>
      </c>
      <c r="U765" s="2" t="s">
        <v>1278</v>
      </c>
      <c r="V765" s="2" t="s">
        <v>1283</v>
      </c>
    </row>
    <row r="766" spans="1:22" ht="15.75" customHeight="1">
      <c r="A766" s="2" t="s">
        <v>959</v>
      </c>
      <c r="B766" s="2" t="s">
        <v>1307</v>
      </c>
      <c r="C766" s="2">
        <v>179</v>
      </c>
      <c r="D766" s="2">
        <f t="shared" si="56"/>
        <v>1.79</v>
      </c>
      <c r="E766" s="2">
        <v>74.7</v>
      </c>
      <c r="F766" s="22">
        <f t="shared" si="57"/>
        <v>23.313879092412847</v>
      </c>
      <c r="G766" s="2" t="b">
        <v>0</v>
      </c>
      <c r="H766" s="2" t="b">
        <v>0</v>
      </c>
      <c r="I766" s="2" t="b">
        <v>1</v>
      </c>
      <c r="J766" s="2" t="b">
        <v>0</v>
      </c>
      <c r="K766" s="2" t="s">
        <v>1635</v>
      </c>
      <c r="L766" s="2">
        <v>164</v>
      </c>
      <c r="M766" s="2" t="b">
        <v>0</v>
      </c>
      <c r="N766" s="2" t="b">
        <f t="shared" si="58"/>
        <v>0</v>
      </c>
      <c r="O766" s="2" t="b">
        <v>0</v>
      </c>
      <c r="P766" s="2" t="b">
        <f t="shared" si="59"/>
        <v>0</v>
      </c>
      <c r="Q766" s="2" t="b">
        <v>0</v>
      </c>
      <c r="R766" s="2" t="b">
        <f t="shared" si="60"/>
        <v>0</v>
      </c>
      <c r="S766" s="2" t="s">
        <v>1282</v>
      </c>
      <c r="U766" s="2" t="s">
        <v>1300</v>
      </c>
      <c r="V766" s="2" t="s">
        <v>1287</v>
      </c>
    </row>
    <row r="767" spans="1:22" ht="15.75" customHeight="1">
      <c r="A767" s="2" t="s">
        <v>960</v>
      </c>
      <c r="B767" s="2" t="s">
        <v>1319</v>
      </c>
      <c r="C767" s="2">
        <v>154</v>
      </c>
      <c r="D767" s="2">
        <f t="shared" si="56"/>
        <v>1.54</v>
      </c>
      <c r="E767" s="2">
        <v>69.8</v>
      </c>
      <c r="F767" s="22">
        <f t="shared" si="57"/>
        <v>29.431607353685276</v>
      </c>
      <c r="G767" s="2" t="b">
        <v>1</v>
      </c>
      <c r="H767" s="2" t="b">
        <v>0</v>
      </c>
      <c r="I767" s="2" t="b">
        <v>1</v>
      </c>
      <c r="J767" s="2" t="b">
        <v>1</v>
      </c>
      <c r="K767" s="2" t="s">
        <v>1571</v>
      </c>
      <c r="L767" s="2">
        <v>183</v>
      </c>
      <c r="M767" s="2" t="b">
        <v>1</v>
      </c>
      <c r="N767" s="2" t="b">
        <f t="shared" si="58"/>
        <v>1</v>
      </c>
      <c r="O767" s="2" t="b">
        <v>0</v>
      </c>
      <c r="P767" s="2" t="b">
        <f t="shared" si="59"/>
        <v>0</v>
      </c>
      <c r="Q767" s="2" t="b">
        <v>1</v>
      </c>
      <c r="R767" s="2" t="b">
        <f t="shared" si="60"/>
        <v>1</v>
      </c>
      <c r="S767" s="2" t="s">
        <v>1282</v>
      </c>
      <c r="T767" s="2" t="s">
        <v>1290</v>
      </c>
      <c r="U767" s="2" t="s">
        <v>1278</v>
      </c>
      <c r="V767" s="2" t="s">
        <v>1296</v>
      </c>
    </row>
    <row r="768" spans="1:22" ht="15.75" customHeight="1">
      <c r="A768" s="2" t="s">
        <v>961</v>
      </c>
      <c r="B768" s="2" t="s">
        <v>1280</v>
      </c>
      <c r="C768" s="2">
        <v>164</v>
      </c>
      <c r="D768" s="2">
        <f t="shared" si="56"/>
        <v>1.64</v>
      </c>
      <c r="E768" s="2">
        <v>91</v>
      </c>
      <c r="F768" s="22">
        <f t="shared" si="57"/>
        <v>33.834027364663896</v>
      </c>
      <c r="G768" s="2" t="b">
        <v>0</v>
      </c>
      <c r="H768" s="2" t="b">
        <v>0</v>
      </c>
      <c r="I768" s="2" t="b">
        <v>1</v>
      </c>
      <c r="J768" s="2" t="b">
        <v>1</v>
      </c>
      <c r="K768" s="2" t="s">
        <v>1360</v>
      </c>
      <c r="L768" s="2">
        <v>219</v>
      </c>
      <c r="M768" s="2" t="b">
        <v>1</v>
      </c>
      <c r="N768" s="2" t="b">
        <f t="shared" si="58"/>
        <v>1</v>
      </c>
      <c r="O768" s="2" t="b">
        <v>0</v>
      </c>
      <c r="P768" s="2" t="b">
        <f t="shared" si="59"/>
        <v>0</v>
      </c>
      <c r="Q768" s="2" t="b">
        <v>1</v>
      </c>
      <c r="R768" s="2" t="b">
        <f t="shared" si="60"/>
        <v>1</v>
      </c>
      <c r="S768" s="2" t="s">
        <v>1265</v>
      </c>
      <c r="T768" s="2" t="s">
        <v>1290</v>
      </c>
      <c r="U768" s="2" t="s">
        <v>1278</v>
      </c>
      <c r="V768" s="2" t="s">
        <v>1279</v>
      </c>
    </row>
    <row r="769" spans="1:22" ht="15.75" customHeight="1">
      <c r="A769" s="2" t="s">
        <v>962</v>
      </c>
      <c r="B769" s="2" t="s">
        <v>1301</v>
      </c>
      <c r="C769" s="2">
        <v>173</v>
      </c>
      <c r="D769" s="2">
        <f t="shared" si="56"/>
        <v>1.73</v>
      </c>
      <c r="E769" s="2">
        <v>70.099999999999994</v>
      </c>
      <c r="F769" s="22">
        <f t="shared" si="57"/>
        <v>23.422098967556547</v>
      </c>
      <c r="G769" s="2" t="b">
        <v>1</v>
      </c>
      <c r="H769" s="2" t="b">
        <v>0</v>
      </c>
      <c r="I769" s="2" t="b">
        <v>1</v>
      </c>
      <c r="J769" s="2" t="b">
        <v>0</v>
      </c>
      <c r="K769" s="2" t="s">
        <v>1599</v>
      </c>
      <c r="L769" s="2">
        <v>169</v>
      </c>
      <c r="N769" s="2" t="b">
        <f t="shared" si="58"/>
        <v>0</v>
      </c>
      <c r="O769" s="2" t="b">
        <v>0</v>
      </c>
      <c r="P769" s="2" t="b">
        <f t="shared" si="59"/>
        <v>0</v>
      </c>
      <c r="Q769" s="2" t="b">
        <v>0</v>
      </c>
      <c r="R769" s="2" t="b">
        <f t="shared" si="60"/>
        <v>0</v>
      </c>
      <c r="S769" s="2" t="s">
        <v>1265</v>
      </c>
      <c r="T769" s="2" t="s">
        <v>1273</v>
      </c>
      <c r="U769" s="2" t="s">
        <v>1300</v>
      </c>
      <c r="V769" s="2" t="s">
        <v>1275</v>
      </c>
    </row>
    <row r="770" spans="1:22" ht="15.75" customHeight="1">
      <c r="A770" s="2" t="s">
        <v>963</v>
      </c>
      <c r="B770" s="2" t="s">
        <v>1276</v>
      </c>
      <c r="C770" s="2">
        <v>162</v>
      </c>
      <c r="D770" s="2">
        <f t="shared" si="56"/>
        <v>1.62</v>
      </c>
      <c r="E770" s="2">
        <v>87</v>
      </c>
      <c r="F770" s="22">
        <f t="shared" si="57"/>
        <v>33.150434385002278</v>
      </c>
      <c r="G770" s="2" t="b">
        <v>0</v>
      </c>
      <c r="H770" s="2" t="b">
        <v>0</v>
      </c>
      <c r="I770" s="2" t="b">
        <v>1</v>
      </c>
      <c r="J770" s="2" t="b">
        <v>1</v>
      </c>
      <c r="K770" s="2" t="s">
        <v>1271</v>
      </c>
      <c r="L770" s="2">
        <v>163</v>
      </c>
      <c r="M770" s="2" t="b">
        <v>1</v>
      </c>
      <c r="N770" s="2" t="b">
        <f t="shared" si="58"/>
        <v>1</v>
      </c>
      <c r="P770" s="2" t="b">
        <f t="shared" si="59"/>
        <v>0</v>
      </c>
      <c r="Q770" s="2" t="b">
        <v>1</v>
      </c>
      <c r="R770" s="2" t="b">
        <f t="shared" si="60"/>
        <v>1</v>
      </c>
      <c r="S770" s="2" t="s">
        <v>1338</v>
      </c>
      <c r="T770" s="2" t="s">
        <v>1290</v>
      </c>
      <c r="U770" s="2" t="s">
        <v>1278</v>
      </c>
      <c r="V770" s="2" t="s">
        <v>1283</v>
      </c>
    </row>
    <row r="771" spans="1:22" ht="15.75" customHeight="1">
      <c r="A771" s="2" t="s">
        <v>964</v>
      </c>
      <c r="B771" s="2" t="s">
        <v>1270</v>
      </c>
      <c r="C771" s="2">
        <v>164</v>
      </c>
      <c r="D771" s="2">
        <f t="shared" ref="D771:D834" si="61">C771/100</f>
        <v>1.64</v>
      </c>
      <c r="E771" s="2">
        <v>86.4</v>
      </c>
      <c r="F771" s="22">
        <f t="shared" ref="F771:F834" si="62">E771/(D771*D771)</f>
        <v>32.123735871505062</v>
      </c>
      <c r="G771" s="2" t="b">
        <v>0</v>
      </c>
      <c r="H771" s="2" t="b">
        <v>0</v>
      </c>
      <c r="I771" s="2" t="b">
        <v>1</v>
      </c>
      <c r="J771" s="2" t="b">
        <v>1</v>
      </c>
      <c r="K771" s="2" t="s">
        <v>1464</v>
      </c>
      <c r="L771" s="2">
        <v>223</v>
      </c>
      <c r="M771" s="2" t="b">
        <v>1</v>
      </c>
      <c r="N771" s="2" t="b">
        <f t="shared" ref="N771:N834" si="63">IF(ISBLANK(M771),FALSE,IF(M771 ="Yes",TRUE,IF(M771="No",FALSE,M771)))</f>
        <v>1</v>
      </c>
      <c r="O771" s="2" t="b">
        <v>1</v>
      </c>
      <c r="P771" s="2" t="b">
        <f t="shared" ref="P771:P834" si="64">IF(ISBLANK(O771),FALSE,IF(O771 ="Yes",TRUE,IF(O771="No",FALSE,O771)))</f>
        <v>1</v>
      </c>
      <c r="Q771" s="2" t="b">
        <v>1</v>
      </c>
      <c r="R771" s="2" t="b">
        <f t="shared" ref="R771:R834" si="65">IF(ISBLANK(Q771),FALSE,IF(Q771 ="Yes",TRUE,IF(Q771="No",FALSE,Q771)))</f>
        <v>1</v>
      </c>
      <c r="S771" s="2" t="s">
        <v>1338</v>
      </c>
      <c r="T771" s="2" t="s">
        <v>1273</v>
      </c>
      <c r="U771" s="2" t="s">
        <v>1278</v>
      </c>
      <c r="V771" s="2" t="s">
        <v>1279</v>
      </c>
    </row>
    <row r="772" spans="1:22" ht="15.75" customHeight="1">
      <c r="A772" s="2" t="s">
        <v>965</v>
      </c>
      <c r="B772" s="2" t="s">
        <v>1284</v>
      </c>
      <c r="C772" s="2">
        <v>179</v>
      </c>
      <c r="D772" s="2">
        <f t="shared" si="61"/>
        <v>1.79</v>
      </c>
      <c r="E772" s="2">
        <v>77.400000000000006</v>
      </c>
      <c r="F772" s="22">
        <f t="shared" si="62"/>
        <v>24.156549421054276</v>
      </c>
      <c r="G772" s="2" t="b">
        <v>0</v>
      </c>
      <c r="H772" s="2" t="b">
        <v>0</v>
      </c>
      <c r="I772" s="2" t="b">
        <v>0</v>
      </c>
      <c r="J772" s="2" t="b">
        <v>0</v>
      </c>
      <c r="K772" s="2" t="s">
        <v>1573</v>
      </c>
      <c r="L772" s="2">
        <v>182</v>
      </c>
      <c r="M772" s="2" t="b">
        <v>0</v>
      </c>
      <c r="N772" s="2" t="b">
        <f t="shared" si="63"/>
        <v>0</v>
      </c>
      <c r="O772" s="2" t="b">
        <v>0</v>
      </c>
      <c r="P772" s="2" t="b">
        <f t="shared" si="64"/>
        <v>0</v>
      </c>
      <c r="Q772" s="2" t="b">
        <v>0</v>
      </c>
      <c r="R772" s="2" t="b">
        <f t="shared" si="65"/>
        <v>0</v>
      </c>
      <c r="S772" s="2" t="s">
        <v>1272</v>
      </c>
      <c r="T772" s="2" t="s">
        <v>1290</v>
      </c>
      <c r="U772" s="2" t="s">
        <v>1300</v>
      </c>
      <c r="V772" s="2" t="s">
        <v>1283</v>
      </c>
    </row>
    <row r="773" spans="1:22" ht="15.75" customHeight="1">
      <c r="A773" s="2" t="s">
        <v>966</v>
      </c>
      <c r="B773" s="2" t="s">
        <v>1293</v>
      </c>
      <c r="C773" s="2">
        <v>150</v>
      </c>
      <c r="D773" s="2">
        <f t="shared" si="61"/>
        <v>1.5</v>
      </c>
      <c r="E773" s="2">
        <v>50.4</v>
      </c>
      <c r="F773" s="22">
        <f t="shared" si="62"/>
        <v>22.4</v>
      </c>
      <c r="G773" s="2" t="b">
        <v>1</v>
      </c>
      <c r="H773" s="2" t="b">
        <v>0</v>
      </c>
      <c r="I773" s="2" t="b">
        <v>0</v>
      </c>
      <c r="J773" s="2" t="b">
        <v>0</v>
      </c>
      <c r="K773" s="2" t="s">
        <v>1337</v>
      </c>
      <c r="L773" s="2">
        <v>192</v>
      </c>
      <c r="M773" s="2" t="b">
        <v>0</v>
      </c>
      <c r="N773" s="2" t="b">
        <f t="shared" si="63"/>
        <v>0</v>
      </c>
      <c r="O773" s="2" t="b">
        <v>0</v>
      </c>
      <c r="P773" s="2" t="b">
        <f t="shared" si="64"/>
        <v>0</v>
      </c>
      <c r="Q773" s="2" t="b">
        <v>0</v>
      </c>
      <c r="R773" s="2" t="b">
        <f t="shared" si="65"/>
        <v>0</v>
      </c>
      <c r="S773" s="2" t="s">
        <v>1329</v>
      </c>
      <c r="T773" s="2" t="s">
        <v>1273</v>
      </c>
      <c r="U773" s="2" t="s">
        <v>1300</v>
      </c>
      <c r="V773" s="2" t="s">
        <v>1283</v>
      </c>
    </row>
    <row r="774" spans="1:22" ht="15.75" customHeight="1">
      <c r="A774" s="2" t="s">
        <v>967</v>
      </c>
      <c r="B774" s="2" t="s">
        <v>1280</v>
      </c>
      <c r="C774" s="2">
        <v>156</v>
      </c>
      <c r="D774" s="2">
        <f t="shared" si="61"/>
        <v>1.56</v>
      </c>
      <c r="E774" s="2">
        <v>75.900000000000006</v>
      </c>
      <c r="F774" s="22">
        <f t="shared" si="62"/>
        <v>31.18836291913215</v>
      </c>
      <c r="G774" s="2" t="b">
        <v>1</v>
      </c>
      <c r="H774" s="2" t="b">
        <v>0</v>
      </c>
      <c r="I774" s="2" t="b">
        <v>0</v>
      </c>
      <c r="J774" s="2" t="b">
        <v>1</v>
      </c>
      <c r="K774" s="2" t="s">
        <v>1636</v>
      </c>
      <c r="L774" s="2">
        <v>181</v>
      </c>
      <c r="M774" s="2" t="b">
        <v>1</v>
      </c>
      <c r="N774" s="2" t="b">
        <f t="shared" si="63"/>
        <v>1</v>
      </c>
      <c r="O774" s="2" t="b">
        <v>1</v>
      </c>
      <c r="P774" s="2" t="b">
        <f t="shared" si="64"/>
        <v>1</v>
      </c>
      <c r="Q774" s="2" t="b">
        <v>1</v>
      </c>
      <c r="R774" s="2" t="b">
        <f t="shared" si="65"/>
        <v>1</v>
      </c>
      <c r="S774" s="2" t="s">
        <v>1292</v>
      </c>
      <c r="T774" s="2" t="s">
        <v>1290</v>
      </c>
      <c r="U774" s="2" t="s">
        <v>1274</v>
      </c>
      <c r="V774" s="2" t="s">
        <v>1296</v>
      </c>
    </row>
    <row r="775" spans="1:22" ht="15.75" customHeight="1">
      <c r="A775" s="2" t="s">
        <v>968</v>
      </c>
      <c r="B775" s="2" t="s">
        <v>1307</v>
      </c>
      <c r="C775" s="2">
        <v>161</v>
      </c>
      <c r="D775" s="2">
        <f t="shared" si="61"/>
        <v>1.61</v>
      </c>
      <c r="E775" s="2">
        <v>88.9</v>
      </c>
      <c r="F775" s="22">
        <f t="shared" si="62"/>
        <v>34.29651633810424</v>
      </c>
      <c r="G775" s="2" t="b">
        <v>1</v>
      </c>
      <c r="H775" s="2" t="b">
        <v>1</v>
      </c>
      <c r="I775" s="2" t="b">
        <v>1</v>
      </c>
      <c r="J775" s="2" t="b">
        <v>1</v>
      </c>
      <c r="K775" s="2" t="s">
        <v>1637</v>
      </c>
      <c r="L775" s="2">
        <v>212</v>
      </c>
      <c r="M775" s="2" t="b">
        <v>1</v>
      </c>
      <c r="N775" s="2" t="b">
        <f t="shared" si="63"/>
        <v>1</v>
      </c>
      <c r="O775" s="2" t="b">
        <v>0</v>
      </c>
      <c r="P775" s="2" t="b">
        <f t="shared" si="64"/>
        <v>0</v>
      </c>
      <c r="Q775" s="2" t="b">
        <v>1</v>
      </c>
      <c r="R775" s="2" t="b">
        <f t="shared" si="65"/>
        <v>1</v>
      </c>
      <c r="S775" s="2" t="s">
        <v>1305</v>
      </c>
      <c r="T775" s="2" t="s">
        <v>1290</v>
      </c>
      <c r="U775" s="2" t="s">
        <v>1274</v>
      </c>
      <c r="V775" s="2" t="s">
        <v>1296</v>
      </c>
    </row>
    <row r="776" spans="1:22" ht="15.75" customHeight="1">
      <c r="A776" s="2" t="s">
        <v>969</v>
      </c>
      <c r="B776" s="2" t="s">
        <v>1319</v>
      </c>
      <c r="C776" s="2">
        <v>166</v>
      </c>
      <c r="D776" s="2">
        <f t="shared" si="61"/>
        <v>1.66</v>
      </c>
      <c r="E776" s="2">
        <v>55.4</v>
      </c>
      <c r="F776" s="22">
        <f t="shared" si="62"/>
        <v>20.104514443315431</v>
      </c>
      <c r="G776" s="2" t="b">
        <v>0</v>
      </c>
      <c r="H776" s="2" t="b">
        <v>0</v>
      </c>
      <c r="I776" s="2" t="b">
        <v>1</v>
      </c>
      <c r="J776" s="2" t="b">
        <v>0</v>
      </c>
      <c r="K776" s="2" t="s">
        <v>1369</v>
      </c>
      <c r="L776" s="2">
        <v>171</v>
      </c>
      <c r="M776" s="2" t="b">
        <v>0</v>
      </c>
      <c r="N776" s="2" t="b">
        <f t="shared" si="63"/>
        <v>0</v>
      </c>
      <c r="O776" s="2" t="b">
        <v>0</v>
      </c>
      <c r="P776" s="2" t="b">
        <f t="shared" si="64"/>
        <v>0</v>
      </c>
      <c r="Q776" s="2" t="b">
        <v>0</v>
      </c>
      <c r="R776" s="2" t="b">
        <f t="shared" si="65"/>
        <v>0</v>
      </c>
      <c r="S776" s="2" t="s">
        <v>1292</v>
      </c>
      <c r="T776" s="2" t="s">
        <v>1290</v>
      </c>
      <c r="U776" s="2" t="s">
        <v>1300</v>
      </c>
      <c r="V776" s="2" t="s">
        <v>1283</v>
      </c>
    </row>
    <row r="777" spans="1:22" ht="15.75" customHeight="1">
      <c r="A777" s="2" t="s">
        <v>971</v>
      </c>
      <c r="B777" s="2" t="s">
        <v>1319</v>
      </c>
      <c r="C777" s="2">
        <v>176</v>
      </c>
      <c r="D777" s="2">
        <f t="shared" si="61"/>
        <v>1.76</v>
      </c>
      <c r="E777" s="2">
        <v>98.2</v>
      </c>
      <c r="F777" s="22">
        <f t="shared" si="62"/>
        <v>31.701962809917358</v>
      </c>
      <c r="G777" s="2" t="b">
        <v>0</v>
      </c>
      <c r="H777" s="2" t="b">
        <v>0</v>
      </c>
      <c r="I777" s="2" t="b">
        <v>0</v>
      </c>
      <c r="J777" s="2" t="b">
        <v>0</v>
      </c>
      <c r="K777" s="2" t="s">
        <v>1580</v>
      </c>
      <c r="L777" s="2">
        <v>186</v>
      </c>
      <c r="M777" s="2" t="b">
        <v>0</v>
      </c>
      <c r="N777" s="2" t="b">
        <f t="shared" si="63"/>
        <v>0</v>
      </c>
      <c r="O777" s="2" t="b">
        <v>1</v>
      </c>
      <c r="P777" s="2" t="b">
        <f t="shared" si="64"/>
        <v>1</v>
      </c>
      <c r="Q777" s="2" t="b">
        <v>1</v>
      </c>
      <c r="R777" s="2" t="b">
        <f t="shared" si="65"/>
        <v>1</v>
      </c>
      <c r="S777" s="2" t="s">
        <v>1265</v>
      </c>
      <c r="T777" s="2" t="s">
        <v>1290</v>
      </c>
      <c r="U777" s="2" t="s">
        <v>1278</v>
      </c>
      <c r="V777" s="2" t="s">
        <v>1287</v>
      </c>
    </row>
    <row r="778" spans="1:22" ht="15.75" customHeight="1">
      <c r="A778" s="2" t="s">
        <v>972</v>
      </c>
      <c r="B778" s="2" t="s">
        <v>1280</v>
      </c>
      <c r="C778" s="2">
        <v>168</v>
      </c>
      <c r="D778" s="2">
        <f t="shared" si="61"/>
        <v>1.68</v>
      </c>
      <c r="E778" s="2">
        <v>86.2</v>
      </c>
      <c r="F778" s="22">
        <f t="shared" si="62"/>
        <v>30.541383219954653</v>
      </c>
      <c r="G778" s="2" t="b">
        <v>0</v>
      </c>
      <c r="H778" s="2" t="b">
        <v>0</v>
      </c>
      <c r="I778" s="2" t="b">
        <v>1</v>
      </c>
      <c r="J778" s="2" t="b">
        <v>1</v>
      </c>
      <c r="K778" s="2" t="s">
        <v>1638</v>
      </c>
      <c r="L778" s="2">
        <v>187</v>
      </c>
      <c r="M778" s="2" t="b">
        <v>1</v>
      </c>
      <c r="N778" s="2" t="b">
        <f t="shared" si="63"/>
        <v>1</v>
      </c>
      <c r="O778" s="2" t="b">
        <v>0</v>
      </c>
      <c r="P778" s="2" t="b">
        <f t="shared" si="64"/>
        <v>0</v>
      </c>
      <c r="Q778" s="2" t="b">
        <v>1</v>
      </c>
      <c r="R778" s="2" t="b">
        <f t="shared" si="65"/>
        <v>1</v>
      </c>
      <c r="S778" s="2" t="s">
        <v>1327</v>
      </c>
      <c r="T778" s="2" t="s">
        <v>1273</v>
      </c>
      <c r="U778" s="2" t="s">
        <v>1300</v>
      </c>
      <c r="V778" s="2" t="s">
        <v>1287</v>
      </c>
    </row>
    <row r="779" spans="1:22" ht="15.75" customHeight="1">
      <c r="A779" s="2" t="s">
        <v>973</v>
      </c>
      <c r="B779" s="2" t="s">
        <v>1307</v>
      </c>
      <c r="C779" s="2">
        <v>166</v>
      </c>
      <c r="D779" s="2">
        <f t="shared" si="61"/>
        <v>1.66</v>
      </c>
      <c r="E779" s="2">
        <v>77.7</v>
      </c>
      <c r="F779" s="22">
        <f t="shared" si="62"/>
        <v>28.197125852808828</v>
      </c>
      <c r="G779" s="2" t="b">
        <v>1</v>
      </c>
      <c r="H779" s="2" t="b">
        <v>0</v>
      </c>
      <c r="I779" s="2" t="b">
        <v>1</v>
      </c>
      <c r="J779" s="2" t="b">
        <v>1</v>
      </c>
      <c r="K779" s="2" t="s">
        <v>1639</v>
      </c>
      <c r="L779" s="2">
        <v>177</v>
      </c>
      <c r="M779" s="2" t="b">
        <v>1</v>
      </c>
      <c r="N779" s="2" t="b">
        <f t="shared" si="63"/>
        <v>1</v>
      </c>
      <c r="O779" s="2" t="b">
        <v>1</v>
      </c>
      <c r="P779" s="2" t="b">
        <f t="shared" si="64"/>
        <v>1</v>
      </c>
      <c r="Q779" s="2" t="b">
        <v>1</v>
      </c>
      <c r="R779" s="2" t="b">
        <f t="shared" si="65"/>
        <v>1</v>
      </c>
      <c r="S779" s="2" t="s">
        <v>1327</v>
      </c>
      <c r="T779" s="2" t="s">
        <v>1290</v>
      </c>
      <c r="U779" s="2" t="s">
        <v>1278</v>
      </c>
      <c r="V779" s="2" t="s">
        <v>1279</v>
      </c>
    </row>
    <row r="780" spans="1:22" ht="15.75" customHeight="1">
      <c r="A780" s="2" t="s">
        <v>974</v>
      </c>
      <c r="B780" s="2" t="s">
        <v>1284</v>
      </c>
      <c r="C780" s="2">
        <v>179</v>
      </c>
      <c r="D780" s="2">
        <f t="shared" si="61"/>
        <v>1.79</v>
      </c>
      <c r="E780" s="2">
        <v>89.8</v>
      </c>
      <c r="F780" s="22">
        <f t="shared" si="62"/>
        <v>28.026590930370464</v>
      </c>
      <c r="G780" s="2" t="b">
        <v>0</v>
      </c>
      <c r="H780" s="2" t="b">
        <v>0</v>
      </c>
      <c r="I780" s="2" t="b">
        <v>0</v>
      </c>
      <c r="J780" s="2" t="b">
        <v>1</v>
      </c>
      <c r="K780" s="2" t="s">
        <v>1425</v>
      </c>
      <c r="L780" s="2">
        <v>170</v>
      </c>
      <c r="M780" s="2" t="b">
        <v>1</v>
      </c>
      <c r="N780" s="2" t="b">
        <f t="shared" si="63"/>
        <v>1</v>
      </c>
      <c r="O780" s="2" t="b">
        <v>0</v>
      </c>
      <c r="P780" s="2" t="b">
        <f t="shared" si="64"/>
        <v>0</v>
      </c>
      <c r="Q780" s="2" t="b">
        <v>1</v>
      </c>
      <c r="R780" s="2" t="b">
        <f t="shared" si="65"/>
        <v>1</v>
      </c>
      <c r="S780" s="2" t="s">
        <v>1295</v>
      </c>
      <c r="T780" s="2" t="s">
        <v>1273</v>
      </c>
      <c r="U780" s="2" t="s">
        <v>1300</v>
      </c>
      <c r="V780" s="2" t="s">
        <v>1283</v>
      </c>
    </row>
    <row r="781" spans="1:22" ht="15.75" customHeight="1">
      <c r="A781" s="2" t="s">
        <v>975</v>
      </c>
      <c r="B781" s="2" t="s">
        <v>1307</v>
      </c>
      <c r="C781" s="2">
        <v>162</v>
      </c>
      <c r="D781" s="2">
        <f t="shared" si="61"/>
        <v>1.62</v>
      </c>
      <c r="E781" s="2">
        <v>87.7</v>
      </c>
      <c r="F781" s="22">
        <f t="shared" si="62"/>
        <v>33.417162017985056</v>
      </c>
      <c r="G781" s="2" t="b">
        <v>0</v>
      </c>
      <c r="H781" s="2" t="b">
        <v>1</v>
      </c>
      <c r="I781" s="2" t="b">
        <v>0</v>
      </c>
      <c r="J781" s="2" t="b">
        <v>1</v>
      </c>
      <c r="K781" s="2" t="s">
        <v>1396</v>
      </c>
      <c r="L781" s="2">
        <v>222</v>
      </c>
      <c r="M781" s="2" t="b">
        <v>1</v>
      </c>
      <c r="N781" s="2" t="b">
        <f t="shared" si="63"/>
        <v>1</v>
      </c>
      <c r="O781" s="2" t="b">
        <v>0</v>
      </c>
      <c r="P781" s="2" t="b">
        <f t="shared" si="64"/>
        <v>0</v>
      </c>
      <c r="Q781" s="2" t="b">
        <v>1</v>
      </c>
      <c r="R781" s="2" t="b">
        <f t="shared" si="65"/>
        <v>1</v>
      </c>
      <c r="S781" s="2" t="s">
        <v>1286</v>
      </c>
      <c r="T781" s="2" t="s">
        <v>1290</v>
      </c>
      <c r="U781" s="2" t="s">
        <v>1274</v>
      </c>
      <c r="V781" s="2" t="s">
        <v>1275</v>
      </c>
    </row>
    <row r="782" spans="1:22" ht="15.75" customHeight="1">
      <c r="A782" s="2" t="s">
        <v>976</v>
      </c>
      <c r="B782" s="2" t="s">
        <v>1280</v>
      </c>
      <c r="C782" s="2">
        <v>160</v>
      </c>
      <c r="D782" s="2">
        <f t="shared" si="61"/>
        <v>1.6</v>
      </c>
      <c r="E782" s="2">
        <v>56</v>
      </c>
      <c r="F782" s="22">
        <f t="shared" si="62"/>
        <v>21.874999999999996</v>
      </c>
      <c r="G782" s="2" t="b">
        <v>0</v>
      </c>
      <c r="H782" s="2" t="b">
        <v>1</v>
      </c>
      <c r="I782" s="2" t="b">
        <v>1</v>
      </c>
      <c r="J782" s="2" t="b">
        <v>0</v>
      </c>
      <c r="K782" s="2" t="s">
        <v>1640</v>
      </c>
      <c r="L782" s="2">
        <v>183</v>
      </c>
      <c r="M782" s="2" t="b">
        <v>0</v>
      </c>
      <c r="N782" s="2" t="b">
        <f t="shared" si="63"/>
        <v>0</v>
      </c>
      <c r="O782" s="2" t="b">
        <v>0</v>
      </c>
      <c r="P782" s="2" t="b">
        <f t="shared" si="64"/>
        <v>0</v>
      </c>
      <c r="Q782" s="2" t="b">
        <v>0</v>
      </c>
      <c r="R782" s="2" t="b">
        <f t="shared" si="65"/>
        <v>0</v>
      </c>
      <c r="S782" s="2" t="s">
        <v>1329</v>
      </c>
      <c r="T782" s="2" t="s">
        <v>1290</v>
      </c>
      <c r="U782" s="2" t="s">
        <v>1278</v>
      </c>
      <c r="V782" s="2" t="s">
        <v>1279</v>
      </c>
    </row>
    <row r="783" spans="1:22" ht="15.75" customHeight="1">
      <c r="A783" s="2" t="s">
        <v>977</v>
      </c>
      <c r="B783" s="2" t="s">
        <v>1293</v>
      </c>
      <c r="C783" s="2">
        <v>150</v>
      </c>
      <c r="D783" s="2">
        <f t="shared" si="61"/>
        <v>1.5</v>
      </c>
      <c r="E783" s="2">
        <v>56.2</v>
      </c>
      <c r="F783" s="22">
        <f t="shared" si="62"/>
        <v>24.977777777777778</v>
      </c>
      <c r="G783" s="2" t="b">
        <v>1</v>
      </c>
      <c r="H783" s="2" t="b">
        <v>1</v>
      </c>
      <c r="I783" s="2" t="b">
        <v>1</v>
      </c>
      <c r="J783" s="2" t="b">
        <v>0</v>
      </c>
      <c r="K783" s="2" t="s">
        <v>1641</v>
      </c>
      <c r="L783" s="2">
        <v>182</v>
      </c>
      <c r="M783" s="2" t="b">
        <v>0</v>
      </c>
      <c r="N783" s="2" t="b">
        <f t="shared" si="63"/>
        <v>0</v>
      </c>
      <c r="O783" s="2" t="b">
        <v>0</v>
      </c>
      <c r="P783" s="2" t="b">
        <f t="shared" si="64"/>
        <v>0</v>
      </c>
      <c r="Q783" s="2" t="b">
        <v>0</v>
      </c>
      <c r="R783" s="2" t="b">
        <f t="shared" si="65"/>
        <v>0</v>
      </c>
      <c r="S783" s="2" t="s">
        <v>1272</v>
      </c>
      <c r="U783" s="2" t="s">
        <v>1274</v>
      </c>
      <c r="V783" s="2" t="s">
        <v>1287</v>
      </c>
    </row>
    <row r="784" spans="1:22" ht="15.75" customHeight="1">
      <c r="A784" s="2" t="s">
        <v>978</v>
      </c>
      <c r="B784" s="2" t="s">
        <v>1276</v>
      </c>
      <c r="C784" s="2">
        <v>163</v>
      </c>
      <c r="D784" s="2">
        <f t="shared" si="61"/>
        <v>1.63</v>
      </c>
      <c r="E784" s="2">
        <v>87.5</v>
      </c>
      <c r="F784" s="22">
        <f t="shared" si="62"/>
        <v>32.933117543001245</v>
      </c>
      <c r="G784" s="2" t="b">
        <v>0</v>
      </c>
      <c r="H784" s="2" t="b">
        <v>0</v>
      </c>
      <c r="I784" s="2" t="b">
        <v>0</v>
      </c>
      <c r="J784" s="2" t="b">
        <v>1</v>
      </c>
      <c r="K784" s="2" t="s">
        <v>1385</v>
      </c>
      <c r="L784" s="2">
        <v>213</v>
      </c>
      <c r="M784" s="2" t="b">
        <v>1</v>
      </c>
      <c r="N784" s="2" t="b">
        <f t="shared" si="63"/>
        <v>1</v>
      </c>
      <c r="O784" s="2" t="b">
        <v>0</v>
      </c>
      <c r="P784" s="2" t="b">
        <f t="shared" si="64"/>
        <v>0</v>
      </c>
      <c r="Q784" s="2" t="b">
        <v>1</v>
      </c>
      <c r="R784" s="2" t="b">
        <f t="shared" si="65"/>
        <v>1</v>
      </c>
      <c r="S784" s="2" t="s">
        <v>1282</v>
      </c>
      <c r="T784" s="2" t="s">
        <v>1273</v>
      </c>
      <c r="U784" s="2" t="s">
        <v>1274</v>
      </c>
      <c r="V784" s="2" t="s">
        <v>1283</v>
      </c>
    </row>
    <row r="785" spans="1:22" ht="15.75" customHeight="1">
      <c r="A785" s="2" t="s">
        <v>979</v>
      </c>
      <c r="B785" s="2" t="s">
        <v>1293</v>
      </c>
      <c r="C785" s="2">
        <v>173</v>
      </c>
      <c r="D785" s="2">
        <f t="shared" si="61"/>
        <v>1.73</v>
      </c>
      <c r="E785" s="2">
        <v>62.5</v>
      </c>
      <c r="F785" s="22">
        <f t="shared" si="62"/>
        <v>20.882755855524742</v>
      </c>
      <c r="G785" s="2" t="b">
        <v>0</v>
      </c>
      <c r="H785" s="2" t="b">
        <v>0</v>
      </c>
      <c r="I785" s="2" t="b">
        <v>0</v>
      </c>
      <c r="J785" s="2" t="b">
        <v>0</v>
      </c>
      <c r="K785" s="2" t="s">
        <v>1642</v>
      </c>
      <c r="L785" s="2">
        <v>178</v>
      </c>
      <c r="M785" s="2" t="b">
        <v>0</v>
      </c>
      <c r="N785" s="2" t="b">
        <f t="shared" si="63"/>
        <v>0</v>
      </c>
      <c r="O785" s="2" t="b">
        <v>0</v>
      </c>
      <c r="P785" s="2" t="b">
        <f t="shared" si="64"/>
        <v>0</v>
      </c>
      <c r="Q785" s="2" t="b">
        <v>0</v>
      </c>
      <c r="R785" s="2" t="b">
        <f t="shared" si="65"/>
        <v>0</v>
      </c>
      <c r="S785" s="2" t="s">
        <v>1272</v>
      </c>
      <c r="T785" s="2" t="s">
        <v>1273</v>
      </c>
      <c r="U785" s="2" t="s">
        <v>1278</v>
      </c>
      <c r="V785" s="2" t="s">
        <v>1287</v>
      </c>
    </row>
    <row r="786" spans="1:22" ht="15.75" customHeight="1">
      <c r="A786" s="2" t="s">
        <v>980</v>
      </c>
      <c r="B786" s="2" t="s">
        <v>1284</v>
      </c>
      <c r="C786" s="2">
        <v>153</v>
      </c>
      <c r="D786" s="2">
        <f t="shared" si="61"/>
        <v>1.53</v>
      </c>
      <c r="E786" s="2">
        <v>74.3</v>
      </c>
      <c r="F786" s="22">
        <f t="shared" si="62"/>
        <v>31.739929087103249</v>
      </c>
      <c r="G786" s="2" t="b">
        <v>0</v>
      </c>
      <c r="H786" s="2" t="b">
        <v>0</v>
      </c>
      <c r="I786" s="2" t="b">
        <v>0</v>
      </c>
      <c r="J786" s="2" t="b">
        <v>0</v>
      </c>
      <c r="K786" s="2" t="s">
        <v>1354</v>
      </c>
      <c r="L786" s="2">
        <v>180</v>
      </c>
      <c r="M786" s="2" t="b">
        <v>0</v>
      </c>
      <c r="N786" s="2" t="b">
        <f t="shared" si="63"/>
        <v>0</v>
      </c>
      <c r="O786" s="2" t="b">
        <v>1</v>
      </c>
      <c r="P786" s="2" t="b">
        <f t="shared" si="64"/>
        <v>1</v>
      </c>
      <c r="Q786" s="2" t="b">
        <v>1</v>
      </c>
      <c r="R786" s="2" t="b">
        <f t="shared" si="65"/>
        <v>1</v>
      </c>
      <c r="S786" s="2" t="s">
        <v>1292</v>
      </c>
      <c r="T786" s="2" t="s">
        <v>1273</v>
      </c>
      <c r="U786" s="2" t="s">
        <v>1278</v>
      </c>
      <c r="V786" s="2" t="s">
        <v>1287</v>
      </c>
    </row>
    <row r="787" spans="1:22" ht="15.75" customHeight="1">
      <c r="A787" s="2" t="s">
        <v>981</v>
      </c>
      <c r="B787" s="2" t="s">
        <v>1270</v>
      </c>
      <c r="C787" s="2">
        <v>174</v>
      </c>
      <c r="D787" s="2">
        <f t="shared" si="61"/>
        <v>1.74</v>
      </c>
      <c r="E787" s="2">
        <v>95</v>
      </c>
      <c r="F787" s="22">
        <f t="shared" si="62"/>
        <v>31.37798916633637</v>
      </c>
      <c r="G787" s="2" t="b">
        <v>1</v>
      </c>
      <c r="H787" s="2" t="b">
        <v>0</v>
      </c>
      <c r="I787" s="2" t="b">
        <v>0</v>
      </c>
      <c r="J787" s="2" t="b">
        <v>1</v>
      </c>
      <c r="K787" s="2" t="s">
        <v>1643</v>
      </c>
      <c r="L787" s="2">
        <v>222</v>
      </c>
      <c r="M787" s="2" t="b">
        <v>1</v>
      </c>
      <c r="N787" s="2" t="b">
        <f t="shared" si="63"/>
        <v>1</v>
      </c>
      <c r="O787" s="2" t="b">
        <v>1</v>
      </c>
      <c r="P787" s="2" t="b">
        <f t="shared" si="64"/>
        <v>1</v>
      </c>
      <c r="Q787" s="2" t="b">
        <v>1</v>
      </c>
      <c r="R787" s="2" t="b">
        <f t="shared" si="65"/>
        <v>1</v>
      </c>
      <c r="S787" s="2" t="s">
        <v>1312</v>
      </c>
      <c r="T787" s="2" t="s">
        <v>1273</v>
      </c>
      <c r="U787" s="2" t="s">
        <v>1278</v>
      </c>
      <c r="V787" s="2" t="s">
        <v>1275</v>
      </c>
    </row>
    <row r="788" spans="1:22" ht="15.75" customHeight="1">
      <c r="A788" s="2" t="s">
        <v>983</v>
      </c>
      <c r="B788" s="2" t="s">
        <v>1270</v>
      </c>
      <c r="C788" s="2">
        <v>167</v>
      </c>
      <c r="D788" s="2">
        <f t="shared" si="61"/>
        <v>1.67</v>
      </c>
      <c r="E788" s="2">
        <v>81.099999999999994</v>
      </c>
      <c r="F788" s="22">
        <f t="shared" si="62"/>
        <v>29.079565420058085</v>
      </c>
      <c r="G788" s="2" t="b">
        <v>0</v>
      </c>
      <c r="H788" s="2" t="b">
        <v>1</v>
      </c>
      <c r="I788" s="2" t="b">
        <v>1</v>
      </c>
      <c r="J788" s="2" t="b">
        <v>1</v>
      </c>
      <c r="K788" s="2" t="s">
        <v>1553</v>
      </c>
      <c r="L788" s="2">
        <v>223</v>
      </c>
      <c r="M788" s="2" t="b">
        <v>1</v>
      </c>
      <c r="N788" s="2" t="b">
        <f t="shared" si="63"/>
        <v>1</v>
      </c>
      <c r="O788" s="2" t="b">
        <v>1</v>
      </c>
      <c r="P788" s="2" t="b">
        <f t="shared" si="64"/>
        <v>1</v>
      </c>
      <c r="Q788" s="2" t="b">
        <v>1</v>
      </c>
      <c r="R788" s="2" t="b">
        <f t="shared" si="65"/>
        <v>1</v>
      </c>
      <c r="S788" s="2" t="s">
        <v>1272</v>
      </c>
      <c r="T788" s="2" t="s">
        <v>1290</v>
      </c>
      <c r="U788" s="2" t="s">
        <v>1274</v>
      </c>
      <c r="V788" s="2" t="s">
        <v>1296</v>
      </c>
    </row>
    <row r="789" spans="1:22" ht="15.75" customHeight="1">
      <c r="A789" s="2" t="s">
        <v>984</v>
      </c>
      <c r="B789" s="2" t="s">
        <v>1284</v>
      </c>
      <c r="C789" s="2">
        <v>168</v>
      </c>
      <c r="D789" s="2">
        <f t="shared" si="61"/>
        <v>1.68</v>
      </c>
      <c r="E789" s="2">
        <v>80.2</v>
      </c>
      <c r="F789" s="22">
        <f t="shared" si="62"/>
        <v>28.415532879818599</v>
      </c>
      <c r="G789" s="2" t="b">
        <v>1</v>
      </c>
      <c r="H789" s="2" t="b">
        <v>1</v>
      </c>
      <c r="I789" s="2" t="b">
        <v>0</v>
      </c>
      <c r="J789" s="2" t="b">
        <v>0</v>
      </c>
      <c r="K789" s="2" t="s">
        <v>1644</v>
      </c>
      <c r="L789" s="2">
        <v>169</v>
      </c>
      <c r="M789" s="2" t="b">
        <v>1</v>
      </c>
      <c r="N789" s="2" t="b">
        <f t="shared" si="63"/>
        <v>1</v>
      </c>
      <c r="O789" s="2" t="b">
        <v>1</v>
      </c>
      <c r="P789" s="2" t="b">
        <f t="shared" si="64"/>
        <v>1</v>
      </c>
      <c r="Q789" s="2" t="b">
        <v>1</v>
      </c>
      <c r="R789" s="2" t="b">
        <f t="shared" si="65"/>
        <v>1</v>
      </c>
      <c r="S789" s="2" t="s">
        <v>1286</v>
      </c>
      <c r="T789" s="2" t="s">
        <v>1273</v>
      </c>
      <c r="U789" s="2" t="s">
        <v>1300</v>
      </c>
      <c r="V789" s="2" t="s">
        <v>1283</v>
      </c>
    </row>
    <row r="790" spans="1:22" ht="15.75" customHeight="1">
      <c r="A790" s="2" t="s">
        <v>985</v>
      </c>
      <c r="B790" s="2" t="s">
        <v>1301</v>
      </c>
      <c r="C790" s="2">
        <v>156</v>
      </c>
      <c r="D790" s="2">
        <f t="shared" si="61"/>
        <v>1.56</v>
      </c>
      <c r="E790" s="2">
        <v>70.599999999999994</v>
      </c>
      <c r="F790" s="22">
        <f t="shared" si="62"/>
        <v>29.010519395134775</v>
      </c>
      <c r="G790" s="2" t="b">
        <v>1</v>
      </c>
      <c r="H790" s="2" t="b">
        <v>0</v>
      </c>
      <c r="I790" s="2" t="b">
        <v>0</v>
      </c>
      <c r="J790" s="2" t="b">
        <v>0</v>
      </c>
      <c r="K790" s="2" t="s">
        <v>1637</v>
      </c>
      <c r="L790" s="2">
        <v>186</v>
      </c>
      <c r="M790" s="2" t="b">
        <v>0</v>
      </c>
      <c r="N790" s="2" t="b">
        <f t="shared" si="63"/>
        <v>0</v>
      </c>
      <c r="O790" s="2" t="b">
        <v>1</v>
      </c>
      <c r="P790" s="2" t="b">
        <f t="shared" si="64"/>
        <v>1</v>
      </c>
      <c r="Q790" s="2" t="b">
        <v>1</v>
      </c>
      <c r="R790" s="2" t="b">
        <f t="shared" si="65"/>
        <v>1</v>
      </c>
      <c r="S790" s="2" t="s">
        <v>1318</v>
      </c>
      <c r="T790" s="2" t="s">
        <v>1290</v>
      </c>
      <c r="U790" s="2" t="s">
        <v>1300</v>
      </c>
      <c r="V790" s="2" t="s">
        <v>1283</v>
      </c>
    </row>
    <row r="791" spans="1:22" ht="15.75" customHeight="1">
      <c r="A791" s="2" t="s">
        <v>986</v>
      </c>
      <c r="B791" s="2" t="s">
        <v>1280</v>
      </c>
      <c r="C791" s="2">
        <v>162</v>
      </c>
      <c r="D791" s="2">
        <f t="shared" si="61"/>
        <v>1.62</v>
      </c>
      <c r="E791" s="2">
        <v>56.7</v>
      </c>
      <c r="F791" s="22">
        <f t="shared" si="62"/>
        <v>21.604938271604937</v>
      </c>
      <c r="G791" s="2" t="b">
        <v>0</v>
      </c>
      <c r="H791" s="2" t="b">
        <v>0</v>
      </c>
      <c r="I791" s="2" t="b">
        <v>0</v>
      </c>
      <c r="J791" s="2" t="b">
        <v>0</v>
      </c>
      <c r="K791" s="2" t="s">
        <v>1645</v>
      </c>
      <c r="L791" s="2">
        <v>151</v>
      </c>
      <c r="M791" s="2" t="b">
        <v>0</v>
      </c>
      <c r="N791" s="2" t="b">
        <f t="shared" si="63"/>
        <v>0</v>
      </c>
      <c r="P791" s="2" t="b">
        <f t="shared" si="64"/>
        <v>0</v>
      </c>
      <c r="Q791" s="2" t="b">
        <v>0</v>
      </c>
      <c r="R791" s="2" t="b">
        <f t="shared" si="65"/>
        <v>0</v>
      </c>
      <c r="S791" s="2" t="s">
        <v>1329</v>
      </c>
      <c r="T791" s="2" t="s">
        <v>1290</v>
      </c>
      <c r="U791" s="2" t="s">
        <v>1278</v>
      </c>
      <c r="V791" s="2" t="s">
        <v>1279</v>
      </c>
    </row>
    <row r="792" spans="1:22" ht="15.75" customHeight="1">
      <c r="A792" s="2" t="s">
        <v>988</v>
      </c>
      <c r="B792" s="2" t="s">
        <v>1284</v>
      </c>
      <c r="C792" s="2">
        <v>156</v>
      </c>
      <c r="D792" s="2">
        <f t="shared" si="61"/>
        <v>1.56</v>
      </c>
      <c r="E792" s="2">
        <v>55.7</v>
      </c>
      <c r="F792" s="22">
        <f t="shared" si="62"/>
        <v>22.887902695595002</v>
      </c>
      <c r="G792" s="2" t="b">
        <v>1</v>
      </c>
      <c r="H792" s="2" t="b">
        <v>1</v>
      </c>
      <c r="I792" s="2" t="b">
        <v>1</v>
      </c>
      <c r="J792" s="2" t="b">
        <v>0</v>
      </c>
      <c r="K792" s="2" t="s">
        <v>1481</v>
      </c>
      <c r="L792" s="2">
        <v>208</v>
      </c>
      <c r="M792" s="2" t="b">
        <v>0</v>
      </c>
      <c r="N792" s="2" t="b">
        <f t="shared" si="63"/>
        <v>0</v>
      </c>
      <c r="O792" s="2" t="b">
        <v>0</v>
      </c>
      <c r="P792" s="2" t="b">
        <f t="shared" si="64"/>
        <v>0</v>
      </c>
      <c r="Q792" s="2" t="b">
        <v>0</v>
      </c>
      <c r="R792" s="2" t="b">
        <f t="shared" si="65"/>
        <v>0</v>
      </c>
      <c r="S792" s="2" t="s">
        <v>1272</v>
      </c>
      <c r="T792" s="2" t="s">
        <v>1273</v>
      </c>
      <c r="U792" s="2" t="s">
        <v>1278</v>
      </c>
      <c r="V792" s="2" t="s">
        <v>1287</v>
      </c>
    </row>
    <row r="793" spans="1:22" ht="15.75" customHeight="1">
      <c r="A793" s="2" t="s">
        <v>989</v>
      </c>
      <c r="B793" s="2" t="s">
        <v>1280</v>
      </c>
      <c r="C793" s="2">
        <v>164</v>
      </c>
      <c r="D793" s="2">
        <f t="shared" si="61"/>
        <v>1.64</v>
      </c>
      <c r="E793" s="2">
        <v>91.3</v>
      </c>
      <c r="F793" s="22">
        <f t="shared" si="62"/>
        <v>33.945568114217735</v>
      </c>
      <c r="G793" s="2" t="b">
        <v>1</v>
      </c>
      <c r="H793" s="2" t="b">
        <v>0</v>
      </c>
      <c r="I793" s="2" t="b">
        <v>0</v>
      </c>
      <c r="J793" s="2" t="b">
        <v>0</v>
      </c>
      <c r="K793" s="2" t="s">
        <v>1337</v>
      </c>
      <c r="L793" s="2">
        <v>205</v>
      </c>
      <c r="M793" s="2" t="b">
        <v>1</v>
      </c>
      <c r="N793" s="2" t="b">
        <f t="shared" si="63"/>
        <v>1</v>
      </c>
      <c r="O793" s="2" t="b">
        <v>1</v>
      </c>
      <c r="P793" s="2" t="b">
        <f t="shared" si="64"/>
        <v>1</v>
      </c>
      <c r="Q793" s="2" t="b">
        <v>1</v>
      </c>
      <c r="R793" s="2" t="b">
        <f t="shared" si="65"/>
        <v>1</v>
      </c>
      <c r="S793" s="2" t="s">
        <v>1312</v>
      </c>
      <c r="T793" s="2" t="s">
        <v>1273</v>
      </c>
      <c r="U793" s="2" t="s">
        <v>1278</v>
      </c>
      <c r="V793" s="2" t="s">
        <v>1283</v>
      </c>
    </row>
    <row r="794" spans="1:22" ht="15.75" customHeight="1">
      <c r="A794" s="2" t="s">
        <v>990</v>
      </c>
      <c r="B794" s="2" t="s">
        <v>1293</v>
      </c>
      <c r="C794" s="2">
        <v>160</v>
      </c>
      <c r="D794" s="2">
        <f t="shared" si="61"/>
        <v>1.6</v>
      </c>
      <c r="E794" s="2">
        <v>82</v>
      </c>
      <c r="F794" s="22">
        <f t="shared" si="62"/>
        <v>32.031249999999993</v>
      </c>
      <c r="G794" s="2" t="b">
        <v>1</v>
      </c>
      <c r="H794" s="2" t="b">
        <v>0</v>
      </c>
      <c r="I794" s="2" t="b">
        <v>0</v>
      </c>
      <c r="J794" s="2" t="b">
        <v>0</v>
      </c>
      <c r="K794" s="2" t="s">
        <v>1646</v>
      </c>
      <c r="L794" s="2">
        <v>182</v>
      </c>
      <c r="M794" s="2" t="b">
        <v>1</v>
      </c>
      <c r="N794" s="2" t="b">
        <f t="shared" si="63"/>
        <v>1</v>
      </c>
      <c r="O794" s="2" t="b">
        <v>1</v>
      </c>
      <c r="P794" s="2" t="b">
        <f t="shared" si="64"/>
        <v>1</v>
      </c>
      <c r="Q794" s="2" t="b">
        <v>1</v>
      </c>
      <c r="R794" s="2" t="b">
        <f t="shared" si="65"/>
        <v>1</v>
      </c>
      <c r="S794" s="2" t="s">
        <v>1286</v>
      </c>
      <c r="T794" s="2" t="s">
        <v>1273</v>
      </c>
      <c r="U794" s="2" t="s">
        <v>1300</v>
      </c>
      <c r="V794" s="2" t="s">
        <v>1296</v>
      </c>
    </row>
    <row r="795" spans="1:22" ht="15.75" customHeight="1">
      <c r="A795" s="2" t="s">
        <v>992</v>
      </c>
      <c r="B795" s="2" t="s">
        <v>1270</v>
      </c>
      <c r="C795" s="2">
        <v>169</v>
      </c>
      <c r="D795" s="2">
        <f t="shared" si="61"/>
        <v>1.69</v>
      </c>
      <c r="E795" s="2">
        <v>59.9</v>
      </c>
      <c r="F795" s="22">
        <f t="shared" si="62"/>
        <v>20.972655019081966</v>
      </c>
      <c r="G795" s="2" t="b">
        <v>1</v>
      </c>
      <c r="H795" s="2" t="b">
        <v>1</v>
      </c>
      <c r="I795" s="2" t="b">
        <v>0</v>
      </c>
      <c r="J795" s="2" t="b">
        <v>0</v>
      </c>
      <c r="K795" s="2" t="s">
        <v>1517</v>
      </c>
      <c r="L795" s="2">
        <v>204</v>
      </c>
      <c r="M795" s="2" t="b">
        <v>0</v>
      </c>
      <c r="N795" s="2" t="b">
        <f t="shared" si="63"/>
        <v>0</v>
      </c>
      <c r="O795" s="2" t="b">
        <v>0</v>
      </c>
      <c r="P795" s="2" t="b">
        <f t="shared" si="64"/>
        <v>0</v>
      </c>
      <c r="Q795" s="2" t="b">
        <v>0</v>
      </c>
      <c r="R795" s="2" t="b">
        <f t="shared" si="65"/>
        <v>0</v>
      </c>
      <c r="S795" s="2" t="s">
        <v>1265</v>
      </c>
      <c r="T795" s="2" t="s">
        <v>1273</v>
      </c>
      <c r="U795" s="2" t="s">
        <v>1278</v>
      </c>
      <c r="V795" s="2" t="s">
        <v>1296</v>
      </c>
    </row>
    <row r="796" spans="1:22" ht="15.75" customHeight="1">
      <c r="A796" s="2" t="s">
        <v>993</v>
      </c>
      <c r="B796" s="2" t="s">
        <v>1307</v>
      </c>
      <c r="C796" s="2">
        <v>163</v>
      </c>
      <c r="D796" s="2">
        <f t="shared" si="61"/>
        <v>1.63</v>
      </c>
      <c r="E796" s="2">
        <v>78.900000000000006</v>
      </c>
      <c r="F796" s="22">
        <f t="shared" si="62"/>
        <v>29.696262561631983</v>
      </c>
      <c r="G796" s="2" t="b">
        <v>1</v>
      </c>
      <c r="H796" s="2" t="b">
        <v>0</v>
      </c>
      <c r="I796" s="2" t="b">
        <v>0</v>
      </c>
      <c r="J796" s="2" t="b">
        <v>1</v>
      </c>
      <c r="K796" s="2" t="s">
        <v>1337</v>
      </c>
      <c r="L796" s="2">
        <v>220</v>
      </c>
      <c r="M796" s="2" t="b">
        <v>1</v>
      </c>
      <c r="N796" s="2" t="b">
        <f t="shared" si="63"/>
        <v>1</v>
      </c>
      <c r="O796" s="2" t="b">
        <v>0</v>
      </c>
      <c r="P796" s="2" t="b">
        <f t="shared" si="64"/>
        <v>0</v>
      </c>
      <c r="Q796" s="2" t="b">
        <v>1</v>
      </c>
      <c r="R796" s="2" t="b">
        <f t="shared" si="65"/>
        <v>1</v>
      </c>
      <c r="S796" s="2" t="s">
        <v>1312</v>
      </c>
      <c r="T796" s="2" t="s">
        <v>1273</v>
      </c>
      <c r="U796" s="2" t="s">
        <v>1278</v>
      </c>
      <c r="V796" s="2" t="s">
        <v>1287</v>
      </c>
    </row>
    <row r="797" spans="1:22" ht="15.75" customHeight="1">
      <c r="A797" s="2" t="s">
        <v>994</v>
      </c>
      <c r="B797" s="2" t="s">
        <v>1280</v>
      </c>
      <c r="C797" s="2">
        <v>171</v>
      </c>
      <c r="D797" s="2">
        <f t="shared" si="61"/>
        <v>1.71</v>
      </c>
      <c r="E797" s="2">
        <v>84.1</v>
      </c>
      <c r="F797" s="22">
        <f t="shared" si="62"/>
        <v>28.760986286378717</v>
      </c>
      <c r="G797" s="2" t="b">
        <v>0</v>
      </c>
      <c r="H797" s="2" t="b">
        <v>0</v>
      </c>
      <c r="I797" s="2" t="b">
        <v>0</v>
      </c>
      <c r="J797" s="2" t="b">
        <v>0</v>
      </c>
      <c r="K797" s="2" t="s">
        <v>1323</v>
      </c>
      <c r="L797" s="2">
        <v>152</v>
      </c>
      <c r="M797" s="2" t="b">
        <v>0</v>
      </c>
      <c r="N797" s="2" t="b">
        <f t="shared" si="63"/>
        <v>0</v>
      </c>
      <c r="O797" s="2" t="b">
        <v>1</v>
      </c>
      <c r="P797" s="2" t="b">
        <f t="shared" si="64"/>
        <v>1</v>
      </c>
      <c r="Q797" s="2" t="b">
        <v>1</v>
      </c>
      <c r="R797" s="2" t="b">
        <f t="shared" si="65"/>
        <v>1</v>
      </c>
      <c r="S797" s="2" t="s">
        <v>1318</v>
      </c>
      <c r="T797" s="2" t="s">
        <v>1273</v>
      </c>
      <c r="U797" s="2" t="s">
        <v>1274</v>
      </c>
      <c r="V797" s="2" t="s">
        <v>1283</v>
      </c>
    </row>
    <row r="798" spans="1:22" ht="15.75" customHeight="1">
      <c r="A798" s="2" t="s">
        <v>995</v>
      </c>
      <c r="B798" s="2" t="s">
        <v>1270</v>
      </c>
      <c r="C798" s="2">
        <v>173</v>
      </c>
      <c r="D798" s="2">
        <f t="shared" si="61"/>
        <v>1.73</v>
      </c>
      <c r="E798" s="2">
        <v>73.5</v>
      </c>
      <c r="F798" s="22">
        <f t="shared" si="62"/>
        <v>24.558120886097097</v>
      </c>
      <c r="G798" s="2" t="b">
        <v>0</v>
      </c>
      <c r="H798" s="2" t="b">
        <v>1</v>
      </c>
      <c r="I798" s="2" t="b">
        <v>0</v>
      </c>
      <c r="J798" s="2" t="b">
        <v>0</v>
      </c>
      <c r="K798" s="2" t="s">
        <v>1485</v>
      </c>
      <c r="L798" s="2">
        <v>176</v>
      </c>
      <c r="M798" s="2" t="b">
        <v>0</v>
      </c>
      <c r="N798" s="2" t="b">
        <f t="shared" si="63"/>
        <v>0</v>
      </c>
      <c r="O798" s="2" t="b">
        <v>0</v>
      </c>
      <c r="P798" s="2" t="b">
        <f t="shared" si="64"/>
        <v>0</v>
      </c>
      <c r="Q798" s="2" t="b">
        <v>0</v>
      </c>
      <c r="R798" s="2" t="b">
        <f t="shared" si="65"/>
        <v>0</v>
      </c>
      <c r="S798" s="2" t="s">
        <v>1305</v>
      </c>
      <c r="T798" s="2" t="s">
        <v>1290</v>
      </c>
      <c r="U798" s="2" t="s">
        <v>1300</v>
      </c>
      <c r="V798" s="2" t="s">
        <v>1279</v>
      </c>
    </row>
    <row r="799" spans="1:22" ht="15.75" customHeight="1">
      <c r="A799" s="2" t="s">
        <v>996</v>
      </c>
      <c r="B799" s="2" t="s">
        <v>1276</v>
      </c>
      <c r="C799" s="2">
        <v>160</v>
      </c>
      <c r="D799" s="2">
        <f t="shared" si="61"/>
        <v>1.6</v>
      </c>
      <c r="E799" s="2">
        <v>64.2</v>
      </c>
      <c r="F799" s="22">
        <f t="shared" si="62"/>
        <v>25.078124999999996</v>
      </c>
      <c r="G799" s="2" t="b">
        <v>0</v>
      </c>
      <c r="H799" s="2" t="b">
        <v>0</v>
      </c>
      <c r="I799" s="2" t="b">
        <v>1</v>
      </c>
      <c r="J799" s="2" t="b">
        <v>0</v>
      </c>
      <c r="K799" s="2" t="s">
        <v>1482</v>
      </c>
      <c r="L799" s="2">
        <v>186</v>
      </c>
      <c r="M799" s="2" t="b">
        <v>0</v>
      </c>
      <c r="N799" s="2" t="b">
        <f t="shared" si="63"/>
        <v>0</v>
      </c>
      <c r="O799" s="2" t="b">
        <v>0</v>
      </c>
      <c r="P799" s="2" t="b">
        <f t="shared" si="64"/>
        <v>0</v>
      </c>
      <c r="Q799" s="2" t="b">
        <v>0</v>
      </c>
      <c r="R799" s="2" t="b">
        <f t="shared" si="65"/>
        <v>0</v>
      </c>
      <c r="S799" s="2" t="s">
        <v>1318</v>
      </c>
      <c r="T799" s="2" t="s">
        <v>1273</v>
      </c>
      <c r="U799" s="2" t="s">
        <v>1274</v>
      </c>
      <c r="V799" s="2" t="s">
        <v>1287</v>
      </c>
    </row>
    <row r="800" spans="1:22" ht="15.75" customHeight="1">
      <c r="A800" s="2" t="s">
        <v>997</v>
      </c>
      <c r="B800" s="2" t="s">
        <v>1276</v>
      </c>
      <c r="C800" s="2">
        <v>158</v>
      </c>
      <c r="D800" s="2">
        <f t="shared" si="61"/>
        <v>1.58</v>
      </c>
      <c r="E800" s="2">
        <v>76.099999999999994</v>
      </c>
      <c r="F800" s="22">
        <f t="shared" si="62"/>
        <v>30.483896811408421</v>
      </c>
      <c r="G800" s="2" t="b">
        <v>1</v>
      </c>
      <c r="H800" s="2" t="b">
        <v>1</v>
      </c>
      <c r="I800" s="2" t="b">
        <v>0</v>
      </c>
      <c r="J800" s="2" t="b">
        <v>1</v>
      </c>
      <c r="K800" s="2" t="s">
        <v>1630</v>
      </c>
      <c r="L800" s="2">
        <v>171</v>
      </c>
      <c r="M800" s="2" t="b">
        <v>1</v>
      </c>
      <c r="N800" s="2" t="b">
        <f t="shared" si="63"/>
        <v>1</v>
      </c>
      <c r="O800" s="2" t="b">
        <v>0</v>
      </c>
      <c r="P800" s="2" t="b">
        <f t="shared" si="64"/>
        <v>0</v>
      </c>
      <c r="Q800" s="2" t="b">
        <v>1</v>
      </c>
      <c r="R800" s="2" t="b">
        <f t="shared" si="65"/>
        <v>1</v>
      </c>
      <c r="S800" s="2" t="s">
        <v>1318</v>
      </c>
      <c r="T800" s="2" t="s">
        <v>1290</v>
      </c>
      <c r="U800" s="2" t="s">
        <v>1300</v>
      </c>
      <c r="V800" s="2" t="s">
        <v>1287</v>
      </c>
    </row>
    <row r="801" spans="1:22" ht="15.75" customHeight="1">
      <c r="A801" s="2" t="s">
        <v>998</v>
      </c>
      <c r="B801" s="2" t="s">
        <v>1307</v>
      </c>
      <c r="C801" s="2">
        <v>150</v>
      </c>
      <c r="D801" s="2">
        <f t="shared" si="61"/>
        <v>1.5</v>
      </c>
      <c r="E801" s="2">
        <v>57.1</v>
      </c>
      <c r="F801" s="22">
        <f t="shared" si="62"/>
        <v>25.37777777777778</v>
      </c>
      <c r="G801" s="2" t="b">
        <v>1</v>
      </c>
      <c r="H801" s="2" t="b">
        <v>0</v>
      </c>
      <c r="I801" s="2" t="b">
        <v>0</v>
      </c>
      <c r="J801" s="2" t="b">
        <v>0</v>
      </c>
      <c r="K801" s="2" t="s">
        <v>1476</v>
      </c>
      <c r="L801" s="2">
        <v>219</v>
      </c>
      <c r="M801" s="2" t="b">
        <v>0</v>
      </c>
      <c r="N801" s="2" t="b">
        <f t="shared" si="63"/>
        <v>0</v>
      </c>
      <c r="O801" s="2" t="b">
        <v>0</v>
      </c>
      <c r="P801" s="2" t="b">
        <f t="shared" si="64"/>
        <v>0</v>
      </c>
      <c r="Q801" s="2" t="b">
        <v>0</v>
      </c>
      <c r="R801" s="2" t="b">
        <f t="shared" si="65"/>
        <v>0</v>
      </c>
      <c r="S801" s="2" t="s">
        <v>1282</v>
      </c>
      <c r="T801" s="2" t="s">
        <v>1290</v>
      </c>
      <c r="U801" s="2" t="s">
        <v>1274</v>
      </c>
      <c r="V801" s="2" t="s">
        <v>1283</v>
      </c>
    </row>
    <row r="802" spans="1:22" ht="15.75" customHeight="1">
      <c r="A802" s="2" t="s">
        <v>999</v>
      </c>
      <c r="B802" s="2" t="s">
        <v>1293</v>
      </c>
      <c r="C802" s="2">
        <v>160</v>
      </c>
      <c r="D802" s="2">
        <f t="shared" si="61"/>
        <v>1.6</v>
      </c>
      <c r="E802" s="2">
        <v>67.5</v>
      </c>
      <c r="F802" s="22">
        <f t="shared" si="62"/>
        <v>26.367187499999996</v>
      </c>
      <c r="G802" s="2" t="b">
        <v>0</v>
      </c>
      <c r="H802" s="2" t="b">
        <v>0</v>
      </c>
      <c r="I802" s="2" t="b">
        <v>0</v>
      </c>
      <c r="J802" s="2" t="b">
        <v>0</v>
      </c>
      <c r="K802" s="2" t="s">
        <v>1647</v>
      </c>
      <c r="L802" s="2">
        <v>200</v>
      </c>
      <c r="M802" s="2" t="b">
        <v>0</v>
      </c>
      <c r="N802" s="2" t="b">
        <f t="shared" si="63"/>
        <v>0</v>
      </c>
      <c r="O802" s="2" t="b">
        <v>0</v>
      </c>
      <c r="P802" s="2" t="b">
        <f t="shared" si="64"/>
        <v>0</v>
      </c>
      <c r="Q802" s="2" t="b">
        <v>0</v>
      </c>
      <c r="R802" s="2" t="b">
        <f t="shared" si="65"/>
        <v>0</v>
      </c>
      <c r="S802" s="2" t="s">
        <v>1282</v>
      </c>
      <c r="T802" s="2" t="s">
        <v>1290</v>
      </c>
      <c r="U802" s="2" t="s">
        <v>1278</v>
      </c>
      <c r="V802" s="2" t="s">
        <v>1296</v>
      </c>
    </row>
    <row r="803" spans="1:22" ht="15.75" customHeight="1">
      <c r="A803" s="2" t="s">
        <v>1000</v>
      </c>
      <c r="B803" s="2" t="s">
        <v>1293</v>
      </c>
      <c r="C803" s="2">
        <v>171</v>
      </c>
      <c r="D803" s="2">
        <f t="shared" si="61"/>
        <v>1.71</v>
      </c>
      <c r="E803" s="2">
        <v>92.2</v>
      </c>
      <c r="F803" s="22">
        <f t="shared" si="62"/>
        <v>31.531069388871792</v>
      </c>
      <c r="G803" s="2" t="b">
        <v>1</v>
      </c>
      <c r="H803" s="2" t="b">
        <v>0</v>
      </c>
      <c r="I803" s="2" t="b">
        <v>0</v>
      </c>
      <c r="J803" s="2" t="b">
        <v>1</v>
      </c>
      <c r="K803" s="2" t="s">
        <v>1553</v>
      </c>
      <c r="L803" s="2">
        <v>221</v>
      </c>
      <c r="M803" s="2" t="b">
        <v>1</v>
      </c>
      <c r="N803" s="2" t="b">
        <f t="shared" si="63"/>
        <v>1</v>
      </c>
      <c r="O803" s="2" t="b">
        <v>0</v>
      </c>
      <c r="P803" s="2" t="b">
        <f t="shared" si="64"/>
        <v>0</v>
      </c>
      <c r="Q803" s="2" t="b">
        <v>1</v>
      </c>
      <c r="R803" s="2" t="b">
        <f t="shared" si="65"/>
        <v>1</v>
      </c>
      <c r="S803" s="2" t="s">
        <v>1299</v>
      </c>
      <c r="T803" s="2" t="s">
        <v>1273</v>
      </c>
      <c r="U803" s="2" t="s">
        <v>1278</v>
      </c>
      <c r="V803" s="2" t="s">
        <v>1275</v>
      </c>
    </row>
    <row r="804" spans="1:22" ht="15.75" customHeight="1">
      <c r="A804" s="2" t="s">
        <v>1001</v>
      </c>
      <c r="B804" s="2" t="s">
        <v>1293</v>
      </c>
      <c r="C804" s="2">
        <v>166</v>
      </c>
      <c r="D804" s="2">
        <f t="shared" si="61"/>
        <v>1.66</v>
      </c>
      <c r="E804" s="2">
        <v>69.7</v>
      </c>
      <c r="F804" s="22">
        <f t="shared" si="62"/>
        <v>25.293946871824652</v>
      </c>
      <c r="G804" s="2" t="b">
        <v>1</v>
      </c>
      <c r="H804" s="2" t="b">
        <v>0</v>
      </c>
      <c r="I804" s="2" t="b">
        <v>1</v>
      </c>
      <c r="J804" s="2" t="b">
        <v>0</v>
      </c>
      <c r="K804" s="2" t="s">
        <v>1648</v>
      </c>
      <c r="L804" s="2">
        <v>187</v>
      </c>
      <c r="M804" s="2" t="b">
        <v>0</v>
      </c>
      <c r="N804" s="2" t="b">
        <f t="shared" si="63"/>
        <v>0</v>
      </c>
      <c r="O804" s="2" t="b">
        <v>0</v>
      </c>
      <c r="P804" s="2" t="b">
        <f t="shared" si="64"/>
        <v>0</v>
      </c>
      <c r="Q804" s="2" t="b">
        <v>0</v>
      </c>
      <c r="R804" s="2" t="b">
        <f t="shared" si="65"/>
        <v>0</v>
      </c>
      <c r="S804" s="2" t="s">
        <v>1282</v>
      </c>
      <c r="T804" s="2" t="s">
        <v>1290</v>
      </c>
      <c r="U804" s="2" t="s">
        <v>1278</v>
      </c>
      <c r="V804" s="2" t="s">
        <v>1275</v>
      </c>
    </row>
    <row r="805" spans="1:22" ht="15.75" customHeight="1">
      <c r="A805" s="2" t="s">
        <v>1002</v>
      </c>
      <c r="B805" s="2" t="s">
        <v>1293</v>
      </c>
      <c r="C805" s="2">
        <v>162</v>
      </c>
      <c r="D805" s="2">
        <f t="shared" si="61"/>
        <v>1.62</v>
      </c>
      <c r="E805" s="2">
        <v>75.7</v>
      </c>
      <c r="F805" s="22">
        <f t="shared" si="62"/>
        <v>28.844688309708882</v>
      </c>
      <c r="G805" s="2" t="b">
        <v>0</v>
      </c>
      <c r="H805" s="2" t="b">
        <v>0</v>
      </c>
      <c r="I805" s="2" t="b">
        <v>0</v>
      </c>
      <c r="J805" s="2" t="b">
        <v>1</v>
      </c>
      <c r="K805" s="2" t="s">
        <v>1532</v>
      </c>
      <c r="L805" s="2">
        <v>183</v>
      </c>
      <c r="M805" s="2" t="b">
        <v>1</v>
      </c>
      <c r="N805" s="2" t="b">
        <f t="shared" si="63"/>
        <v>1</v>
      </c>
      <c r="O805" s="2" t="b">
        <v>1</v>
      </c>
      <c r="P805" s="2" t="b">
        <f t="shared" si="64"/>
        <v>1</v>
      </c>
      <c r="Q805" s="2" t="b">
        <v>1</v>
      </c>
      <c r="R805" s="2" t="b">
        <f t="shared" si="65"/>
        <v>1</v>
      </c>
      <c r="S805" s="2" t="s">
        <v>1299</v>
      </c>
      <c r="T805" s="2" t="s">
        <v>1273</v>
      </c>
      <c r="U805" s="2" t="s">
        <v>1300</v>
      </c>
      <c r="V805" s="2" t="s">
        <v>1296</v>
      </c>
    </row>
    <row r="806" spans="1:22" ht="15.75" customHeight="1">
      <c r="A806" s="2" t="s">
        <v>1003</v>
      </c>
      <c r="B806" s="2" t="s">
        <v>1284</v>
      </c>
      <c r="C806" s="2">
        <v>165</v>
      </c>
      <c r="D806" s="2">
        <f t="shared" si="61"/>
        <v>1.65</v>
      </c>
      <c r="E806" s="2">
        <v>91</v>
      </c>
      <c r="F806" s="22">
        <f t="shared" si="62"/>
        <v>33.425160697887975</v>
      </c>
      <c r="G806" s="2" t="b">
        <v>1</v>
      </c>
      <c r="H806" s="2" t="b">
        <v>1</v>
      </c>
      <c r="I806" s="2" t="b">
        <v>1</v>
      </c>
      <c r="J806" s="2" t="b">
        <v>0</v>
      </c>
      <c r="K806" s="2" t="s">
        <v>1456</v>
      </c>
      <c r="L806" s="2">
        <v>190</v>
      </c>
      <c r="M806" s="2" t="b">
        <v>1</v>
      </c>
      <c r="N806" s="2" t="b">
        <f t="shared" si="63"/>
        <v>1</v>
      </c>
      <c r="O806" s="2" t="b">
        <v>1</v>
      </c>
      <c r="P806" s="2" t="b">
        <f t="shared" si="64"/>
        <v>1</v>
      </c>
      <c r="Q806" s="2" t="b">
        <v>1</v>
      </c>
      <c r="R806" s="2" t="b">
        <f t="shared" si="65"/>
        <v>1</v>
      </c>
      <c r="S806" s="2" t="s">
        <v>1312</v>
      </c>
      <c r="T806" s="2" t="s">
        <v>1273</v>
      </c>
      <c r="U806" s="2" t="s">
        <v>1300</v>
      </c>
      <c r="V806" s="2" t="s">
        <v>1283</v>
      </c>
    </row>
    <row r="807" spans="1:22" ht="15.75" customHeight="1">
      <c r="A807" s="2" t="s">
        <v>1004</v>
      </c>
      <c r="B807" s="2" t="s">
        <v>1284</v>
      </c>
      <c r="C807" s="2">
        <v>169</v>
      </c>
      <c r="D807" s="2">
        <f t="shared" si="61"/>
        <v>1.69</v>
      </c>
      <c r="E807" s="2">
        <v>76.400000000000006</v>
      </c>
      <c r="F807" s="22">
        <f t="shared" si="62"/>
        <v>26.749763663737269</v>
      </c>
      <c r="G807" s="2" t="b">
        <v>0</v>
      </c>
      <c r="H807" s="2" t="b">
        <v>0</v>
      </c>
      <c r="I807" s="2" t="b">
        <v>1</v>
      </c>
      <c r="J807" s="2" t="b">
        <v>0</v>
      </c>
      <c r="K807" s="2" t="s">
        <v>1575</v>
      </c>
      <c r="L807" s="2">
        <v>168</v>
      </c>
      <c r="M807" s="2" t="b">
        <v>0</v>
      </c>
      <c r="N807" s="2" t="b">
        <f t="shared" si="63"/>
        <v>0</v>
      </c>
      <c r="O807" s="2" t="b">
        <v>0</v>
      </c>
      <c r="P807" s="2" t="b">
        <f t="shared" si="64"/>
        <v>0</v>
      </c>
      <c r="Q807" s="2" t="b">
        <v>0</v>
      </c>
      <c r="R807" s="2" t="b">
        <f t="shared" si="65"/>
        <v>0</v>
      </c>
      <c r="S807" s="2" t="s">
        <v>1265</v>
      </c>
      <c r="T807" s="2" t="s">
        <v>1290</v>
      </c>
      <c r="U807" s="2" t="s">
        <v>1300</v>
      </c>
      <c r="V807" s="2" t="s">
        <v>1283</v>
      </c>
    </row>
    <row r="808" spans="1:22" ht="15.75" customHeight="1">
      <c r="A808" s="2" t="s">
        <v>1005</v>
      </c>
      <c r="B808" s="2" t="s">
        <v>1293</v>
      </c>
      <c r="C808" s="2">
        <v>171</v>
      </c>
      <c r="D808" s="2">
        <f t="shared" si="61"/>
        <v>1.71</v>
      </c>
      <c r="E808" s="2">
        <v>83.8</v>
      </c>
      <c r="F808" s="22">
        <f t="shared" si="62"/>
        <v>28.658390615916009</v>
      </c>
      <c r="G808" s="2" t="b">
        <v>0</v>
      </c>
      <c r="H808" s="2" t="b">
        <v>0</v>
      </c>
      <c r="I808" s="2" t="b">
        <v>0</v>
      </c>
      <c r="J808" s="2" t="b">
        <v>1</v>
      </c>
      <c r="K808" s="2" t="s">
        <v>1504</v>
      </c>
      <c r="L808" s="2">
        <v>157</v>
      </c>
      <c r="M808" s="2" t="b">
        <v>1</v>
      </c>
      <c r="N808" s="2" t="b">
        <f t="shared" si="63"/>
        <v>1</v>
      </c>
      <c r="O808" s="2" t="b">
        <v>0</v>
      </c>
      <c r="P808" s="2" t="b">
        <f t="shared" si="64"/>
        <v>0</v>
      </c>
      <c r="Q808" s="2" t="b">
        <v>1</v>
      </c>
      <c r="R808" s="2" t="b">
        <f t="shared" si="65"/>
        <v>1</v>
      </c>
      <c r="S808" s="2" t="s">
        <v>1305</v>
      </c>
      <c r="T808" s="2" t="s">
        <v>1290</v>
      </c>
      <c r="U808" s="2" t="s">
        <v>1278</v>
      </c>
      <c r="V808" s="2" t="s">
        <v>1279</v>
      </c>
    </row>
    <row r="809" spans="1:22" ht="15.75" customHeight="1">
      <c r="A809" s="2" t="s">
        <v>1006</v>
      </c>
      <c r="B809" s="2" t="s">
        <v>1301</v>
      </c>
      <c r="C809" s="2">
        <v>160</v>
      </c>
      <c r="D809" s="2">
        <f t="shared" si="61"/>
        <v>1.6</v>
      </c>
      <c r="E809" s="2">
        <v>82.5</v>
      </c>
      <c r="F809" s="22">
        <f t="shared" si="62"/>
        <v>32.226562499999993</v>
      </c>
      <c r="G809" s="2" t="b">
        <v>0</v>
      </c>
      <c r="H809" s="2" t="b">
        <v>1</v>
      </c>
      <c r="I809" s="2" t="b">
        <v>0</v>
      </c>
      <c r="J809" s="2" t="b">
        <v>1</v>
      </c>
      <c r="K809" s="2" t="s">
        <v>1599</v>
      </c>
      <c r="L809" s="2">
        <v>168</v>
      </c>
      <c r="M809" s="2" t="b">
        <v>1</v>
      </c>
      <c r="N809" s="2" t="b">
        <f t="shared" si="63"/>
        <v>1</v>
      </c>
      <c r="O809" s="2" t="b">
        <v>0</v>
      </c>
      <c r="P809" s="2" t="b">
        <f t="shared" si="64"/>
        <v>0</v>
      </c>
      <c r="Q809" s="2" t="b">
        <v>1</v>
      </c>
      <c r="R809" s="2" t="b">
        <f t="shared" si="65"/>
        <v>1</v>
      </c>
      <c r="S809" s="2" t="s">
        <v>1295</v>
      </c>
      <c r="U809" s="2" t="s">
        <v>1300</v>
      </c>
      <c r="V809" s="2" t="s">
        <v>1279</v>
      </c>
    </row>
    <row r="810" spans="1:22" ht="15.75" customHeight="1">
      <c r="A810" s="2" t="s">
        <v>1007</v>
      </c>
      <c r="B810" s="2" t="s">
        <v>1284</v>
      </c>
      <c r="C810" s="2">
        <v>162</v>
      </c>
      <c r="D810" s="2">
        <f t="shared" si="61"/>
        <v>1.62</v>
      </c>
      <c r="E810" s="2">
        <v>55.7</v>
      </c>
      <c r="F810" s="22">
        <f t="shared" si="62"/>
        <v>21.223898795915254</v>
      </c>
      <c r="G810" s="2" t="b">
        <v>0</v>
      </c>
      <c r="H810" s="2" t="b">
        <v>0</v>
      </c>
      <c r="I810" s="2" t="b">
        <v>1</v>
      </c>
      <c r="J810" s="2" t="b">
        <v>0</v>
      </c>
      <c r="K810" s="2" t="s">
        <v>1340</v>
      </c>
      <c r="L810" s="2">
        <v>194</v>
      </c>
      <c r="M810" s="2" t="b">
        <v>0</v>
      </c>
      <c r="N810" s="2" t="b">
        <f t="shared" si="63"/>
        <v>0</v>
      </c>
      <c r="O810" s="2" t="b">
        <v>0</v>
      </c>
      <c r="P810" s="2" t="b">
        <f t="shared" si="64"/>
        <v>0</v>
      </c>
      <c r="Q810" s="2" t="b">
        <v>0</v>
      </c>
      <c r="R810" s="2" t="b">
        <f t="shared" si="65"/>
        <v>0</v>
      </c>
      <c r="S810" s="2" t="s">
        <v>1272</v>
      </c>
      <c r="T810" s="2" t="s">
        <v>1273</v>
      </c>
      <c r="U810" s="2" t="s">
        <v>1300</v>
      </c>
      <c r="V810" s="2" t="s">
        <v>1287</v>
      </c>
    </row>
    <row r="811" spans="1:22" ht="15.75" customHeight="1">
      <c r="A811" s="2" t="s">
        <v>1008</v>
      </c>
      <c r="B811" s="2" t="s">
        <v>1280</v>
      </c>
      <c r="C811" s="2">
        <v>161</v>
      </c>
      <c r="D811" s="2">
        <f t="shared" si="61"/>
        <v>1.61</v>
      </c>
      <c r="E811" s="2">
        <v>76.400000000000006</v>
      </c>
      <c r="F811" s="22">
        <f t="shared" si="62"/>
        <v>29.474171521160446</v>
      </c>
      <c r="G811" s="2" t="b">
        <v>1</v>
      </c>
      <c r="H811" s="2" t="b">
        <v>0</v>
      </c>
      <c r="I811" s="2" t="b">
        <v>0</v>
      </c>
      <c r="J811" s="2" t="b">
        <v>1</v>
      </c>
      <c r="K811" s="2" t="s">
        <v>1516</v>
      </c>
      <c r="L811" s="2">
        <v>227</v>
      </c>
      <c r="M811" s="2" t="b">
        <v>1</v>
      </c>
      <c r="N811" s="2" t="b">
        <f t="shared" si="63"/>
        <v>1</v>
      </c>
      <c r="O811" s="2" t="b">
        <v>1</v>
      </c>
      <c r="P811" s="2" t="b">
        <f t="shared" si="64"/>
        <v>1</v>
      </c>
      <c r="Q811" s="2" t="b">
        <v>1</v>
      </c>
      <c r="R811" s="2" t="b">
        <f t="shared" si="65"/>
        <v>1</v>
      </c>
      <c r="S811" s="2" t="s">
        <v>1309</v>
      </c>
      <c r="T811" s="2" t="s">
        <v>1273</v>
      </c>
      <c r="U811" s="2" t="s">
        <v>1300</v>
      </c>
      <c r="V811" s="2" t="s">
        <v>1283</v>
      </c>
    </row>
    <row r="812" spans="1:22" ht="15.75" customHeight="1">
      <c r="A812" s="2" t="s">
        <v>1009</v>
      </c>
      <c r="B812" s="2" t="s">
        <v>1319</v>
      </c>
      <c r="C812" s="2">
        <v>168</v>
      </c>
      <c r="D812" s="2">
        <f t="shared" si="61"/>
        <v>1.68</v>
      </c>
      <c r="E812" s="2">
        <v>65.2</v>
      </c>
      <c r="F812" s="22">
        <f t="shared" si="62"/>
        <v>23.100907029478464</v>
      </c>
      <c r="G812" s="2" t="b">
        <v>0</v>
      </c>
      <c r="H812" s="2" t="b">
        <v>0</v>
      </c>
      <c r="I812" s="2" t="b">
        <v>0</v>
      </c>
      <c r="J812" s="2" t="b">
        <v>0</v>
      </c>
      <c r="K812" s="2" t="s">
        <v>1569</v>
      </c>
      <c r="L812" s="2">
        <v>165</v>
      </c>
      <c r="M812" s="2" t="b">
        <v>0</v>
      </c>
      <c r="N812" s="2" t="b">
        <f t="shared" si="63"/>
        <v>0</v>
      </c>
      <c r="O812" s="2" t="b">
        <v>0</v>
      </c>
      <c r="P812" s="2" t="b">
        <f t="shared" si="64"/>
        <v>0</v>
      </c>
      <c r="R812" s="2" t="b">
        <f t="shared" si="65"/>
        <v>0</v>
      </c>
      <c r="S812" s="2" t="s">
        <v>1282</v>
      </c>
      <c r="T812" s="2" t="s">
        <v>1290</v>
      </c>
      <c r="U812" s="2" t="s">
        <v>1274</v>
      </c>
      <c r="V812" s="2" t="s">
        <v>1279</v>
      </c>
    </row>
    <row r="813" spans="1:22" ht="15.75" customHeight="1">
      <c r="A813" s="2" t="s">
        <v>1010</v>
      </c>
      <c r="B813" s="2" t="s">
        <v>1276</v>
      </c>
      <c r="C813" s="2">
        <v>173</v>
      </c>
      <c r="D813" s="2">
        <f t="shared" si="61"/>
        <v>1.73</v>
      </c>
      <c r="E813" s="2">
        <v>74</v>
      </c>
      <c r="F813" s="22">
        <f t="shared" si="62"/>
        <v>24.725182932941294</v>
      </c>
      <c r="G813" s="2" t="b">
        <v>1</v>
      </c>
      <c r="H813" s="2" t="b">
        <v>0</v>
      </c>
      <c r="I813" s="2" t="b">
        <v>1</v>
      </c>
      <c r="J813" s="2" t="b">
        <v>0</v>
      </c>
      <c r="K813" s="2" t="s">
        <v>1396</v>
      </c>
      <c r="L813" s="2">
        <v>210</v>
      </c>
      <c r="M813" s="2" t="b">
        <v>0</v>
      </c>
      <c r="N813" s="2" t="b">
        <f t="shared" si="63"/>
        <v>0</v>
      </c>
      <c r="O813" s="2" t="b">
        <v>0</v>
      </c>
      <c r="P813" s="2" t="b">
        <f t="shared" si="64"/>
        <v>0</v>
      </c>
      <c r="Q813" s="2" t="b">
        <v>0</v>
      </c>
      <c r="R813" s="2" t="b">
        <f t="shared" si="65"/>
        <v>0</v>
      </c>
      <c r="S813" s="2" t="s">
        <v>1292</v>
      </c>
      <c r="T813" s="2" t="s">
        <v>1290</v>
      </c>
      <c r="U813" s="2" t="s">
        <v>1274</v>
      </c>
      <c r="V813" s="2" t="s">
        <v>1275</v>
      </c>
    </row>
    <row r="814" spans="1:22" ht="15.75" customHeight="1">
      <c r="A814" s="2" t="s">
        <v>1011</v>
      </c>
      <c r="B814" s="2" t="s">
        <v>1293</v>
      </c>
      <c r="C814" s="2">
        <v>178</v>
      </c>
      <c r="D814" s="2">
        <f t="shared" si="61"/>
        <v>1.78</v>
      </c>
      <c r="E814" s="2">
        <v>109.1</v>
      </c>
      <c r="F814" s="22">
        <f t="shared" si="62"/>
        <v>34.433783613180154</v>
      </c>
      <c r="G814" s="2" t="s">
        <v>1273</v>
      </c>
      <c r="H814" s="2" t="s">
        <v>1273</v>
      </c>
      <c r="I814" s="2" t="s">
        <v>1273</v>
      </c>
      <c r="J814" s="2" t="s">
        <v>1273</v>
      </c>
      <c r="K814" s="2" t="s">
        <v>1531</v>
      </c>
      <c r="L814" s="2">
        <v>154</v>
      </c>
      <c r="M814" s="2" t="b">
        <v>0</v>
      </c>
      <c r="N814" s="2" t="b">
        <f t="shared" si="63"/>
        <v>0</v>
      </c>
      <c r="O814" s="2" t="b">
        <v>1</v>
      </c>
      <c r="P814" s="2" t="b">
        <f t="shared" si="64"/>
        <v>1</v>
      </c>
      <c r="Q814" s="2" t="b">
        <v>1</v>
      </c>
      <c r="R814" s="2" t="b">
        <f t="shared" si="65"/>
        <v>1</v>
      </c>
      <c r="S814" s="2" t="s">
        <v>1295</v>
      </c>
      <c r="T814" s="2" t="s">
        <v>1273</v>
      </c>
      <c r="U814" s="2" t="s">
        <v>1274</v>
      </c>
      <c r="V814" s="2" t="s">
        <v>1275</v>
      </c>
    </row>
    <row r="815" spans="1:22" ht="15.75" customHeight="1">
      <c r="A815" s="2" t="s">
        <v>1012</v>
      </c>
      <c r="B815" s="2" t="s">
        <v>1307</v>
      </c>
      <c r="C815" s="2">
        <v>166</v>
      </c>
      <c r="D815" s="2">
        <f t="shared" si="61"/>
        <v>1.66</v>
      </c>
      <c r="E815" s="2">
        <v>95.5</v>
      </c>
      <c r="F815" s="22">
        <f t="shared" si="62"/>
        <v>34.656699085498623</v>
      </c>
      <c r="G815" s="2" t="b">
        <v>0</v>
      </c>
      <c r="H815" s="2" t="b">
        <v>0</v>
      </c>
      <c r="I815" s="2" t="b">
        <v>0</v>
      </c>
      <c r="J815" s="2" t="b">
        <v>0</v>
      </c>
      <c r="K815" s="2" t="s">
        <v>1649</v>
      </c>
      <c r="L815" s="2">
        <v>228</v>
      </c>
      <c r="M815" s="2" t="b">
        <v>1</v>
      </c>
      <c r="N815" s="2" t="b">
        <f t="shared" si="63"/>
        <v>1</v>
      </c>
      <c r="O815" s="2" t="b">
        <v>0</v>
      </c>
      <c r="P815" s="2" t="b">
        <f t="shared" si="64"/>
        <v>0</v>
      </c>
      <c r="Q815" s="2" t="b">
        <v>1</v>
      </c>
      <c r="R815" s="2" t="b">
        <f t="shared" si="65"/>
        <v>1</v>
      </c>
      <c r="S815" s="2" t="s">
        <v>1312</v>
      </c>
      <c r="T815" s="2" t="s">
        <v>1290</v>
      </c>
      <c r="U815" s="2" t="s">
        <v>1274</v>
      </c>
      <c r="V815" s="2" t="s">
        <v>1275</v>
      </c>
    </row>
    <row r="816" spans="1:22" ht="15.75" customHeight="1">
      <c r="A816" s="2" t="s">
        <v>1013</v>
      </c>
      <c r="B816" s="2" t="s">
        <v>1284</v>
      </c>
      <c r="C816" s="2">
        <v>156</v>
      </c>
      <c r="D816" s="2">
        <f t="shared" si="61"/>
        <v>1.56</v>
      </c>
      <c r="E816" s="2">
        <v>61.6</v>
      </c>
      <c r="F816" s="22">
        <f t="shared" si="62"/>
        <v>25.312294543063771</v>
      </c>
      <c r="G816" s="2" t="b">
        <v>1</v>
      </c>
      <c r="H816" s="2" t="b">
        <v>1</v>
      </c>
      <c r="I816" s="2" t="b">
        <v>0</v>
      </c>
      <c r="J816" s="2" t="b">
        <v>0</v>
      </c>
      <c r="K816" s="2" t="s">
        <v>1571</v>
      </c>
      <c r="L816" s="2">
        <v>178</v>
      </c>
      <c r="M816" s="2" t="b">
        <v>0</v>
      </c>
      <c r="N816" s="2" t="b">
        <f t="shared" si="63"/>
        <v>0</v>
      </c>
      <c r="O816" s="2" t="b">
        <v>0</v>
      </c>
      <c r="P816" s="2" t="b">
        <f t="shared" si="64"/>
        <v>0</v>
      </c>
      <c r="Q816" s="2" t="b">
        <v>0</v>
      </c>
      <c r="R816" s="2" t="b">
        <f t="shared" si="65"/>
        <v>0</v>
      </c>
      <c r="S816" s="2" t="s">
        <v>1309</v>
      </c>
      <c r="T816" s="2" t="s">
        <v>1273</v>
      </c>
      <c r="U816" s="2" t="s">
        <v>1278</v>
      </c>
      <c r="V816" s="2" t="s">
        <v>1275</v>
      </c>
    </row>
    <row r="817" spans="1:22" ht="15.75" customHeight="1">
      <c r="A817" s="2" t="s">
        <v>1015</v>
      </c>
      <c r="B817" s="2" t="s">
        <v>1293</v>
      </c>
      <c r="C817" s="2">
        <v>173</v>
      </c>
      <c r="D817" s="2">
        <f t="shared" si="61"/>
        <v>1.73</v>
      </c>
      <c r="E817" s="2">
        <v>104.7</v>
      </c>
      <c r="F817" s="22">
        <f t="shared" si="62"/>
        <v>34.98279260917505</v>
      </c>
      <c r="G817" s="2" t="b">
        <v>0</v>
      </c>
      <c r="H817" s="2" t="b">
        <v>0</v>
      </c>
      <c r="I817" s="2" t="b">
        <v>0</v>
      </c>
      <c r="J817" s="2" t="b">
        <v>0</v>
      </c>
      <c r="K817" s="2" t="s">
        <v>1650</v>
      </c>
      <c r="L817" s="2">
        <v>214</v>
      </c>
      <c r="N817" s="2" t="b">
        <f t="shared" si="63"/>
        <v>0</v>
      </c>
      <c r="O817" s="2" t="b">
        <v>1</v>
      </c>
      <c r="P817" s="2" t="b">
        <f t="shared" si="64"/>
        <v>1</v>
      </c>
      <c r="Q817" s="2" t="b">
        <v>1</v>
      </c>
      <c r="R817" s="2" t="b">
        <f t="shared" si="65"/>
        <v>1</v>
      </c>
      <c r="S817" s="2" t="s">
        <v>1318</v>
      </c>
      <c r="T817" s="2" t="s">
        <v>1290</v>
      </c>
      <c r="U817" s="2" t="s">
        <v>1274</v>
      </c>
      <c r="V817" s="2" t="s">
        <v>1283</v>
      </c>
    </row>
    <row r="818" spans="1:22" ht="15.75" customHeight="1">
      <c r="A818" s="2" t="s">
        <v>1016</v>
      </c>
      <c r="B818" s="2" t="s">
        <v>1319</v>
      </c>
      <c r="C818" s="2">
        <v>168</v>
      </c>
      <c r="D818" s="2">
        <f t="shared" si="61"/>
        <v>1.68</v>
      </c>
      <c r="E818" s="2">
        <v>58.9</v>
      </c>
      <c r="F818" s="22">
        <f t="shared" si="62"/>
        <v>20.868764172335602</v>
      </c>
      <c r="G818" s="2" t="b">
        <v>0</v>
      </c>
      <c r="H818" s="2" t="b">
        <v>0</v>
      </c>
      <c r="I818" s="2" t="b">
        <v>0</v>
      </c>
      <c r="J818" s="2" t="b">
        <v>0</v>
      </c>
      <c r="K818" s="2" t="s">
        <v>1619</v>
      </c>
      <c r="L818" s="2">
        <v>165</v>
      </c>
      <c r="M818" s="2" t="b">
        <v>0</v>
      </c>
      <c r="N818" s="2" t="b">
        <f t="shared" si="63"/>
        <v>0</v>
      </c>
      <c r="O818" s="2" t="b">
        <v>0</v>
      </c>
      <c r="P818" s="2" t="b">
        <f t="shared" si="64"/>
        <v>0</v>
      </c>
      <c r="R818" s="2" t="b">
        <f t="shared" si="65"/>
        <v>0</v>
      </c>
      <c r="S818" s="2" t="s">
        <v>1272</v>
      </c>
      <c r="T818" s="2" t="s">
        <v>1273</v>
      </c>
      <c r="U818" s="2" t="s">
        <v>1274</v>
      </c>
      <c r="V818" s="2" t="s">
        <v>1279</v>
      </c>
    </row>
    <row r="819" spans="1:22" ht="15.75" customHeight="1">
      <c r="A819" s="2" t="s">
        <v>1017</v>
      </c>
      <c r="B819" s="2" t="s">
        <v>1301</v>
      </c>
      <c r="C819" s="2">
        <v>168</v>
      </c>
      <c r="D819" s="2">
        <f t="shared" si="61"/>
        <v>1.68</v>
      </c>
      <c r="E819" s="2">
        <v>75.900000000000006</v>
      </c>
      <c r="F819" s="22">
        <f t="shared" si="62"/>
        <v>26.892006802721095</v>
      </c>
      <c r="G819" s="2" t="b">
        <v>0</v>
      </c>
      <c r="H819" s="2" t="b">
        <v>1</v>
      </c>
      <c r="I819" s="2" t="b">
        <v>0</v>
      </c>
      <c r="J819" s="2" t="b">
        <v>0</v>
      </c>
      <c r="K819" s="2" t="s">
        <v>1537</v>
      </c>
      <c r="L819" s="2">
        <v>211</v>
      </c>
      <c r="M819" s="2" t="b">
        <v>0</v>
      </c>
      <c r="N819" s="2" t="b">
        <f t="shared" si="63"/>
        <v>0</v>
      </c>
      <c r="O819" s="2" t="b">
        <v>0</v>
      </c>
      <c r="P819" s="2" t="b">
        <f t="shared" si="64"/>
        <v>0</v>
      </c>
      <c r="Q819" s="2" t="b">
        <v>0</v>
      </c>
      <c r="R819" s="2" t="b">
        <f t="shared" si="65"/>
        <v>0</v>
      </c>
      <c r="S819" s="2" t="s">
        <v>1327</v>
      </c>
      <c r="T819" s="2" t="s">
        <v>1290</v>
      </c>
      <c r="U819" s="2" t="s">
        <v>1274</v>
      </c>
      <c r="V819" s="2" t="s">
        <v>1296</v>
      </c>
    </row>
    <row r="820" spans="1:22" ht="15.75" customHeight="1">
      <c r="A820" s="2" t="s">
        <v>1019</v>
      </c>
      <c r="B820" s="2" t="s">
        <v>1280</v>
      </c>
      <c r="C820" s="2">
        <v>166</v>
      </c>
      <c r="D820" s="2">
        <f t="shared" si="61"/>
        <v>1.66</v>
      </c>
      <c r="E820" s="2">
        <v>68.3</v>
      </c>
      <c r="F820" s="22">
        <f t="shared" si="62"/>
        <v>24.785890550152416</v>
      </c>
      <c r="G820" s="2" t="b">
        <v>1</v>
      </c>
      <c r="H820" s="2" t="b">
        <v>1</v>
      </c>
      <c r="I820" s="2" t="b">
        <v>0</v>
      </c>
      <c r="J820" s="2" t="b">
        <v>0</v>
      </c>
      <c r="K820" s="2" t="s">
        <v>1496</v>
      </c>
      <c r="L820" s="2">
        <v>177</v>
      </c>
      <c r="N820" s="2" t="b">
        <f t="shared" si="63"/>
        <v>0</v>
      </c>
      <c r="O820" s="2" t="b">
        <v>0</v>
      </c>
      <c r="P820" s="2" t="b">
        <f t="shared" si="64"/>
        <v>0</v>
      </c>
      <c r="Q820" s="2" t="b">
        <v>0</v>
      </c>
      <c r="R820" s="2" t="b">
        <f t="shared" si="65"/>
        <v>0</v>
      </c>
      <c r="S820" s="2" t="s">
        <v>1289</v>
      </c>
      <c r="T820" s="2" t="s">
        <v>1273</v>
      </c>
      <c r="U820" s="2" t="s">
        <v>1278</v>
      </c>
      <c r="V820" s="2" t="s">
        <v>1279</v>
      </c>
    </row>
    <row r="821" spans="1:22" ht="15.75" customHeight="1">
      <c r="A821" s="2" t="s">
        <v>1020</v>
      </c>
      <c r="B821" s="2" t="s">
        <v>1301</v>
      </c>
      <c r="C821" s="2">
        <v>171</v>
      </c>
      <c r="D821" s="2">
        <f t="shared" si="61"/>
        <v>1.71</v>
      </c>
      <c r="E821" s="2">
        <v>93.1</v>
      </c>
      <c r="F821" s="22">
        <f t="shared" si="62"/>
        <v>31.83885640025991</v>
      </c>
      <c r="G821" s="2" t="b">
        <v>0</v>
      </c>
      <c r="H821" s="2" t="b">
        <v>0</v>
      </c>
      <c r="I821" s="2" t="b">
        <v>1</v>
      </c>
      <c r="J821" s="2" t="b">
        <v>0</v>
      </c>
      <c r="K821" s="2" t="s">
        <v>1522</v>
      </c>
      <c r="L821" s="2">
        <v>162</v>
      </c>
      <c r="M821" s="2" t="b">
        <v>0</v>
      </c>
      <c r="N821" s="2" t="b">
        <f t="shared" si="63"/>
        <v>0</v>
      </c>
      <c r="O821" s="2" t="b">
        <v>1</v>
      </c>
      <c r="P821" s="2" t="b">
        <f t="shared" si="64"/>
        <v>1</v>
      </c>
      <c r="Q821" s="2" t="b">
        <v>1</v>
      </c>
      <c r="R821" s="2" t="b">
        <f t="shared" si="65"/>
        <v>1</v>
      </c>
      <c r="S821" s="2" t="s">
        <v>1327</v>
      </c>
      <c r="T821" s="2" t="s">
        <v>1273</v>
      </c>
      <c r="U821" s="2" t="s">
        <v>1274</v>
      </c>
      <c r="V821" s="2" t="s">
        <v>1275</v>
      </c>
    </row>
    <row r="822" spans="1:22" ht="15.75" customHeight="1">
      <c r="A822" s="2" t="s">
        <v>1021</v>
      </c>
      <c r="B822" s="2" t="s">
        <v>1276</v>
      </c>
      <c r="C822" s="2">
        <v>177</v>
      </c>
      <c r="D822" s="2">
        <f t="shared" si="61"/>
        <v>1.77</v>
      </c>
      <c r="E822" s="2">
        <v>105</v>
      </c>
      <c r="F822" s="22">
        <f t="shared" si="62"/>
        <v>33.515273388872927</v>
      </c>
      <c r="G822" s="2" t="b">
        <v>0</v>
      </c>
      <c r="H822" s="2" t="b">
        <v>1</v>
      </c>
      <c r="I822" s="2" t="b">
        <v>0</v>
      </c>
      <c r="J822" s="2" t="b">
        <v>1</v>
      </c>
      <c r="K822" s="2" t="s">
        <v>1439</v>
      </c>
      <c r="L822" s="2">
        <v>217</v>
      </c>
      <c r="M822" s="2" t="b">
        <v>1</v>
      </c>
      <c r="N822" s="2" t="b">
        <f t="shared" si="63"/>
        <v>1</v>
      </c>
      <c r="O822" s="2" t="b">
        <v>0</v>
      </c>
      <c r="P822" s="2" t="b">
        <f t="shared" si="64"/>
        <v>0</v>
      </c>
      <c r="Q822" s="2" t="b">
        <v>1</v>
      </c>
      <c r="R822" s="2" t="b">
        <f t="shared" si="65"/>
        <v>1</v>
      </c>
      <c r="S822" s="2" t="s">
        <v>1265</v>
      </c>
      <c r="T822" s="2" t="s">
        <v>1273</v>
      </c>
      <c r="U822" s="2" t="s">
        <v>1278</v>
      </c>
      <c r="V822" s="2" t="s">
        <v>1287</v>
      </c>
    </row>
    <row r="823" spans="1:22" ht="15.75" customHeight="1">
      <c r="A823" s="2" t="s">
        <v>1022</v>
      </c>
      <c r="B823" s="2" t="s">
        <v>1319</v>
      </c>
      <c r="C823" s="2">
        <v>169</v>
      </c>
      <c r="D823" s="2">
        <f t="shared" si="61"/>
        <v>1.69</v>
      </c>
      <c r="E823" s="2">
        <v>96.6</v>
      </c>
      <c r="F823" s="22">
        <f t="shared" si="62"/>
        <v>33.822345155981935</v>
      </c>
      <c r="G823" s="2" t="b">
        <v>1</v>
      </c>
      <c r="H823" s="2" t="b">
        <v>1</v>
      </c>
      <c r="I823" s="2" t="b">
        <v>1</v>
      </c>
      <c r="J823" s="2" t="b">
        <v>0</v>
      </c>
      <c r="K823" s="2" t="s">
        <v>1347</v>
      </c>
      <c r="L823" s="2">
        <v>224</v>
      </c>
      <c r="M823" s="2" t="b">
        <v>0</v>
      </c>
      <c r="N823" s="2" t="b">
        <f t="shared" si="63"/>
        <v>0</v>
      </c>
      <c r="O823" s="2" t="b">
        <v>1</v>
      </c>
      <c r="P823" s="2" t="b">
        <f t="shared" si="64"/>
        <v>1</v>
      </c>
      <c r="Q823" s="2" t="b">
        <v>1</v>
      </c>
      <c r="R823" s="2" t="b">
        <f t="shared" si="65"/>
        <v>1</v>
      </c>
      <c r="S823" s="2" t="s">
        <v>1329</v>
      </c>
      <c r="T823" s="2" t="s">
        <v>1273</v>
      </c>
      <c r="U823" s="2" t="s">
        <v>1300</v>
      </c>
      <c r="V823" s="2" t="s">
        <v>1296</v>
      </c>
    </row>
    <row r="824" spans="1:22" ht="15.75" customHeight="1">
      <c r="A824" s="2" t="s">
        <v>1023</v>
      </c>
      <c r="B824" s="2" t="s">
        <v>1276</v>
      </c>
      <c r="C824" s="2">
        <v>165</v>
      </c>
      <c r="D824" s="2">
        <f t="shared" si="61"/>
        <v>1.65</v>
      </c>
      <c r="E824" s="2">
        <v>58.7</v>
      </c>
      <c r="F824" s="22">
        <f t="shared" si="62"/>
        <v>21.561065197428839</v>
      </c>
      <c r="G824" s="2" t="b">
        <v>0</v>
      </c>
      <c r="H824" s="2" t="b">
        <v>0</v>
      </c>
      <c r="I824" s="2" t="b">
        <v>0</v>
      </c>
      <c r="J824" s="2" t="b">
        <v>0</v>
      </c>
      <c r="K824" s="2" t="s">
        <v>1506</v>
      </c>
      <c r="L824" s="2">
        <v>176</v>
      </c>
      <c r="M824" s="2" t="b">
        <v>0</v>
      </c>
      <c r="N824" s="2" t="b">
        <f t="shared" si="63"/>
        <v>0</v>
      </c>
      <c r="O824" s="2" t="b">
        <v>0</v>
      </c>
      <c r="P824" s="2" t="b">
        <f t="shared" si="64"/>
        <v>0</v>
      </c>
      <c r="R824" s="2" t="b">
        <f t="shared" si="65"/>
        <v>0</v>
      </c>
      <c r="S824" s="2" t="s">
        <v>1292</v>
      </c>
      <c r="T824" s="2" t="s">
        <v>1273</v>
      </c>
      <c r="U824" s="2" t="s">
        <v>1278</v>
      </c>
      <c r="V824" s="2" t="s">
        <v>1287</v>
      </c>
    </row>
    <row r="825" spans="1:22" ht="15.75" customHeight="1">
      <c r="A825" s="2" t="s">
        <v>1024</v>
      </c>
      <c r="B825" s="2" t="s">
        <v>1270</v>
      </c>
      <c r="C825" s="2">
        <v>162</v>
      </c>
      <c r="D825" s="2">
        <f t="shared" si="61"/>
        <v>1.62</v>
      </c>
      <c r="E825" s="2">
        <v>76.7</v>
      </c>
      <c r="F825" s="22">
        <f t="shared" si="62"/>
        <v>29.225727785398561</v>
      </c>
      <c r="G825" s="2" t="b">
        <v>1</v>
      </c>
      <c r="H825" s="2" t="b">
        <v>0</v>
      </c>
      <c r="I825" s="2" t="b">
        <v>1</v>
      </c>
      <c r="J825" s="2" t="b">
        <v>0</v>
      </c>
      <c r="K825" s="2" t="s">
        <v>1651</v>
      </c>
      <c r="L825" s="2">
        <v>197</v>
      </c>
      <c r="M825" s="2" t="b">
        <v>0</v>
      </c>
      <c r="N825" s="2" t="b">
        <f t="shared" si="63"/>
        <v>0</v>
      </c>
      <c r="O825" s="2" t="b">
        <v>1</v>
      </c>
      <c r="P825" s="2" t="b">
        <f t="shared" si="64"/>
        <v>1</v>
      </c>
      <c r="Q825" s="2" t="b">
        <v>1</v>
      </c>
      <c r="R825" s="2" t="b">
        <f t="shared" si="65"/>
        <v>1</v>
      </c>
      <c r="S825" s="2" t="s">
        <v>1272</v>
      </c>
      <c r="T825" s="2" t="s">
        <v>1273</v>
      </c>
      <c r="U825" s="2" t="s">
        <v>1278</v>
      </c>
      <c r="V825" s="2" t="s">
        <v>1279</v>
      </c>
    </row>
    <row r="826" spans="1:22" ht="15.75" customHeight="1">
      <c r="A826" s="2" t="s">
        <v>1025</v>
      </c>
      <c r="B826" s="2" t="s">
        <v>1307</v>
      </c>
      <c r="C826" s="2">
        <v>176</v>
      </c>
      <c r="D826" s="2">
        <f t="shared" si="61"/>
        <v>1.76</v>
      </c>
      <c r="E826" s="2">
        <v>103.1</v>
      </c>
      <c r="F826" s="22">
        <f t="shared" si="62"/>
        <v>33.283832644628099</v>
      </c>
      <c r="G826" s="2" t="b">
        <v>0</v>
      </c>
      <c r="H826" s="2" t="b">
        <v>0</v>
      </c>
      <c r="I826" s="2" t="b">
        <v>0</v>
      </c>
      <c r="J826" s="2" t="b">
        <v>0</v>
      </c>
      <c r="K826" s="2" t="s">
        <v>1304</v>
      </c>
      <c r="L826" s="2">
        <v>199</v>
      </c>
      <c r="M826" s="2" t="b">
        <v>0</v>
      </c>
      <c r="N826" s="2" t="b">
        <f t="shared" si="63"/>
        <v>0</v>
      </c>
      <c r="O826" s="2" t="b">
        <v>1</v>
      </c>
      <c r="P826" s="2" t="b">
        <f t="shared" si="64"/>
        <v>1</v>
      </c>
      <c r="Q826" s="2" t="b">
        <v>1</v>
      </c>
      <c r="R826" s="2" t="b">
        <f t="shared" si="65"/>
        <v>1</v>
      </c>
      <c r="S826" s="2" t="s">
        <v>1318</v>
      </c>
      <c r="T826" s="2" t="s">
        <v>1290</v>
      </c>
      <c r="U826" s="2" t="s">
        <v>1300</v>
      </c>
      <c r="V826" s="2" t="s">
        <v>1283</v>
      </c>
    </row>
    <row r="827" spans="1:22" ht="15.75" customHeight="1">
      <c r="A827" s="2" t="s">
        <v>1026</v>
      </c>
      <c r="B827" s="2" t="s">
        <v>1280</v>
      </c>
      <c r="C827" s="2">
        <v>172</v>
      </c>
      <c r="D827" s="2">
        <f t="shared" si="61"/>
        <v>1.72</v>
      </c>
      <c r="E827" s="2">
        <v>78.400000000000006</v>
      </c>
      <c r="F827" s="22">
        <f t="shared" si="62"/>
        <v>26.500811249323963</v>
      </c>
      <c r="G827" s="2" t="b">
        <v>0</v>
      </c>
      <c r="H827" s="2" t="b">
        <v>0</v>
      </c>
      <c r="I827" s="2" t="b">
        <v>1</v>
      </c>
      <c r="J827" s="2" t="b">
        <v>0</v>
      </c>
      <c r="K827" s="2" t="s">
        <v>1356</v>
      </c>
      <c r="L827" s="2">
        <v>176</v>
      </c>
      <c r="M827" s="2" t="b">
        <v>0</v>
      </c>
      <c r="N827" s="2" t="b">
        <f t="shared" si="63"/>
        <v>0</v>
      </c>
      <c r="O827" s="2" t="b">
        <v>0</v>
      </c>
      <c r="P827" s="2" t="b">
        <f t="shared" si="64"/>
        <v>0</v>
      </c>
      <c r="Q827" s="2" t="b">
        <v>0</v>
      </c>
      <c r="R827" s="2" t="b">
        <f t="shared" si="65"/>
        <v>0</v>
      </c>
      <c r="S827" s="2" t="s">
        <v>1265</v>
      </c>
      <c r="T827" s="2" t="s">
        <v>1290</v>
      </c>
      <c r="U827" s="2" t="s">
        <v>1274</v>
      </c>
      <c r="V827" s="2" t="s">
        <v>1279</v>
      </c>
    </row>
    <row r="828" spans="1:22" ht="15.75" customHeight="1">
      <c r="A828" s="2" t="s">
        <v>1027</v>
      </c>
      <c r="B828" s="2" t="s">
        <v>1284</v>
      </c>
      <c r="C828" s="2">
        <v>156</v>
      </c>
      <c r="D828" s="2">
        <f t="shared" si="61"/>
        <v>1.56</v>
      </c>
      <c r="E828" s="2">
        <v>69.900000000000006</v>
      </c>
      <c r="F828" s="22">
        <f t="shared" si="62"/>
        <v>28.722879684418146</v>
      </c>
      <c r="G828" s="2" t="b">
        <v>0</v>
      </c>
      <c r="H828" s="2" t="b">
        <v>0</v>
      </c>
      <c r="I828" s="2" t="b">
        <v>0</v>
      </c>
      <c r="J828" s="2" t="b">
        <v>1</v>
      </c>
      <c r="K828" s="2" t="s">
        <v>1413</v>
      </c>
      <c r="L828" s="2">
        <v>163</v>
      </c>
      <c r="M828" s="2" t="b">
        <v>1</v>
      </c>
      <c r="N828" s="2" t="b">
        <f t="shared" si="63"/>
        <v>1</v>
      </c>
      <c r="O828" s="2" t="b">
        <v>0</v>
      </c>
      <c r="P828" s="2" t="b">
        <f t="shared" si="64"/>
        <v>0</v>
      </c>
      <c r="Q828" s="2" t="b">
        <v>1</v>
      </c>
      <c r="R828" s="2" t="b">
        <f t="shared" si="65"/>
        <v>1</v>
      </c>
      <c r="S828" s="2" t="s">
        <v>1295</v>
      </c>
      <c r="T828" s="2" t="s">
        <v>1290</v>
      </c>
      <c r="U828" s="2" t="s">
        <v>1300</v>
      </c>
      <c r="V828" s="2" t="s">
        <v>1283</v>
      </c>
    </row>
    <row r="829" spans="1:22" ht="15.75" customHeight="1">
      <c r="A829" s="2" t="s">
        <v>1028</v>
      </c>
      <c r="B829" s="2" t="s">
        <v>1276</v>
      </c>
      <c r="C829" s="2">
        <v>157</v>
      </c>
      <c r="D829" s="2">
        <f t="shared" si="61"/>
        <v>1.57</v>
      </c>
      <c r="E829" s="2">
        <v>75.2</v>
      </c>
      <c r="F829" s="22">
        <f t="shared" si="62"/>
        <v>30.508337052213072</v>
      </c>
      <c r="G829" s="2" t="b">
        <v>0</v>
      </c>
      <c r="H829" s="2" t="b">
        <v>1</v>
      </c>
      <c r="I829" s="2" t="b">
        <v>0</v>
      </c>
      <c r="J829" s="2" t="b">
        <v>0</v>
      </c>
      <c r="K829" s="2" t="s">
        <v>1500</v>
      </c>
      <c r="L829" s="2">
        <v>219</v>
      </c>
      <c r="N829" s="2" t="b">
        <f t="shared" si="63"/>
        <v>0</v>
      </c>
      <c r="O829" s="2" t="b">
        <v>1</v>
      </c>
      <c r="P829" s="2" t="b">
        <f t="shared" si="64"/>
        <v>1</v>
      </c>
      <c r="Q829" s="2" t="b">
        <v>1</v>
      </c>
      <c r="R829" s="2" t="b">
        <f t="shared" si="65"/>
        <v>1</v>
      </c>
      <c r="S829" s="2" t="s">
        <v>1289</v>
      </c>
      <c r="T829" s="2" t="s">
        <v>1290</v>
      </c>
      <c r="U829" s="2" t="s">
        <v>1300</v>
      </c>
      <c r="V829" s="2" t="s">
        <v>1279</v>
      </c>
    </row>
    <row r="830" spans="1:22" ht="15.75" customHeight="1">
      <c r="A830" s="2" t="s">
        <v>1029</v>
      </c>
      <c r="B830" s="2" t="s">
        <v>1301</v>
      </c>
      <c r="C830" s="2">
        <v>171</v>
      </c>
      <c r="D830" s="2">
        <f t="shared" si="61"/>
        <v>1.71</v>
      </c>
      <c r="E830" s="2">
        <v>83.9</v>
      </c>
      <c r="F830" s="22">
        <f t="shared" si="62"/>
        <v>28.692589172736916</v>
      </c>
      <c r="G830" s="2" t="b">
        <v>0</v>
      </c>
      <c r="H830" s="2" t="b">
        <v>0</v>
      </c>
      <c r="I830" s="2" t="b">
        <v>1</v>
      </c>
      <c r="J830" s="2" t="b">
        <v>0</v>
      </c>
      <c r="K830" s="2" t="s">
        <v>1325</v>
      </c>
      <c r="L830" s="2">
        <v>224</v>
      </c>
      <c r="M830" s="2" t="b">
        <v>0</v>
      </c>
      <c r="N830" s="2" t="b">
        <f t="shared" si="63"/>
        <v>0</v>
      </c>
      <c r="O830" s="2" t="b">
        <v>1</v>
      </c>
      <c r="P830" s="2" t="b">
        <f t="shared" si="64"/>
        <v>1</v>
      </c>
      <c r="Q830" s="2" t="b">
        <v>1</v>
      </c>
      <c r="R830" s="2" t="b">
        <f t="shared" si="65"/>
        <v>1</v>
      </c>
      <c r="S830" s="2" t="s">
        <v>1338</v>
      </c>
      <c r="T830" s="2" t="s">
        <v>1290</v>
      </c>
      <c r="U830" s="2" t="s">
        <v>1300</v>
      </c>
      <c r="V830" s="2" t="s">
        <v>1296</v>
      </c>
    </row>
    <row r="831" spans="1:22" ht="15.75" customHeight="1">
      <c r="A831" s="2" t="s">
        <v>1030</v>
      </c>
      <c r="B831" s="2" t="s">
        <v>1276</v>
      </c>
      <c r="C831" s="2">
        <v>160</v>
      </c>
      <c r="D831" s="2">
        <f t="shared" si="61"/>
        <v>1.6</v>
      </c>
      <c r="E831" s="2">
        <v>82</v>
      </c>
      <c r="F831" s="22">
        <f t="shared" si="62"/>
        <v>32.031249999999993</v>
      </c>
      <c r="G831" s="2" t="b">
        <v>1</v>
      </c>
      <c r="H831" s="2" t="b">
        <v>0</v>
      </c>
      <c r="I831" s="2" t="b">
        <v>0</v>
      </c>
      <c r="J831" s="2" t="b">
        <v>1</v>
      </c>
      <c r="K831" s="2" t="s">
        <v>1393</v>
      </c>
      <c r="L831" s="2">
        <v>182</v>
      </c>
      <c r="M831" s="2" t="b">
        <v>1</v>
      </c>
      <c r="N831" s="2" t="b">
        <f t="shared" si="63"/>
        <v>1</v>
      </c>
      <c r="O831" s="2" t="b">
        <v>0</v>
      </c>
      <c r="P831" s="2" t="b">
        <f t="shared" si="64"/>
        <v>0</v>
      </c>
      <c r="Q831" s="2" t="b">
        <v>1</v>
      </c>
      <c r="R831" s="2" t="b">
        <f t="shared" si="65"/>
        <v>1</v>
      </c>
      <c r="S831" s="2" t="s">
        <v>1309</v>
      </c>
      <c r="T831" s="2" t="s">
        <v>1273</v>
      </c>
      <c r="U831" s="2" t="s">
        <v>1300</v>
      </c>
      <c r="V831" s="2" t="s">
        <v>1283</v>
      </c>
    </row>
    <row r="832" spans="1:22" ht="15.75" customHeight="1">
      <c r="A832" s="2" t="s">
        <v>1031</v>
      </c>
      <c r="B832" s="2" t="s">
        <v>1319</v>
      </c>
      <c r="C832" s="2">
        <v>164</v>
      </c>
      <c r="D832" s="2">
        <f t="shared" si="61"/>
        <v>1.64</v>
      </c>
      <c r="E832" s="2">
        <v>85.5</v>
      </c>
      <c r="F832" s="22">
        <f t="shared" si="62"/>
        <v>31.789113622843551</v>
      </c>
      <c r="G832" s="2" t="b">
        <v>0</v>
      </c>
      <c r="H832" s="2" t="b">
        <v>0</v>
      </c>
      <c r="I832" s="2" t="b">
        <v>1</v>
      </c>
      <c r="J832" s="2" t="b">
        <v>0</v>
      </c>
      <c r="K832" s="2" t="s">
        <v>1538</v>
      </c>
      <c r="L832" s="2">
        <v>228</v>
      </c>
      <c r="M832" s="2" t="b">
        <v>0</v>
      </c>
      <c r="N832" s="2" t="b">
        <f t="shared" si="63"/>
        <v>0</v>
      </c>
      <c r="O832" s="2" t="b">
        <v>1</v>
      </c>
      <c r="P832" s="2" t="b">
        <f t="shared" si="64"/>
        <v>1</v>
      </c>
      <c r="Q832" s="2" t="b">
        <v>1</v>
      </c>
      <c r="R832" s="2" t="b">
        <f t="shared" si="65"/>
        <v>1</v>
      </c>
      <c r="S832" s="2" t="s">
        <v>1292</v>
      </c>
      <c r="T832" s="2" t="s">
        <v>1290</v>
      </c>
      <c r="U832" s="2" t="s">
        <v>1274</v>
      </c>
      <c r="V832" s="2" t="s">
        <v>1296</v>
      </c>
    </row>
    <row r="833" spans="1:22" ht="15.75" customHeight="1">
      <c r="A833" s="2" t="s">
        <v>1032</v>
      </c>
      <c r="B833" s="2" t="s">
        <v>1293</v>
      </c>
      <c r="C833" s="2">
        <v>172</v>
      </c>
      <c r="D833" s="2">
        <f t="shared" si="61"/>
        <v>1.72</v>
      </c>
      <c r="E833" s="2">
        <v>102.2</v>
      </c>
      <c r="F833" s="22">
        <f t="shared" si="62"/>
        <v>34.545700378583021</v>
      </c>
      <c r="G833" s="2" t="b">
        <v>1</v>
      </c>
      <c r="H833" s="2" t="b">
        <v>0</v>
      </c>
      <c r="I833" s="2" t="b">
        <v>0</v>
      </c>
      <c r="J833" s="2" t="b">
        <v>1</v>
      </c>
      <c r="K833" s="2" t="s">
        <v>1604</v>
      </c>
      <c r="L833" s="2">
        <v>168</v>
      </c>
      <c r="M833" s="2" t="b">
        <v>1</v>
      </c>
      <c r="N833" s="2" t="b">
        <f t="shared" si="63"/>
        <v>1</v>
      </c>
      <c r="O833" s="2" t="b">
        <v>0</v>
      </c>
      <c r="P833" s="2" t="b">
        <f t="shared" si="64"/>
        <v>0</v>
      </c>
      <c r="Q833" s="2" t="b">
        <v>1</v>
      </c>
      <c r="R833" s="2" t="b">
        <f t="shared" si="65"/>
        <v>1</v>
      </c>
      <c r="S833" s="2" t="s">
        <v>1292</v>
      </c>
      <c r="T833" s="2" t="s">
        <v>1290</v>
      </c>
      <c r="U833" s="2" t="s">
        <v>1300</v>
      </c>
      <c r="V833" s="2" t="s">
        <v>1275</v>
      </c>
    </row>
    <row r="834" spans="1:22" ht="15.75" customHeight="1">
      <c r="A834" s="2" t="s">
        <v>1033</v>
      </c>
      <c r="B834" s="2" t="s">
        <v>1319</v>
      </c>
      <c r="C834" s="2">
        <v>179</v>
      </c>
      <c r="D834" s="2">
        <f t="shared" si="61"/>
        <v>1.79</v>
      </c>
      <c r="E834" s="2">
        <v>90.9</v>
      </c>
      <c r="F834" s="22">
        <f t="shared" si="62"/>
        <v>28.369901064261416</v>
      </c>
      <c r="G834" s="2" t="b">
        <v>1</v>
      </c>
      <c r="H834" s="2" t="b">
        <v>0</v>
      </c>
      <c r="I834" s="2" t="b">
        <v>0</v>
      </c>
      <c r="J834" s="2" t="b">
        <v>1</v>
      </c>
      <c r="K834" s="2" t="s">
        <v>1602</v>
      </c>
      <c r="L834" s="2">
        <v>210</v>
      </c>
      <c r="M834" s="2" t="b">
        <v>1</v>
      </c>
      <c r="N834" s="2" t="b">
        <f t="shared" si="63"/>
        <v>1</v>
      </c>
      <c r="O834" s="2" t="b">
        <v>0</v>
      </c>
      <c r="P834" s="2" t="b">
        <f t="shared" si="64"/>
        <v>0</v>
      </c>
      <c r="Q834" s="2" t="b">
        <v>1</v>
      </c>
      <c r="R834" s="2" t="b">
        <f t="shared" si="65"/>
        <v>1</v>
      </c>
      <c r="S834" s="2" t="s">
        <v>1282</v>
      </c>
      <c r="T834" s="2" t="s">
        <v>1290</v>
      </c>
      <c r="U834" s="2" t="s">
        <v>1300</v>
      </c>
      <c r="V834" s="2" t="s">
        <v>1283</v>
      </c>
    </row>
    <row r="835" spans="1:22" ht="15.75" customHeight="1">
      <c r="A835" s="2" t="s">
        <v>1034</v>
      </c>
      <c r="B835" s="2" t="s">
        <v>1276</v>
      </c>
      <c r="C835" s="2">
        <v>159</v>
      </c>
      <c r="D835" s="2">
        <f t="shared" ref="D835:D898" si="66">C835/100</f>
        <v>1.59</v>
      </c>
      <c r="E835" s="2">
        <v>58.8</v>
      </c>
      <c r="F835" s="22">
        <f t="shared" ref="F835:F898" si="67">E835/(D835*D835)</f>
        <v>23.258573632372133</v>
      </c>
      <c r="G835" s="2" t="b">
        <v>0</v>
      </c>
      <c r="H835" s="2" t="b">
        <v>0</v>
      </c>
      <c r="I835" s="2" t="b">
        <v>0</v>
      </c>
      <c r="J835" s="2" t="b">
        <v>0</v>
      </c>
      <c r="K835" s="2" t="s">
        <v>1497</v>
      </c>
      <c r="L835" s="2">
        <v>205</v>
      </c>
      <c r="M835" s="2" t="b">
        <v>0</v>
      </c>
      <c r="N835" s="2" t="b">
        <f t="shared" ref="N835:N898" si="68">IF(ISBLANK(M835),FALSE,IF(M835 ="Yes",TRUE,IF(M835="No",FALSE,M835)))</f>
        <v>0</v>
      </c>
      <c r="O835" s="2" t="b">
        <v>0</v>
      </c>
      <c r="P835" s="2" t="b">
        <f t="shared" ref="P835:P898" si="69">IF(ISBLANK(O835),FALSE,IF(O835 ="Yes",TRUE,IF(O835="No",FALSE,O835)))</f>
        <v>0</v>
      </c>
      <c r="Q835" s="2" t="b">
        <v>0</v>
      </c>
      <c r="R835" s="2" t="b">
        <f t="shared" ref="R835:R898" si="70">IF(ISBLANK(Q835),FALSE,IF(Q835 ="Yes",TRUE,IF(Q835="No",FALSE,Q835)))</f>
        <v>0</v>
      </c>
      <c r="S835" s="2" t="s">
        <v>1272</v>
      </c>
      <c r="T835" s="2" t="s">
        <v>1273</v>
      </c>
      <c r="U835" s="2" t="s">
        <v>1278</v>
      </c>
      <c r="V835" s="2" t="s">
        <v>1275</v>
      </c>
    </row>
    <row r="836" spans="1:22" ht="15.75" customHeight="1">
      <c r="A836" s="2" t="s">
        <v>1035</v>
      </c>
      <c r="B836" s="2" t="s">
        <v>1301</v>
      </c>
      <c r="C836" s="2">
        <v>178</v>
      </c>
      <c r="D836" s="2">
        <f t="shared" si="66"/>
        <v>1.78</v>
      </c>
      <c r="E836" s="2">
        <v>91.5</v>
      </c>
      <c r="F836" s="22">
        <f t="shared" si="67"/>
        <v>28.878929428102513</v>
      </c>
      <c r="G836" s="2" t="b">
        <v>0</v>
      </c>
      <c r="H836" s="2" t="b">
        <v>0</v>
      </c>
      <c r="I836" s="2" t="b">
        <v>1</v>
      </c>
      <c r="J836" s="2" t="b">
        <v>1</v>
      </c>
      <c r="K836" s="2" t="s">
        <v>1436</v>
      </c>
      <c r="L836" s="2">
        <v>202</v>
      </c>
      <c r="M836" s="2" t="b">
        <v>1</v>
      </c>
      <c r="N836" s="2" t="b">
        <f t="shared" si="68"/>
        <v>1</v>
      </c>
      <c r="O836" s="2" t="b">
        <v>0</v>
      </c>
      <c r="P836" s="2" t="b">
        <f t="shared" si="69"/>
        <v>0</v>
      </c>
      <c r="Q836" s="2" t="b">
        <v>1</v>
      </c>
      <c r="R836" s="2" t="b">
        <f t="shared" si="70"/>
        <v>1</v>
      </c>
      <c r="S836" s="2" t="s">
        <v>1327</v>
      </c>
      <c r="T836" s="2" t="s">
        <v>1273</v>
      </c>
      <c r="U836" s="2" t="s">
        <v>1300</v>
      </c>
      <c r="V836" s="2" t="s">
        <v>1296</v>
      </c>
    </row>
    <row r="837" spans="1:22" ht="15.75" customHeight="1">
      <c r="A837" s="2" t="s">
        <v>1036</v>
      </c>
      <c r="B837" s="2" t="s">
        <v>1276</v>
      </c>
      <c r="C837" s="2">
        <v>175</v>
      </c>
      <c r="D837" s="2">
        <f t="shared" si="66"/>
        <v>1.75</v>
      </c>
      <c r="E837" s="2">
        <v>92.6</v>
      </c>
      <c r="F837" s="22">
        <f t="shared" si="67"/>
        <v>30.236734693877548</v>
      </c>
      <c r="G837" s="2" t="b">
        <v>0</v>
      </c>
      <c r="H837" s="2" t="b">
        <v>0</v>
      </c>
      <c r="I837" s="2" t="b">
        <v>0</v>
      </c>
      <c r="J837" s="2" t="b">
        <v>0</v>
      </c>
      <c r="K837" s="2" t="s">
        <v>1513</v>
      </c>
      <c r="L837" s="2">
        <v>204</v>
      </c>
      <c r="M837" s="2" t="b">
        <v>1</v>
      </c>
      <c r="N837" s="2" t="b">
        <f t="shared" si="68"/>
        <v>1</v>
      </c>
      <c r="O837" s="2" t="b">
        <v>0</v>
      </c>
      <c r="P837" s="2" t="b">
        <f t="shared" si="69"/>
        <v>0</v>
      </c>
      <c r="Q837" s="2" t="b">
        <v>1</v>
      </c>
      <c r="R837" s="2" t="b">
        <f t="shared" si="70"/>
        <v>1</v>
      </c>
      <c r="S837" s="2" t="s">
        <v>1312</v>
      </c>
      <c r="T837" s="2" t="s">
        <v>1290</v>
      </c>
      <c r="U837" s="2" t="s">
        <v>1300</v>
      </c>
      <c r="V837" s="2" t="s">
        <v>1283</v>
      </c>
    </row>
    <row r="838" spans="1:22" ht="15.75" customHeight="1">
      <c r="A838" s="2" t="s">
        <v>1037</v>
      </c>
      <c r="B838" s="2" t="s">
        <v>1307</v>
      </c>
      <c r="C838" s="2">
        <v>167</v>
      </c>
      <c r="D838" s="2">
        <f t="shared" si="66"/>
        <v>1.67</v>
      </c>
      <c r="E838" s="2">
        <v>68.099999999999994</v>
      </c>
      <c r="F838" s="22">
        <f t="shared" si="67"/>
        <v>24.418229409444582</v>
      </c>
      <c r="G838" s="2" t="b">
        <v>0</v>
      </c>
      <c r="H838" s="2" t="b">
        <v>0</v>
      </c>
      <c r="I838" s="2" t="b">
        <v>0</v>
      </c>
      <c r="J838" s="2" t="b">
        <v>0</v>
      </c>
      <c r="K838" s="2" t="s">
        <v>1321</v>
      </c>
      <c r="L838" s="2">
        <v>176</v>
      </c>
      <c r="M838" s="2" t="b">
        <v>0</v>
      </c>
      <c r="N838" s="2" t="b">
        <f t="shared" si="68"/>
        <v>0</v>
      </c>
      <c r="O838" s="2" t="b">
        <v>0</v>
      </c>
      <c r="P838" s="2" t="b">
        <f t="shared" si="69"/>
        <v>0</v>
      </c>
      <c r="Q838" s="2" t="b">
        <v>0</v>
      </c>
      <c r="R838" s="2" t="b">
        <f t="shared" si="70"/>
        <v>0</v>
      </c>
      <c r="S838" s="2" t="s">
        <v>1329</v>
      </c>
      <c r="T838" s="2" t="s">
        <v>1273</v>
      </c>
      <c r="U838" s="2" t="s">
        <v>1274</v>
      </c>
      <c r="V838" s="2" t="s">
        <v>1283</v>
      </c>
    </row>
    <row r="839" spans="1:22" ht="15.75" customHeight="1">
      <c r="A839" s="2" t="s">
        <v>1038</v>
      </c>
      <c r="B839" s="2" t="s">
        <v>1270</v>
      </c>
      <c r="C839" s="2">
        <v>167</v>
      </c>
      <c r="D839" s="2">
        <f t="shared" si="66"/>
        <v>1.67</v>
      </c>
      <c r="E839" s="2">
        <v>87.2</v>
      </c>
      <c r="F839" s="22">
        <f t="shared" si="67"/>
        <v>31.266807701961348</v>
      </c>
      <c r="G839" s="2" t="b">
        <v>0</v>
      </c>
      <c r="H839" s="2" t="b">
        <v>1</v>
      </c>
      <c r="I839" s="2" t="b">
        <v>1</v>
      </c>
      <c r="J839" s="2" t="b">
        <v>0</v>
      </c>
      <c r="K839" s="2" t="s">
        <v>1566</v>
      </c>
      <c r="L839" s="2">
        <v>180</v>
      </c>
      <c r="M839" s="2" t="b">
        <v>0</v>
      </c>
      <c r="N839" s="2" t="b">
        <f t="shared" si="68"/>
        <v>0</v>
      </c>
      <c r="O839" s="2" t="b">
        <v>1</v>
      </c>
      <c r="P839" s="2" t="b">
        <f t="shared" si="69"/>
        <v>1</v>
      </c>
      <c r="Q839" s="2" t="b">
        <v>1</v>
      </c>
      <c r="R839" s="2" t="b">
        <f t="shared" si="70"/>
        <v>1</v>
      </c>
      <c r="S839" s="2" t="s">
        <v>1272</v>
      </c>
      <c r="T839" s="2" t="s">
        <v>1273</v>
      </c>
      <c r="U839" s="2" t="s">
        <v>1300</v>
      </c>
      <c r="V839" s="2" t="s">
        <v>1279</v>
      </c>
    </row>
    <row r="840" spans="1:22" ht="15.75" customHeight="1">
      <c r="A840" s="2" t="s">
        <v>1039</v>
      </c>
      <c r="B840" s="2" t="s">
        <v>1284</v>
      </c>
      <c r="C840" s="2">
        <v>168</v>
      </c>
      <c r="D840" s="2">
        <f t="shared" si="66"/>
        <v>1.68</v>
      </c>
      <c r="E840" s="2">
        <v>80</v>
      </c>
      <c r="F840" s="22">
        <f t="shared" si="67"/>
        <v>28.344671201814062</v>
      </c>
      <c r="G840" s="2" t="b">
        <v>1</v>
      </c>
      <c r="H840" s="2" t="b">
        <v>0</v>
      </c>
      <c r="I840" s="2" t="b">
        <v>0</v>
      </c>
      <c r="J840" s="2" t="b">
        <v>0</v>
      </c>
      <c r="K840" s="2" t="s">
        <v>1652</v>
      </c>
      <c r="L840" s="2">
        <v>152</v>
      </c>
      <c r="M840" s="2" t="b">
        <v>0</v>
      </c>
      <c r="N840" s="2" t="b">
        <f t="shared" si="68"/>
        <v>0</v>
      </c>
      <c r="O840" s="2" t="b">
        <v>1</v>
      </c>
      <c r="P840" s="2" t="b">
        <f t="shared" si="69"/>
        <v>1</v>
      </c>
      <c r="Q840" s="2" t="b">
        <v>1</v>
      </c>
      <c r="R840" s="2" t="b">
        <f t="shared" si="70"/>
        <v>1</v>
      </c>
      <c r="S840" s="2" t="s">
        <v>1318</v>
      </c>
      <c r="T840" s="2" t="s">
        <v>1290</v>
      </c>
      <c r="U840" s="2" t="s">
        <v>1278</v>
      </c>
      <c r="V840" s="2" t="s">
        <v>1283</v>
      </c>
    </row>
    <row r="841" spans="1:22" ht="15.75" customHeight="1">
      <c r="A841" s="2" t="s">
        <v>1040</v>
      </c>
      <c r="B841" s="2" t="s">
        <v>1284</v>
      </c>
      <c r="C841" s="2">
        <v>172</v>
      </c>
      <c r="D841" s="2">
        <f t="shared" si="66"/>
        <v>1.72</v>
      </c>
      <c r="E841" s="2">
        <v>102.8</v>
      </c>
      <c r="F841" s="22">
        <f t="shared" si="67"/>
        <v>34.748512709572744</v>
      </c>
      <c r="G841" s="2" t="b">
        <v>0</v>
      </c>
      <c r="H841" s="2" t="b">
        <v>1</v>
      </c>
      <c r="I841" s="2" t="b">
        <v>0</v>
      </c>
      <c r="J841" s="2" t="b">
        <v>1</v>
      </c>
      <c r="K841" s="2" t="s">
        <v>1431</v>
      </c>
      <c r="L841" s="2">
        <v>206</v>
      </c>
      <c r="M841" s="2" t="b">
        <v>1</v>
      </c>
      <c r="N841" s="2" t="b">
        <f t="shared" si="68"/>
        <v>1</v>
      </c>
      <c r="O841" s="2" t="b">
        <v>0</v>
      </c>
      <c r="P841" s="2" t="b">
        <f t="shared" si="69"/>
        <v>0</v>
      </c>
      <c r="Q841" s="2" t="b">
        <v>1</v>
      </c>
      <c r="R841" s="2" t="b">
        <f t="shared" si="70"/>
        <v>1</v>
      </c>
      <c r="S841" s="2" t="s">
        <v>1299</v>
      </c>
      <c r="T841" s="2" t="s">
        <v>1290</v>
      </c>
      <c r="U841" s="2" t="s">
        <v>1274</v>
      </c>
      <c r="V841" s="2" t="s">
        <v>1287</v>
      </c>
    </row>
    <row r="842" spans="1:22" ht="15.75" customHeight="1">
      <c r="A842" s="2" t="s">
        <v>1041</v>
      </c>
      <c r="B842" s="2" t="s">
        <v>1276</v>
      </c>
      <c r="C842" s="2">
        <v>167</v>
      </c>
      <c r="D842" s="2">
        <f t="shared" si="66"/>
        <v>1.67</v>
      </c>
      <c r="E842" s="2">
        <v>97.1</v>
      </c>
      <c r="F842" s="22">
        <f t="shared" si="67"/>
        <v>34.816594356197783</v>
      </c>
      <c r="G842" s="2" t="b">
        <v>0</v>
      </c>
      <c r="H842" s="2" t="b">
        <v>0</v>
      </c>
      <c r="I842" s="2" t="b">
        <v>1</v>
      </c>
      <c r="J842" s="2" t="b">
        <v>1</v>
      </c>
      <c r="K842" s="2" t="s">
        <v>1520</v>
      </c>
      <c r="L842" s="2">
        <v>174</v>
      </c>
      <c r="M842" s="2" t="b">
        <v>1</v>
      </c>
      <c r="N842" s="2" t="b">
        <f t="shared" si="68"/>
        <v>1</v>
      </c>
      <c r="O842" s="2" t="b">
        <v>1</v>
      </c>
      <c r="P842" s="2" t="b">
        <f t="shared" si="69"/>
        <v>1</v>
      </c>
      <c r="Q842" s="2" t="b">
        <v>1</v>
      </c>
      <c r="R842" s="2" t="b">
        <f t="shared" si="70"/>
        <v>1</v>
      </c>
      <c r="S842" s="2" t="s">
        <v>1299</v>
      </c>
      <c r="T842" s="2" t="s">
        <v>1273</v>
      </c>
      <c r="U842" s="2" t="s">
        <v>1278</v>
      </c>
      <c r="V842" s="2" t="s">
        <v>1296</v>
      </c>
    </row>
    <row r="843" spans="1:22" ht="15.75" customHeight="1">
      <c r="A843" s="2" t="s">
        <v>1042</v>
      </c>
      <c r="B843" s="2" t="s">
        <v>1284</v>
      </c>
      <c r="C843" s="2">
        <v>169</v>
      </c>
      <c r="D843" s="2">
        <f t="shared" si="66"/>
        <v>1.69</v>
      </c>
      <c r="E843" s="2">
        <v>89.8</v>
      </c>
      <c r="F843" s="22">
        <f t="shared" si="67"/>
        <v>31.441476138790662</v>
      </c>
      <c r="G843" s="2" t="b">
        <v>0</v>
      </c>
      <c r="H843" s="2" t="b">
        <v>0</v>
      </c>
      <c r="I843" s="2" t="b">
        <v>0</v>
      </c>
      <c r="J843" s="2" t="b">
        <v>0</v>
      </c>
      <c r="K843" s="2" t="s">
        <v>1420</v>
      </c>
      <c r="L843" s="2">
        <v>171</v>
      </c>
      <c r="M843" s="2" t="b">
        <v>0</v>
      </c>
      <c r="N843" s="2" t="b">
        <f t="shared" si="68"/>
        <v>0</v>
      </c>
      <c r="O843" s="2" t="b">
        <v>1</v>
      </c>
      <c r="P843" s="2" t="b">
        <f t="shared" si="69"/>
        <v>1</v>
      </c>
      <c r="Q843" s="2" t="b">
        <v>1</v>
      </c>
      <c r="R843" s="2" t="b">
        <f t="shared" si="70"/>
        <v>1</v>
      </c>
      <c r="S843" s="2" t="s">
        <v>1329</v>
      </c>
      <c r="U843" s="2" t="s">
        <v>1274</v>
      </c>
      <c r="V843" s="2" t="s">
        <v>1275</v>
      </c>
    </row>
    <row r="844" spans="1:22" ht="15.75" customHeight="1">
      <c r="A844" s="2" t="s">
        <v>1044</v>
      </c>
      <c r="B844" s="2" t="s">
        <v>1301</v>
      </c>
      <c r="C844" s="2">
        <v>163</v>
      </c>
      <c r="D844" s="2">
        <f t="shared" si="66"/>
        <v>1.63</v>
      </c>
      <c r="E844" s="2">
        <v>70.7</v>
      </c>
      <c r="F844" s="22">
        <f t="shared" si="67"/>
        <v>26.609958974745005</v>
      </c>
      <c r="G844" s="2" t="b">
        <v>0</v>
      </c>
      <c r="H844" s="2" t="b">
        <v>0</v>
      </c>
      <c r="I844" s="2" t="b">
        <v>1</v>
      </c>
      <c r="J844" s="2" t="b">
        <v>0</v>
      </c>
      <c r="K844" s="2" t="s">
        <v>1582</v>
      </c>
      <c r="L844" s="2">
        <v>189</v>
      </c>
      <c r="M844" s="2" t="b">
        <v>0</v>
      </c>
      <c r="N844" s="2" t="b">
        <f t="shared" si="68"/>
        <v>0</v>
      </c>
      <c r="O844" s="2" t="b">
        <v>0</v>
      </c>
      <c r="P844" s="2" t="b">
        <f t="shared" si="69"/>
        <v>0</v>
      </c>
      <c r="Q844" s="2" t="b">
        <v>0</v>
      </c>
      <c r="R844" s="2" t="b">
        <f t="shared" si="70"/>
        <v>0</v>
      </c>
      <c r="S844" s="2" t="s">
        <v>1309</v>
      </c>
      <c r="T844" s="2" t="s">
        <v>1290</v>
      </c>
      <c r="U844" s="2" t="s">
        <v>1278</v>
      </c>
      <c r="V844" s="2" t="s">
        <v>1283</v>
      </c>
    </row>
    <row r="845" spans="1:22" ht="15.75" customHeight="1">
      <c r="A845" s="2" t="s">
        <v>1045</v>
      </c>
      <c r="B845" s="2" t="s">
        <v>1293</v>
      </c>
      <c r="C845" s="2">
        <v>168</v>
      </c>
      <c r="D845" s="2">
        <f t="shared" si="66"/>
        <v>1.68</v>
      </c>
      <c r="E845" s="2">
        <v>67.599999999999994</v>
      </c>
      <c r="F845" s="22">
        <f t="shared" si="67"/>
        <v>23.95124716553288</v>
      </c>
      <c r="G845" s="2" t="b">
        <v>0</v>
      </c>
      <c r="H845" s="2" t="b">
        <v>1</v>
      </c>
      <c r="I845" s="2" t="b">
        <v>0</v>
      </c>
      <c r="J845" s="2" t="b">
        <v>0</v>
      </c>
      <c r="K845" s="2" t="s">
        <v>1560</v>
      </c>
      <c r="L845" s="2">
        <v>228</v>
      </c>
      <c r="M845" s="2" t="b">
        <v>0</v>
      </c>
      <c r="N845" s="2" t="b">
        <f t="shared" si="68"/>
        <v>0</v>
      </c>
      <c r="P845" s="2" t="b">
        <f t="shared" si="69"/>
        <v>0</v>
      </c>
      <c r="Q845" s="2" t="b">
        <v>0</v>
      </c>
      <c r="R845" s="2" t="b">
        <f t="shared" si="70"/>
        <v>0</v>
      </c>
      <c r="S845" s="2" t="s">
        <v>1272</v>
      </c>
      <c r="T845" s="2" t="s">
        <v>1273</v>
      </c>
      <c r="U845" s="2" t="s">
        <v>1274</v>
      </c>
      <c r="V845" s="2" t="s">
        <v>1283</v>
      </c>
    </row>
    <row r="846" spans="1:22" ht="15.75" customHeight="1">
      <c r="A846" s="2" t="s">
        <v>1046</v>
      </c>
      <c r="B846" s="2" t="s">
        <v>1280</v>
      </c>
      <c r="C846" s="2">
        <v>150</v>
      </c>
      <c r="D846" s="2">
        <f t="shared" si="66"/>
        <v>1.5</v>
      </c>
      <c r="E846" s="2">
        <v>59.9</v>
      </c>
      <c r="F846" s="22">
        <f t="shared" si="67"/>
        <v>26.62222222222222</v>
      </c>
      <c r="G846" s="2" t="b">
        <v>0</v>
      </c>
      <c r="H846" s="2" t="b">
        <v>0</v>
      </c>
      <c r="I846" s="2" t="b">
        <v>0</v>
      </c>
      <c r="J846" s="2" t="b">
        <v>0</v>
      </c>
      <c r="K846" s="2" t="s">
        <v>1653</v>
      </c>
      <c r="L846" s="2">
        <v>189</v>
      </c>
      <c r="M846" s="2" t="b">
        <v>0</v>
      </c>
      <c r="N846" s="2" t="b">
        <f t="shared" si="68"/>
        <v>0</v>
      </c>
      <c r="P846" s="2" t="b">
        <f t="shared" si="69"/>
        <v>0</v>
      </c>
      <c r="R846" s="2" t="b">
        <f t="shared" si="70"/>
        <v>0</v>
      </c>
      <c r="S846" s="2" t="s">
        <v>1309</v>
      </c>
      <c r="T846" s="2" t="s">
        <v>1290</v>
      </c>
      <c r="U846" s="2" t="s">
        <v>1300</v>
      </c>
      <c r="V846" s="2" t="s">
        <v>1283</v>
      </c>
    </row>
    <row r="847" spans="1:22" ht="15.75" customHeight="1">
      <c r="A847" s="2" t="s">
        <v>1048</v>
      </c>
      <c r="B847" s="2" t="s">
        <v>1307</v>
      </c>
      <c r="C847" s="2">
        <v>175</v>
      </c>
      <c r="D847" s="2">
        <f t="shared" si="66"/>
        <v>1.75</v>
      </c>
      <c r="E847" s="2">
        <v>101.2</v>
      </c>
      <c r="F847" s="22">
        <f t="shared" si="67"/>
        <v>33.044897959183672</v>
      </c>
      <c r="G847" s="2" t="b">
        <v>0</v>
      </c>
      <c r="H847" s="2" t="b">
        <v>0</v>
      </c>
      <c r="I847" s="2" t="b">
        <v>0</v>
      </c>
      <c r="J847" s="2" t="b">
        <v>1</v>
      </c>
      <c r="K847" s="2" t="s">
        <v>1298</v>
      </c>
      <c r="L847" s="2">
        <v>228</v>
      </c>
      <c r="M847" s="2" t="b">
        <v>1</v>
      </c>
      <c r="N847" s="2" t="b">
        <f t="shared" si="68"/>
        <v>1</v>
      </c>
      <c r="O847" s="2" t="b">
        <v>0</v>
      </c>
      <c r="P847" s="2" t="b">
        <f t="shared" si="69"/>
        <v>0</v>
      </c>
      <c r="Q847" s="2" t="b">
        <v>1</v>
      </c>
      <c r="R847" s="2" t="b">
        <f t="shared" si="70"/>
        <v>1</v>
      </c>
      <c r="S847" s="2" t="s">
        <v>1265</v>
      </c>
      <c r="U847" s="2" t="s">
        <v>1274</v>
      </c>
      <c r="V847" s="2" t="s">
        <v>1283</v>
      </c>
    </row>
    <row r="848" spans="1:22" ht="15.75" customHeight="1">
      <c r="A848" s="2" t="s">
        <v>1049</v>
      </c>
      <c r="B848" s="2" t="s">
        <v>1293</v>
      </c>
      <c r="C848" s="2">
        <v>155</v>
      </c>
      <c r="D848" s="2">
        <f t="shared" si="66"/>
        <v>1.55</v>
      </c>
      <c r="E848" s="2">
        <v>70</v>
      </c>
      <c r="F848" s="22">
        <f t="shared" si="67"/>
        <v>29.136316337148799</v>
      </c>
      <c r="G848" s="2" t="b">
        <v>0</v>
      </c>
      <c r="H848" s="2" t="b">
        <v>0</v>
      </c>
      <c r="I848" s="2" t="b">
        <v>1</v>
      </c>
      <c r="J848" s="2" t="b">
        <v>0</v>
      </c>
      <c r="K848" s="2" t="s">
        <v>1353</v>
      </c>
      <c r="L848" s="2">
        <v>224</v>
      </c>
      <c r="M848" s="2" t="b">
        <v>0</v>
      </c>
      <c r="N848" s="2" t="b">
        <f t="shared" si="68"/>
        <v>0</v>
      </c>
      <c r="O848" s="2" t="b">
        <v>1</v>
      </c>
      <c r="P848" s="2" t="b">
        <f t="shared" si="69"/>
        <v>1</v>
      </c>
      <c r="Q848" s="2" t="b">
        <v>1</v>
      </c>
      <c r="R848" s="2" t="b">
        <f t="shared" si="70"/>
        <v>1</v>
      </c>
      <c r="S848" s="2" t="s">
        <v>1282</v>
      </c>
      <c r="T848" s="2" t="s">
        <v>1273</v>
      </c>
      <c r="U848" s="2" t="s">
        <v>1300</v>
      </c>
      <c r="V848" s="2" t="s">
        <v>1296</v>
      </c>
    </row>
    <row r="849" spans="1:22" ht="15.75" customHeight="1">
      <c r="A849" s="2" t="s">
        <v>1050</v>
      </c>
      <c r="B849" s="2" t="s">
        <v>1301</v>
      </c>
      <c r="C849" s="2">
        <v>169</v>
      </c>
      <c r="D849" s="2">
        <f t="shared" si="66"/>
        <v>1.69</v>
      </c>
      <c r="E849" s="2">
        <v>84.9</v>
      </c>
      <c r="F849" s="22">
        <f t="shared" si="67"/>
        <v>29.725849935226364</v>
      </c>
      <c r="G849" s="2" t="b">
        <v>1</v>
      </c>
      <c r="H849" s="2" t="b">
        <v>0</v>
      </c>
      <c r="I849" s="2" t="b">
        <v>1</v>
      </c>
      <c r="J849" s="2" t="b">
        <v>0</v>
      </c>
      <c r="K849" s="2" t="s">
        <v>1654</v>
      </c>
      <c r="L849" s="2">
        <v>158</v>
      </c>
      <c r="M849" s="2" t="b">
        <v>0</v>
      </c>
      <c r="N849" s="2" t="b">
        <f t="shared" si="68"/>
        <v>0</v>
      </c>
      <c r="O849" s="2" t="b">
        <v>1</v>
      </c>
      <c r="P849" s="2" t="b">
        <f t="shared" si="69"/>
        <v>1</v>
      </c>
      <c r="Q849" s="2" t="b">
        <v>1</v>
      </c>
      <c r="R849" s="2" t="b">
        <f t="shared" si="70"/>
        <v>1</v>
      </c>
      <c r="S849" s="2" t="s">
        <v>1329</v>
      </c>
      <c r="T849" s="2" t="s">
        <v>1290</v>
      </c>
      <c r="U849" s="2" t="s">
        <v>1300</v>
      </c>
      <c r="V849" s="2" t="s">
        <v>1279</v>
      </c>
    </row>
    <row r="850" spans="1:22" ht="15.75" customHeight="1">
      <c r="A850" s="2" t="s">
        <v>1051</v>
      </c>
      <c r="B850" s="2" t="s">
        <v>1270</v>
      </c>
      <c r="C850" s="2">
        <v>161</v>
      </c>
      <c r="D850" s="2">
        <f t="shared" si="66"/>
        <v>1.61</v>
      </c>
      <c r="E850" s="2">
        <v>82.6</v>
      </c>
      <c r="F850" s="22">
        <f t="shared" si="67"/>
        <v>31.866054550364563</v>
      </c>
      <c r="G850" s="2" t="b">
        <v>0</v>
      </c>
      <c r="H850" s="2" t="b">
        <v>0</v>
      </c>
      <c r="I850" s="2" t="b">
        <v>0</v>
      </c>
      <c r="J850" s="2" t="b">
        <v>1</v>
      </c>
      <c r="K850" s="2" t="s">
        <v>1314</v>
      </c>
      <c r="L850" s="2">
        <v>205</v>
      </c>
      <c r="M850" s="2" t="b">
        <v>1</v>
      </c>
      <c r="N850" s="2" t="b">
        <f t="shared" si="68"/>
        <v>1</v>
      </c>
      <c r="O850" s="2" t="b">
        <v>0</v>
      </c>
      <c r="P850" s="2" t="b">
        <f t="shared" si="69"/>
        <v>0</v>
      </c>
      <c r="Q850" s="2" t="b">
        <v>1</v>
      </c>
      <c r="R850" s="2" t="b">
        <f t="shared" si="70"/>
        <v>1</v>
      </c>
      <c r="S850" s="2" t="s">
        <v>1286</v>
      </c>
      <c r="T850" s="2" t="s">
        <v>1273</v>
      </c>
      <c r="U850" s="2" t="s">
        <v>1300</v>
      </c>
      <c r="V850" s="2" t="s">
        <v>1287</v>
      </c>
    </row>
    <row r="851" spans="1:22" ht="15.75" customHeight="1">
      <c r="A851" s="2" t="s">
        <v>1052</v>
      </c>
      <c r="B851" s="2" t="s">
        <v>1301</v>
      </c>
      <c r="C851" s="2">
        <v>175</v>
      </c>
      <c r="D851" s="2">
        <f t="shared" si="66"/>
        <v>1.75</v>
      </c>
      <c r="E851" s="2">
        <v>62.7</v>
      </c>
      <c r="F851" s="22">
        <f t="shared" si="67"/>
        <v>20.473469387755102</v>
      </c>
      <c r="G851" s="2" t="b">
        <v>0</v>
      </c>
      <c r="H851" s="2" t="b">
        <v>0</v>
      </c>
      <c r="I851" s="2" t="b">
        <v>0</v>
      </c>
      <c r="J851" s="2" t="b">
        <v>0</v>
      </c>
      <c r="K851" s="2" t="s">
        <v>1549</v>
      </c>
      <c r="L851" s="2">
        <v>160</v>
      </c>
      <c r="M851" s="2" t="b">
        <v>0</v>
      </c>
      <c r="N851" s="2" t="b">
        <f t="shared" si="68"/>
        <v>0</v>
      </c>
      <c r="O851" s="2" t="b">
        <v>0</v>
      </c>
      <c r="P851" s="2" t="b">
        <f t="shared" si="69"/>
        <v>0</v>
      </c>
      <c r="Q851" s="2" t="b">
        <v>0</v>
      </c>
      <c r="R851" s="2" t="b">
        <f t="shared" si="70"/>
        <v>0</v>
      </c>
      <c r="S851" s="2" t="s">
        <v>1265</v>
      </c>
      <c r="U851" s="2" t="s">
        <v>1300</v>
      </c>
      <c r="V851" s="2" t="s">
        <v>1275</v>
      </c>
    </row>
    <row r="852" spans="1:22" ht="15.75" customHeight="1">
      <c r="A852" s="2" t="s">
        <v>1053</v>
      </c>
      <c r="B852" s="2" t="s">
        <v>1319</v>
      </c>
      <c r="C852" s="2">
        <v>152</v>
      </c>
      <c r="D852" s="2">
        <f t="shared" si="66"/>
        <v>1.52</v>
      </c>
      <c r="E852" s="2">
        <v>75</v>
      </c>
      <c r="F852" s="22">
        <f t="shared" si="67"/>
        <v>32.461911357340718</v>
      </c>
      <c r="G852" s="2" t="b">
        <v>1</v>
      </c>
      <c r="H852" s="2" t="b">
        <v>0</v>
      </c>
      <c r="I852" s="2" t="b">
        <v>0</v>
      </c>
      <c r="J852" s="2" t="b">
        <v>1</v>
      </c>
      <c r="K852" s="2" t="s">
        <v>1582</v>
      </c>
      <c r="L852" s="2">
        <v>226</v>
      </c>
      <c r="M852" s="2" t="b">
        <v>1</v>
      </c>
      <c r="N852" s="2" t="b">
        <f t="shared" si="68"/>
        <v>1</v>
      </c>
      <c r="P852" s="2" t="b">
        <f t="shared" si="69"/>
        <v>0</v>
      </c>
      <c r="Q852" s="2" t="b">
        <v>1</v>
      </c>
      <c r="R852" s="2" t="b">
        <f t="shared" si="70"/>
        <v>1</v>
      </c>
      <c r="S852" s="2" t="s">
        <v>1292</v>
      </c>
      <c r="T852" s="2" t="s">
        <v>1290</v>
      </c>
      <c r="U852" s="2" t="s">
        <v>1274</v>
      </c>
      <c r="V852" s="2" t="s">
        <v>1275</v>
      </c>
    </row>
    <row r="853" spans="1:22" ht="15.75" customHeight="1">
      <c r="A853" s="2" t="s">
        <v>1054</v>
      </c>
      <c r="B853" s="2" t="s">
        <v>1319</v>
      </c>
      <c r="C853" s="2">
        <v>157</v>
      </c>
      <c r="D853" s="2">
        <f t="shared" si="66"/>
        <v>1.57</v>
      </c>
      <c r="E853" s="2">
        <v>57.2</v>
      </c>
      <c r="F853" s="22">
        <f t="shared" si="67"/>
        <v>23.205809566311007</v>
      </c>
      <c r="G853" s="2" t="b">
        <v>0</v>
      </c>
      <c r="H853" s="2" t="b">
        <v>0</v>
      </c>
      <c r="I853" s="2" t="b">
        <v>0</v>
      </c>
      <c r="J853" s="2" t="b">
        <v>0</v>
      </c>
      <c r="K853" s="2" t="s">
        <v>1583</v>
      </c>
      <c r="L853" s="2">
        <v>210</v>
      </c>
      <c r="M853" s="2" t="b">
        <v>0</v>
      </c>
      <c r="N853" s="2" t="b">
        <f t="shared" si="68"/>
        <v>0</v>
      </c>
      <c r="O853" s="2" t="b">
        <v>0</v>
      </c>
      <c r="P853" s="2" t="b">
        <f t="shared" si="69"/>
        <v>0</v>
      </c>
      <c r="Q853" s="2" t="b">
        <v>0</v>
      </c>
      <c r="R853" s="2" t="b">
        <f t="shared" si="70"/>
        <v>0</v>
      </c>
      <c r="S853" s="2" t="s">
        <v>1295</v>
      </c>
      <c r="T853" s="2" t="s">
        <v>1273</v>
      </c>
      <c r="U853" s="2" t="s">
        <v>1274</v>
      </c>
      <c r="V853" s="2" t="s">
        <v>1279</v>
      </c>
    </row>
    <row r="854" spans="1:22" ht="15.75" customHeight="1">
      <c r="A854" s="2" t="s">
        <v>1055</v>
      </c>
      <c r="B854" s="2" t="s">
        <v>1284</v>
      </c>
      <c r="C854" s="2">
        <v>179</v>
      </c>
      <c r="D854" s="2">
        <f t="shared" si="66"/>
        <v>1.79</v>
      </c>
      <c r="E854" s="2">
        <v>68.2</v>
      </c>
      <c r="F854" s="22">
        <f t="shared" si="67"/>
        <v>21.285228301239037</v>
      </c>
      <c r="G854" s="2" t="b">
        <v>0</v>
      </c>
      <c r="H854" s="2" t="b">
        <v>0</v>
      </c>
      <c r="I854" s="2" t="b">
        <v>0</v>
      </c>
      <c r="J854" s="2" t="b">
        <v>0</v>
      </c>
      <c r="K854" s="2" t="s">
        <v>1346</v>
      </c>
      <c r="L854" s="2">
        <v>172</v>
      </c>
      <c r="M854" s="2" t="b">
        <v>0</v>
      </c>
      <c r="N854" s="2" t="b">
        <f t="shared" si="68"/>
        <v>0</v>
      </c>
      <c r="O854" s="2" t="b">
        <v>0</v>
      </c>
      <c r="P854" s="2" t="b">
        <f t="shared" si="69"/>
        <v>0</v>
      </c>
      <c r="Q854" s="2" t="b">
        <v>0</v>
      </c>
      <c r="R854" s="2" t="b">
        <f t="shared" si="70"/>
        <v>0</v>
      </c>
      <c r="S854" s="2" t="s">
        <v>1265</v>
      </c>
      <c r="T854" s="2" t="s">
        <v>1273</v>
      </c>
      <c r="U854" s="2" t="s">
        <v>1274</v>
      </c>
      <c r="V854" s="2" t="s">
        <v>1275</v>
      </c>
    </row>
    <row r="855" spans="1:22" ht="15.75" customHeight="1">
      <c r="A855" s="2" t="s">
        <v>1056</v>
      </c>
      <c r="B855" s="2" t="s">
        <v>1319</v>
      </c>
      <c r="C855" s="2">
        <v>162</v>
      </c>
      <c r="D855" s="2">
        <f t="shared" si="66"/>
        <v>1.62</v>
      </c>
      <c r="E855" s="2">
        <v>78.2</v>
      </c>
      <c r="F855" s="22">
        <f t="shared" si="67"/>
        <v>29.797286998933085</v>
      </c>
      <c r="G855" s="2" t="b">
        <v>1</v>
      </c>
      <c r="H855" s="2" t="b">
        <v>1</v>
      </c>
      <c r="I855" s="2" t="b">
        <v>0</v>
      </c>
      <c r="J855" s="2" t="b">
        <v>1</v>
      </c>
      <c r="K855" s="2" t="s">
        <v>1628</v>
      </c>
      <c r="L855" s="2">
        <v>184</v>
      </c>
      <c r="M855" s="2" t="b">
        <v>1</v>
      </c>
      <c r="N855" s="2" t="b">
        <f t="shared" si="68"/>
        <v>1</v>
      </c>
      <c r="O855" s="2" t="b">
        <v>1</v>
      </c>
      <c r="P855" s="2" t="b">
        <f t="shared" si="69"/>
        <v>1</v>
      </c>
      <c r="Q855" s="2" t="b">
        <v>1</v>
      </c>
      <c r="R855" s="2" t="b">
        <f t="shared" si="70"/>
        <v>1</v>
      </c>
      <c r="S855" s="2" t="s">
        <v>1295</v>
      </c>
      <c r="T855" s="2" t="s">
        <v>1273</v>
      </c>
      <c r="U855" s="2" t="s">
        <v>1300</v>
      </c>
      <c r="V855" s="2" t="s">
        <v>1283</v>
      </c>
    </row>
    <row r="856" spans="1:22" ht="15.75" customHeight="1">
      <c r="A856" s="2" t="s">
        <v>1057</v>
      </c>
      <c r="B856" s="2" t="s">
        <v>1307</v>
      </c>
      <c r="C856" s="2">
        <v>161</v>
      </c>
      <c r="D856" s="2">
        <f t="shared" si="66"/>
        <v>1.61</v>
      </c>
      <c r="E856" s="2">
        <v>81</v>
      </c>
      <c r="F856" s="22">
        <f t="shared" si="67"/>
        <v>31.248794413795761</v>
      </c>
      <c r="G856" s="2" t="b">
        <v>1</v>
      </c>
      <c r="H856" s="2" t="b">
        <v>0</v>
      </c>
      <c r="I856" s="2" t="b">
        <v>0</v>
      </c>
      <c r="J856" s="2" t="b">
        <v>1</v>
      </c>
      <c r="K856" s="2" t="s">
        <v>1350</v>
      </c>
      <c r="L856" s="2">
        <v>169</v>
      </c>
      <c r="M856" s="2" t="b">
        <v>1</v>
      </c>
      <c r="N856" s="2" t="b">
        <f t="shared" si="68"/>
        <v>1</v>
      </c>
      <c r="O856" s="2" t="b">
        <v>0</v>
      </c>
      <c r="P856" s="2" t="b">
        <f t="shared" si="69"/>
        <v>0</v>
      </c>
      <c r="Q856" s="2" t="b">
        <v>1</v>
      </c>
      <c r="R856" s="2" t="b">
        <f t="shared" si="70"/>
        <v>1</v>
      </c>
      <c r="S856" s="2" t="s">
        <v>1312</v>
      </c>
      <c r="T856" s="2" t="s">
        <v>1273</v>
      </c>
      <c r="U856" s="2" t="s">
        <v>1274</v>
      </c>
      <c r="V856" s="2" t="s">
        <v>1283</v>
      </c>
    </row>
    <row r="857" spans="1:22" ht="15.75" customHeight="1">
      <c r="A857" s="2" t="s">
        <v>1058</v>
      </c>
      <c r="B857" s="2" t="s">
        <v>1270</v>
      </c>
      <c r="C857" s="2">
        <v>163</v>
      </c>
      <c r="D857" s="2">
        <f t="shared" si="66"/>
        <v>1.63</v>
      </c>
      <c r="E857" s="2">
        <v>59.8</v>
      </c>
      <c r="F857" s="22">
        <f t="shared" si="67"/>
        <v>22.507433475102562</v>
      </c>
      <c r="G857" s="2" t="b">
        <v>0</v>
      </c>
      <c r="H857" s="2" t="b">
        <v>1</v>
      </c>
      <c r="I857" s="2" t="b">
        <v>0</v>
      </c>
      <c r="J857" s="2" t="b">
        <v>0</v>
      </c>
      <c r="K857" s="2" t="s">
        <v>1603</v>
      </c>
      <c r="L857" s="2">
        <v>183</v>
      </c>
      <c r="M857" s="2" t="b">
        <v>0</v>
      </c>
      <c r="N857" s="2" t="b">
        <f t="shared" si="68"/>
        <v>0</v>
      </c>
      <c r="O857" s="2" t="b">
        <v>0</v>
      </c>
      <c r="P857" s="2" t="b">
        <f t="shared" si="69"/>
        <v>0</v>
      </c>
      <c r="Q857" s="2" t="b">
        <v>0</v>
      </c>
      <c r="R857" s="2" t="b">
        <f t="shared" si="70"/>
        <v>0</v>
      </c>
      <c r="S857" s="2" t="s">
        <v>1318</v>
      </c>
      <c r="U857" s="2" t="s">
        <v>1278</v>
      </c>
      <c r="V857" s="2" t="s">
        <v>1296</v>
      </c>
    </row>
    <row r="858" spans="1:22" ht="15.75" customHeight="1">
      <c r="A858" s="2" t="s">
        <v>1059</v>
      </c>
      <c r="B858" s="2" t="s">
        <v>1319</v>
      </c>
      <c r="C858" s="2">
        <v>156</v>
      </c>
      <c r="D858" s="2">
        <f t="shared" si="66"/>
        <v>1.56</v>
      </c>
      <c r="E858" s="2">
        <v>50.3</v>
      </c>
      <c r="F858" s="22">
        <f t="shared" si="67"/>
        <v>20.668967784352397</v>
      </c>
      <c r="G858" s="2" t="b">
        <v>0</v>
      </c>
      <c r="H858" s="2" t="b">
        <v>0</v>
      </c>
      <c r="I858" s="2" t="b">
        <v>0</v>
      </c>
      <c r="J858" s="2" t="b">
        <v>0</v>
      </c>
      <c r="K858" s="2" t="s">
        <v>1641</v>
      </c>
      <c r="L858" s="2">
        <v>202</v>
      </c>
      <c r="M858" s="2" t="b">
        <v>0</v>
      </c>
      <c r="N858" s="2" t="b">
        <f t="shared" si="68"/>
        <v>0</v>
      </c>
      <c r="O858" s="2" t="b">
        <v>0</v>
      </c>
      <c r="P858" s="2" t="b">
        <f t="shared" si="69"/>
        <v>0</v>
      </c>
      <c r="Q858" s="2" t="b">
        <v>0</v>
      </c>
      <c r="R858" s="2" t="b">
        <f t="shared" si="70"/>
        <v>0</v>
      </c>
      <c r="S858" s="2" t="s">
        <v>1327</v>
      </c>
      <c r="T858" s="2" t="s">
        <v>1273</v>
      </c>
      <c r="U858" s="2" t="s">
        <v>1278</v>
      </c>
      <c r="V858" s="2" t="s">
        <v>1279</v>
      </c>
    </row>
    <row r="859" spans="1:22" ht="15.75" customHeight="1">
      <c r="A859" s="2" t="s">
        <v>1060</v>
      </c>
      <c r="B859" s="2" t="s">
        <v>1307</v>
      </c>
      <c r="C859" s="2">
        <v>174</v>
      </c>
      <c r="D859" s="2">
        <f t="shared" si="66"/>
        <v>1.74</v>
      </c>
      <c r="E859" s="2">
        <v>96.6</v>
      </c>
      <c r="F859" s="22">
        <f t="shared" si="67"/>
        <v>31.906460562822033</v>
      </c>
      <c r="G859" s="2" t="b">
        <v>0</v>
      </c>
      <c r="H859" s="2" t="b">
        <v>0</v>
      </c>
      <c r="I859" s="2" t="b">
        <v>0</v>
      </c>
      <c r="J859" s="2" t="b">
        <v>1</v>
      </c>
      <c r="K859" s="2" t="s">
        <v>1553</v>
      </c>
      <c r="L859" s="2">
        <v>221</v>
      </c>
      <c r="M859" s="2" t="b">
        <v>1</v>
      </c>
      <c r="N859" s="2" t="b">
        <f t="shared" si="68"/>
        <v>1</v>
      </c>
      <c r="O859" s="2" t="b">
        <v>0</v>
      </c>
      <c r="P859" s="2" t="b">
        <f t="shared" si="69"/>
        <v>0</v>
      </c>
      <c r="Q859" s="2" t="b">
        <v>1</v>
      </c>
      <c r="R859" s="2" t="b">
        <f t="shared" si="70"/>
        <v>1</v>
      </c>
      <c r="S859" s="2" t="s">
        <v>1295</v>
      </c>
      <c r="T859" s="2" t="s">
        <v>1290</v>
      </c>
      <c r="U859" s="2" t="s">
        <v>1300</v>
      </c>
      <c r="V859" s="2" t="s">
        <v>1283</v>
      </c>
    </row>
    <row r="860" spans="1:22" ht="15.75" customHeight="1">
      <c r="A860" s="2" t="s">
        <v>1062</v>
      </c>
      <c r="B860" s="2" t="s">
        <v>1301</v>
      </c>
      <c r="C860" s="2">
        <v>162</v>
      </c>
      <c r="D860" s="2">
        <f t="shared" si="66"/>
        <v>1.62</v>
      </c>
      <c r="E860" s="2">
        <v>85.7</v>
      </c>
      <c r="F860" s="22">
        <f t="shared" si="67"/>
        <v>32.655083066605698</v>
      </c>
      <c r="G860" s="2" t="b">
        <v>0</v>
      </c>
      <c r="H860" s="2" t="b">
        <v>1</v>
      </c>
      <c r="I860" s="2" t="b">
        <v>1</v>
      </c>
      <c r="J860" s="2" t="b">
        <v>1</v>
      </c>
      <c r="K860" s="2" t="s">
        <v>1364</v>
      </c>
      <c r="L860" s="2">
        <v>181</v>
      </c>
      <c r="M860" s="2" t="b">
        <v>1</v>
      </c>
      <c r="N860" s="2" t="b">
        <f t="shared" si="68"/>
        <v>1</v>
      </c>
      <c r="O860" s="2" t="b">
        <v>1</v>
      </c>
      <c r="P860" s="2" t="b">
        <f t="shared" si="69"/>
        <v>1</v>
      </c>
      <c r="Q860" s="2" t="b">
        <v>1</v>
      </c>
      <c r="R860" s="2" t="b">
        <f t="shared" si="70"/>
        <v>1</v>
      </c>
      <c r="S860" s="2" t="s">
        <v>1265</v>
      </c>
      <c r="T860" s="2" t="s">
        <v>1273</v>
      </c>
      <c r="U860" s="2" t="s">
        <v>1278</v>
      </c>
      <c r="V860" s="2" t="s">
        <v>1275</v>
      </c>
    </row>
    <row r="861" spans="1:22" ht="15.75" customHeight="1">
      <c r="A861" s="2" t="s">
        <v>1063</v>
      </c>
      <c r="B861" s="2" t="s">
        <v>1276</v>
      </c>
      <c r="C861" s="2">
        <v>160</v>
      </c>
      <c r="D861" s="2">
        <f t="shared" si="66"/>
        <v>1.6</v>
      </c>
      <c r="E861" s="2">
        <v>73.2</v>
      </c>
      <c r="F861" s="22">
        <f t="shared" si="67"/>
        <v>28.593749999999996</v>
      </c>
      <c r="G861" s="2" t="b">
        <v>0</v>
      </c>
      <c r="H861" s="2" t="b">
        <v>0</v>
      </c>
      <c r="I861" s="2" t="b">
        <v>1</v>
      </c>
      <c r="J861" s="2" t="b">
        <v>1</v>
      </c>
      <c r="K861" s="2" t="s">
        <v>1629</v>
      </c>
      <c r="L861" s="2">
        <v>212</v>
      </c>
      <c r="M861" s="2" t="b">
        <v>1</v>
      </c>
      <c r="N861" s="2" t="b">
        <f t="shared" si="68"/>
        <v>1</v>
      </c>
      <c r="O861" s="2" t="b">
        <v>1</v>
      </c>
      <c r="P861" s="2" t="b">
        <f t="shared" si="69"/>
        <v>1</v>
      </c>
      <c r="Q861" s="2" t="b">
        <v>1</v>
      </c>
      <c r="R861" s="2" t="b">
        <f t="shared" si="70"/>
        <v>1</v>
      </c>
      <c r="S861" s="2" t="s">
        <v>1299</v>
      </c>
      <c r="T861" s="2" t="s">
        <v>1273</v>
      </c>
      <c r="U861" s="2" t="s">
        <v>1300</v>
      </c>
      <c r="V861" s="2" t="s">
        <v>1287</v>
      </c>
    </row>
    <row r="862" spans="1:22" ht="15.75" customHeight="1">
      <c r="A862" s="2" t="s">
        <v>1064</v>
      </c>
      <c r="B862" s="2" t="s">
        <v>1270</v>
      </c>
      <c r="C862" s="2">
        <v>160</v>
      </c>
      <c r="D862" s="2">
        <f t="shared" si="66"/>
        <v>1.6</v>
      </c>
      <c r="E862" s="2">
        <v>53.5</v>
      </c>
      <c r="F862" s="22">
        <f t="shared" si="67"/>
        <v>20.898437499999996</v>
      </c>
      <c r="G862" s="2" t="b">
        <v>0</v>
      </c>
      <c r="H862" s="2" t="b">
        <v>1</v>
      </c>
      <c r="I862" s="2" t="b">
        <v>0</v>
      </c>
      <c r="J862" s="2" t="b">
        <v>0</v>
      </c>
      <c r="K862" s="2" t="s">
        <v>1349</v>
      </c>
      <c r="L862" s="2">
        <v>172</v>
      </c>
      <c r="M862" s="2" t="b">
        <v>0</v>
      </c>
      <c r="N862" s="2" t="b">
        <f t="shared" si="68"/>
        <v>0</v>
      </c>
      <c r="O862" s="2" t="b">
        <v>0</v>
      </c>
      <c r="P862" s="2" t="b">
        <f t="shared" si="69"/>
        <v>0</v>
      </c>
      <c r="Q862" s="2" t="b">
        <v>0</v>
      </c>
      <c r="R862" s="2" t="b">
        <f t="shared" si="70"/>
        <v>0</v>
      </c>
      <c r="S862" s="2" t="s">
        <v>1282</v>
      </c>
      <c r="T862" s="2" t="s">
        <v>1290</v>
      </c>
      <c r="U862" s="2" t="s">
        <v>1274</v>
      </c>
      <c r="V862" s="2" t="s">
        <v>1296</v>
      </c>
    </row>
    <row r="863" spans="1:22" ht="15.75" customHeight="1">
      <c r="A863" s="2" t="s">
        <v>1065</v>
      </c>
      <c r="B863" s="2" t="s">
        <v>1284</v>
      </c>
      <c r="C863" s="2">
        <v>165</v>
      </c>
      <c r="D863" s="2">
        <f t="shared" si="66"/>
        <v>1.65</v>
      </c>
      <c r="E863" s="2">
        <v>93.4</v>
      </c>
      <c r="F863" s="22">
        <f t="shared" si="67"/>
        <v>34.306703397612495</v>
      </c>
      <c r="G863" s="2" t="b">
        <v>0</v>
      </c>
      <c r="H863" s="2" t="b">
        <v>0</v>
      </c>
      <c r="I863" s="2" t="b">
        <v>0</v>
      </c>
      <c r="J863" s="2" t="b">
        <v>0</v>
      </c>
      <c r="K863" s="2" t="s">
        <v>1624</v>
      </c>
      <c r="L863" s="2">
        <v>152</v>
      </c>
      <c r="M863" s="2" t="b">
        <v>0</v>
      </c>
      <c r="N863" s="2" t="b">
        <f t="shared" si="68"/>
        <v>0</v>
      </c>
      <c r="O863" s="2" t="b">
        <v>1</v>
      </c>
      <c r="P863" s="2" t="b">
        <f t="shared" si="69"/>
        <v>1</v>
      </c>
      <c r="Q863" s="2" t="b">
        <v>1</v>
      </c>
      <c r="R863" s="2" t="b">
        <f t="shared" si="70"/>
        <v>1</v>
      </c>
      <c r="S863" s="2" t="s">
        <v>1309</v>
      </c>
      <c r="U863" s="2" t="s">
        <v>1274</v>
      </c>
      <c r="V863" s="2" t="s">
        <v>1296</v>
      </c>
    </row>
    <row r="864" spans="1:22" ht="15.75" customHeight="1">
      <c r="A864" s="2" t="s">
        <v>1066</v>
      </c>
      <c r="B864" s="2" t="s">
        <v>1301</v>
      </c>
      <c r="C864" s="2">
        <v>161</v>
      </c>
      <c r="D864" s="2">
        <f t="shared" si="66"/>
        <v>1.61</v>
      </c>
      <c r="E864" s="2">
        <v>89.8</v>
      </c>
      <c r="F864" s="22">
        <f t="shared" si="67"/>
        <v>34.643725164924184</v>
      </c>
      <c r="G864" s="2" t="b">
        <v>0</v>
      </c>
      <c r="H864" s="2" t="b">
        <v>0</v>
      </c>
      <c r="I864" s="2" t="b">
        <v>0</v>
      </c>
      <c r="J864" s="2" t="b">
        <v>0</v>
      </c>
      <c r="K864" s="2" t="s">
        <v>1642</v>
      </c>
      <c r="L864" s="2">
        <v>212</v>
      </c>
      <c r="M864" s="2" t="b">
        <v>0</v>
      </c>
      <c r="N864" s="2" t="b">
        <f t="shared" si="68"/>
        <v>0</v>
      </c>
      <c r="O864" s="2" t="b">
        <v>1</v>
      </c>
      <c r="P864" s="2" t="b">
        <f t="shared" si="69"/>
        <v>1</v>
      </c>
      <c r="Q864" s="2" t="b">
        <v>1</v>
      </c>
      <c r="R864" s="2" t="b">
        <f t="shared" si="70"/>
        <v>1</v>
      </c>
      <c r="S864" s="2" t="s">
        <v>1305</v>
      </c>
      <c r="T864" s="2" t="s">
        <v>1290</v>
      </c>
      <c r="U864" s="2" t="s">
        <v>1278</v>
      </c>
      <c r="V864" s="2" t="s">
        <v>1296</v>
      </c>
    </row>
    <row r="865" spans="1:22" ht="15.75" customHeight="1">
      <c r="A865" s="2" t="s">
        <v>1067</v>
      </c>
      <c r="B865" s="2" t="s">
        <v>1293</v>
      </c>
      <c r="C865" s="2">
        <v>155</v>
      </c>
      <c r="D865" s="2">
        <f t="shared" si="66"/>
        <v>1.55</v>
      </c>
      <c r="E865" s="2">
        <v>82.2</v>
      </c>
      <c r="F865" s="22">
        <f t="shared" si="67"/>
        <v>34.214360041623308</v>
      </c>
      <c r="G865" s="2" t="b">
        <v>1</v>
      </c>
      <c r="H865" s="2" t="b">
        <v>0</v>
      </c>
      <c r="I865" s="2" t="b">
        <v>0</v>
      </c>
      <c r="J865" s="2" t="b">
        <v>0</v>
      </c>
      <c r="K865" s="2" t="s">
        <v>1408</v>
      </c>
      <c r="L865" s="2">
        <v>164</v>
      </c>
      <c r="M865" s="2" t="b">
        <v>0</v>
      </c>
      <c r="N865" s="2" t="b">
        <f t="shared" si="68"/>
        <v>0</v>
      </c>
      <c r="O865" s="2" t="b">
        <v>1</v>
      </c>
      <c r="P865" s="2" t="b">
        <f t="shared" si="69"/>
        <v>1</v>
      </c>
      <c r="Q865" s="2" t="b">
        <v>1</v>
      </c>
      <c r="R865" s="2" t="b">
        <f t="shared" si="70"/>
        <v>1</v>
      </c>
      <c r="S865" s="2" t="s">
        <v>1265</v>
      </c>
      <c r="T865" s="2" t="s">
        <v>1290</v>
      </c>
      <c r="U865" s="2" t="s">
        <v>1278</v>
      </c>
      <c r="V865" s="2" t="s">
        <v>1275</v>
      </c>
    </row>
    <row r="866" spans="1:22" ht="15.75" customHeight="1">
      <c r="A866" s="2" t="s">
        <v>1068</v>
      </c>
      <c r="B866" s="2" t="s">
        <v>1276</v>
      </c>
      <c r="C866" s="2">
        <v>179</v>
      </c>
      <c r="D866" s="2">
        <f t="shared" si="66"/>
        <v>1.79</v>
      </c>
      <c r="E866" s="2">
        <v>85.5</v>
      </c>
      <c r="F866" s="22">
        <f t="shared" si="67"/>
        <v>26.684560406978559</v>
      </c>
      <c r="G866" s="2" t="b">
        <v>1</v>
      </c>
      <c r="H866" s="2" t="b">
        <v>1</v>
      </c>
      <c r="I866" s="2" t="b">
        <v>1</v>
      </c>
      <c r="J866" s="2" t="b">
        <v>0</v>
      </c>
      <c r="K866" s="2" t="s">
        <v>1655</v>
      </c>
      <c r="L866" s="2">
        <v>168</v>
      </c>
      <c r="M866" s="2" t="b">
        <v>0</v>
      </c>
      <c r="N866" s="2" t="b">
        <f t="shared" si="68"/>
        <v>0</v>
      </c>
      <c r="O866" s="2" t="b">
        <v>0</v>
      </c>
      <c r="P866" s="2" t="b">
        <f t="shared" si="69"/>
        <v>0</v>
      </c>
      <c r="Q866" s="2" t="b">
        <v>0</v>
      </c>
      <c r="R866" s="2" t="b">
        <f t="shared" si="70"/>
        <v>0</v>
      </c>
      <c r="S866" s="2" t="s">
        <v>1329</v>
      </c>
      <c r="T866" s="2" t="s">
        <v>1290</v>
      </c>
      <c r="U866" s="2" t="s">
        <v>1278</v>
      </c>
      <c r="V866" s="2" t="s">
        <v>1287</v>
      </c>
    </row>
    <row r="867" spans="1:22" ht="15.75" customHeight="1">
      <c r="A867" s="2" t="s">
        <v>1069</v>
      </c>
      <c r="B867" s="2" t="s">
        <v>1284</v>
      </c>
      <c r="C867" s="2">
        <v>151</v>
      </c>
      <c r="D867" s="2">
        <f t="shared" si="66"/>
        <v>1.51</v>
      </c>
      <c r="E867" s="2">
        <v>79.400000000000006</v>
      </c>
      <c r="F867" s="22">
        <f t="shared" si="67"/>
        <v>34.823034077452746</v>
      </c>
      <c r="G867" s="2" t="b">
        <v>1</v>
      </c>
      <c r="H867" s="2" t="b">
        <v>1</v>
      </c>
      <c r="I867" s="2" t="b">
        <v>0</v>
      </c>
      <c r="J867" s="2" t="b">
        <v>0</v>
      </c>
      <c r="K867" s="2" t="s">
        <v>1505</v>
      </c>
      <c r="L867" s="2">
        <v>175</v>
      </c>
      <c r="M867" s="2" t="b">
        <v>1</v>
      </c>
      <c r="N867" s="2" t="b">
        <f t="shared" si="68"/>
        <v>1</v>
      </c>
      <c r="O867" s="2" t="b">
        <v>0</v>
      </c>
      <c r="P867" s="2" t="b">
        <f t="shared" si="69"/>
        <v>0</v>
      </c>
      <c r="Q867" s="2" t="b">
        <v>1</v>
      </c>
      <c r="R867" s="2" t="b">
        <f t="shared" si="70"/>
        <v>1</v>
      </c>
      <c r="S867" s="2" t="s">
        <v>1312</v>
      </c>
      <c r="T867" s="2" t="s">
        <v>1290</v>
      </c>
      <c r="U867" s="2" t="s">
        <v>1274</v>
      </c>
      <c r="V867" s="2" t="s">
        <v>1275</v>
      </c>
    </row>
    <row r="868" spans="1:22" ht="15.75" customHeight="1">
      <c r="A868" s="2" t="s">
        <v>1070</v>
      </c>
      <c r="B868" s="2" t="s">
        <v>1293</v>
      </c>
      <c r="C868" s="2">
        <v>169</v>
      </c>
      <c r="D868" s="2">
        <f t="shared" si="66"/>
        <v>1.69</v>
      </c>
      <c r="E868" s="2">
        <v>72.599999999999994</v>
      </c>
      <c r="F868" s="22">
        <f t="shared" si="67"/>
        <v>25.419278036483316</v>
      </c>
      <c r="G868" s="2" t="b">
        <v>1</v>
      </c>
      <c r="H868" s="2" t="b">
        <v>1</v>
      </c>
      <c r="I868" s="2" t="b">
        <v>1</v>
      </c>
      <c r="J868" s="2" t="b">
        <v>0</v>
      </c>
      <c r="K868" s="2" t="s">
        <v>1656</v>
      </c>
      <c r="L868" s="2">
        <v>152</v>
      </c>
      <c r="M868" s="2" t="b">
        <v>0</v>
      </c>
      <c r="N868" s="2" t="b">
        <f t="shared" si="68"/>
        <v>0</v>
      </c>
      <c r="O868" s="2" t="b">
        <v>0</v>
      </c>
      <c r="P868" s="2" t="b">
        <f t="shared" si="69"/>
        <v>0</v>
      </c>
      <c r="Q868" s="2" t="b">
        <v>0</v>
      </c>
      <c r="R868" s="2" t="b">
        <f t="shared" si="70"/>
        <v>0</v>
      </c>
      <c r="S868" s="2" t="s">
        <v>1309</v>
      </c>
      <c r="T868" s="2" t="s">
        <v>1290</v>
      </c>
      <c r="U868" s="2" t="s">
        <v>1300</v>
      </c>
      <c r="V868" s="2" t="s">
        <v>1287</v>
      </c>
    </row>
    <row r="869" spans="1:22" ht="15.75" customHeight="1">
      <c r="A869" s="2" t="s">
        <v>1071</v>
      </c>
      <c r="B869" s="2" t="s">
        <v>1307</v>
      </c>
      <c r="C869" s="2">
        <v>158</v>
      </c>
      <c r="D869" s="2">
        <f t="shared" si="66"/>
        <v>1.58</v>
      </c>
      <c r="E869" s="2">
        <v>72.3</v>
      </c>
      <c r="F869" s="22">
        <f t="shared" si="67"/>
        <v>28.961704854991183</v>
      </c>
      <c r="G869" s="2" t="b">
        <v>0</v>
      </c>
      <c r="H869" s="2" t="b">
        <v>0</v>
      </c>
      <c r="I869" s="2" t="b">
        <v>0</v>
      </c>
      <c r="J869" s="2" t="b">
        <v>0</v>
      </c>
      <c r="K869" s="2" t="s">
        <v>1352</v>
      </c>
      <c r="L869" s="2">
        <v>214</v>
      </c>
      <c r="M869" s="2" t="b">
        <v>1</v>
      </c>
      <c r="N869" s="2" t="b">
        <f t="shared" si="68"/>
        <v>1</v>
      </c>
      <c r="O869" s="2" t="b">
        <v>1</v>
      </c>
      <c r="P869" s="2" t="b">
        <f t="shared" si="69"/>
        <v>1</v>
      </c>
      <c r="Q869" s="2" t="b">
        <v>1</v>
      </c>
      <c r="R869" s="2" t="b">
        <f t="shared" si="70"/>
        <v>1</v>
      </c>
      <c r="S869" s="2" t="s">
        <v>1286</v>
      </c>
      <c r="T869" s="2" t="s">
        <v>1273</v>
      </c>
      <c r="U869" s="2" t="s">
        <v>1300</v>
      </c>
      <c r="V869" s="2" t="s">
        <v>1275</v>
      </c>
    </row>
    <row r="870" spans="1:22" ht="15.75" customHeight="1">
      <c r="A870" s="2" t="s">
        <v>1072</v>
      </c>
      <c r="B870" s="2" t="s">
        <v>1293</v>
      </c>
      <c r="C870" s="2">
        <v>165</v>
      </c>
      <c r="D870" s="2">
        <f t="shared" si="66"/>
        <v>1.65</v>
      </c>
      <c r="E870" s="2">
        <v>57.7</v>
      </c>
      <c r="F870" s="22">
        <f t="shared" si="67"/>
        <v>21.193755739210289</v>
      </c>
      <c r="G870" s="2" t="b">
        <v>1</v>
      </c>
      <c r="H870" s="2" t="b">
        <v>1</v>
      </c>
      <c r="I870" s="2" t="b">
        <v>1</v>
      </c>
      <c r="J870" s="2" t="b">
        <v>0</v>
      </c>
      <c r="K870" s="2" t="s">
        <v>1583</v>
      </c>
      <c r="L870" s="2">
        <v>150</v>
      </c>
      <c r="N870" s="2" t="b">
        <f t="shared" si="68"/>
        <v>0</v>
      </c>
      <c r="O870" s="2" t="b">
        <v>0</v>
      </c>
      <c r="P870" s="2" t="b">
        <f t="shared" si="69"/>
        <v>0</v>
      </c>
      <c r="Q870" s="2" t="b">
        <v>0</v>
      </c>
      <c r="R870" s="2" t="b">
        <f t="shared" si="70"/>
        <v>0</v>
      </c>
      <c r="S870" s="2" t="s">
        <v>1289</v>
      </c>
      <c r="T870" s="2" t="s">
        <v>1290</v>
      </c>
      <c r="U870" s="2" t="s">
        <v>1300</v>
      </c>
      <c r="V870" s="2" t="s">
        <v>1283</v>
      </c>
    </row>
    <row r="871" spans="1:22" ht="15.75" customHeight="1">
      <c r="A871" s="2" t="s">
        <v>1073</v>
      </c>
      <c r="B871" s="2" t="s">
        <v>1301</v>
      </c>
      <c r="C871" s="2">
        <v>175</v>
      </c>
      <c r="D871" s="2">
        <f t="shared" si="66"/>
        <v>1.75</v>
      </c>
      <c r="E871" s="2">
        <v>81.099999999999994</v>
      </c>
      <c r="F871" s="22">
        <f t="shared" si="67"/>
        <v>26.481632653061222</v>
      </c>
      <c r="G871" s="2" t="b">
        <v>1</v>
      </c>
      <c r="H871" s="2" t="b">
        <v>0</v>
      </c>
      <c r="I871" s="2" t="b">
        <v>0</v>
      </c>
      <c r="J871" s="2" t="b">
        <v>0</v>
      </c>
      <c r="K871" s="2" t="s">
        <v>1349</v>
      </c>
      <c r="L871" s="2">
        <v>187</v>
      </c>
      <c r="M871" s="2" t="b">
        <v>0</v>
      </c>
      <c r="N871" s="2" t="b">
        <f t="shared" si="68"/>
        <v>0</v>
      </c>
      <c r="O871" s="2" t="b">
        <v>0</v>
      </c>
      <c r="P871" s="2" t="b">
        <f t="shared" si="69"/>
        <v>0</v>
      </c>
      <c r="Q871" s="2" t="b">
        <v>0</v>
      </c>
      <c r="R871" s="2" t="b">
        <f t="shared" si="70"/>
        <v>0</v>
      </c>
      <c r="S871" s="2" t="s">
        <v>1292</v>
      </c>
      <c r="T871" s="2" t="s">
        <v>1290</v>
      </c>
      <c r="U871" s="2" t="s">
        <v>1274</v>
      </c>
      <c r="V871" s="2" t="s">
        <v>1287</v>
      </c>
    </row>
    <row r="872" spans="1:22" ht="15.75" customHeight="1">
      <c r="A872" s="2" t="s">
        <v>1074</v>
      </c>
      <c r="B872" s="2" t="s">
        <v>1270</v>
      </c>
      <c r="C872" s="2">
        <v>167</v>
      </c>
      <c r="D872" s="2">
        <f t="shared" si="66"/>
        <v>1.67</v>
      </c>
      <c r="E872" s="2">
        <v>69.8</v>
      </c>
      <c r="F872" s="22">
        <f t="shared" si="67"/>
        <v>25.027788733909425</v>
      </c>
      <c r="G872" s="2" t="b">
        <v>0</v>
      </c>
      <c r="H872" s="2" t="b">
        <v>1</v>
      </c>
      <c r="I872" s="2" t="b">
        <v>0</v>
      </c>
      <c r="J872" s="2" t="b">
        <v>0</v>
      </c>
      <c r="K872" s="2" t="s">
        <v>1470</v>
      </c>
      <c r="L872" s="2">
        <v>165</v>
      </c>
      <c r="M872" s="2" t="b">
        <v>0</v>
      </c>
      <c r="N872" s="2" t="b">
        <f t="shared" si="68"/>
        <v>0</v>
      </c>
      <c r="O872" s="2" t="b">
        <v>0</v>
      </c>
      <c r="P872" s="2" t="b">
        <f t="shared" si="69"/>
        <v>0</v>
      </c>
      <c r="Q872" s="2" t="b">
        <v>0</v>
      </c>
      <c r="R872" s="2" t="b">
        <f t="shared" si="70"/>
        <v>0</v>
      </c>
      <c r="S872" s="2" t="s">
        <v>1338</v>
      </c>
      <c r="T872" s="2" t="s">
        <v>1290</v>
      </c>
      <c r="U872" s="2" t="s">
        <v>1300</v>
      </c>
      <c r="V872" s="2" t="s">
        <v>1287</v>
      </c>
    </row>
    <row r="873" spans="1:22" ht="15.75" customHeight="1">
      <c r="A873" s="2" t="s">
        <v>1075</v>
      </c>
      <c r="B873" s="2" t="s">
        <v>1307</v>
      </c>
      <c r="C873" s="2">
        <v>163</v>
      </c>
      <c r="D873" s="2">
        <f t="shared" si="66"/>
        <v>1.63</v>
      </c>
      <c r="E873" s="2">
        <v>85</v>
      </c>
      <c r="F873" s="22">
        <f t="shared" si="67"/>
        <v>31.992171327486922</v>
      </c>
      <c r="G873" s="2" t="b">
        <v>0</v>
      </c>
      <c r="H873" s="2" t="b">
        <v>0</v>
      </c>
      <c r="I873" s="2" t="b">
        <v>0</v>
      </c>
      <c r="J873" s="2" t="b">
        <v>0</v>
      </c>
      <c r="K873" s="2" t="s">
        <v>1467</v>
      </c>
      <c r="L873" s="2">
        <v>158</v>
      </c>
      <c r="M873" s="2" t="b">
        <v>0</v>
      </c>
      <c r="N873" s="2" t="b">
        <f t="shared" si="68"/>
        <v>0</v>
      </c>
      <c r="O873" s="2" t="b">
        <v>1</v>
      </c>
      <c r="P873" s="2" t="b">
        <f t="shared" si="69"/>
        <v>1</v>
      </c>
      <c r="Q873" s="2" t="b">
        <v>1</v>
      </c>
      <c r="R873" s="2" t="b">
        <f t="shared" si="70"/>
        <v>1</v>
      </c>
      <c r="S873" s="2" t="s">
        <v>1289</v>
      </c>
      <c r="T873" s="2" t="s">
        <v>1290</v>
      </c>
      <c r="U873" s="2" t="s">
        <v>1274</v>
      </c>
      <c r="V873" s="2" t="s">
        <v>1279</v>
      </c>
    </row>
    <row r="874" spans="1:22" ht="15.75" customHeight="1">
      <c r="A874" s="2" t="s">
        <v>1076</v>
      </c>
      <c r="B874" s="2" t="s">
        <v>1284</v>
      </c>
      <c r="C874" s="2">
        <v>169</v>
      </c>
      <c r="D874" s="2">
        <f t="shared" si="66"/>
        <v>1.69</v>
      </c>
      <c r="E874" s="2">
        <v>75.400000000000006</v>
      </c>
      <c r="F874" s="22">
        <f t="shared" si="67"/>
        <v>26.399635867091494</v>
      </c>
      <c r="G874" s="2" t="b">
        <v>0</v>
      </c>
      <c r="H874" s="2" t="b">
        <v>0</v>
      </c>
      <c r="I874" s="2" t="b">
        <v>0</v>
      </c>
      <c r="J874" s="2" t="b">
        <v>0</v>
      </c>
      <c r="K874" s="2" t="s">
        <v>1410</v>
      </c>
      <c r="L874" s="2">
        <v>201</v>
      </c>
      <c r="M874" s="2" t="b">
        <v>0</v>
      </c>
      <c r="N874" s="2" t="b">
        <f t="shared" si="68"/>
        <v>0</v>
      </c>
      <c r="O874" s="2" t="b">
        <v>0</v>
      </c>
      <c r="P874" s="2" t="b">
        <f t="shared" si="69"/>
        <v>0</v>
      </c>
      <c r="Q874" s="2" t="b">
        <v>0</v>
      </c>
      <c r="R874" s="2" t="b">
        <f t="shared" si="70"/>
        <v>0</v>
      </c>
      <c r="S874" s="2" t="s">
        <v>1309</v>
      </c>
      <c r="T874" s="2" t="s">
        <v>1273</v>
      </c>
      <c r="U874" s="2" t="s">
        <v>1278</v>
      </c>
      <c r="V874" s="2" t="s">
        <v>1279</v>
      </c>
    </row>
    <row r="875" spans="1:22" ht="15.75" customHeight="1">
      <c r="A875" s="2" t="s">
        <v>1077</v>
      </c>
      <c r="B875" s="2" t="s">
        <v>1319</v>
      </c>
      <c r="C875" s="2">
        <v>176</v>
      </c>
      <c r="D875" s="2">
        <f t="shared" si="66"/>
        <v>1.76</v>
      </c>
      <c r="E875" s="2">
        <v>106.2</v>
      </c>
      <c r="F875" s="22">
        <f t="shared" si="67"/>
        <v>34.284607438016529</v>
      </c>
      <c r="G875" s="2" t="b">
        <v>1</v>
      </c>
      <c r="H875" s="2" t="b">
        <v>0</v>
      </c>
      <c r="I875" s="2" t="b">
        <v>0</v>
      </c>
      <c r="J875" s="2" t="b">
        <v>1</v>
      </c>
      <c r="K875" s="2" t="s">
        <v>1281</v>
      </c>
      <c r="L875" s="2">
        <v>167</v>
      </c>
      <c r="M875" s="2" t="b">
        <v>1</v>
      </c>
      <c r="N875" s="2" t="b">
        <f t="shared" si="68"/>
        <v>1</v>
      </c>
      <c r="O875" s="2" t="b">
        <v>0</v>
      </c>
      <c r="P875" s="2" t="b">
        <f t="shared" si="69"/>
        <v>0</v>
      </c>
      <c r="Q875" s="2" t="b">
        <v>1</v>
      </c>
      <c r="R875" s="2" t="b">
        <f t="shared" si="70"/>
        <v>1</v>
      </c>
      <c r="S875" s="2" t="s">
        <v>1327</v>
      </c>
      <c r="T875" s="2" t="s">
        <v>1273</v>
      </c>
      <c r="U875" s="2" t="s">
        <v>1300</v>
      </c>
      <c r="V875" s="2" t="s">
        <v>1287</v>
      </c>
    </row>
    <row r="876" spans="1:22" ht="15.75" customHeight="1">
      <c r="A876" s="2" t="s">
        <v>1078</v>
      </c>
      <c r="B876" s="2" t="s">
        <v>1319</v>
      </c>
      <c r="C876" s="2">
        <v>163</v>
      </c>
      <c r="D876" s="2">
        <f t="shared" si="66"/>
        <v>1.63</v>
      </c>
      <c r="E876" s="2">
        <v>58.3</v>
      </c>
      <c r="F876" s="22">
        <f t="shared" si="67"/>
        <v>21.94286574579397</v>
      </c>
      <c r="G876" s="2" t="b">
        <v>1</v>
      </c>
      <c r="H876" s="2" t="b">
        <v>0</v>
      </c>
      <c r="I876" s="2" t="b">
        <v>0</v>
      </c>
      <c r="J876" s="2" t="b">
        <v>0</v>
      </c>
      <c r="K876" s="2" t="s">
        <v>1653</v>
      </c>
      <c r="L876" s="2">
        <v>217</v>
      </c>
      <c r="M876" s="2" t="b">
        <v>0</v>
      </c>
      <c r="N876" s="2" t="b">
        <f t="shared" si="68"/>
        <v>0</v>
      </c>
      <c r="O876" s="2" t="b">
        <v>0</v>
      </c>
      <c r="P876" s="2" t="b">
        <f t="shared" si="69"/>
        <v>0</v>
      </c>
      <c r="Q876" s="2" t="b">
        <v>0</v>
      </c>
      <c r="R876" s="2" t="b">
        <f t="shared" si="70"/>
        <v>0</v>
      </c>
      <c r="S876" s="2" t="s">
        <v>1338</v>
      </c>
      <c r="T876" s="2" t="s">
        <v>1273</v>
      </c>
      <c r="U876" s="2" t="s">
        <v>1300</v>
      </c>
      <c r="V876" s="2" t="s">
        <v>1287</v>
      </c>
    </row>
    <row r="877" spans="1:22" ht="15.75" customHeight="1">
      <c r="A877" s="2" t="s">
        <v>1079</v>
      </c>
      <c r="B877" s="2" t="s">
        <v>1276</v>
      </c>
      <c r="C877" s="2">
        <v>161</v>
      </c>
      <c r="D877" s="2">
        <f t="shared" si="66"/>
        <v>1.61</v>
      </c>
      <c r="E877" s="2">
        <v>56.1</v>
      </c>
      <c r="F877" s="22">
        <f t="shared" si="67"/>
        <v>21.64268353844373</v>
      </c>
      <c r="G877" s="2" t="b">
        <v>1</v>
      </c>
      <c r="H877" s="2" t="b">
        <v>0</v>
      </c>
      <c r="I877" s="2" t="b">
        <v>0</v>
      </c>
      <c r="J877" s="2" t="b">
        <v>0</v>
      </c>
      <c r="K877" s="2" t="s">
        <v>1571</v>
      </c>
      <c r="L877" s="2">
        <v>224</v>
      </c>
      <c r="M877" s="2" t="b">
        <v>0</v>
      </c>
      <c r="N877" s="2" t="b">
        <f t="shared" si="68"/>
        <v>0</v>
      </c>
      <c r="O877" s="2" t="b">
        <v>0</v>
      </c>
      <c r="P877" s="2" t="b">
        <f t="shared" si="69"/>
        <v>0</v>
      </c>
      <c r="Q877" s="2" t="b">
        <v>0</v>
      </c>
      <c r="R877" s="2" t="b">
        <f t="shared" si="70"/>
        <v>0</v>
      </c>
      <c r="S877" s="2" t="s">
        <v>1282</v>
      </c>
      <c r="T877" s="2" t="s">
        <v>1290</v>
      </c>
      <c r="U877" s="2" t="s">
        <v>1300</v>
      </c>
      <c r="V877" s="2" t="s">
        <v>1275</v>
      </c>
    </row>
    <row r="878" spans="1:22" ht="15.75" customHeight="1">
      <c r="A878" s="2" t="s">
        <v>1081</v>
      </c>
      <c r="B878" s="2" t="s">
        <v>1293</v>
      </c>
      <c r="C878" s="2">
        <v>163</v>
      </c>
      <c r="D878" s="2">
        <f t="shared" si="66"/>
        <v>1.63</v>
      </c>
      <c r="E878" s="2">
        <v>60.1</v>
      </c>
      <c r="F878" s="22">
        <f t="shared" si="67"/>
        <v>22.620347020964285</v>
      </c>
      <c r="G878" s="2" t="b">
        <v>0</v>
      </c>
      <c r="H878" s="2" t="b">
        <v>0</v>
      </c>
      <c r="I878" s="2" t="b">
        <v>0</v>
      </c>
      <c r="J878" s="2" t="b">
        <v>0</v>
      </c>
      <c r="K878" s="2" t="s">
        <v>1502</v>
      </c>
      <c r="L878" s="2">
        <v>209</v>
      </c>
      <c r="N878" s="2" t="b">
        <f t="shared" si="68"/>
        <v>0</v>
      </c>
      <c r="O878" s="2" t="b">
        <v>0</v>
      </c>
      <c r="P878" s="2" t="b">
        <f t="shared" si="69"/>
        <v>0</v>
      </c>
      <c r="Q878" s="2" t="b">
        <v>0</v>
      </c>
      <c r="R878" s="2" t="b">
        <f t="shared" si="70"/>
        <v>0</v>
      </c>
      <c r="S878" s="2" t="s">
        <v>1289</v>
      </c>
      <c r="T878" s="2" t="s">
        <v>1273</v>
      </c>
      <c r="U878" s="2" t="s">
        <v>1278</v>
      </c>
      <c r="V878" s="2" t="s">
        <v>1296</v>
      </c>
    </row>
    <row r="879" spans="1:22" ht="15.75" customHeight="1">
      <c r="A879" s="2" t="s">
        <v>1082</v>
      </c>
      <c r="B879" s="2" t="s">
        <v>1301</v>
      </c>
      <c r="C879" s="2">
        <v>163</v>
      </c>
      <c r="D879" s="2">
        <f t="shared" si="66"/>
        <v>1.63</v>
      </c>
      <c r="E879" s="2">
        <v>86</v>
      </c>
      <c r="F879" s="22">
        <f t="shared" si="67"/>
        <v>32.368549813692653</v>
      </c>
      <c r="G879" s="2" t="b">
        <v>1</v>
      </c>
      <c r="H879" s="2" t="b">
        <v>0</v>
      </c>
      <c r="I879" s="2" t="b">
        <v>0</v>
      </c>
      <c r="J879" s="2" t="b">
        <v>1</v>
      </c>
      <c r="K879" s="2" t="s">
        <v>1648</v>
      </c>
      <c r="L879" s="2">
        <v>189</v>
      </c>
      <c r="M879" s="2" t="b">
        <v>1</v>
      </c>
      <c r="N879" s="2" t="b">
        <f t="shared" si="68"/>
        <v>1</v>
      </c>
      <c r="O879" s="2" t="b">
        <v>0</v>
      </c>
      <c r="P879" s="2" t="b">
        <f t="shared" si="69"/>
        <v>0</v>
      </c>
      <c r="Q879" s="2" t="b">
        <v>1</v>
      </c>
      <c r="R879" s="2" t="b">
        <f t="shared" si="70"/>
        <v>1</v>
      </c>
      <c r="S879" s="2" t="s">
        <v>1309</v>
      </c>
      <c r="T879" s="2" t="s">
        <v>1290</v>
      </c>
      <c r="U879" s="2" t="s">
        <v>1274</v>
      </c>
      <c r="V879" s="2" t="s">
        <v>1275</v>
      </c>
    </row>
    <row r="880" spans="1:22" ht="15.75" customHeight="1">
      <c r="A880" s="2" t="s">
        <v>1083</v>
      </c>
      <c r="B880" s="2" t="s">
        <v>1307</v>
      </c>
      <c r="C880" s="2">
        <v>167</v>
      </c>
      <c r="D880" s="2">
        <f t="shared" si="66"/>
        <v>1.67</v>
      </c>
      <c r="E880" s="2">
        <v>96.5</v>
      </c>
      <c r="F880" s="22">
        <f t="shared" si="67"/>
        <v>34.601455771092546</v>
      </c>
      <c r="G880" s="2" t="b">
        <v>0</v>
      </c>
      <c r="H880" s="2" t="b">
        <v>1</v>
      </c>
      <c r="I880" s="2" t="b">
        <v>0</v>
      </c>
      <c r="J880" s="2" t="b">
        <v>0</v>
      </c>
      <c r="K880" s="2" t="s">
        <v>1311</v>
      </c>
      <c r="L880" s="2">
        <v>175</v>
      </c>
      <c r="M880" s="2" t="b">
        <v>0</v>
      </c>
      <c r="N880" s="2" t="b">
        <f t="shared" si="68"/>
        <v>0</v>
      </c>
      <c r="O880" s="2" t="b">
        <v>1</v>
      </c>
      <c r="P880" s="2" t="b">
        <f t="shared" si="69"/>
        <v>1</v>
      </c>
      <c r="Q880" s="2" t="b">
        <v>1</v>
      </c>
      <c r="R880" s="2" t="b">
        <f t="shared" si="70"/>
        <v>1</v>
      </c>
      <c r="S880" s="2" t="s">
        <v>1295</v>
      </c>
      <c r="T880" s="2" t="s">
        <v>1273</v>
      </c>
      <c r="U880" s="2" t="s">
        <v>1274</v>
      </c>
      <c r="V880" s="2" t="s">
        <v>1279</v>
      </c>
    </row>
    <row r="881" spans="1:22" ht="15.75" customHeight="1">
      <c r="A881" s="2" t="s">
        <v>1084</v>
      </c>
      <c r="B881" s="2" t="s">
        <v>1301</v>
      </c>
      <c r="C881" s="2">
        <v>168</v>
      </c>
      <c r="D881" s="2">
        <f t="shared" si="66"/>
        <v>1.68</v>
      </c>
      <c r="E881" s="2">
        <v>85</v>
      </c>
      <c r="F881" s="22">
        <f t="shared" si="67"/>
        <v>30.116213151927443</v>
      </c>
      <c r="G881" s="2" t="b">
        <v>1</v>
      </c>
      <c r="H881" s="2" t="b">
        <v>0</v>
      </c>
      <c r="I881" s="2" t="b">
        <v>1</v>
      </c>
      <c r="J881" s="2" t="b">
        <v>1</v>
      </c>
      <c r="K881" s="2" t="s">
        <v>1442</v>
      </c>
      <c r="L881" s="2">
        <v>218</v>
      </c>
      <c r="M881" s="2" t="b">
        <v>1</v>
      </c>
      <c r="N881" s="2" t="b">
        <f t="shared" si="68"/>
        <v>1</v>
      </c>
      <c r="O881" s="2" t="b">
        <v>0</v>
      </c>
      <c r="P881" s="2" t="b">
        <f t="shared" si="69"/>
        <v>0</v>
      </c>
      <c r="Q881" s="2" t="b">
        <v>1</v>
      </c>
      <c r="R881" s="2" t="b">
        <f t="shared" si="70"/>
        <v>1</v>
      </c>
      <c r="S881" s="2" t="s">
        <v>1295</v>
      </c>
      <c r="T881" s="2" t="s">
        <v>1290</v>
      </c>
      <c r="U881" s="2" t="s">
        <v>1274</v>
      </c>
      <c r="V881" s="2" t="s">
        <v>1279</v>
      </c>
    </row>
    <row r="882" spans="1:22" ht="15.75" customHeight="1">
      <c r="A882" s="2" t="s">
        <v>1085</v>
      </c>
      <c r="B882" s="2" t="s">
        <v>1270</v>
      </c>
      <c r="C882" s="2">
        <v>161</v>
      </c>
      <c r="D882" s="2">
        <f t="shared" si="66"/>
        <v>1.61</v>
      </c>
      <c r="E882" s="2">
        <v>83.6</v>
      </c>
      <c r="F882" s="22">
        <f t="shared" si="67"/>
        <v>32.251842135720068</v>
      </c>
      <c r="G882" s="2" t="b">
        <v>1</v>
      </c>
      <c r="H882" s="2" t="b">
        <v>1</v>
      </c>
      <c r="I882" s="2" t="b">
        <v>0</v>
      </c>
      <c r="J882" s="2" t="b">
        <v>0</v>
      </c>
      <c r="K882" s="2" t="s">
        <v>1588</v>
      </c>
      <c r="L882" s="2">
        <v>208</v>
      </c>
      <c r="M882" s="2" t="b">
        <v>1</v>
      </c>
      <c r="N882" s="2" t="b">
        <f t="shared" si="68"/>
        <v>1</v>
      </c>
      <c r="O882" s="2" t="b">
        <v>0</v>
      </c>
      <c r="P882" s="2" t="b">
        <f t="shared" si="69"/>
        <v>0</v>
      </c>
      <c r="Q882" s="2" t="b">
        <v>1</v>
      </c>
      <c r="R882" s="2" t="b">
        <f t="shared" si="70"/>
        <v>1</v>
      </c>
      <c r="S882" s="2" t="s">
        <v>1286</v>
      </c>
      <c r="T882" s="2" t="s">
        <v>1273</v>
      </c>
      <c r="U882" s="2" t="s">
        <v>1274</v>
      </c>
      <c r="V882" s="2" t="s">
        <v>1275</v>
      </c>
    </row>
    <row r="883" spans="1:22" ht="15.75" customHeight="1">
      <c r="A883" s="2" t="s">
        <v>1086</v>
      </c>
      <c r="B883" s="2" t="s">
        <v>1319</v>
      </c>
      <c r="C883" s="2">
        <v>165</v>
      </c>
      <c r="D883" s="2">
        <f t="shared" si="66"/>
        <v>1.65</v>
      </c>
      <c r="E883" s="2">
        <v>93.6</v>
      </c>
      <c r="F883" s="22">
        <f t="shared" si="67"/>
        <v>34.380165289256198</v>
      </c>
      <c r="G883" s="2" t="b">
        <v>0</v>
      </c>
      <c r="H883" s="2" t="b">
        <v>0</v>
      </c>
      <c r="I883" s="2" t="b">
        <v>0</v>
      </c>
      <c r="J883" s="2" t="b">
        <v>0</v>
      </c>
      <c r="K883" s="2" t="s">
        <v>1355</v>
      </c>
      <c r="L883" s="2">
        <v>225</v>
      </c>
      <c r="M883" s="2" t="b">
        <v>0</v>
      </c>
      <c r="N883" s="2" t="b">
        <f t="shared" si="68"/>
        <v>0</v>
      </c>
      <c r="O883" s="2" t="b">
        <v>1</v>
      </c>
      <c r="P883" s="2" t="b">
        <f t="shared" si="69"/>
        <v>1</v>
      </c>
      <c r="Q883" s="2" t="b">
        <v>1</v>
      </c>
      <c r="R883" s="2" t="b">
        <f t="shared" si="70"/>
        <v>1</v>
      </c>
      <c r="S883" s="2" t="s">
        <v>1282</v>
      </c>
      <c r="T883" s="2" t="s">
        <v>1273</v>
      </c>
      <c r="U883" s="2" t="s">
        <v>1300</v>
      </c>
      <c r="V883" s="2" t="s">
        <v>1279</v>
      </c>
    </row>
    <row r="884" spans="1:22" ht="15.75" customHeight="1">
      <c r="A884" s="2" t="s">
        <v>1087</v>
      </c>
      <c r="B884" s="2" t="s">
        <v>1319</v>
      </c>
      <c r="C884" s="2">
        <v>173</v>
      </c>
      <c r="D884" s="2">
        <f t="shared" si="66"/>
        <v>1.73</v>
      </c>
      <c r="E884" s="2">
        <v>91.7</v>
      </c>
      <c r="F884" s="22">
        <f t="shared" si="67"/>
        <v>30.639179391225902</v>
      </c>
      <c r="G884" s="2" t="b">
        <v>0</v>
      </c>
      <c r="H884" s="2" t="b">
        <v>0</v>
      </c>
      <c r="I884" s="2" t="b">
        <v>0</v>
      </c>
      <c r="J884" s="2" t="b">
        <v>0</v>
      </c>
      <c r="K884" s="2" t="s">
        <v>1559</v>
      </c>
      <c r="L884" s="2">
        <v>185</v>
      </c>
      <c r="M884" s="2" t="b">
        <v>1</v>
      </c>
      <c r="N884" s="2" t="b">
        <f t="shared" si="68"/>
        <v>1</v>
      </c>
      <c r="O884" s="2" t="b">
        <v>0</v>
      </c>
      <c r="P884" s="2" t="b">
        <f t="shared" si="69"/>
        <v>0</v>
      </c>
      <c r="Q884" s="2" t="b">
        <v>1</v>
      </c>
      <c r="R884" s="2" t="b">
        <f t="shared" si="70"/>
        <v>1</v>
      </c>
      <c r="S884" s="2" t="s">
        <v>1312</v>
      </c>
      <c r="T884" s="2" t="s">
        <v>1273</v>
      </c>
      <c r="U884" s="2" t="s">
        <v>1274</v>
      </c>
      <c r="V884" s="2" t="s">
        <v>1287</v>
      </c>
    </row>
    <row r="885" spans="1:22" ht="15.75" customHeight="1">
      <c r="A885" s="2" t="s">
        <v>1088</v>
      </c>
      <c r="B885" s="2" t="s">
        <v>1276</v>
      </c>
      <c r="C885" s="2">
        <v>160</v>
      </c>
      <c r="D885" s="2">
        <f t="shared" si="66"/>
        <v>1.6</v>
      </c>
      <c r="E885" s="2">
        <v>74.599999999999994</v>
      </c>
      <c r="F885" s="22">
        <f t="shared" si="67"/>
        <v>29.140624999999993</v>
      </c>
      <c r="G885" s="2" t="b">
        <v>1</v>
      </c>
      <c r="H885" s="2" t="b">
        <v>0</v>
      </c>
      <c r="I885" s="2" t="b">
        <v>0</v>
      </c>
      <c r="J885" s="2" t="b">
        <v>0</v>
      </c>
      <c r="K885" s="2" t="s">
        <v>1572</v>
      </c>
      <c r="L885" s="2">
        <v>181</v>
      </c>
      <c r="M885" s="2" t="b">
        <v>1</v>
      </c>
      <c r="N885" s="2" t="b">
        <f t="shared" si="68"/>
        <v>1</v>
      </c>
      <c r="O885" s="2" t="b">
        <v>0</v>
      </c>
      <c r="P885" s="2" t="b">
        <f t="shared" si="69"/>
        <v>0</v>
      </c>
      <c r="Q885" s="2" t="b">
        <v>1</v>
      </c>
      <c r="R885" s="2" t="b">
        <f t="shared" si="70"/>
        <v>1</v>
      </c>
      <c r="S885" s="2" t="s">
        <v>1312</v>
      </c>
      <c r="T885" s="2" t="s">
        <v>1290</v>
      </c>
      <c r="U885" s="2" t="s">
        <v>1274</v>
      </c>
      <c r="V885" s="2" t="s">
        <v>1279</v>
      </c>
    </row>
    <row r="886" spans="1:22" ht="15.75" customHeight="1">
      <c r="A886" s="2" t="s">
        <v>1089</v>
      </c>
      <c r="B886" s="2" t="s">
        <v>1276</v>
      </c>
      <c r="C886" s="2">
        <v>161</v>
      </c>
      <c r="D886" s="2">
        <f t="shared" si="66"/>
        <v>1.61</v>
      </c>
      <c r="E886" s="2">
        <v>64</v>
      </c>
      <c r="F886" s="22">
        <f t="shared" si="67"/>
        <v>24.690405462752206</v>
      </c>
      <c r="G886" s="2" t="b">
        <v>0</v>
      </c>
      <c r="H886" s="2" t="b">
        <v>0</v>
      </c>
      <c r="I886" s="2" t="b">
        <v>1</v>
      </c>
      <c r="J886" s="2" t="b">
        <v>0</v>
      </c>
      <c r="K886" s="2" t="s">
        <v>1593</v>
      </c>
      <c r="L886" s="2">
        <v>154</v>
      </c>
      <c r="N886" s="2" t="b">
        <f t="shared" si="68"/>
        <v>0</v>
      </c>
      <c r="O886" s="2" t="b">
        <v>0</v>
      </c>
      <c r="P886" s="2" t="b">
        <f t="shared" si="69"/>
        <v>0</v>
      </c>
      <c r="Q886" s="2" t="b">
        <v>0</v>
      </c>
      <c r="R886" s="2" t="b">
        <f t="shared" si="70"/>
        <v>0</v>
      </c>
      <c r="S886" s="2" t="s">
        <v>1329</v>
      </c>
      <c r="T886" s="2" t="s">
        <v>1273</v>
      </c>
      <c r="U886" s="2" t="s">
        <v>1274</v>
      </c>
      <c r="V886" s="2" t="s">
        <v>1279</v>
      </c>
    </row>
    <row r="887" spans="1:22" ht="15.75" customHeight="1">
      <c r="A887" s="2" t="s">
        <v>1090</v>
      </c>
      <c r="B887" s="2" t="s">
        <v>1293</v>
      </c>
      <c r="C887" s="2">
        <v>170</v>
      </c>
      <c r="D887" s="2">
        <f t="shared" si="66"/>
        <v>1.7</v>
      </c>
      <c r="E887" s="2">
        <v>86.1</v>
      </c>
      <c r="F887" s="22">
        <f t="shared" si="67"/>
        <v>29.792387543252598</v>
      </c>
      <c r="G887" s="2" t="b">
        <v>1</v>
      </c>
      <c r="H887" s="2" t="b">
        <v>1</v>
      </c>
      <c r="I887" s="2" t="b">
        <v>1</v>
      </c>
      <c r="J887" s="2" t="b">
        <v>0</v>
      </c>
      <c r="K887" s="2" t="s">
        <v>1466</v>
      </c>
      <c r="L887" s="2">
        <v>175</v>
      </c>
      <c r="M887" s="2" t="b">
        <v>1</v>
      </c>
      <c r="N887" s="2" t="b">
        <f t="shared" si="68"/>
        <v>1</v>
      </c>
      <c r="O887" s="2" t="b">
        <v>1</v>
      </c>
      <c r="P887" s="2" t="b">
        <f t="shared" si="69"/>
        <v>1</v>
      </c>
      <c r="Q887" s="2" t="b">
        <v>1</v>
      </c>
      <c r="R887" s="2" t="b">
        <f t="shared" si="70"/>
        <v>1</v>
      </c>
      <c r="S887" s="2" t="s">
        <v>1312</v>
      </c>
      <c r="T887" s="2" t="s">
        <v>1273</v>
      </c>
      <c r="U887" s="2" t="s">
        <v>1278</v>
      </c>
      <c r="V887" s="2" t="s">
        <v>1283</v>
      </c>
    </row>
    <row r="888" spans="1:22" ht="15.75" customHeight="1">
      <c r="A888" s="2" t="s">
        <v>1091</v>
      </c>
      <c r="B888" s="2" t="s">
        <v>1293</v>
      </c>
      <c r="C888" s="2">
        <v>156</v>
      </c>
      <c r="D888" s="2">
        <f t="shared" si="66"/>
        <v>1.56</v>
      </c>
      <c r="E888" s="2">
        <v>75.8</v>
      </c>
      <c r="F888" s="22">
        <f t="shared" si="67"/>
        <v>31.147271531886911</v>
      </c>
      <c r="G888" s="2" t="b">
        <v>0</v>
      </c>
      <c r="H888" s="2" t="b">
        <v>0</v>
      </c>
      <c r="I888" s="2" t="b">
        <v>1</v>
      </c>
      <c r="J888" s="2" t="b">
        <v>0</v>
      </c>
      <c r="K888" s="2" t="s">
        <v>1657</v>
      </c>
      <c r="L888" s="2">
        <v>180</v>
      </c>
      <c r="M888" s="2" t="b">
        <v>0</v>
      </c>
      <c r="N888" s="2" t="b">
        <f t="shared" si="68"/>
        <v>0</v>
      </c>
      <c r="O888" s="2" t="b">
        <v>1</v>
      </c>
      <c r="P888" s="2" t="b">
        <f t="shared" si="69"/>
        <v>1</v>
      </c>
      <c r="Q888" s="2" t="b">
        <v>1</v>
      </c>
      <c r="R888" s="2" t="b">
        <f t="shared" si="70"/>
        <v>1</v>
      </c>
      <c r="S888" s="2" t="s">
        <v>1305</v>
      </c>
      <c r="T888" s="2" t="s">
        <v>1290</v>
      </c>
      <c r="U888" s="2" t="s">
        <v>1278</v>
      </c>
      <c r="V888" s="2" t="s">
        <v>1283</v>
      </c>
    </row>
    <row r="889" spans="1:22" ht="15.75" customHeight="1">
      <c r="A889" s="2" t="s">
        <v>1092</v>
      </c>
      <c r="B889" s="2" t="s">
        <v>1319</v>
      </c>
      <c r="C889" s="2">
        <v>176</v>
      </c>
      <c r="D889" s="2">
        <f t="shared" si="66"/>
        <v>1.76</v>
      </c>
      <c r="E889" s="2">
        <v>78.7</v>
      </c>
      <c r="F889" s="22">
        <f t="shared" si="67"/>
        <v>25.406766528925623</v>
      </c>
      <c r="G889" s="2" t="b">
        <v>0</v>
      </c>
      <c r="H889" s="2" t="b">
        <v>0</v>
      </c>
      <c r="I889" s="2" t="b">
        <v>0</v>
      </c>
      <c r="J889" s="2" t="b">
        <v>0</v>
      </c>
      <c r="K889" s="2" t="s">
        <v>1334</v>
      </c>
      <c r="L889" s="2">
        <v>205</v>
      </c>
      <c r="M889" s="2" t="b">
        <v>0</v>
      </c>
      <c r="N889" s="2" t="b">
        <f t="shared" si="68"/>
        <v>0</v>
      </c>
      <c r="P889" s="2" t="b">
        <f t="shared" si="69"/>
        <v>0</v>
      </c>
      <c r="Q889" s="2" t="b">
        <v>0</v>
      </c>
      <c r="R889" s="2" t="b">
        <f t="shared" si="70"/>
        <v>0</v>
      </c>
      <c r="S889" s="2" t="s">
        <v>1265</v>
      </c>
      <c r="T889" s="2" t="s">
        <v>1290</v>
      </c>
      <c r="U889" s="2" t="s">
        <v>1300</v>
      </c>
      <c r="V889" s="2" t="s">
        <v>1275</v>
      </c>
    </row>
    <row r="890" spans="1:22" ht="15.75" customHeight="1">
      <c r="A890" s="2" t="s">
        <v>1093</v>
      </c>
      <c r="B890" s="2" t="s">
        <v>1280</v>
      </c>
      <c r="C890" s="2">
        <v>175</v>
      </c>
      <c r="D890" s="2">
        <f t="shared" si="66"/>
        <v>1.75</v>
      </c>
      <c r="E890" s="2">
        <v>89.3</v>
      </c>
      <c r="F890" s="22">
        <f t="shared" si="67"/>
        <v>29.159183673469386</v>
      </c>
      <c r="G890" s="2" t="b">
        <v>0</v>
      </c>
      <c r="H890" s="2" t="b">
        <v>0</v>
      </c>
      <c r="I890" s="2" t="b">
        <v>1</v>
      </c>
      <c r="J890" s="2" t="b">
        <v>0</v>
      </c>
      <c r="K890" s="2" t="s">
        <v>1413</v>
      </c>
      <c r="L890" s="2">
        <v>162</v>
      </c>
      <c r="M890" s="2" t="b">
        <v>0</v>
      </c>
      <c r="N890" s="2" t="b">
        <f t="shared" si="68"/>
        <v>0</v>
      </c>
      <c r="O890" s="2" t="b">
        <v>1</v>
      </c>
      <c r="P890" s="2" t="b">
        <f t="shared" si="69"/>
        <v>1</v>
      </c>
      <c r="Q890" s="2" t="b">
        <v>1</v>
      </c>
      <c r="R890" s="2" t="b">
        <f t="shared" si="70"/>
        <v>1</v>
      </c>
      <c r="S890" s="2" t="s">
        <v>1282</v>
      </c>
      <c r="T890" s="2" t="s">
        <v>1273</v>
      </c>
      <c r="U890" s="2" t="s">
        <v>1274</v>
      </c>
      <c r="V890" s="2" t="s">
        <v>1287</v>
      </c>
    </row>
    <row r="891" spans="1:22" ht="15.75" customHeight="1">
      <c r="A891" s="2" t="s">
        <v>1094</v>
      </c>
      <c r="B891" s="2" t="s">
        <v>1319</v>
      </c>
      <c r="C891" s="2">
        <v>177</v>
      </c>
      <c r="D891" s="2">
        <f t="shared" si="66"/>
        <v>1.77</v>
      </c>
      <c r="E891" s="2">
        <v>63</v>
      </c>
      <c r="F891" s="22">
        <f t="shared" si="67"/>
        <v>20.109164033323754</v>
      </c>
      <c r="G891" s="2" t="b">
        <v>1</v>
      </c>
      <c r="H891" s="2" t="b">
        <v>1</v>
      </c>
      <c r="I891" s="2" t="b">
        <v>0</v>
      </c>
      <c r="J891" s="2" t="b">
        <v>0</v>
      </c>
      <c r="K891" s="2" t="s">
        <v>1529</v>
      </c>
      <c r="L891" s="2">
        <v>165</v>
      </c>
      <c r="M891" s="2" t="b">
        <v>0</v>
      </c>
      <c r="N891" s="2" t="b">
        <f t="shared" si="68"/>
        <v>0</v>
      </c>
      <c r="O891" s="2" t="b">
        <v>0</v>
      </c>
      <c r="P891" s="2" t="b">
        <f t="shared" si="69"/>
        <v>0</v>
      </c>
      <c r="Q891" s="2" t="b">
        <v>0</v>
      </c>
      <c r="R891" s="2" t="b">
        <f t="shared" si="70"/>
        <v>0</v>
      </c>
      <c r="S891" s="2" t="s">
        <v>1265</v>
      </c>
      <c r="T891" s="2" t="s">
        <v>1273</v>
      </c>
      <c r="U891" s="2" t="s">
        <v>1300</v>
      </c>
      <c r="V891" s="2" t="s">
        <v>1283</v>
      </c>
    </row>
    <row r="892" spans="1:22" ht="15.75" customHeight="1">
      <c r="A892" s="2" t="s">
        <v>1096</v>
      </c>
      <c r="B892" s="2" t="s">
        <v>1319</v>
      </c>
      <c r="C892" s="2">
        <v>170</v>
      </c>
      <c r="D892" s="2">
        <f t="shared" si="66"/>
        <v>1.7</v>
      </c>
      <c r="E892" s="2">
        <v>71</v>
      </c>
      <c r="F892" s="22">
        <f t="shared" si="67"/>
        <v>24.567474048442911</v>
      </c>
      <c r="G892" s="2" t="b">
        <v>0</v>
      </c>
      <c r="H892" s="2" t="b">
        <v>1</v>
      </c>
      <c r="I892" s="2" t="b">
        <v>0</v>
      </c>
      <c r="J892" s="2" t="b">
        <v>0</v>
      </c>
      <c r="K892" s="2" t="s">
        <v>1326</v>
      </c>
      <c r="L892" s="2">
        <v>175</v>
      </c>
      <c r="N892" s="2" t="b">
        <f t="shared" si="68"/>
        <v>0</v>
      </c>
      <c r="O892" s="2" t="b">
        <v>0</v>
      </c>
      <c r="P892" s="2" t="b">
        <f t="shared" si="69"/>
        <v>0</v>
      </c>
      <c r="R892" s="2" t="b">
        <f t="shared" si="70"/>
        <v>0</v>
      </c>
      <c r="S892" s="2" t="s">
        <v>1327</v>
      </c>
      <c r="T892" s="2" t="s">
        <v>1273</v>
      </c>
      <c r="U892" s="2" t="s">
        <v>1278</v>
      </c>
      <c r="V892" s="2" t="s">
        <v>1287</v>
      </c>
    </row>
    <row r="893" spans="1:22" ht="15.75" customHeight="1">
      <c r="A893" s="2" t="s">
        <v>1097</v>
      </c>
      <c r="B893" s="2" t="s">
        <v>1307</v>
      </c>
      <c r="C893" s="2">
        <v>174</v>
      </c>
      <c r="D893" s="2">
        <f t="shared" si="66"/>
        <v>1.74</v>
      </c>
      <c r="E893" s="2">
        <v>71.3</v>
      </c>
      <c r="F893" s="22">
        <f t="shared" si="67"/>
        <v>23.550006605892456</v>
      </c>
      <c r="G893" s="2" t="b">
        <v>0</v>
      </c>
      <c r="H893" s="2" t="b">
        <v>1</v>
      </c>
      <c r="I893" s="2" t="b">
        <v>0</v>
      </c>
      <c r="J893" s="2" t="b">
        <v>0</v>
      </c>
      <c r="K893" s="2" t="s">
        <v>1577</v>
      </c>
      <c r="L893" s="2">
        <v>168</v>
      </c>
      <c r="M893" s="2" t="b">
        <v>0</v>
      </c>
      <c r="N893" s="2" t="b">
        <f t="shared" si="68"/>
        <v>0</v>
      </c>
      <c r="O893" s="2" t="b">
        <v>0</v>
      </c>
      <c r="P893" s="2" t="b">
        <f t="shared" si="69"/>
        <v>0</v>
      </c>
      <c r="Q893" s="2" t="b">
        <v>0</v>
      </c>
      <c r="R893" s="2" t="b">
        <f t="shared" si="70"/>
        <v>0</v>
      </c>
      <c r="S893" s="2" t="s">
        <v>1289</v>
      </c>
      <c r="T893" s="2" t="s">
        <v>1273</v>
      </c>
      <c r="U893" s="2" t="s">
        <v>1278</v>
      </c>
      <c r="V893" s="2" t="s">
        <v>1279</v>
      </c>
    </row>
    <row r="894" spans="1:22" ht="15.75" customHeight="1">
      <c r="A894" s="2" t="s">
        <v>1099</v>
      </c>
      <c r="B894" s="2" t="s">
        <v>1293</v>
      </c>
      <c r="C894" s="2">
        <v>161</v>
      </c>
      <c r="D894" s="2">
        <f t="shared" si="66"/>
        <v>1.61</v>
      </c>
      <c r="E894" s="2">
        <v>79.400000000000006</v>
      </c>
      <c r="F894" s="22">
        <f t="shared" si="67"/>
        <v>30.631534277226958</v>
      </c>
      <c r="G894" s="2" t="b">
        <v>0</v>
      </c>
      <c r="H894" s="2" t="b">
        <v>0</v>
      </c>
      <c r="I894" s="2" t="b">
        <v>1</v>
      </c>
      <c r="J894" s="2" t="b">
        <v>0</v>
      </c>
      <c r="K894" s="2" t="s">
        <v>1361</v>
      </c>
      <c r="L894" s="2">
        <v>217</v>
      </c>
      <c r="M894" s="2" t="b">
        <v>0</v>
      </c>
      <c r="N894" s="2" t="b">
        <f t="shared" si="68"/>
        <v>0</v>
      </c>
      <c r="O894" s="2" t="b">
        <v>1</v>
      </c>
      <c r="P894" s="2" t="b">
        <f t="shared" si="69"/>
        <v>1</v>
      </c>
      <c r="Q894" s="2" t="b">
        <v>1</v>
      </c>
      <c r="R894" s="2" t="b">
        <f t="shared" si="70"/>
        <v>1</v>
      </c>
      <c r="S894" s="2" t="s">
        <v>1265</v>
      </c>
      <c r="T894" s="2" t="s">
        <v>1290</v>
      </c>
      <c r="U894" s="2" t="s">
        <v>1278</v>
      </c>
      <c r="V894" s="2" t="s">
        <v>1279</v>
      </c>
    </row>
    <row r="895" spans="1:22" ht="15.75" customHeight="1">
      <c r="A895" s="2" t="s">
        <v>1100</v>
      </c>
      <c r="B895" s="2" t="s">
        <v>1280</v>
      </c>
      <c r="C895" s="2">
        <v>178</v>
      </c>
      <c r="D895" s="2">
        <f t="shared" si="66"/>
        <v>1.78</v>
      </c>
      <c r="E895" s="2">
        <v>64.099999999999994</v>
      </c>
      <c r="F895" s="22">
        <f t="shared" si="67"/>
        <v>20.231031435424818</v>
      </c>
      <c r="G895" s="2" t="b">
        <v>0</v>
      </c>
      <c r="H895" s="2" t="b">
        <v>1</v>
      </c>
      <c r="I895" s="2" t="b">
        <v>0</v>
      </c>
      <c r="J895" s="2" t="b">
        <v>0</v>
      </c>
      <c r="K895" s="2" t="s">
        <v>1448</v>
      </c>
      <c r="L895" s="2">
        <v>213</v>
      </c>
      <c r="M895" s="2" t="b">
        <v>0</v>
      </c>
      <c r="N895" s="2" t="b">
        <f t="shared" si="68"/>
        <v>0</v>
      </c>
      <c r="O895" s="2" t="b">
        <v>0</v>
      </c>
      <c r="P895" s="2" t="b">
        <f t="shared" si="69"/>
        <v>0</v>
      </c>
      <c r="Q895" s="2" t="b">
        <v>0</v>
      </c>
      <c r="R895" s="2" t="b">
        <f t="shared" si="70"/>
        <v>0</v>
      </c>
      <c r="S895" s="2" t="s">
        <v>1292</v>
      </c>
      <c r="T895" s="2" t="s">
        <v>1273</v>
      </c>
      <c r="U895" s="2" t="s">
        <v>1300</v>
      </c>
      <c r="V895" s="2" t="s">
        <v>1287</v>
      </c>
    </row>
    <row r="896" spans="1:22" ht="15.75" customHeight="1">
      <c r="A896" s="2" t="s">
        <v>1101</v>
      </c>
      <c r="B896" s="2" t="s">
        <v>1280</v>
      </c>
      <c r="C896" s="2">
        <v>161</v>
      </c>
      <c r="D896" s="2">
        <f t="shared" si="66"/>
        <v>1.61</v>
      </c>
      <c r="E896" s="2">
        <v>77.7</v>
      </c>
      <c r="F896" s="22">
        <f t="shared" si="67"/>
        <v>29.975695382122602</v>
      </c>
      <c r="G896" s="2" t="b">
        <v>0</v>
      </c>
      <c r="H896" s="2" t="b">
        <v>0</v>
      </c>
      <c r="I896" s="2" t="b">
        <v>0</v>
      </c>
      <c r="J896" s="2" t="b">
        <v>0</v>
      </c>
      <c r="K896" s="2" t="s">
        <v>1658</v>
      </c>
      <c r="L896" s="2">
        <v>169</v>
      </c>
      <c r="M896" s="2" t="b">
        <v>0</v>
      </c>
      <c r="N896" s="2" t="b">
        <f t="shared" si="68"/>
        <v>0</v>
      </c>
      <c r="O896" s="2" t="b">
        <v>1</v>
      </c>
      <c r="P896" s="2" t="b">
        <f t="shared" si="69"/>
        <v>1</v>
      </c>
      <c r="Q896" s="2" t="b">
        <v>1</v>
      </c>
      <c r="R896" s="2" t="b">
        <f t="shared" si="70"/>
        <v>1</v>
      </c>
      <c r="S896" s="2" t="s">
        <v>1265</v>
      </c>
      <c r="U896" s="2" t="s">
        <v>1278</v>
      </c>
      <c r="V896" s="2" t="s">
        <v>1275</v>
      </c>
    </row>
    <row r="897" spans="1:22" ht="15.75" customHeight="1">
      <c r="A897" s="2" t="s">
        <v>1102</v>
      </c>
      <c r="B897" s="2" t="s">
        <v>1284</v>
      </c>
      <c r="C897" s="2">
        <v>169</v>
      </c>
      <c r="D897" s="2">
        <f t="shared" si="66"/>
        <v>1.69</v>
      </c>
      <c r="E897" s="2">
        <v>96.8</v>
      </c>
      <c r="F897" s="22">
        <f t="shared" si="67"/>
        <v>33.892370715311095</v>
      </c>
      <c r="G897" s="2" t="b">
        <v>1</v>
      </c>
      <c r="H897" s="2" t="b">
        <v>1</v>
      </c>
      <c r="I897" s="2" t="b">
        <v>0</v>
      </c>
      <c r="J897" s="2" t="b">
        <v>0</v>
      </c>
      <c r="K897" s="2" t="s">
        <v>1485</v>
      </c>
      <c r="L897" s="2">
        <v>221</v>
      </c>
      <c r="M897" s="2" t="b">
        <v>0</v>
      </c>
      <c r="N897" s="2" t="b">
        <f t="shared" si="68"/>
        <v>0</v>
      </c>
      <c r="O897" s="2" t="b">
        <v>1</v>
      </c>
      <c r="P897" s="2" t="b">
        <f t="shared" si="69"/>
        <v>1</v>
      </c>
      <c r="Q897" s="2" t="b">
        <v>1</v>
      </c>
      <c r="R897" s="2" t="b">
        <f t="shared" si="70"/>
        <v>1</v>
      </c>
      <c r="S897" s="2" t="s">
        <v>1292</v>
      </c>
      <c r="T897" s="2" t="s">
        <v>1273</v>
      </c>
      <c r="U897" s="2" t="s">
        <v>1274</v>
      </c>
      <c r="V897" s="2" t="s">
        <v>1279</v>
      </c>
    </row>
    <row r="898" spans="1:22" ht="15.75" customHeight="1">
      <c r="A898" s="2" t="s">
        <v>1103</v>
      </c>
      <c r="B898" s="2" t="s">
        <v>1301</v>
      </c>
      <c r="C898" s="2">
        <v>168</v>
      </c>
      <c r="D898" s="2">
        <f t="shared" si="66"/>
        <v>1.68</v>
      </c>
      <c r="E898" s="2">
        <v>88.7</v>
      </c>
      <c r="F898" s="22">
        <f t="shared" si="67"/>
        <v>31.427154195011344</v>
      </c>
      <c r="G898" s="2" t="b">
        <v>1</v>
      </c>
      <c r="H898" s="2" t="b">
        <v>0</v>
      </c>
      <c r="I898" s="2" t="b">
        <v>0</v>
      </c>
      <c r="J898" s="2" t="b">
        <v>1</v>
      </c>
      <c r="K898" s="2" t="s">
        <v>1505</v>
      </c>
      <c r="L898" s="2">
        <v>213</v>
      </c>
      <c r="M898" s="2" t="b">
        <v>1</v>
      </c>
      <c r="N898" s="2" t="b">
        <f t="shared" si="68"/>
        <v>1</v>
      </c>
      <c r="O898" s="2" t="b">
        <v>1</v>
      </c>
      <c r="P898" s="2" t="b">
        <f t="shared" si="69"/>
        <v>1</v>
      </c>
      <c r="Q898" s="2" t="b">
        <v>1</v>
      </c>
      <c r="R898" s="2" t="b">
        <f t="shared" si="70"/>
        <v>1</v>
      </c>
      <c r="S898" s="2" t="s">
        <v>1329</v>
      </c>
      <c r="U898" s="2" t="s">
        <v>1278</v>
      </c>
      <c r="V898" s="2" t="s">
        <v>1296</v>
      </c>
    </row>
    <row r="899" spans="1:22" ht="15.75" customHeight="1">
      <c r="A899" s="2" t="s">
        <v>1104</v>
      </c>
      <c r="B899" s="2" t="s">
        <v>1284</v>
      </c>
      <c r="C899" s="2">
        <v>155</v>
      </c>
      <c r="D899" s="2">
        <f t="shared" ref="D899:D962" si="71">C899/100</f>
        <v>1.55</v>
      </c>
      <c r="E899" s="2">
        <v>56</v>
      </c>
      <c r="F899" s="22">
        <f t="shared" ref="F899:F962" si="72">E899/(D899*D899)</f>
        <v>23.309053069719038</v>
      </c>
      <c r="G899" s="2" t="b">
        <v>0</v>
      </c>
      <c r="H899" s="2" t="b">
        <v>1</v>
      </c>
      <c r="I899" s="2" t="b">
        <v>0</v>
      </c>
      <c r="J899" s="2" t="b">
        <v>0</v>
      </c>
      <c r="K899" s="2" t="s">
        <v>1377</v>
      </c>
      <c r="L899" s="2">
        <v>161</v>
      </c>
      <c r="M899" s="2" t="b">
        <v>0</v>
      </c>
      <c r="N899" s="2" t="b">
        <f t="shared" ref="N899:N962" si="73">IF(ISBLANK(M899),FALSE,IF(M899 ="Yes",TRUE,IF(M899="No",FALSE,M899)))</f>
        <v>0</v>
      </c>
      <c r="O899" s="2" t="b">
        <v>0</v>
      </c>
      <c r="P899" s="2" t="b">
        <f t="shared" ref="P899:P962" si="74">IF(ISBLANK(O899),FALSE,IF(O899 ="Yes",TRUE,IF(O899="No",FALSE,O899)))</f>
        <v>0</v>
      </c>
      <c r="Q899" s="2" t="b">
        <v>0</v>
      </c>
      <c r="R899" s="2" t="b">
        <f t="shared" ref="R899:R962" si="75">IF(ISBLANK(Q899),FALSE,IF(Q899 ="Yes",TRUE,IF(Q899="No",FALSE,Q899)))</f>
        <v>0</v>
      </c>
      <c r="S899" s="2" t="s">
        <v>1318</v>
      </c>
      <c r="T899" s="2" t="s">
        <v>1273</v>
      </c>
      <c r="U899" s="2" t="s">
        <v>1300</v>
      </c>
      <c r="V899" s="2" t="s">
        <v>1287</v>
      </c>
    </row>
    <row r="900" spans="1:22" ht="15.75" customHeight="1">
      <c r="A900" s="2" t="s">
        <v>1105</v>
      </c>
      <c r="B900" s="2" t="s">
        <v>1280</v>
      </c>
      <c r="C900" s="2">
        <v>166</v>
      </c>
      <c r="D900" s="2">
        <f t="shared" si="71"/>
        <v>1.66</v>
      </c>
      <c r="E900" s="2">
        <v>62.9</v>
      </c>
      <c r="F900" s="22">
        <f t="shared" si="72"/>
        <v>22.826244737988098</v>
      </c>
      <c r="G900" s="2" t="b">
        <v>0</v>
      </c>
      <c r="H900" s="2" t="b">
        <v>0</v>
      </c>
      <c r="I900" s="2" t="b">
        <v>0</v>
      </c>
      <c r="J900" s="2" t="b">
        <v>0</v>
      </c>
      <c r="K900" s="2" t="s">
        <v>1659</v>
      </c>
      <c r="L900" s="2">
        <v>169</v>
      </c>
      <c r="M900" s="2" t="b">
        <v>0</v>
      </c>
      <c r="N900" s="2" t="b">
        <f t="shared" si="73"/>
        <v>0</v>
      </c>
      <c r="O900" s="2" t="b">
        <v>0</v>
      </c>
      <c r="P900" s="2" t="b">
        <f t="shared" si="74"/>
        <v>0</v>
      </c>
      <c r="Q900" s="2" t="b">
        <v>0</v>
      </c>
      <c r="R900" s="2" t="b">
        <f t="shared" si="75"/>
        <v>0</v>
      </c>
      <c r="S900" s="2" t="s">
        <v>1265</v>
      </c>
      <c r="T900" s="2" t="s">
        <v>1273</v>
      </c>
      <c r="U900" s="2" t="s">
        <v>1274</v>
      </c>
      <c r="V900" s="2" t="s">
        <v>1283</v>
      </c>
    </row>
    <row r="901" spans="1:22" ht="15.75" customHeight="1">
      <c r="A901" s="2" t="s">
        <v>1106</v>
      </c>
      <c r="B901" s="2" t="s">
        <v>1276</v>
      </c>
      <c r="C901" s="2">
        <v>173</v>
      </c>
      <c r="D901" s="2">
        <f t="shared" si="71"/>
        <v>1.73</v>
      </c>
      <c r="E901" s="2">
        <v>61.7</v>
      </c>
      <c r="F901" s="22">
        <f t="shared" si="72"/>
        <v>20.615456580574026</v>
      </c>
      <c r="G901" s="2" t="b">
        <v>0</v>
      </c>
      <c r="H901" s="2" t="b">
        <v>0</v>
      </c>
      <c r="I901" s="2" t="b">
        <v>1</v>
      </c>
      <c r="J901" s="2" t="b">
        <v>0</v>
      </c>
      <c r="K901" s="2" t="s">
        <v>1562</v>
      </c>
      <c r="L901" s="2">
        <v>166</v>
      </c>
      <c r="M901" s="2" t="b">
        <v>0</v>
      </c>
      <c r="N901" s="2" t="b">
        <f t="shared" si="73"/>
        <v>0</v>
      </c>
      <c r="O901" s="2" t="b">
        <v>0</v>
      </c>
      <c r="P901" s="2" t="b">
        <f t="shared" si="74"/>
        <v>0</v>
      </c>
      <c r="Q901" s="2" t="b">
        <v>0</v>
      </c>
      <c r="R901" s="2" t="b">
        <f t="shared" si="75"/>
        <v>0</v>
      </c>
      <c r="S901" s="2" t="s">
        <v>1329</v>
      </c>
      <c r="T901" s="2" t="s">
        <v>1273</v>
      </c>
      <c r="U901" s="2" t="s">
        <v>1274</v>
      </c>
      <c r="V901" s="2" t="s">
        <v>1287</v>
      </c>
    </row>
    <row r="902" spans="1:22" ht="15.75" customHeight="1">
      <c r="A902" s="2" t="s">
        <v>1107</v>
      </c>
      <c r="B902" s="2" t="s">
        <v>1276</v>
      </c>
      <c r="C902" s="2">
        <v>160</v>
      </c>
      <c r="D902" s="2">
        <f t="shared" si="71"/>
        <v>1.6</v>
      </c>
      <c r="E902" s="2">
        <v>54.6</v>
      </c>
      <c r="F902" s="22">
        <f t="shared" si="72"/>
        <v>21.328124999999996</v>
      </c>
      <c r="G902" s="2" t="b">
        <v>0</v>
      </c>
      <c r="H902" s="2" t="b">
        <v>1</v>
      </c>
      <c r="I902" s="2" t="b">
        <v>0</v>
      </c>
      <c r="J902" s="2" t="b">
        <v>0</v>
      </c>
      <c r="K902" s="2" t="s">
        <v>1428</v>
      </c>
      <c r="L902" s="2">
        <v>151</v>
      </c>
      <c r="M902" s="2" t="b">
        <v>0</v>
      </c>
      <c r="N902" s="2" t="b">
        <f t="shared" si="73"/>
        <v>0</v>
      </c>
      <c r="O902" s="2" t="b">
        <v>0</v>
      </c>
      <c r="P902" s="2" t="b">
        <f t="shared" si="74"/>
        <v>0</v>
      </c>
      <c r="Q902" s="2" t="b">
        <v>0</v>
      </c>
      <c r="R902" s="2" t="b">
        <f t="shared" si="75"/>
        <v>0</v>
      </c>
      <c r="S902" s="2" t="s">
        <v>1329</v>
      </c>
      <c r="T902" s="2" t="s">
        <v>1290</v>
      </c>
      <c r="U902" s="2" t="s">
        <v>1300</v>
      </c>
      <c r="V902" s="2" t="s">
        <v>1275</v>
      </c>
    </row>
    <row r="903" spans="1:22" ht="15.75" customHeight="1">
      <c r="A903" s="2" t="s">
        <v>1108</v>
      </c>
      <c r="B903" s="2" t="s">
        <v>1301</v>
      </c>
      <c r="C903" s="2">
        <v>177</v>
      </c>
      <c r="D903" s="2">
        <f t="shared" si="71"/>
        <v>1.77</v>
      </c>
      <c r="E903" s="2">
        <v>88.7</v>
      </c>
      <c r="F903" s="22">
        <f t="shared" si="72"/>
        <v>28.312426186600273</v>
      </c>
      <c r="G903" s="2" t="b">
        <v>0</v>
      </c>
      <c r="H903" s="2" t="b">
        <v>1</v>
      </c>
      <c r="I903" s="2" t="b">
        <v>0</v>
      </c>
      <c r="J903" s="2" t="b">
        <v>1</v>
      </c>
      <c r="K903" s="2" t="s">
        <v>1316</v>
      </c>
      <c r="L903" s="2">
        <v>165</v>
      </c>
      <c r="M903" s="2" t="b">
        <v>1</v>
      </c>
      <c r="N903" s="2" t="b">
        <f t="shared" si="73"/>
        <v>1</v>
      </c>
      <c r="P903" s="2" t="b">
        <f t="shared" si="74"/>
        <v>0</v>
      </c>
      <c r="Q903" s="2" t="b">
        <v>1</v>
      </c>
      <c r="R903" s="2" t="b">
        <f t="shared" si="75"/>
        <v>1</v>
      </c>
      <c r="S903" s="2" t="s">
        <v>1312</v>
      </c>
      <c r="U903" s="2" t="s">
        <v>1300</v>
      </c>
      <c r="V903" s="2" t="s">
        <v>1279</v>
      </c>
    </row>
    <row r="904" spans="1:22" ht="15.75" customHeight="1">
      <c r="A904" s="2" t="s">
        <v>1109</v>
      </c>
      <c r="B904" s="2" t="s">
        <v>1280</v>
      </c>
      <c r="C904" s="2">
        <v>178</v>
      </c>
      <c r="D904" s="2">
        <f t="shared" si="71"/>
        <v>1.78</v>
      </c>
      <c r="E904" s="2">
        <v>79.8</v>
      </c>
      <c r="F904" s="22">
        <f t="shared" si="72"/>
        <v>25.186213861886124</v>
      </c>
      <c r="G904" s="2" t="b">
        <v>0</v>
      </c>
      <c r="H904" s="2" t="b">
        <v>0</v>
      </c>
      <c r="I904" s="2" t="b">
        <v>0</v>
      </c>
      <c r="J904" s="2" t="b">
        <v>0</v>
      </c>
      <c r="K904" s="2" t="s">
        <v>1544</v>
      </c>
      <c r="L904" s="2">
        <v>179</v>
      </c>
      <c r="M904" s="2" t="b">
        <v>0</v>
      </c>
      <c r="N904" s="2" t="b">
        <f t="shared" si="73"/>
        <v>0</v>
      </c>
      <c r="O904" s="2" t="b">
        <v>0</v>
      </c>
      <c r="P904" s="2" t="b">
        <f t="shared" si="74"/>
        <v>0</v>
      </c>
      <c r="Q904" s="2" t="b">
        <v>0</v>
      </c>
      <c r="R904" s="2" t="b">
        <f t="shared" si="75"/>
        <v>0</v>
      </c>
      <c r="S904" s="2" t="s">
        <v>1305</v>
      </c>
      <c r="T904" s="2" t="s">
        <v>1290</v>
      </c>
      <c r="U904" s="2" t="s">
        <v>1274</v>
      </c>
      <c r="V904" s="2" t="s">
        <v>1287</v>
      </c>
    </row>
    <row r="905" spans="1:22" ht="15.75" customHeight="1">
      <c r="A905" s="2" t="s">
        <v>1111</v>
      </c>
      <c r="B905" s="2" t="s">
        <v>1307</v>
      </c>
      <c r="C905" s="2">
        <v>165</v>
      </c>
      <c r="D905" s="2">
        <f t="shared" si="71"/>
        <v>1.65</v>
      </c>
      <c r="E905" s="2">
        <v>61.1</v>
      </c>
      <c r="F905" s="22">
        <f t="shared" si="72"/>
        <v>22.442607897153355</v>
      </c>
      <c r="G905" s="2" t="b">
        <v>0</v>
      </c>
      <c r="H905" s="2" t="b">
        <v>0</v>
      </c>
      <c r="I905" s="2" t="b">
        <v>0</v>
      </c>
      <c r="J905" s="2" t="b">
        <v>0</v>
      </c>
      <c r="K905" s="2" t="s">
        <v>1482</v>
      </c>
      <c r="L905" s="2">
        <v>224</v>
      </c>
      <c r="M905" s="2" t="s">
        <v>1273</v>
      </c>
      <c r="N905" s="2" t="b">
        <f t="shared" si="73"/>
        <v>0</v>
      </c>
      <c r="O905" s="2" t="s">
        <v>1273</v>
      </c>
      <c r="P905" s="2" t="b">
        <f t="shared" si="74"/>
        <v>0</v>
      </c>
      <c r="Q905" s="2" t="s">
        <v>1273</v>
      </c>
      <c r="R905" s="2" t="b">
        <f t="shared" si="75"/>
        <v>0</v>
      </c>
      <c r="S905" s="2" t="s">
        <v>1295</v>
      </c>
      <c r="T905" s="2" t="s">
        <v>1273</v>
      </c>
      <c r="U905" s="2" t="s">
        <v>1300</v>
      </c>
      <c r="V905" s="2" t="s">
        <v>1296</v>
      </c>
    </row>
    <row r="906" spans="1:22" ht="15.75" customHeight="1">
      <c r="A906" s="2" t="s">
        <v>1112</v>
      </c>
      <c r="B906" s="2" t="s">
        <v>1301</v>
      </c>
      <c r="C906" s="2">
        <v>168</v>
      </c>
      <c r="D906" s="2">
        <f t="shared" si="71"/>
        <v>1.68</v>
      </c>
      <c r="E906" s="2">
        <v>89.8</v>
      </c>
      <c r="F906" s="22">
        <f t="shared" si="72"/>
        <v>31.816893424036284</v>
      </c>
      <c r="G906" s="2" t="b">
        <v>1</v>
      </c>
      <c r="H906" s="2" t="b">
        <v>1</v>
      </c>
      <c r="I906" s="2" t="b">
        <v>0</v>
      </c>
      <c r="J906" s="2" t="b">
        <v>0</v>
      </c>
      <c r="K906" s="2" t="s">
        <v>1549</v>
      </c>
      <c r="L906" s="2">
        <v>204</v>
      </c>
      <c r="M906" s="2" t="b">
        <v>0</v>
      </c>
      <c r="N906" s="2" t="b">
        <f t="shared" si="73"/>
        <v>0</v>
      </c>
      <c r="O906" s="2" t="b">
        <v>1</v>
      </c>
      <c r="P906" s="2" t="b">
        <f t="shared" si="74"/>
        <v>1</v>
      </c>
      <c r="Q906" s="2" t="b">
        <v>1</v>
      </c>
      <c r="R906" s="2" t="b">
        <f t="shared" si="75"/>
        <v>1</v>
      </c>
      <c r="S906" s="2" t="s">
        <v>1309</v>
      </c>
      <c r="T906" s="2" t="s">
        <v>1290</v>
      </c>
      <c r="U906" s="2" t="s">
        <v>1300</v>
      </c>
      <c r="V906" s="2" t="s">
        <v>1279</v>
      </c>
    </row>
    <row r="907" spans="1:22" ht="15.75" customHeight="1">
      <c r="A907" s="2" t="s">
        <v>1113</v>
      </c>
      <c r="B907" s="2" t="s">
        <v>1284</v>
      </c>
      <c r="C907" s="2">
        <v>162</v>
      </c>
      <c r="D907" s="2">
        <f t="shared" si="71"/>
        <v>1.62</v>
      </c>
      <c r="E907" s="2">
        <v>67.3</v>
      </c>
      <c r="F907" s="22">
        <f t="shared" si="72"/>
        <v>25.643956713915557</v>
      </c>
      <c r="G907" s="2" t="b">
        <v>0</v>
      </c>
      <c r="H907" s="2" t="b">
        <v>0</v>
      </c>
      <c r="I907" s="2" t="b">
        <v>0</v>
      </c>
      <c r="J907" s="2" t="b">
        <v>0</v>
      </c>
      <c r="K907" s="2" t="s">
        <v>1578</v>
      </c>
      <c r="L907" s="2">
        <v>162</v>
      </c>
      <c r="M907" s="2" t="b">
        <v>0</v>
      </c>
      <c r="N907" s="2" t="b">
        <f t="shared" si="73"/>
        <v>0</v>
      </c>
      <c r="O907" s="2" t="b">
        <v>0</v>
      </c>
      <c r="P907" s="2" t="b">
        <f t="shared" si="74"/>
        <v>0</v>
      </c>
      <c r="Q907" s="2" t="b">
        <v>0</v>
      </c>
      <c r="R907" s="2" t="b">
        <f t="shared" si="75"/>
        <v>0</v>
      </c>
      <c r="S907" s="2" t="s">
        <v>1265</v>
      </c>
      <c r="T907" s="2" t="s">
        <v>1290</v>
      </c>
      <c r="U907" s="2" t="s">
        <v>1278</v>
      </c>
      <c r="V907" s="2" t="s">
        <v>1275</v>
      </c>
    </row>
    <row r="908" spans="1:22" ht="15.75" customHeight="1">
      <c r="A908" s="2" t="s">
        <v>1114</v>
      </c>
      <c r="B908" s="2" t="s">
        <v>1284</v>
      </c>
      <c r="C908" s="2">
        <v>157</v>
      </c>
      <c r="D908" s="2">
        <f t="shared" si="71"/>
        <v>1.57</v>
      </c>
      <c r="E908" s="2">
        <v>56.2</v>
      </c>
      <c r="F908" s="22">
        <f t="shared" si="72"/>
        <v>22.800113594872002</v>
      </c>
      <c r="G908" s="2" t="b">
        <v>0</v>
      </c>
      <c r="H908" s="2" t="b">
        <v>0</v>
      </c>
      <c r="I908" s="2" t="b">
        <v>1</v>
      </c>
      <c r="J908" s="2" t="b">
        <v>0</v>
      </c>
      <c r="K908" s="2" t="s">
        <v>1660</v>
      </c>
      <c r="L908" s="2">
        <v>166</v>
      </c>
      <c r="M908" s="2" t="b">
        <v>0</v>
      </c>
      <c r="N908" s="2" t="b">
        <f t="shared" si="73"/>
        <v>0</v>
      </c>
      <c r="O908" s="2" t="b">
        <v>0</v>
      </c>
      <c r="P908" s="2" t="b">
        <f t="shared" si="74"/>
        <v>0</v>
      </c>
      <c r="Q908" s="2" t="b">
        <v>0</v>
      </c>
      <c r="R908" s="2" t="b">
        <f t="shared" si="75"/>
        <v>0</v>
      </c>
      <c r="S908" s="2" t="s">
        <v>1289</v>
      </c>
      <c r="T908" s="2" t="s">
        <v>1290</v>
      </c>
      <c r="U908" s="2" t="s">
        <v>1300</v>
      </c>
      <c r="V908" s="2" t="s">
        <v>1275</v>
      </c>
    </row>
    <row r="909" spans="1:22" ht="15.75" customHeight="1">
      <c r="A909" s="2" t="s">
        <v>1115</v>
      </c>
      <c r="B909" s="2" t="s">
        <v>1280</v>
      </c>
      <c r="C909" s="2">
        <v>151</v>
      </c>
      <c r="D909" s="2">
        <f t="shared" si="71"/>
        <v>1.51</v>
      </c>
      <c r="E909" s="2">
        <v>47</v>
      </c>
      <c r="F909" s="22">
        <f t="shared" si="72"/>
        <v>20.613131003026183</v>
      </c>
      <c r="G909" s="2" t="b">
        <v>0</v>
      </c>
      <c r="H909" s="2" t="b">
        <v>1</v>
      </c>
      <c r="I909" s="2" t="b">
        <v>0</v>
      </c>
      <c r="J909" s="2" t="b">
        <v>0</v>
      </c>
      <c r="K909" s="2" t="s">
        <v>1661</v>
      </c>
      <c r="L909" s="2">
        <v>228</v>
      </c>
      <c r="M909" s="2" t="b">
        <v>0</v>
      </c>
      <c r="N909" s="2" t="b">
        <f t="shared" si="73"/>
        <v>0</v>
      </c>
      <c r="O909" s="2" t="b">
        <v>0</v>
      </c>
      <c r="P909" s="2" t="b">
        <f t="shared" si="74"/>
        <v>0</v>
      </c>
      <c r="Q909" s="2" t="b">
        <v>0</v>
      </c>
      <c r="R909" s="2" t="b">
        <f t="shared" si="75"/>
        <v>0</v>
      </c>
      <c r="S909" s="2" t="s">
        <v>1289</v>
      </c>
      <c r="T909" s="2" t="s">
        <v>1273</v>
      </c>
      <c r="U909" s="2" t="s">
        <v>1274</v>
      </c>
      <c r="V909" s="2" t="s">
        <v>1287</v>
      </c>
    </row>
    <row r="910" spans="1:22" ht="15.75" customHeight="1">
      <c r="A910" s="2" t="s">
        <v>1116</v>
      </c>
      <c r="B910" s="2" t="s">
        <v>1284</v>
      </c>
      <c r="C910" s="2">
        <v>173</v>
      </c>
      <c r="D910" s="2">
        <f t="shared" si="71"/>
        <v>1.73</v>
      </c>
      <c r="E910" s="2">
        <v>101.1</v>
      </c>
      <c r="F910" s="22">
        <f t="shared" si="72"/>
        <v>33.779945871896821</v>
      </c>
      <c r="G910" s="2" t="b">
        <v>0</v>
      </c>
      <c r="H910" s="2" t="b">
        <v>0</v>
      </c>
      <c r="I910" s="2" t="b">
        <v>0</v>
      </c>
      <c r="J910" s="2" t="b">
        <v>1</v>
      </c>
      <c r="K910" s="2" t="s">
        <v>1600</v>
      </c>
      <c r="L910" s="2">
        <v>160</v>
      </c>
      <c r="M910" s="2" t="b">
        <v>1</v>
      </c>
      <c r="N910" s="2" t="b">
        <f t="shared" si="73"/>
        <v>1</v>
      </c>
      <c r="O910" s="2" t="b">
        <v>0</v>
      </c>
      <c r="P910" s="2" t="b">
        <f t="shared" si="74"/>
        <v>0</v>
      </c>
      <c r="Q910" s="2" t="b">
        <v>1</v>
      </c>
      <c r="R910" s="2" t="b">
        <f t="shared" si="75"/>
        <v>1</v>
      </c>
      <c r="S910" s="2" t="s">
        <v>1295</v>
      </c>
      <c r="T910" s="2" t="s">
        <v>1290</v>
      </c>
      <c r="U910" s="2" t="s">
        <v>1278</v>
      </c>
      <c r="V910" s="2" t="s">
        <v>1279</v>
      </c>
    </row>
    <row r="911" spans="1:22" ht="15.75" customHeight="1">
      <c r="A911" s="2" t="s">
        <v>1117</v>
      </c>
      <c r="B911" s="2" t="s">
        <v>1280</v>
      </c>
      <c r="C911" s="2">
        <v>168</v>
      </c>
      <c r="D911" s="2">
        <f t="shared" si="71"/>
        <v>1.68</v>
      </c>
      <c r="E911" s="2">
        <v>98.8</v>
      </c>
      <c r="F911" s="22">
        <f t="shared" si="72"/>
        <v>35.005668934240369</v>
      </c>
      <c r="G911" s="2" t="b">
        <v>1</v>
      </c>
      <c r="H911" s="2" t="b">
        <v>0</v>
      </c>
      <c r="I911" s="2" t="b">
        <v>0</v>
      </c>
      <c r="J911" s="2" t="b">
        <v>0</v>
      </c>
      <c r="K911" s="2" t="s">
        <v>1551</v>
      </c>
      <c r="L911" s="2">
        <v>194</v>
      </c>
      <c r="M911" s="2" t="b">
        <v>0</v>
      </c>
      <c r="N911" s="2" t="b">
        <f t="shared" si="73"/>
        <v>0</v>
      </c>
      <c r="O911" s="2" t="b">
        <v>1</v>
      </c>
      <c r="P911" s="2" t="b">
        <f t="shared" si="74"/>
        <v>1</v>
      </c>
      <c r="Q911" s="2" t="b">
        <v>1</v>
      </c>
      <c r="R911" s="2" t="b">
        <f t="shared" si="75"/>
        <v>1</v>
      </c>
      <c r="S911" s="2" t="s">
        <v>1318</v>
      </c>
      <c r="T911" s="2" t="s">
        <v>1273</v>
      </c>
      <c r="U911" s="2" t="s">
        <v>1300</v>
      </c>
      <c r="V911" s="2" t="s">
        <v>1283</v>
      </c>
    </row>
    <row r="912" spans="1:22" ht="15.75" customHeight="1">
      <c r="A912" s="2" t="s">
        <v>1118</v>
      </c>
      <c r="B912" s="2" t="s">
        <v>1301</v>
      </c>
      <c r="C912" s="2">
        <v>170</v>
      </c>
      <c r="D912" s="2">
        <f t="shared" si="71"/>
        <v>1.7</v>
      </c>
      <c r="E912" s="2">
        <v>88.5</v>
      </c>
      <c r="F912" s="22">
        <f t="shared" si="72"/>
        <v>30.62283737024222</v>
      </c>
      <c r="G912" s="2" t="b">
        <v>0</v>
      </c>
      <c r="H912" s="2" t="b">
        <v>0</v>
      </c>
      <c r="I912" s="2" t="b">
        <v>0</v>
      </c>
      <c r="J912" s="2" t="b">
        <v>1</v>
      </c>
      <c r="K912" s="2" t="s">
        <v>1556</v>
      </c>
      <c r="L912" s="2">
        <v>225</v>
      </c>
      <c r="M912" s="2" t="b">
        <v>1</v>
      </c>
      <c r="N912" s="2" t="b">
        <f t="shared" si="73"/>
        <v>1</v>
      </c>
      <c r="O912" s="2" t="b">
        <v>0</v>
      </c>
      <c r="P912" s="2" t="b">
        <f t="shared" si="74"/>
        <v>0</v>
      </c>
      <c r="Q912" s="2" t="b">
        <v>1</v>
      </c>
      <c r="R912" s="2" t="b">
        <f t="shared" si="75"/>
        <v>1</v>
      </c>
      <c r="S912" s="2" t="s">
        <v>1318</v>
      </c>
      <c r="T912" s="2" t="s">
        <v>1273</v>
      </c>
      <c r="U912" s="2" t="s">
        <v>1274</v>
      </c>
      <c r="V912" s="2" t="s">
        <v>1287</v>
      </c>
    </row>
    <row r="913" spans="1:22" ht="15.75" customHeight="1">
      <c r="A913" s="2" t="s">
        <v>1119</v>
      </c>
      <c r="B913" s="2" t="s">
        <v>1284</v>
      </c>
      <c r="C913" s="2">
        <v>165</v>
      </c>
      <c r="D913" s="2">
        <f t="shared" si="71"/>
        <v>1.65</v>
      </c>
      <c r="E913" s="2">
        <v>64.7</v>
      </c>
      <c r="F913" s="22">
        <f t="shared" si="72"/>
        <v>23.764921946740131</v>
      </c>
      <c r="G913" s="2" t="b">
        <v>0</v>
      </c>
      <c r="H913" s="2" t="b">
        <v>1</v>
      </c>
      <c r="I913" s="2" t="b">
        <v>0</v>
      </c>
      <c r="J913" s="2" t="b">
        <v>0</v>
      </c>
      <c r="K913" s="2" t="s">
        <v>1574</v>
      </c>
      <c r="L913" s="2">
        <v>166</v>
      </c>
      <c r="M913" s="2" t="b">
        <v>0</v>
      </c>
      <c r="N913" s="2" t="b">
        <f t="shared" si="73"/>
        <v>0</v>
      </c>
      <c r="O913" s="2" t="b">
        <v>0</v>
      </c>
      <c r="P913" s="2" t="b">
        <f t="shared" si="74"/>
        <v>0</v>
      </c>
      <c r="Q913" s="2" t="b">
        <v>0</v>
      </c>
      <c r="R913" s="2" t="b">
        <f t="shared" si="75"/>
        <v>0</v>
      </c>
      <c r="S913" s="2" t="s">
        <v>1318</v>
      </c>
      <c r="T913" s="2" t="s">
        <v>1290</v>
      </c>
      <c r="U913" s="2" t="s">
        <v>1278</v>
      </c>
      <c r="V913" s="2" t="s">
        <v>1275</v>
      </c>
    </row>
    <row r="914" spans="1:22" ht="15.75" customHeight="1">
      <c r="A914" s="2" t="s">
        <v>1120</v>
      </c>
      <c r="B914" s="2" t="s">
        <v>1280</v>
      </c>
      <c r="C914" s="2">
        <v>168</v>
      </c>
      <c r="D914" s="2">
        <f t="shared" si="71"/>
        <v>1.68</v>
      </c>
      <c r="E914" s="2">
        <v>61.7</v>
      </c>
      <c r="F914" s="22">
        <f t="shared" si="72"/>
        <v>21.860827664399096</v>
      </c>
      <c r="G914" s="2" t="b">
        <v>0</v>
      </c>
      <c r="H914" s="2" t="b">
        <v>0</v>
      </c>
      <c r="I914" s="2" t="b">
        <v>0</v>
      </c>
      <c r="J914" s="2" t="b">
        <v>0</v>
      </c>
      <c r="K914" s="2" t="s">
        <v>1345</v>
      </c>
      <c r="L914" s="2">
        <v>229</v>
      </c>
      <c r="M914" s="2" t="b">
        <v>0</v>
      </c>
      <c r="N914" s="2" t="b">
        <f t="shared" si="73"/>
        <v>0</v>
      </c>
      <c r="O914" s="2" t="b">
        <v>0</v>
      </c>
      <c r="P914" s="2" t="b">
        <f t="shared" si="74"/>
        <v>0</v>
      </c>
      <c r="Q914" s="2" t="b">
        <v>0</v>
      </c>
      <c r="R914" s="2" t="b">
        <f t="shared" si="75"/>
        <v>0</v>
      </c>
      <c r="S914" s="2" t="s">
        <v>1265</v>
      </c>
      <c r="T914" s="2" t="s">
        <v>1273</v>
      </c>
      <c r="U914" s="2" t="s">
        <v>1274</v>
      </c>
      <c r="V914" s="2" t="s">
        <v>1275</v>
      </c>
    </row>
    <row r="915" spans="1:22" ht="15.75" customHeight="1">
      <c r="A915" s="2" t="s">
        <v>1121</v>
      </c>
      <c r="B915" s="2" t="s">
        <v>1270</v>
      </c>
      <c r="C915" s="2">
        <v>177</v>
      </c>
      <c r="D915" s="2">
        <f t="shared" si="71"/>
        <v>1.77</v>
      </c>
      <c r="E915" s="2">
        <v>82.2</v>
      </c>
      <c r="F915" s="22">
        <f t="shared" si="72"/>
        <v>26.237671167289093</v>
      </c>
      <c r="G915" s="2" t="b">
        <v>1</v>
      </c>
      <c r="H915" s="2" t="b">
        <v>0</v>
      </c>
      <c r="I915" s="2" t="b">
        <v>0</v>
      </c>
      <c r="J915" s="2" t="b">
        <v>0</v>
      </c>
      <c r="K915" s="2" t="s">
        <v>1660</v>
      </c>
      <c r="L915" s="2">
        <v>177</v>
      </c>
      <c r="M915" s="2" t="b">
        <v>0</v>
      </c>
      <c r="N915" s="2" t="b">
        <f t="shared" si="73"/>
        <v>0</v>
      </c>
      <c r="O915" s="2" t="b">
        <v>0</v>
      </c>
      <c r="P915" s="2" t="b">
        <f t="shared" si="74"/>
        <v>0</v>
      </c>
      <c r="Q915" s="2" t="b">
        <v>0</v>
      </c>
      <c r="R915" s="2" t="b">
        <f t="shared" si="75"/>
        <v>0</v>
      </c>
      <c r="S915" s="2" t="s">
        <v>1289</v>
      </c>
      <c r="T915" s="2" t="s">
        <v>1273</v>
      </c>
      <c r="U915" s="2" t="s">
        <v>1278</v>
      </c>
      <c r="V915" s="2" t="s">
        <v>1287</v>
      </c>
    </row>
    <row r="916" spans="1:22" ht="15.75" customHeight="1">
      <c r="A916" s="2" t="s">
        <v>1122</v>
      </c>
      <c r="B916" s="2" t="s">
        <v>1319</v>
      </c>
      <c r="C916" s="2">
        <v>175</v>
      </c>
      <c r="D916" s="2">
        <f t="shared" si="71"/>
        <v>1.75</v>
      </c>
      <c r="E916" s="2">
        <v>104.3</v>
      </c>
      <c r="F916" s="22">
        <f t="shared" si="72"/>
        <v>34.057142857142857</v>
      </c>
      <c r="G916" s="2" t="b">
        <v>0</v>
      </c>
      <c r="H916" s="2" t="b">
        <v>0</v>
      </c>
      <c r="I916" s="2" t="b">
        <v>1</v>
      </c>
      <c r="J916" s="2" t="b">
        <v>1</v>
      </c>
      <c r="K916" s="2" t="s">
        <v>1519</v>
      </c>
      <c r="L916" s="2">
        <v>201</v>
      </c>
      <c r="M916" s="2" t="b">
        <v>1</v>
      </c>
      <c r="N916" s="2" t="b">
        <f t="shared" si="73"/>
        <v>1</v>
      </c>
      <c r="O916" s="2" t="b">
        <v>0</v>
      </c>
      <c r="P916" s="2" t="b">
        <f t="shared" si="74"/>
        <v>0</v>
      </c>
      <c r="Q916" s="2" t="b">
        <v>1</v>
      </c>
      <c r="R916" s="2" t="b">
        <f t="shared" si="75"/>
        <v>1</v>
      </c>
      <c r="S916" s="2" t="s">
        <v>1299</v>
      </c>
      <c r="T916" s="2" t="s">
        <v>1290</v>
      </c>
      <c r="U916" s="2" t="s">
        <v>1278</v>
      </c>
      <c r="V916" s="2" t="s">
        <v>1283</v>
      </c>
    </row>
    <row r="917" spans="1:22" ht="15.75" customHeight="1">
      <c r="A917" s="2" t="s">
        <v>1123</v>
      </c>
      <c r="B917" s="2" t="s">
        <v>1307</v>
      </c>
      <c r="C917" s="2">
        <v>152</v>
      </c>
      <c r="D917" s="2">
        <f t="shared" si="71"/>
        <v>1.52</v>
      </c>
      <c r="E917" s="2">
        <v>75.900000000000006</v>
      </c>
      <c r="F917" s="22">
        <f t="shared" si="72"/>
        <v>32.851454293628812</v>
      </c>
      <c r="G917" s="2" t="b">
        <v>0</v>
      </c>
      <c r="H917" s="2" t="b">
        <v>1</v>
      </c>
      <c r="I917" s="2" t="b">
        <v>1</v>
      </c>
      <c r="J917" s="2" t="b">
        <v>1</v>
      </c>
      <c r="K917" s="2" t="s">
        <v>1323</v>
      </c>
      <c r="L917" s="2">
        <v>184</v>
      </c>
      <c r="M917" s="2" t="b">
        <v>1</v>
      </c>
      <c r="N917" s="2" t="b">
        <f t="shared" si="73"/>
        <v>1</v>
      </c>
      <c r="O917" s="2" t="b">
        <v>1</v>
      </c>
      <c r="P917" s="2" t="b">
        <f t="shared" si="74"/>
        <v>1</v>
      </c>
      <c r="Q917" s="2" t="b">
        <v>1</v>
      </c>
      <c r="R917" s="2" t="b">
        <f t="shared" si="75"/>
        <v>1</v>
      </c>
      <c r="S917" s="2" t="s">
        <v>1292</v>
      </c>
      <c r="T917" s="2" t="s">
        <v>1290</v>
      </c>
      <c r="U917" s="2" t="s">
        <v>1274</v>
      </c>
      <c r="V917" s="2" t="s">
        <v>1275</v>
      </c>
    </row>
    <row r="918" spans="1:22" ht="15.75" customHeight="1">
      <c r="A918" s="2" t="s">
        <v>1124</v>
      </c>
      <c r="B918" s="2" t="s">
        <v>1270</v>
      </c>
      <c r="C918" s="2">
        <v>163</v>
      </c>
      <c r="D918" s="2">
        <f t="shared" si="71"/>
        <v>1.63</v>
      </c>
      <c r="E918" s="2">
        <v>84.4</v>
      </c>
      <c r="F918" s="22">
        <f t="shared" si="72"/>
        <v>31.766344235763487</v>
      </c>
      <c r="G918" s="2" t="b">
        <v>1</v>
      </c>
      <c r="H918" s="2" t="b">
        <v>0</v>
      </c>
      <c r="I918" s="2" t="b">
        <v>0</v>
      </c>
      <c r="J918" s="2" t="b">
        <v>0</v>
      </c>
      <c r="K918" s="2" t="s">
        <v>1662</v>
      </c>
      <c r="L918" s="2">
        <v>203</v>
      </c>
      <c r="M918" s="2" t="b">
        <v>1</v>
      </c>
      <c r="N918" s="2" t="b">
        <f t="shared" si="73"/>
        <v>1</v>
      </c>
      <c r="O918" s="2" t="b">
        <v>0</v>
      </c>
      <c r="P918" s="2" t="b">
        <f t="shared" si="74"/>
        <v>0</v>
      </c>
      <c r="Q918" s="2" t="b">
        <v>1</v>
      </c>
      <c r="R918" s="2" t="b">
        <f t="shared" si="75"/>
        <v>1</v>
      </c>
      <c r="S918" s="2" t="s">
        <v>1286</v>
      </c>
      <c r="T918" s="2" t="s">
        <v>1290</v>
      </c>
      <c r="U918" s="2" t="s">
        <v>1278</v>
      </c>
      <c r="V918" s="2" t="s">
        <v>1296</v>
      </c>
    </row>
    <row r="919" spans="1:22" ht="15.75" customHeight="1">
      <c r="A919" s="2" t="s">
        <v>1125</v>
      </c>
      <c r="B919" s="2" t="s">
        <v>1276</v>
      </c>
      <c r="C919" s="2">
        <v>166</v>
      </c>
      <c r="D919" s="2">
        <f t="shared" si="71"/>
        <v>1.66</v>
      </c>
      <c r="E919" s="2">
        <v>90.7</v>
      </c>
      <c r="F919" s="22">
        <f t="shared" si="72"/>
        <v>32.914791696908118</v>
      </c>
      <c r="G919" s="2" t="b">
        <v>1</v>
      </c>
      <c r="H919" s="2" t="b">
        <v>1</v>
      </c>
      <c r="I919" s="2" t="b">
        <v>0</v>
      </c>
      <c r="J919" s="2" t="b">
        <v>1</v>
      </c>
      <c r="K919" s="2" t="s">
        <v>1477</v>
      </c>
      <c r="L919" s="2">
        <v>189</v>
      </c>
      <c r="M919" s="2" t="b">
        <v>1</v>
      </c>
      <c r="N919" s="2" t="b">
        <f t="shared" si="73"/>
        <v>1</v>
      </c>
      <c r="O919" s="2" t="b">
        <v>0</v>
      </c>
      <c r="P919" s="2" t="b">
        <f t="shared" si="74"/>
        <v>0</v>
      </c>
      <c r="Q919" s="2" t="b">
        <v>1</v>
      </c>
      <c r="R919" s="2" t="b">
        <f t="shared" si="75"/>
        <v>1</v>
      </c>
      <c r="S919" s="2" t="s">
        <v>1312</v>
      </c>
      <c r="T919" s="2" t="s">
        <v>1273</v>
      </c>
      <c r="U919" s="2" t="s">
        <v>1278</v>
      </c>
      <c r="V919" s="2" t="s">
        <v>1287</v>
      </c>
    </row>
    <row r="920" spans="1:22" ht="15.75" customHeight="1">
      <c r="A920" s="2" t="s">
        <v>1126</v>
      </c>
      <c r="B920" s="2" t="s">
        <v>1293</v>
      </c>
      <c r="C920" s="2">
        <v>161</v>
      </c>
      <c r="D920" s="2">
        <f t="shared" si="71"/>
        <v>1.61</v>
      </c>
      <c r="E920" s="2">
        <v>87.6</v>
      </c>
      <c r="F920" s="22">
        <f t="shared" si="72"/>
        <v>33.794992477142081</v>
      </c>
      <c r="G920" s="2" t="b">
        <v>1</v>
      </c>
      <c r="H920" s="2" t="b">
        <v>0</v>
      </c>
      <c r="I920" s="2" t="b">
        <v>0</v>
      </c>
      <c r="J920" s="2" t="b">
        <v>1</v>
      </c>
      <c r="K920" s="2" t="s">
        <v>1382</v>
      </c>
      <c r="L920" s="2">
        <v>151</v>
      </c>
      <c r="M920" s="2" t="b">
        <v>1</v>
      </c>
      <c r="N920" s="2" t="b">
        <f t="shared" si="73"/>
        <v>1</v>
      </c>
      <c r="O920" s="2" t="b">
        <v>0</v>
      </c>
      <c r="P920" s="2" t="b">
        <f t="shared" si="74"/>
        <v>0</v>
      </c>
      <c r="Q920" s="2" t="b">
        <v>1</v>
      </c>
      <c r="R920" s="2" t="b">
        <f t="shared" si="75"/>
        <v>1</v>
      </c>
      <c r="S920" s="2" t="s">
        <v>1289</v>
      </c>
      <c r="U920" s="2" t="s">
        <v>1278</v>
      </c>
      <c r="V920" s="2" t="s">
        <v>1279</v>
      </c>
    </row>
    <row r="921" spans="1:22" ht="15.75" customHeight="1">
      <c r="A921" s="2" t="s">
        <v>1127</v>
      </c>
      <c r="B921" s="2" t="s">
        <v>1307</v>
      </c>
      <c r="C921" s="2">
        <v>172</v>
      </c>
      <c r="D921" s="2">
        <f t="shared" si="71"/>
        <v>1.72</v>
      </c>
      <c r="E921" s="2">
        <v>61.7</v>
      </c>
      <c r="F921" s="22">
        <f t="shared" si="72"/>
        <v>20.855868036776638</v>
      </c>
      <c r="G921" s="2" t="b">
        <v>0</v>
      </c>
      <c r="H921" s="2" t="b">
        <v>1</v>
      </c>
      <c r="I921" s="2" t="b">
        <v>1</v>
      </c>
      <c r="J921" s="2" t="b">
        <v>0</v>
      </c>
      <c r="K921" s="2" t="s">
        <v>1621</v>
      </c>
      <c r="L921" s="2">
        <v>195</v>
      </c>
      <c r="M921" s="2" t="b">
        <v>0</v>
      </c>
      <c r="N921" s="2" t="b">
        <f t="shared" si="73"/>
        <v>0</v>
      </c>
      <c r="O921" s="2" t="b">
        <v>0</v>
      </c>
      <c r="P921" s="2" t="b">
        <f t="shared" si="74"/>
        <v>0</v>
      </c>
      <c r="Q921" s="2" t="b">
        <v>0</v>
      </c>
      <c r="R921" s="2" t="b">
        <f t="shared" si="75"/>
        <v>0</v>
      </c>
      <c r="S921" s="2" t="s">
        <v>1318</v>
      </c>
      <c r="T921" s="2" t="s">
        <v>1273</v>
      </c>
      <c r="U921" s="2" t="s">
        <v>1278</v>
      </c>
      <c r="V921" s="2" t="s">
        <v>1279</v>
      </c>
    </row>
    <row r="922" spans="1:22" ht="15.75" customHeight="1">
      <c r="A922" s="2" t="s">
        <v>1128</v>
      </c>
      <c r="B922" s="2" t="s">
        <v>1301</v>
      </c>
      <c r="C922" s="2">
        <v>173</v>
      </c>
      <c r="D922" s="2">
        <f t="shared" si="71"/>
        <v>1.73</v>
      </c>
      <c r="E922" s="2">
        <v>78.599999999999994</v>
      </c>
      <c r="F922" s="22">
        <f t="shared" si="72"/>
        <v>26.262153763907911</v>
      </c>
      <c r="G922" s="2" t="b">
        <v>0</v>
      </c>
      <c r="H922" s="2" t="b">
        <v>0</v>
      </c>
      <c r="I922" s="2" t="b">
        <v>1</v>
      </c>
      <c r="J922" s="2" t="b">
        <v>0</v>
      </c>
      <c r="K922" s="2" t="s">
        <v>1506</v>
      </c>
      <c r="L922" s="2">
        <v>201</v>
      </c>
      <c r="M922" s="2" t="b">
        <v>0</v>
      </c>
      <c r="N922" s="2" t="b">
        <f t="shared" si="73"/>
        <v>0</v>
      </c>
      <c r="O922" s="2" t="b">
        <v>0</v>
      </c>
      <c r="P922" s="2" t="b">
        <f t="shared" si="74"/>
        <v>0</v>
      </c>
      <c r="Q922" s="2" t="b">
        <v>0</v>
      </c>
      <c r="R922" s="2" t="b">
        <f t="shared" si="75"/>
        <v>0</v>
      </c>
      <c r="S922" s="2" t="s">
        <v>1272</v>
      </c>
      <c r="T922" s="2" t="s">
        <v>1273</v>
      </c>
      <c r="U922" s="2" t="s">
        <v>1274</v>
      </c>
      <c r="V922" s="2" t="s">
        <v>1296</v>
      </c>
    </row>
    <row r="923" spans="1:22" ht="15.75" customHeight="1">
      <c r="A923" s="2" t="s">
        <v>1129</v>
      </c>
      <c r="B923" s="2" t="s">
        <v>1276</v>
      </c>
      <c r="C923" s="2">
        <v>162</v>
      </c>
      <c r="D923" s="2">
        <f t="shared" si="71"/>
        <v>1.62</v>
      </c>
      <c r="E923" s="2">
        <v>73.900000000000006</v>
      </c>
      <c r="F923" s="22">
        <f t="shared" si="72"/>
        <v>28.158817253467458</v>
      </c>
      <c r="G923" s="2" t="b">
        <v>0</v>
      </c>
      <c r="H923" s="2" t="b">
        <v>0</v>
      </c>
      <c r="I923" s="2" t="b">
        <v>1</v>
      </c>
      <c r="J923" s="2" t="b">
        <v>1</v>
      </c>
      <c r="K923" s="2" t="s">
        <v>1351</v>
      </c>
      <c r="L923" s="2">
        <v>227</v>
      </c>
      <c r="M923" s="2" t="b">
        <v>1</v>
      </c>
      <c r="N923" s="2" t="b">
        <f t="shared" si="73"/>
        <v>1</v>
      </c>
      <c r="O923" s="2" t="b">
        <v>0</v>
      </c>
      <c r="P923" s="2" t="b">
        <f t="shared" si="74"/>
        <v>0</v>
      </c>
      <c r="Q923" s="2" t="b">
        <v>1</v>
      </c>
      <c r="R923" s="2" t="b">
        <f t="shared" si="75"/>
        <v>1</v>
      </c>
      <c r="S923" s="2" t="s">
        <v>1272</v>
      </c>
      <c r="T923" s="2" t="s">
        <v>1290</v>
      </c>
      <c r="U923" s="2" t="s">
        <v>1278</v>
      </c>
      <c r="V923" s="2" t="s">
        <v>1275</v>
      </c>
    </row>
    <row r="924" spans="1:22" ht="15.75" customHeight="1">
      <c r="A924" s="2" t="s">
        <v>1130</v>
      </c>
      <c r="B924" s="2" t="s">
        <v>1301</v>
      </c>
      <c r="C924" s="2">
        <v>168</v>
      </c>
      <c r="D924" s="2">
        <f t="shared" si="71"/>
        <v>1.68</v>
      </c>
      <c r="E924" s="2">
        <v>92</v>
      </c>
      <c r="F924" s="22">
        <f t="shared" si="72"/>
        <v>32.596371882086174</v>
      </c>
      <c r="G924" s="2" t="b">
        <v>0</v>
      </c>
      <c r="H924" s="2" t="b">
        <v>1</v>
      </c>
      <c r="I924" s="2" t="b">
        <v>0</v>
      </c>
      <c r="J924" s="2" t="b">
        <v>0</v>
      </c>
      <c r="K924" s="2" t="s">
        <v>1583</v>
      </c>
      <c r="L924" s="2">
        <v>159</v>
      </c>
      <c r="M924" s="2" t="b">
        <v>0</v>
      </c>
      <c r="N924" s="2" t="b">
        <f t="shared" si="73"/>
        <v>0</v>
      </c>
      <c r="O924" s="2" t="b">
        <v>1</v>
      </c>
      <c r="P924" s="2" t="b">
        <f t="shared" si="74"/>
        <v>1</v>
      </c>
      <c r="Q924" s="2" t="b">
        <v>1</v>
      </c>
      <c r="R924" s="2" t="b">
        <f t="shared" si="75"/>
        <v>1</v>
      </c>
      <c r="S924" s="2" t="s">
        <v>1329</v>
      </c>
      <c r="T924" s="2" t="s">
        <v>1273</v>
      </c>
      <c r="U924" s="2" t="s">
        <v>1300</v>
      </c>
      <c r="V924" s="2" t="s">
        <v>1275</v>
      </c>
    </row>
    <row r="925" spans="1:22" ht="15.75" customHeight="1">
      <c r="A925" s="2" t="s">
        <v>1131</v>
      </c>
      <c r="B925" s="2" t="s">
        <v>1319</v>
      </c>
      <c r="C925" s="2">
        <v>175</v>
      </c>
      <c r="D925" s="2">
        <f t="shared" si="71"/>
        <v>1.75</v>
      </c>
      <c r="E925" s="2">
        <v>96.2</v>
      </c>
      <c r="F925" s="22">
        <f t="shared" si="72"/>
        <v>31.412244897959184</v>
      </c>
      <c r="G925" s="2" t="b">
        <v>0</v>
      </c>
      <c r="H925" s="2" t="b">
        <v>0</v>
      </c>
      <c r="I925" s="2" t="b">
        <v>1</v>
      </c>
      <c r="J925" s="2" t="b">
        <v>0</v>
      </c>
      <c r="K925" s="2" t="s">
        <v>1663</v>
      </c>
      <c r="L925" s="2">
        <v>214</v>
      </c>
      <c r="N925" s="2" t="b">
        <f t="shared" si="73"/>
        <v>0</v>
      </c>
      <c r="O925" s="2" t="b">
        <v>1</v>
      </c>
      <c r="P925" s="2" t="b">
        <f t="shared" si="74"/>
        <v>1</v>
      </c>
      <c r="Q925" s="2" t="b">
        <v>1</v>
      </c>
      <c r="R925" s="2" t="b">
        <f t="shared" si="75"/>
        <v>1</v>
      </c>
      <c r="S925" s="2" t="s">
        <v>1289</v>
      </c>
      <c r="T925" s="2" t="s">
        <v>1273</v>
      </c>
      <c r="U925" s="2" t="s">
        <v>1300</v>
      </c>
      <c r="V925" s="2" t="s">
        <v>1296</v>
      </c>
    </row>
    <row r="926" spans="1:22" ht="15.75" customHeight="1">
      <c r="A926" s="2" t="s">
        <v>1132</v>
      </c>
      <c r="B926" s="2" t="s">
        <v>1319</v>
      </c>
      <c r="C926" s="2">
        <v>163</v>
      </c>
      <c r="D926" s="2">
        <f t="shared" si="71"/>
        <v>1.63</v>
      </c>
      <c r="E926" s="2">
        <v>69.7</v>
      </c>
      <c r="F926" s="22">
        <f t="shared" si="72"/>
        <v>26.233580488539278</v>
      </c>
      <c r="G926" s="2" t="b">
        <v>1</v>
      </c>
      <c r="H926" s="2" t="b">
        <v>0</v>
      </c>
      <c r="I926" s="2" t="b">
        <v>1</v>
      </c>
      <c r="J926" s="2" t="b">
        <v>0</v>
      </c>
      <c r="K926" s="2" t="s">
        <v>1633</v>
      </c>
      <c r="L926" s="2">
        <v>164</v>
      </c>
      <c r="M926" s="2" t="b">
        <v>0</v>
      </c>
      <c r="N926" s="2" t="b">
        <f t="shared" si="73"/>
        <v>0</v>
      </c>
      <c r="O926" s="2" t="b">
        <v>0</v>
      </c>
      <c r="P926" s="2" t="b">
        <f t="shared" si="74"/>
        <v>0</v>
      </c>
      <c r="Q926" s="2" t="b">
        <v>0</v>
      </c>
      <c r="R926" s="2" t="b">
        <f t="shared" si="75"/>
        <v>0</v>
      </c>
      <c r="S926" s="2" t="s">
        <v>1265</v>
      </c>
      <c r="T926" s="2" t="s">
        <v>1290</v>
      </c>
      <c r="U926" s="2" t="s">
        <v>1300</v>
      </c>
      <c r="V926" s="2" t="s">
        <v>1283</v>
      </c>
    </row>
    <row r="927" spans="1:22" ht="15.75" customHeight="1">
      <c r="A927" s="2" t="s">
        <v>1134</v>
      </c>
      <c r="B927" s="2" t="s">
        <v>1319</v>
      </c>
      <c r="C927" s="2">
        <v>179</v>
      </c>
      <c r="D927" s="2">
        <f t="shared" si="71"/>
        <v>1.79</v>
      </c>
      <c r="E927" s="2">
        <v>92.9</v>
      </c>
      <c r="F927" s="22">
        <f t="shared" si="72"/>
        <v>28.994101307699513</v>
      </c>
      <c r="G927" s="2" t="b">
        <v>0</v>
      </c>
      <c r="H927" s="2" t="b">
        <v>0</v>
      </c>
      <c r="I927" s="2" t="b">
        <v>0</v>
      </c>
      <c r="J927" s="2" t="b">
        <v>1</v>
      </c>
      <c r="K927" s="2" t="s">
        <v>1342</v>
      </c>
      <c r="L927" s="2">
        <v>207</v>
      </c>
      <c r="M927" s="2" t="b">
        <v>1</v>
      </c>
      <c r="N927" s="2" t="b">
        <f t="shared" si="73"/>
        <v>1</v>
      </c>
      <c r="O927" s="2" t="b">
        <v>1</v>
      </c>
      <c r="P927" s="2" t="b">
        <f t="shared" si="74"/>
        <v>1</v>
      </c>
      <c r="Q927" s="2" t="b">
        <v>1</v>
      </c>
      <c r="R927" s="2" t="b">
        <f t="shared" si="75"/>
        <v>1</v>
      </c>
      <c r="S927" s="2" t="s">
        <v>1309</v>
      </c>
      <c r="T927" s="2" t="s">
        <v>1273</v>
      </c>
      <c r="U927" s="2" t="s">
        <v>1278</v>
      </c>
      <c r="V927" s="2" t="s">
        <v>1283</v>
      </c>
    </row>
    <row r="928" spans="1:22" ht="15.75" customHeight="1">
      <c r="A928" s="2" t="s">
        <v>1135</v>
      </c>
      <c r="B928" s="2" t="s">
        <v>1293</v>
      </c>
      <c r="C928" s="2">
        <v>155</v>
      </c>
      <c r="D928" s="2">
        <f t="shared" si="71"/>
        <v>1.55</v>
      </c>
      <c r="E928" s="2">
        <v>75.599999999999994</v>
      </c>
      <c r="F928" s="22">
        <f t="shared" si="72"/>
        <v>31.467221644120702</v>
      </c>
      <c r="G928" s="2" t="b">
        <v>1</v>
      </c>
      <c r="H928" s="2" t="b">
        <v>0</v>
      </c>
      <c r="I928" s="2" t="b">
        <v>0</v>
      </c>
      <c r="J928" s="2" t="b">
        <v>0</v>
      </c>
      <c r="K928" s="2" t="s">
        <v>1478</v>
      </c>
      <c r="L928" s="2">
        <v>150</v>
      </c>
      <c r="M928" s="2" t="b">
        <v>1</v>
      </c>
      <c r="N928" s="2" t="b">
        <f t="shared" si="73"/>
        <v>1</v>
      </c>
      <c r="O928" s="2" t="b">
        <v>0</v>
      </c>
      <c r="P928" s="2" t="b">
        <f t="shared" si="74"/>
        <v>0</v>
      </c>
      <c r="Q928" s="2" t="b">
        <v>1</v>
      </c>
      <c r="R928" s="2" t="b">
        <f t="shared" si="75"/>
        <v>1</v>
      </c>
      <c r="S928" s="2" t="s">
        <v>1286</v>
      </c>
      <c r="T928" s="2" t="s">
        <v>1290</v>
      </c>
      <c r="U928" s="2" t="s">
        <v>1300</v>
      </c>
      <c r="V928" s="2" t="s">
        <v>1279</v>
      </c>
    </row>
    <row r="929" spans="1:22" ht="15.75" customHeight="1">
      <c r="A929" s="2" t="s">
        <v>1136</v>
      </c>
      <c r="B929" s="2" t="s">
        <v>1307</v>
      </c>
      <c r="C929" s="2">
        <v>160</v>
      </c>
      <c r="D929" s="2">
        <f t="shared" si="71"/>
        <v>1.6</v>
      </c>
      <c r="E929" s="2">
        <v>88.5</v>
      </c>
      <c r="F929" s="22">
        <f t="shared" si="72"/>
        <v>34.570312499999993</v>
      </c>
      <c r="G929" s="2" t="b">
        <v>1</v>
      </c>
      <c r="H929" s="2" t="b">
        <v>0</v>
      </c>
      <c r="I929" s="2" t="b">
        <v>0</v>
      </c>
      <c r="J929" s="2" t="b">
        <v>1</v>
      </c>
      <c r="K929" s="2" t="s">
        <v>1463</v>
      </c>
      <c r="L929" s="2">
        <v>208</v>
      </c>
      <c r="M929" s="2" t="b">
        <v>1</v>
      </c>
      <c r="N929" s="2" t="b">
        <f t="shared" si="73"/>
        <v>1</v>
      </c>
      <c r="O929" s="2" t="b">
        <v>0</v>
      </c>
      <c r="P929" s="2" t="b">
        <f t="shared" si="74"/>
        <v>0</v>
      </c>
      <c r="Q929" s="2" t="b">
        <v>1</v>
      </c>
      <c r="R929" s="2" t="b">
        <f t="shared" si="75"/>
        <v>1</v>
      </c>
      <c r="S929" s="2" t="s">
        <v>1265</v>
      </c>
      <c r="T929" s="2" t="s">
        <v>1273</v>
      </c>
      <c r="U929" s="2" t="s">
        <v>1300</v>
      </c>
      <c r="V929" s="2" t="s">
        <v>1296</v>
      </c>
    </row>
    <row r="930" spans="1:22" ht="15.75" customHeight="1">
      <c r="A930" s="2" t="s">
        <v>1137</v>
      </c>
      <c r="B930" s="2" t="s">
        <v>1276</v>
      </c>
      <c r="C930" s="2">
        <v>154</v>
      </c>
      <c r="D930" s="2">
        <f t="shared" si="71"/>
        <v>1.54</v>
      </c>
      <c r="E930" s="2">
        <v>67.5</v>
      </c>
      <c r="F930" s="22">
        <f t="shared" si="72"/>
        <v>28.461797942317425</v>
      </c>
      <c r="G930" s="2" t="b">
        <v>1</v>
      </c>
      <c r="H930" s="2" t="b">
        <v>1</v>
      </c>
      <c r="I930" s="2" t="b">
        <v>1</v>
      </c>
      <c r="J930" s="2" t="b">
        <v>0</v>
      </c>
      <c r="K930" s="2" t="s">
        <v>1660</v>
      </c>
      <c r="L930" s="2">
        <v>199</v>
      </c>
      <c r="M930" s="2" t="b">
        <v>0</v>
      </c>
      <c r="N930" s="2" t="b">
        <f t="shared" si="73"/>
        <v>0</v>
      </c>
      <c r="O930" s="2" t="b">
        <v>1</v>
      </c>
      <c r="P930" s="2" t="b">
        <f t="shared" si="74"/>
        <v>1</v>
      </c>
      <c r="Q930" s="2" t="b">
        <v>1</v>
      </c>
      <c r="R930" s="2" t="b">
        <f t="shared" si="75"/>
        <v>1</v>
      </c>
      <c r="S930" s="2" t="s">
        <v>1295</v>
      </c>
      <c r="T930" s="2" t="s">
        <v>1290</v>
      </c>
      <c r="U930" s="2" t="s">
        <v>1274</v>
      </c>
      <c r="V930" s="2" t="s">
        <v>1287</v>
      </c>
    </row>
    <row r="931" spans="1:22" ht="15.75" customHeight="1">
      <c r="A931" s="2" t="s">
        <v>1138</v>
      </c>
      <c r="B931" s="2" t="s">
        <v>1280</v>
      </c>
      <c r="C931" s="2">
        <v>168</v>
      </c>
      <c r="D931" s="2">
        <f t="shared" si="71"/>
        <v>1.68</v>
      </c>
      <c r="E931" s="2">
        <v>93.5</v>
      </c>
      <c r="F931" s="22">
        <f t="shared" si="72"/>
        <v>33.127834467120188</v>
      </c>
      <c r="G931" s="2" t="b">
        <v>0</v>
      </c>
      <c r="H931" s="2" t="b">
        <v>1</v>
      </c>
      <c r="I931" s="2" t="b">
        <v>0</v>
      </c>
      <c r="J931" s="2" t="b">
        <v>1</v>
      </c>
      <c r="K931" s="2" t="s">
        <v>1627</v>
      </c>
      <c r="L931" s="2">
        <v>189</v>
      </c>
      <c r="M931" s="2" t="b">
        <v>1</v>
      </c>
      <c r="N931" s="2" t="b">
        <f t="shared" si="73"/>
        <v>1</v>
      </c>
      <c r="O931" s="2" t="b">
        <v>0</v>
      </c>
      <c r="P931" s="2" t="b">
        <f t="shared" si="74"/>
        <v>0</v>
      </c>
      <c r="Q931" s="2" t="b">
        <v>1</v>
      </c>
      <c r="R931" s="2" t="b">
        <f t="shared" si="75"/>
        <v>1</v>
      </c>
      <c r="S931" s="2" t="s">
        <v>1282</v>
      </c>
      <c r="T931" s="2" t="s">
        <v>1273</v>
      </c>
      <c r="U931" s="2" t="s">
        <v>1278</v>
      </c>
      <c r="V931" s="2" t="s">
        <v>1296</v>
      </c>
    </row>
    <row r="932" spans="1:22" ht="15.75" customHeight="1">
      <c r="A932" s="2" t="s">
        <v>1139</v>
      </c>
      <c r="B932" s="2" t="s">
        <v>1293</v>
      </c>
      <c r="C932" s="2">
        <v>173</v>
      </c>
      <c r="D932" s="2">
        <f t="shared" si="71"/>
        <v>1.73</v>
      </c>
      <c r="E932" s="2">
        <v>91.6</v>
      </c>
      <c r="F932" s="22">
        <f t="shared" si="72"/>
        <v>30.605766981857059</v>
      </c>
      <c r="G932" s="2" t="b">
        <v>1</v>
      </c>
      <c r="H932" s="2" t="b">
        <v>0</v>
      </c>
      <c r="I932" s="2" t="b">
        <v>0</v>
      </c>
      <c r="J932" s="2" t="b">
        <v>0</v>
      </c>
      <c r="K932" s="2" t="s">
        <v>1302</v>
      </c>
      <c r="L932" s="2">
        <v>191</v>
      </c>
      <c r="M932" s="2" t="b">
        <v>0</v>
      </c>
      <c r="N932" s="2" t="b">
        <f t="shared" si="73"/>
        <v>0</v>
      </c>
      <c r="O932" s="2" t="b">
        <v>1</v>
      </c>
      <c r="P932" s="2" t="b">
        <f t="shared" si="74"/>
        <v>1</v>
      </c>
      <c r="Q932" s="2" t="b">
        <v>1</v>
      </c>
      <c r="R932" s="2" t="b">
        <f t="shared" si="75"/>
        <v>1</v>
      </c>
      <c r="S932" s="2" t="s">
        <v>1295</v>
      </c>
      <c r="T932" s="2" t="s">
        <v>1273</v>
      </c>
      <c r="U932" s="2" t="s">
        <v>1278</v>
      </c>
      <c r="V932" s="2" t="s">
        <v>1279</v>
      </c>
    </row>
    <row r="933" spans="1:22" ht="15.75" customHeight="1">
      <c r="A933" s="2" t="s">
        <v>1140</v>
      </c>
      <c r="B933" s="2" t="s">
        <v>1301</v>
      </c>
      <c r="C933" s="2">
        <v>164</v>
      </c>
      <c r="D933" s="2">
        <f t="shared" si="71"/>
        <v>1.64</v>
      </c>
      <c r="E933" s="2">
        <v>67.5</v>
      </c>
      <c r="F933" s="22">
        <f t="shared" si="72"/>
        <v>25.096668649613331</v>
      </c>
      <c r="G933" s="2" t="b">
        <v>0</v>
      </c>
      <c r="H933" s="2" t="b">
        <v>0</v>
      </c>
      <c r="I933" s="2" t="b">
        <v>1</v>
      </c>
      <c r="J933" s="2" t="b">
        <v>0</v>
      </c>
      <c r="K933" s="2" t="s">
        <v>1335</v>
      </c>
      <c r="L933" s="2">
        <v>178</v>
      </c>
      <c r="M933" s="2" t="b">
        <v>0</v>
      </c>
      <c r="N933" s="2" t="b">
        <f t="shared" si="73"/>
        <v>0</v>
      </c>
      <c r="O933" s="2" t="b">
        <v>0</v>
      </c>
      <c r="P933" s="2" t="b">
        <f t="shared" si="74"/>
        <v>0</v>
      </c>
      <c r="Q933" s="2" t="b">
        <v>0</v>
      </c>
      <c r="R933" s="2" t="b">
        <f t="shared" si="75"/>
        <v>0</v>
      </c>
      <c r="S933" s="2" t="s">
        <v>1282</v>
      </c>
      <c r="T933" s="2" t="s">
        <v>1290</v>
      </c>
      <c r="U933" s="2" t="s">
        <v>1274</v>
      </c>
      <c r="V933" s="2" t="s">
        <v>1275</v>
      </c>
    </row>
    <row r="934" spans="1:22" ht="15.75" customHeight="1">
      <c r="A934" s="2" t="s">
        <v>1141</v>
      </c>
      <c r="B934" s="2" t="s">
        <v>1280</v>
      </c>
      <c r="C934" s="2">
        <v>171</v>
      </c>
      <c r="D934" s="2">
        <f t="shared" si="71"/>
        <v>1.71</v>
      </c>
      <c r="E934" s="2">
        <v>89.4</v>
      </c>
      <c r="F934" s="22">
        <f t="shared" si="72"/>
        <v>30.573509797886533</v>
      </c>
      <c r="G934" s="2" t="b">
        <v>0</v>
      </c>
      <c r="H934" s="2" t="b">
        <v>0</v>
      </c>
      <c r="I934" s="2" t="b">
        <v>0</v>
      </c>
      <c r="J934" s="2" t="b">
        <v>1</v>
      </c>
      <c r="K934" s="2" t="s">
        <v>1594</v>
      </c>
      <c r="L934" s="2">
        <v>211</v>
      </c>
      <c r="M934" s="2" t="b">
        <v>1</v>
      </c>
      <c r="N934" s="2" t="b">
        <f t="shared" si="73"/>
        <v>1</v>
      </c>
      <c r="O934" s="2" t="b">
        <v>0</v>
      </c>
      <c r="P934" s="2" t="b">
        <f t="shared" si="74"/>
        <v>0</v>
      </c>
      <c r="Q934" s="2" t="b">
        <v>1</v>
      </c>
      <c r="R934" s="2" t="b">
        <f t="shared" si="75"/>
        <v>1</v>
      </c>
      <c r="S934" s="2" t="s">
        <v>1309</v>
      </c>
      <c r="T934" s="2" t="s">
        <v>1290</v>
      </c>
      <c r="U934" s="2" t="s">
        <v>1278</v>
      </c>
      <c r="V934" s="2" t="s">
        <v>1287</v>
      </c>
    </row>
    <row r="935" spans="1:22" ht="15.75" customHeight="1">
      <c r="A935" s="2" t="s">
        <v>1142</v>
      </c>
      <c r="B935" s="2" t="s">
        <v>1293</v>
      </c>
      <c r="C935" s="2">
        <v>166</v>
      </c>
      <c r="D935" s="2">
        <f t="shared" si="71"/>
        <v>1.66</v>
      </c>
      <c r="E935" s="2">
        <v>82.7</v>
      </c>
      <c r="F935" s="22">
        <f t="shared" si="72"/>
        <v>30.011612715923938</v>
      </c>
      <c r="G935" s="2" t="b">
        <v>0</v>
      </c>
      <c r="H935" s="2" t="b">
        <v>0</v>
      </c>
      <c r="I935" s="2" t="b">
        <v>0</v>
      </c>
      <c r="J935" s="2" t="b">
        <v>0</v>
      </c>
      <c r="K935" s="2" t="s">
        <v>1326</v>
      </c>
      <c r="L935" s="2">
        <v>188</v>
      </c>
      <c r="M935" s="2" t="b">
        <v>0</v>
      </c>
      <c r="N935" s="2" t="b">
        <f t="shared" si="73"/>
        <v>0</v>
      </c>
      <c r="O935" s="2" t="b">
        <v>1</v>
      </c>
      <c r="P935" s="2" t="b">
        <f t="shared" si="74"/>
        <v>1</v>
      </c>
      <c r="Q935" s="2" t="b">
        <v>1</v>
      </c>
      <c r="R935" s="2" t="b">
        <f t="shared" si="75"/>
        <v>1</v>
      </c>
      <c r="S935" s="2" t="s">
        <v>1309</v>
      </c>
      <c r="T935" s="2" t="s">
        <v>1290</v>
      </c>
      <c r="U935" s="2" t="s">
        <v>1300</v>
      </c>
      <c r="V935" s="2" t="s">
        <v>1279</v>
      </c>
    </row>
    <row r="936" spans="1:22" ht="15.75" customHeight="1">
      <c r="A936" s="2" t="s">
        <v>1143</v>
      </c>
      <c r="B936" s="2" t="s">
        <v>1276</v>
      </c>
      <c r="C936" s="2">
        <v>168</v>
      </c>
      <c r="D936" s="2">
        <f t="shared" si="71"/>
        <v>1.68</v>
      </c>
      <c r="E936" s="2">
        <v>98.4</v>
      </c>
      <c r="F936" s="22">
        <f t="shared" si="72"/>
        <v>34.863945578231302</v>
      </c>
      <c r="G936" s="2" t="b">
        <v>0</v>
      </c>
      <c r="H936" s="2" t="b">
        <v>0</v>
      </c>
      <c r="I936" s="2" t="b">
        <v>0</v>
      </c>
      <c r="J936" s="2" t="b">
        <v>0</v>
      </c>
      <c r="K936" s="2" t="s">
        <v>1444</v>
      </c>
      <c r="L936" s="2">
        <v>175</v>
      </c>
      <c r="M936" s="2" t="b">
        <v>0</v>
      </c>
      <c r="N936" s="2" t="b">
        <f t="shared" si="73"/>
        <v>0</v>
      </c>
      <c r="O936" s="2" t="b">
        <v>1</v>
      </c>
      <c r="P936" s="2" t="b">
        <f t="shared" si="74"/>
        <v>1</v>
      </c>
      <c r="Q936" s="2" t="b">
        <v>1</v>
      </c>
      <c r="R936" s="2" t="b">
        <f t="shared" si="75"/>
        <v>1</v>
      </c>
      <c r="S936" s="2" t="s">
        <v>1327</v>
      </c>
      <c r="T936" s="2" t="s">
        <v>1290</v>
      </c>
      <c r="U936" s="2" t="s">
        <v>1300</v>
      </c>
      <c r="V936" s="2" t="s">
        <v>1287</v>
      </c>
    </row>
    <row r="937" spans="1:22" ht="15.75" customHeight="1">
      <c r="A937" s="2" t="s">
        <v>1144</v>
      </c>
      <c r="B937" s="2" t="s">
        <v>1301</v>
      </c>
      <c r="C937" s="2">
        <v>156</v>
      </c>
      <c r="D937" s="2">
        <f t="shared" si="71"/>
        <v>1.56</v>
      </c>
      <c r="E937" s="2">
        <v>65</v>
      </c>
      <c r="F937" s="22">
        <f t="shared" si="72"/>
        <v>26.709401709401707</v>
      </c>
      <c r="G937" s="2" t="b">
        <v>0</v>
      </c>
      <c r="H937" s="2" t="b">
        <v>0</v>
      </c>
      <c r="I937" s="2" t="b">
        <v>1</v>
      </c>
      <c r="J937" s="2" t="b">
        <v>0</v>
      </c>
      <c r="K937" s="2" t="s">
        <v>1433</v>
      </c>
      <c r="L937" s="2">
        <v>185</v>
      </c>
      <c r="M937" s="2" t="b">
        <v>0</v>
      </c>
      <c r="N937" s="2" t="b">
        <f t="shared" si="73"/>
        <v>0</v>
      </c>
      <c r="O937" s="2" t="b">
        <v>0</v>
      </c>
      <c r="P937" s="2" t="b">
        <f t="shared" si="74"/>
        <v>0</v>
      </c>
      <c r="Q937" s="2" t="b">
        <v>0</v>
      </c>
      <c r="R937" s="2" t="b">
        <f t="shared" si="75"/>
        <v>0</v>
      </c>
      <c r="S937" s="2" t="s">
        <v>1309</v>
      </c>
      <c r="U937" s="2" t="s">
        <v>1278</v>
      </c>
      <c r="V937" s="2" t="s">
        <v>1287</v>
      </c>
    </row>
    <row r="938" spans="1:22" ht="15.75" customHeight="1">
      <c r="A938" s="2" t="s">
        <v>1145</v>
      </c>
      <c r="B938" s="2" t="s">
        <v>1293</v>
      </c>
      <c r="C938" s="2">
        <v>152</v>
      </c>
      <c r="D938" s="2">
        <f t="shared" si="71"/>
        <v>1.52</v>
      </c>
      <c r="E938" s="2">
        <v>71.3</v>
      </c>
      <c r="F938" s="22">
        <f t="shared" si="72"/>
        <v>30.860457063711909</v>
      </c>
      <c r="G938" s="2" t="b">
        <v>0</v>
      </c>
      <c r="H938" s="2" t="b">
        <v>0</v>
      </c>
      <c r="I938" s="2" t="b">
        <v>1</v>
      </c>
      <c r="J938" s="2" t="b">
        <v>1</v>
      </c>
      <c r="K938" s="2" t="s">
        <v>1653</v>
      </c>
      <c r="L938" s="2">
        <v>185</v>
      </c>
      <c r="M938" s="2" t="b">
        <v>1</v>
      </c>
      <c r="N938" s="2" t="b">
        <f t="shared" si="73"/>
        <v>1</v>
      </c>
      <c r="O938" s="2" t="b">
        <v>1</v>
      </c>
      <c r="P938" s="2" t="b">
        <f t="shared" si="74"/>
        <v>1</v>
      </c>
      <c r="Q938" s="2" t="b">
        <v>1</v>
      </c>
      <c r="R938" s="2" t="b">
        <f t="shared" si="75"/>
        <v>1</v>
      </c>
      <c r="S938" s="2" t="s">
        <v>1289</v>
      </c>
      <c r="T938" s="2" t="s">
        <v>1273</v>
      </c>
      <c r="U938" s="2" t="s">
        <v>1274</v>
      </c>
      <c r="V938" s="2" t="s">
        <v>1275</v>
      </c>
    </row>
    <row r="939" spans="1:22" ht="15.75" customHeight="1">
      <c r="A939" s="2" t="s">
        <v>1146</v>
      </c>
      <c r="B939" s="2" t="s">
        <v>1301</v>
      </c>
      <c r="C939" s="2">
        <v>173</v>
      </c>
      <c r="D939" s="2">
        <f t="shared" si="71"/>
        <v>1.73</v>
      </c>
      <c r="E939" s="2">
        <v>90.4</v>
      </c>
      <c r="F939" s="22">
        <f t="shared" si="72"/>
        <v>30.204818069430988</v>
      </c>
      <c r="G939" s="2" t="b">
        <v>0</v>
      </c>
      <c r="H939" s="2" t="b">
        <v>0</v>
      </c>
      <c r="I939" s="2" t="b">
        <v>0</v>
      </c>
      <c r="J939" s="2" t="b">
        <v>0</v>
      </c>
      <c r="K939" s="2" t="s">
        <v>1410</v>
      </c>
      <c r="L939" s="2">
        <v>206</v>
      </c>
      <c r="M939" s="2" t="b">
        <v>0</v>
      </c>
      <c r="N939" s="2" t="b">
        <f t="shared" si="73"/>
        <v>0</v>
      </c>
      <c r="O939" s="2" t="b">
        <v>1</v>
      </c>
      <c r="P939" s="2" t="b">
        <f t="shared" si="74"/>
        <v>1</v>
      </c>
      <c r="Q939" s="2" t="b">
        <v>1</v>
      </c>
      <c r="R939" s="2" t="b">
        <f t="shared" si="75"/>
        <v>1</v>
      </c>
      <c r="S939" s="2" t="s">
        <v>1272</v>
      </c>
      <c r="T939" s="2" t="s">
        <v>1273</v>
      </c>
      <c r="U939" s="2" t="s">
        <v>1274</v>
      </c>
      <c r="V939" s="2" t="s">
        <v>1275</v>
      </c>
    </row>
    <row r="940" spans="1:22" ht="15.75" customHeight="1">
      <c r="A940" s="2" t="s">
        <v>1147</v>
      </c>
      <c r="B940" s="2" t="s">
        <v>1276</v>
      </c>
      <c r="C940" s="2">
        <v>166</v>
      </c>
      <c r="D940" s="2">
        <f t="shared" si="71"/>
        <v>1.66</v>
      </c>
      <c r="E940" s="2">
        <v>94.2</v>
      </c>
      <c r="F940" s="22">
        <f t="shared" si="72"/>
        <v>34.184932501088696</v>
      </c>
      <c r="G940" s="2" t="b">
        <v>1</v>
      </c>
      <c r="H940" s="2" t="b">
        <v>0</v>
      </c>
      <c r="I940" s="2" t="b">
        <v>0</v>
      </c>
      <c r="J940" s="2" t="b">
        <v>1</v>
      </c>
      <c r="K940" s="2" t="s">
        <v>1442</v>
      </c>
      <c r="L940" s="2">
        <v>187</v>
      </c>
      <c r="M940" s="2" t="b">
        <v>1</v>
      </c>
      <c r="N940" s="2" t="b">
        <f t="shared" si="73"/>
        <v>1</v>
      </c>
      <c r="O940" s="2" t="b">
        <v>0</v>
      </c>
      <c r="P940" s="2" t="b">
        <f t="shared" si="74"/>
        <v>0</v>
      </c>
      <c r="Q940" s="2" t="b">
        <v>1</v>
      </c>
      <c r="R940" s="2" t="b">
        <f t="shared" si="75"/>
        <v>1</v>
      </c>
      <c r="S940" s="2" t="s">
        <v>1292</v>
      </c>
      <c r="T940" s="2" t="s">
        <v>1290</v>
      </c>
      <c r="U940" s="2" t="s">
        <v>1274</v>
      </c>
      <c r="V940" s="2" t="s">
        <v>1279</v>
      </c>
    </row>
    <row r="941" spans="1:22" ht="15.75" customHeight="1">
      <c r="A941" s="2" t="s">
        <v>1148</v>
      </c>
      <c r="B941" s="2" t="s">
        <v>1284</v>
      </c>
      <c r="C941" s="2">
        <v>157</v>
      </c>
      <c r="D941" s="2">
        <f t="shared" si="71"/>
        <v>1.57</v>
      </c>
      <c r="E941" s="2">
        <v>79.900000000000006</v>
      </c>
      <c r="F941" s="22">
        <f t="shared" si="72"/>
        <v>32.415108117976388</v>
      </c>
      <c r="G941" s="2" t="b">
        <v>1</v>
      </c>
      <c r="H941" s="2" t="b">
        <v>0</v>
      </c>
      <c r="I941" s="2" t="b">
        <v>0</v>
      </c>
      <c r="J941" s="2" t="b">
        <v>0</v>
      </c>
      <c r="K941" s="2" t="s">
        <v>1616</v>
      </c>
      <c r="L941" s="2">
        <v>217</v>
      </c>
      <c r="M941" s="2" t="b">
        <v>1</v>
      </c>
      <c r="N941" s="2" t="b">
        <f t="shared" si="73"/>
        <v>1</v>
      </c>
      <c r="O941" s="2" t="b">
        <v>1</v>
      </c>
      <c r="P941" s="2" t="b">
        <f t="shared" si="74"/>
        <v>1</v>
      </c>
      <c r="Q941" s="2" t="b">
        <v>1</v>
      </c>
      <c r="R941" s="2" t="b">
        <f t="shared" si="75"/>
        <v>1</v>
      </c>
      <c r="S941" s="2" t="s">
        <v>1312</v>
      </c>
      <c r="T941" s="2" t="s">
        <v>1273</v>
      </c>
      <c r="U941" s="2" t="s">
        <v>1300</v>
      </c>
      <c r="V941" s="2" t="s">
        <v>1296</v>
      </c>
    </row>
    <row r="942" spans="1:22" ht="15.75" customHeight="1">
      <c r="A942" s="2" t="s">
        <v>1149</v>
      </c>
      <c r="B942" s="2" t="s">
        <v>1319</v>
      </c>
      <c r="C942" s="2">
        <v>167</v>
      </c>
      <c r="D942" s="2">
        <f t="shared" si="71"/>
        <v>1.67</v>
      </c>
      <c r="E942" s="2">
        <v>66.599999999999994</v>
      </c>
      <c r="F942" s="22">
        <f t="shared" si="72"/>
        <v>23.880382946681486</v>
      </c>
      <c r="G942" s="2" t="b">
        <v>0</v>
      </c>
      <c r="H942" s="2" t="b">
        <v>1</v>
      </c>
      <c r="I942" s="2" t="b">
        <v>0</v>
      </c>
      <c r="J942" s="2" t="b">
        <v>0</v>
      </c>
      <c r="K942" s="2" t="s">
        <v>1366</v>
      </c>
      <c r="L942" s="2">
        <v>196</v>
      </c>
      <c r="N942" s="2" t="b">
        <f t="shared" si="73"/>
        <v>0</v>
      </c>
      <c r="O942" s="2" t="b">
        <v>0</v>
      </c>
      <c r="P942" s="2" t="b">
        <f t="shared" si="74"/>
        <v>0</v>
      </c>
      <c r="Q942" s="2" t="b">
        <v>0</v>
      </c>
      <c r="R942" s="2" t="b">
        <f t="shared" si="75"/>
        <v>0</v>
      </c>
      <c r="S942" s="2" t="s">
        <v>1292</v>
      </c>
      <c r="T942" s="2" t="s">
        <v>1290</v>
      </c>
      <c r="U942" s="2" t="s">
        <v>1300</v>
      </c>
      <c r="V942" s="2" t="s">
        <v>1283</v>
      </c>
    </row>
    <row r="943" spans="1:22" ht="15.75" customHeight="1">
      <c r="A943" s="2" t="s">
        <v>1150</v>
      </c>
      <c r="B943" s="2" t="s">
        <v>1270</v>
      </c>
      <c r="C943" s="2">
        <v>163</v>
      </c>
      <c r="D943" s="2">
        <f t="shared" si="71"/>
        <v>1.63</v>
      </c>
      <c r="E943" s="2">
        <v>92.8</v>
      </c>
      <c r="F943" s="22">
        <f t="shared" si="72"/>
        <v>34.927923519891607</v>
      </c>
      <c r="G943" s="2" t="b">
        <v>1</v>
      </c>
      <c r="H943" s="2" t="b">
        <v>0</v>
      </c>
      <c r="I943" s="2" t="b">
        <v>0</v>
      </c>
      <c r="J943" s="2" t="b">
        <v>1</v>
      </c>
      <c r="K943" s="2" t="s">
        <v>1664</v>
      </c>
      <c r="L943" s="2">
        <v>190</v>
      </c>
      <c r="M943" s="2" t="b">
        <v>1</v>
      </c>
      <c r="N943" s="2" t="b">
        <f t="shared" si="73"/>
        <v>1</v>
      </c>
      <c r="O943" s="2" t="b">
        <v>0</v>
      </c>
      <c r="P943" s="2" t="b">
        <f t="shared" si="74"/>
        <v>0</v>
      </c>
      <c r="Q943" s="2" t="b">
        <v>1</v>
      </c>
      <c r="R943" s="2" t="b">
        <f t="shared" si="75"/>
        <v>1</v>
      </c>
      <c r="S943" s="2" t="s">
        <v>1299</v>
      </c>
      <c r="T943" s="2" t="s">
        <v>1290</v>
      </c>
      <c r="U943" s="2" t="s">
        <v>1274</v>
      </c>
      <c r="V943" s="2" t="s">
        <v>1283</v>
      </c>
    </row>
    <row r="944" spans="1:22" ht="15.75" customHeight="1">
      <c r="A944" s="2" t="s">
        <v>1151</v>
      </c>
      <c r="B944" s="2" t="s">
        <v>1307</v>
      </c>
      <c r="C944" s="2">
        <v>156</v>
      </c>
      <c r="D944" s="2">
        <f t="shared" si="71"/>
        <v>1.56</v>
      </c>
      <c r="E944" s="2">
        <v>50.1</v>
      </c>
      <c r="F944" s="22">
        <f t="shared" si="72"/>
        <v>20.586785009861931</v>
      </c>
      <c r="G944" s="2" t="b">
        <v>0</v>
      </c>
      <c r="H944" s="2" t="b">
        <v>1</v>
      </c>
      <c r="I944" s="2" t="b">
        <v>1</v>
      </c>
      <c r="J944" s="2" t="b">
        <v>0</v>
      </c>
      <c r="K944" s="2" t="s">
        <v>1512</v>
      </c>
      <c r="L944" s="2">
        <v>229</v>
      </c>
      <c r="M944" s="2" t="b">
        <v>0</v>
      </c>
      <c r="N944" s="2" t="b">
        <f t="shared" si="73"/>
        <v>0</v>
      </c>
      <c r="O944" s="2" t="b">
        <v>0</v>
      </c>
      <c r="P944" s="2" t="b">
        <f t="shared" si="74"/>
        <v>0</v>
      </c>
      <c r="Q944" s="2" t="b">
        <v>0</v>
      </c>
      <c r="R944" s="2" t="b">
        <f t="shared" si="75"/>
        <v>0</v>
      </c>
      <c r="S944" s="2" t="s">
        <v>1265</v>
      </c>
      <c r="T944" s="2" t="s">
        <v>1290</v>
      </c>
      <c r="U944" s="2" t="s">
        <v>1278</v>
      </c>
      <c r="V944" s="2" t="s">
        <v>1287</v>
      </c>
    </row>
    <row r="945" spans="1:22" ht="15.75" customHeight="1">
      <c r="A945" s="2" t="s">
        <v>1152</v>
      </c>
      <c r="B945" s="2" t="s">
        <v>1284</v>
      </c>
      <c r="C945" s="2">
        <v>161</v>
      </c>
      <c r="D945" s="2">
        <f t="shared" si="71"/>
        <v>1.61</v>
      </c>
      <c r="E945" s="2">
        <v>90.7</v>
      </c>
      <c r="F945" s="22">
        <f t="shared" si="72"/>
        <v>34.990933991744143</v>
      </c>
      <c r="G945" s="2" t="b">
        <v>0</v>
      </c>
      <c r="H945" s="2" t="b">
        <v>0</v>
      </c>
      <c r="I945" s="2" t="b">
        <v>0</v>
      </c>
      <c r="J945" s="2" t="b">
        <v>0</v>
      </c>
      <c r="K945" s="2" t="s">
        <v>1631</v>
      </c>
      <c r="L945" s="2">
        <v>229</v>
      </c>
      <c r="M945" s="2" t="b">
        <v>0</v>
      </c>
      <c r="N945" s="2" t="b">
        <f t="shared" si="73"/>
        <v>0</v>
      </c>
      <c r="O945" s="2" t="b">
        <v>1</v>
      </c>
      <c r="P945" s="2" t="b">
        <f t="shared" si="74"/>
        <v>1</v>
      </c>
      <c r="Q945" s="2" t="b">
        <v>1</v>
      </c>
      <c r="R945" s="2" t="b">
        <f t="shared" si="75"/>
        <v>1</v>
      </c>
      <c r="S945" s="2" t="s">
        <v>1292</v>
      </c>
      <c r="T945" s="2" t="s">
        <v>1273</v>
      </c>
      <c r="U945" s="2" t="s">
        <v>1300</v>
      </c>
      <c r="V945" s="2" t="s">
        <v>1287</v>
      </c>
    </row>
    <row r="946" spans="1:22" ht="15.75" customHeight="1">
      <c r="A946" s="2" t="s">
        <v>1154</v>
      </c>
      <c r="B946" s="2" t="s">
        <v>1293</v>
      </c>
      <c r="C946" s="2">
        <v>177</v>
      </c>
      <c r="D946" s="2">
        <f t="shared" si="71"/>
        <v>1.77</v>
      </c>
      <c r="E946" s="2">
        <v>105.5</v>
      </c>
      <c r="F946" s="22">
        <f t="shared" si="72"/>
        <v>33.674869928819938</v>
      </c>
      <c r="G946" s="2" t="b">
        <v>0</v>
      </c>
      <c r="H946" s="2" t="b">
        <v>0</v>
      </c>
      <c r="I946" s="2" t="b">
        <v>0</v>
      </c>
      <c r="J946" s="2" t="b">
        <v>0</v>
      </c>
      <c r="K946" s="2" t="s">
        <v>1665</v>
      </c>
      <c r="L946" s="2">
        <v>207</v>
      </c>
      <c r="M946" s="2" t="b">
        <v>0</v>
      </c>
      <c r="N946" s="2" t="b">
        <f t="shared" si="73"/>
        <v>0</v>
      </c>
      <c r="O946" s="2" t="b">
        <v>1</v>
      </c>
      <c r="P946" s="2" t="b">
        <f t="shared" si="74"/>
        <v>1</v>
      </c>
      <c r="Q946" s="2" t="b">
        <v>1</v>
      </c>
      <c r="R946" s="2" t="b">
        <f t="shared" si="75"/>
        <v>1</v>
      </c>
      <c r="S946" s="2" t="s">
        <v>1295</v>
      </c>
      <c r="T946" s="2" t="s">
        <v>1273</v>
      </c>
      <c r="U946" s="2" t="s">
        <v>1278</v>
      </c>
      <c r="V946" s="2" t="s">
        <v>1296</v>
      </c>
    </row>
    <row r="947" spans="1:22" ht="15.75" customHeight="1">
      <c r="A947" s="2" t="s">
        <v>1155</v>
      </c>
      <c r="B947" s="2" t="s">
        <v>1319</v>
      </c>
      <c r="C947" s="2">
        <v>167</v>
      </c>
      <c r="D947" s="2">
        <f t="shared" si="71"/>
        <v>1.67</v>
      </c>
      <c r="E947" s="2">
        <v>78.8</v>
      </c>
      <c r="F947" s="22">
        <f t="shared" si="72"/>
        <v>28.254867510488005</v>
      </c>
      <c r="G947" s="2" t="b">
        <v>0</v>
      </c>
      <c r="H947" s="2" t="b">
        <v>0</v>
      </c>
      <c r="I947" s="2" t="b">
        <v>0</v>
      </c>
      <c r="J947" s="2" t="b">
        <v>0</v>
      </c>
      <c r="K947" s="2" t="s">
        <v>1463</v>
      </c>
      <c r="L947" s="2">
        <v>192</v>
      </c>
      <c r="M947" s="2" t="b">
        <v>1</v>
      </c>
      <c r="N947" s="2" t="b">
        <f t="shared" si="73"/>
        <v>1</v>
      </c>
      <c r="O947" s="2" t="b">
        <v>0</v>
      </c>
      <c r="P947" s="2" t="b">
        <f t="shared" si="74"/>
        <v>0</v>
      </c>
      <c r="Q947" s="2" t="b">
        <v>1</v>
      </c>
      <c r="R947" s="2" t="b">
        <f t="shared" si="75"/>
        <v>1</v>
      </c>
      <c r="S947" s="2" t="s">
        <v>1286</v>
      </c>
      <c r="T947" s="2" t="s">
        <v>1273</v>
      </c>
      <c r="U947" s="2" t="s">
        <v>1300</v>
      </c>
      <c r="V947" s="2" t="s">
        <v>1287</v>
      </c>
    </row>
    <row r="948" spans="1:22" ht="15.75" customHeight="1">
      <c r="A948" s="2" t="s">
        <v>1156</v>
      </c>
      <c r="B948" s="2" t="s">
        <v>1301</v>
      </c>
      <c r="C948" s="2">
        <v>162</v>
      </c>
      <c r="D948" s="2">
        <f t="shared" si="71"/>
        <v>1.62</v>
      </c>
      <c r="E948" s="2">
        <v>69</v>
      </c>
      <c r="F948" s="22">
        <f t="shared" si="72"/>
        <v>26.291723822588015</v>
      </c>
      <c r="G948" s="2" t="b">
        <v>0</v>
      </c>
      <c r="H948" s="2" t="b">
        <v>1</v>
      </c>
      <c r="I948" s="2" t="b">
        <v>0</v>
      </c>
      <c r="J948" s="2" t="b">
        <v>0</v>
      </c>
      <c r="K948" s="2" t="s">
        <v>1614</v>
      </c>
      <c r="L948" s="2">
        <v>220</v>
      </c>
      <c r="M948" s="2" t="b">
        <v>0</v>
      </c>
      <c r="N948" s="2" t="b">
        <f t="shared" si="73"/>
        <v>0</v>
      </c>
      <c r="O948" s="2" t="b">
        <v>0</v>
      </c>
      <c r="P948" s="2" t="b">
        <f t="shared" si="74"/>
        <v>0</v>
      </c>
      <c r="Q948" s="2" t="b">
        <v>0</v>
      </c>
      <c r="R948" s="2" t="b">
        <f t="shared" si="75"/>
        <v>0</v>
      </c>
      <c r="S948" s="2" t="s">
        <v>1338</v>
      </c>
      <c r="T948" s="2" t="s">
        <v>1273</v>
      </c>
      <c r="U948" s="2" t="s">
        <v>1300</v>
      </c>
      <c r="V948" s="2" t="s">
        <v>1275</v>
      </c>
    </row>
    <row r="949" spans="1:22" ht="15.75" customHeight="1">
      <c r="A949" s="2" t="s">
        <v>1157</v>
      </c>
      <c r="B949" s="2" t="s">
        <v>1301</v>
      </c>
      <c r="C949" s="2">
        <v>164</v>
      </c>
      <c r="D949" s="2">
        <f t="shared" si="71"/>
        <v>1.64</v>
      </c>
      <c r="E949" s="2">
        <v>92</v>
      </c>
      <c r="F949" s="22">
        <f t="shared" si="72"/>
        <v>34.205829863176689</v>
      </c>
      <c r="G949" s="2" t="b">
        <v>1</v>
      </c>
      <c r="H949" s="2" t="b">
        <v>0</v>
      </c>
      <c r="I949" s="2" t="b">
        <v>0</v>
      </c>
      <c r="J949" s="2" t="b">
        <v>1</v>
      </c>
      <c r="K949" s="2" t="s">
        <v>1645</v>
      </c>
      <c r="L949" s="2">
        <v>177</v>
      </c>
      <c r="M949" s="2" t="b">
        <v>1</v>
      </c>
      <c r="N949" s="2" t="b">
        <f t="shared" si="73"/>
        <v>1</v>
      </c>
      <c r="O949" s="2" t="b">
        <v>0</v>
      </c>
      <c r="P949" s="2" t="b">
        <f t="shared" si="74"/>
        <v>0</v>
      </c>
      <c r="Q949" s="2" t="b">
        <v>1</v>
      </c>
      <c r="R949" s="2" t="b">
        <f t="shared" si="75"/>
        <v>1</v>
      </c>
      <c r="S949" s="2" t="s">
        <v>1327</v>
      </c>
      <c r="T949" s="2" t="s">
        <v>1273</v>
      </c>
      <c r="U949" s="2" t="s">
        <v>1274</v>
      </c>
      <c r="V949" s="2" t="s">
        <v>1283</v>
      </c>
    </row>
    <row r="950" spans="1:22" ht="15.75" customHeight="1">
      <c r="A950" s="2" t="s">
        <v>1158</v>
      </c>
      <c r="B950" s="2" t="s">
        <v>1276</v>
      </c>
      <c r="C950" s="2">
        <v>158</v>
      </c>
      <c r="D950" s="2">
        <f t="shared" si="71"/>
        <v>1.58</v>
      </c>
      <c r="E950" s="2">
        <v>78.5</v>
      </c>
      <c r="F950" s="22">
        <f t="shared" si="72"/>
        <v>31.445281204935103</v>
      </c>
      <c r="G950" s="2" t="b">
        <v>1</v>
      </c>
      <c r="H950" s="2" t="b">
        <v>0</v>
      </c>
      <c r="I950" s="2" t="b">
        <v>0</v>
      </c>
      <c r="J950" s="2" t="b">
        <v>1</v>
      </c>
      <c r="K950" s="2" t="s">
        <v>1495</v>
      </c>
      <c r="L950" s="2">
        <v>152</v>
      </c>
      <c r="M950" s="2" t="b">
        <v>1</v>
      </c>
      <c r="N950" s="2" t="b">
        <f t="shared" si="73"/>
        <v>1</v>
      </c>
      <c r="P950" s="2" t="b">
        <f t="shared" si="74"/>
        <v>0</v>
      </c>
      <c r="Q950" s="2" t="b">
        <v>1</v>
      </c>
      <c r="R950" s="2" t="b">
        <f t="shared" si="75"/>
        <v>1</v>
      </c>
      <c r="S950" s="2" t="s">
        <v>1318</v>
      </c>
      <c r="T950" s="2" t="s">
        <v>1273</v>
      </c>
      <c r="U950" s="2" t="s">
        <v>1274</v>
      </c>
      <c r="V950" s="2" t="s">
        <v>1283</v>
      </c>
    </row>
    <row r="951" spans="1:22" ht="15.75" customHeight="1">
      <c r="A951" s="2" t="s">
        <v>1159</v>
      </c>
      <c r="B951" s="2" t="s">
        <v>1301</v>
      </c>
      <c r="C951" s="2">
        <v>172</v>
      </c>
      <c r="D951" s="2">
        <f t="shared" si="71"/>
        <v>1.72</v>
      </c>
      <c r="E951" s="2">
        <v>97.8</v>
      </c>
      <c r="F951" s="22">
        <f t="shared" si="72"/>
        <v>33.058409951325046</v>
      </c>
      <c r="G951" s="2" t="b">
        <v>0</v>
      </c>
      <c r="H951" s="2" t="b">
        <v>0</v>
      </c>
      <c r="I951" s="2" t="b">
        <v>1</v>
      </c>
      <c r="J951" s="2" t="b">
        <v>1</v>
      </c>
      <c r="K951" s="2" t="s">
        <v>1491</v>
      </c>
      <c r="L951" s="2">
        <v>201</v>
      </c>
      <c r="M951" s="2" t="b">
        <v>1</v>
      </c>
      <c r="N951" s="2" t="b">
        <f t="shared" si="73"/>
        <v>1</v>
      </c>
      <c r="O951" s="2" t="b">
        <v>0</v>
      </c>
      <c r="P951" s="2" t="b">
        <f t="shared" si="74"/>
        <v>0</v>
      </c>
      <c r="Q951" s="2" t="b">
        <v>1</v>
      </c>
      <c r="R951" s="2" t="b">
        <f t="shared" si="75"/>
        <v>1</v>
      </c>
      <c r="S951" s="2" t="s">
        <v>1299</v>
      </c>
      <c r="T951" s="2" t="s">
        <v>1273</v>
      </c>
      <c r="U951" s="2" t="s">
        <v>1274</v>
      </c>
      <c r="V951" s="2" t="s">
        <v>1275</v>
      </c>
    </row>
    <row r="952" spans="1:22" ht="15.75" customHeight="1">
      <c r="A952" s="2" t="s">
        <v>1160</v>
      </c>
      <c r="B952" s="2" t="s">
        <v>1307</v>
      </c>
      <c r="C952" s="2">
        <v>164</v>
      </c>
      <c r="D952" s="2">
        <f t="shared" si="71"/>
        <v>1.64</v>
      </c>
      <c r="E952" s="2">
        <v>71.5</v>
      </c>
      <c r="F952" s="22">
        <f t="shared" si="72"/>
        <v>26.583878643664491</v>
      </c>
      <c r="G952" s="2" t="b">
        <v>0</v>
      </c>
      <c r="H952" s="2" t="b">
        <v>0</v>
      </c>
      <c r="I952" s="2" t="b">
        <v>0</v>
      </c>
      <c r="J952" s="2" t="b">
        <v>0</v>
      </c>
      <c r="K952" s="2" t="s">
        <v>1592</v>
      </c>
      <c r="L952" s="2">
        <v>206</v>
      </c>
      <c r="M952" s="2" t="b">
        <v>0</v>
      </c>
      <c r="N952" s="2" t="b">
        <f t="shared" si="73"/>
        <v>0</v>
      </c>
      <c r="O952" s="2" t="b">
        <v>0</v>
      </c>
      <c r="P952" s="2" t="b">
        <f t="shared" si="74"/>
        <v>0</v>
      </c>
      <c r="Q952" s="2" t="b">
        <v>0</v>
      </c>
      <c r="R952" s="2" t="b">
        <f t="shared" si="75"/>
        <v>0</v>
      </c>
      <c r="S952" s="2" t="s">
        <v>1295</v>
      </c>
      <c r="T952" s="2" t="s">
        <v>1273</v>
      </c>
      <c r="U952" s="2" t="s">
        <v>1274</v>
      </c>
      <c r="V952" s="2" t="s">
        <v>1275</v>
      </c>
    </row>
    <row r="953" spans="1:22" ht="15.75" customHeight="1">
      <c r="A953" s="2" t="s">
        <v>1161</v>
      </c>
      <c r="B953" s="2" t="s">
        <v>1276</v>
      </c>
      <c r="C953" s="2">
        <v>155</v>
      </c>
      <c r="D953" s="2">
        <f t="shared" si="71"/>
        <v>1.55</v>
      </c>
      <c r="E953" s="2">
        <v>77.2</v>
      </c>
      <c r="F953" s="22">
        <f t="shared" si="72"/>
        <v>32.133194588969822</v>
      </c>
      <c r="G953" s="2" t="b">
        <v>0</v>
      </c>
      <c r="H953" s="2" t="b">
        <v>1</v>
      </c>
      <c r="I953" s="2" t="b">
        <v>0</v>
      </c>
      <c r="J953" s="2" t="b">
        <v>1</v>
      </c>
      <c r="K953" s="2" t="s">
        <v>1602</v>
      </c>
      <c r="L953" s="2">
        <v>199</v>
      </c>
      <c r="M953" s="2" t="b">
        <v>1</v>
      </c>
      <c r="N953" s="2" t="b">
        <f t="shared" si="73"/>
        <v>1</v>
      </c>
      <c r="O953" s="2" t="b">
        <v>0</v>
      </c>
      <c r="P953" s="2" t="b">
        <f t="shared" si="74"/>
        <v>0</v>
      </c>
      <c r="Q953" s="2" t="b">
        <v>1</v>
      </c>
      <c r="R953" s="2" t="b">
        <f t="shared" si="75"/>
        <v>1</v>
      </c>
      <c r="S953" s="2" t="s">
        <v>1265</v>
      </c>
      <c r="T953" s="2" t="s">
        <v>1273</v>
      </c>
      <c r="U953" s="2" t="s">
        <v>1278</v>
      </c>
      <c r="V953" s="2" t="s">
        <v>1287</v>
      </c>
    </row>
    <row r="954" spans="1:22" ht="15.75" customHeight="1">
      <c r="A954" s="2" t="s">
        <v>1162</v>
      </c>
      <c r="B954" s="2" t="s">
        <v>1270</v>
      </c>
      <c r="C954" s="2">
        <v>156</v>
      </c>
      <c r="D954" s="2">
        <f t="shared" si="71"/>
        <v>1.56</v>
      </c>
      <c r="E954" s="2">
        <v>64.400000000000006</v>
      </c>
      <c r="F954" s="22">
        <f t="shared" si="72"/>
        <v>26.462853385930309</v>
      </c>
      <c r="G954" s="2" t="b">
        <v>0</v>
      </c>
      <c r="H954" s="2" t="b">
        <v>0</v>
      </c>
      <c r="I954" s="2" t="b">
        <v>0</v>
      </c>
      <c r="J954" s="2" t="b">
        <v>0</v>
      </c>
      <c r="K954" s="2" t="s">
        <v>1352</v>
      </c>
      <c r="L954" s="2">
        <v>162</v>
      </c>
      <c r="N954" s="2" t="b">
        <f t="shared" si="73"/>
        <v>0</v>
      </c>
      <c r="O954" s="2" t="b">
        <v>0</v>
      </c>
      <c r="P954" s="2" t="b">
        <f t="shared" si="74"/>
        <v>0</v>
      </c>
      <c r="Q954" s="2" t="b">
        <v>0</v>
      </c>
      <c r="R954" s="2" t="b">
        <f t="shared" si="75"/>
        <v>0</v>
      </c>
      <c r="S954" s="2" t="s">
        <v>1305</v>
      </c>
      <c r="T954" s="2" t="s">
        <v>1273</v>
      </c>
      <c r="U954" s="2" t="s">
        <v>1274</v>
      </c>
      <c r="V954" s="2" t="s">
        <v>1296</v>
      </c>
    </row>
    <row r="955" spans="1:22" ht="15.75" customHeight="1">
      <c r="A955" s="2" t="s">
        <v>1163</v>
      </c>
      <c r="B955" s="2" t="s">
        <v>1276</v>
      </c>
      <c r="C955" s="2">
        <v>171</v>
      </c>
      <c r="D955" s="2">
        <f t="shared" si="71"/>
        <v>1.71</v>
      </c>
      <c r="E955" s="2">
        <v>68.900000000000006</v>
      </c>
      <c r="F955" s="22">
        <f t="shared" si="72"/>
        <v>23.562805649601589</v>
      </c>
      <c r="G955" s="2" t="b">
        <v>1</v>
      </c>
      <c r="H955" s="2" t="b">
        <v>1</v>
      </c>
      <c r="I955" s="2" t="b">
        <v>1</v>
      </c>
      <c r="J955" s="2" t="b">
        <v>0</v>
      </c>
      <c r="K955" s="2" t="s">
        <v>1494</v>
      </c>
      <c r="L955" s="2">
        <v>159</v>
      </c>
      <c r="M955" s="2" t="b">
        <v>0</v>
      </c>
      <c r="N955" s="2" t="b">
        <f t="shared" si="73"/>
        <v>0</v>
      </c>
      <c r="O955" s="2" t="b">
        <v>0</v>
      </c>
      <c r="P955" s="2" t="b">
        <f t="shared" si="74"/>
        <v>0</v>
      </c>
      <c r="Q955" s="2" t="b">
        <v>0</v>
      </c>
      <c r="R955" s="2" t="b">
        <f t="shared" si="75"/>
        <v>0</v>
      </c>
      <c r="S955" s="2" t="s">
        <v>1289</v>
      </c>
      <c r="T955" s="2" t="s">
        <v>1273</v>
      </c>
      <c r="U955" s="2" t="s">
        <v>1274</v>
      </c>
      <c r="V955" s="2" t="s">
        <v>1275</v>
      </c>
    </row>
    <row r="956" spans="1:22" ht="15.75" customHeight="1">
      <c r="A956" s="2" t="s">
        <v>1164</v>
      </c>
      <c r="B956" s="2" t="s">
        <v>1293</v>
      </c>
      <c r="C956" s="2">
        <v>161</v>
      </c>
      <c r="D956" s="2">
        <f t="shared" si="71"/>
        <v>1.61</v>
      </c>
      <c r="E956" s="2">
        <v>51.9</v>
      </c>
      <c r="F956" s="22">
        <f t="shared" si="72"/>
        <v>20.022375679950617</v>
      </c>
      <c r="G956" s="2" t="b">
        <v>0</v>
      </c>
      <c r="H956" s="2" t="b">
        <v>0</v>
      </c>
      <c r="I956" s="2" t="b">
        <v>1</v>
      </c>
      <c r="J956" s="2" t="b">
        <v>0</v>
      </c>
      <c r="K956" s="2" t="s">
        <v>1404</v>
      </c>
      <c r="L956" s="2">
        <v>166</v>
      </c>
      <c r="M956" s="2" t="b">
        <v>0</v>
      </c>
      <c r="N956" s="2" t="b">
        <f t="shared" si="73"/>
        <v>0</v>
      </c>
      <c r="O956" s="2" t="b">
        <v>0</v>
      </c>
      <c r="P956" s="2" t="b">
        <f t="shared" si="74"/>
        <v>0</v>
      </c>
      <c r="Q956" s="2" t="b">
        <v>0</v>
      </c>
      <c r="R956" s="2" t="b">
        <f t="shared" si="75"/>
        <v>0</v>
      </c>
      <c r="S956" s="2" t="s">
        <v>1327</v>
      </c>
      <c r="T956" s="2" t="s">
        <v>1273</v>
      </c>
      <c r="U956" s="2" t="s">
        <v>1274</v>
      </c>
      <c r="V956" s="2" t="s">
        <v>1296</v>
      </c>
    </row>
    <row r="957" spans="1:22" ht="15.75" customHeight="1">
      <c r="A957" s="2" t="s">
        <v>1165</v>
      </c>
      <c r="B957" s="2" t="s">
        <v>1293</v>
      </c>
      <c r="C957" s="2">
        <v>162</v>
      </c>
      <c r="D957" s="2">
        <f t="shared" si="71"/>
        <v>1.62</v>
      </c>
      <c r="E957" s="2">
        <v>87</v>
      </c>
      <c r="F957" s="22">
        <f t="shared" si="72"/>
        <v>33.150434385002278</v>
      </c>
      <c r="G957" s="2" t="b">
        <v>0</v>
      </c>
      <c r="H957" s="2" t="b">
        <v>0</v>
      </c>
      <c r="I957" s="2" t="b">
        <v>1</v>
      </c>
      <c r="J957" s="2" t="b">
        <v>0</v>
      </c>
      <c r="K957" s="2" t="s">
        <v>1376</v>
      </c>
      <c r="L957" s="2">
        <v>214</v>
      </c>
      <c r="M957" s="2" t="b">
        <v>0</v>
      </c>
      <c r="N957" s="2" t="b">
        <f t="shared" si="73"/>
        <v>0</v>
      </c>
      <c r="O957" s="2" t="b">
        <v>1</v>
      </c>
      <c r="P957" s="2" t="b">
        <f t="shared" si="74"/>
        <v>1</v>
      </c>
      <c r="Q957" s="2" t="b">
        <v>1</v>
      </c>
      <c r="R957" s="2" t="b">
        <f t="shared" si="75"/>
        <v>1</v>
      </c>
      <c r="S957" s="2" t="s">
        <v>1265</v>
      </c>
      <c r="T957" s="2" t="s">
        <v>1290</v>
      </c>
      <c r="U957" s="2" t="s">
        <v>1278</v>
      </c>
      <c r="V957" s="2" t="s">
        <v>1275</v>
      </c>
    </row>
    <row r="958" spans="1:22" ht="15.75" customHeight="1">
      <c r="A958" s="2" t="s">
        <v>1166</v>
      </c>
      <c r="B958" s="2" t="s">
        <v>1307</v>
      </c>
      <c r="C958" s="2">
        <v>173</v>
      </c>
      <c r="D958" s="2">
        <f t="shared" si="71"/>
        <v>1.73</v>
      </c>
      <c r="E958" s="2">
        <v>97.6</v>
      </c>
      <c r="F958" s="22">
        <f t="shared" si="72"/>
        <v>32.610511543987435</v>
      </c>
      <c r="G958" s="2" t="b">
        <v>0</v>
      </c>
      <c r="H958" s="2" t="b">
        <v>0</v>
      </c>
      <c r="I958" s="2" t="b">
        <v>1</v>
      </c>
      <c r="J958" s="2" t="b">
        <v>0</v>
      </c>
      <c r="K958" s="2" t="s">
        <v>1666</v>
      </c>
      <c r="L958" s="2">
        <v>178</v>
      </c>
      <c r="M958" s="2" t="b">
        <v>0</v>
      </c>
      <c r="N958" s="2" t="b">
        <f t="shared" si="73"/>
        <v>0</v>
      </c>
      <c r="O958" s="2" t="b">
        <v>1</v>
      </c>
      <c r="P958" s="2" t="b">
        <f t="shared" si="74"/>
        <v>1</v>
      </c>
      <c r="Q958" s="2" t="b">
        <v>1</v>
      </c>
      <c r="R958" s="2" t="b">
        <f t="shared" si="75"/>
        <v>1</v>
      </c>
      <c r="S958" s="2" t="s">
        <v>1272</v>
      </c>
      <c r="T958" s="2" t="s">
        <v>1273</v>
      </c>
      <c r="U958" s="2" t="s">
        <v>1278</v>
      </c>
      <c r="V958" s="2" t="s">
        <v>1287</v>
      </c>
    </row>
    <row r="959" spans="1:22" ht="15.75" customHeight="1">
      <c r="A959" s="2" t="s">
        <v>1167</v>
      </c>
      <c r="B959" s="2" t="s">
        <v>1301</v>
      </c>
      <c r="C959" s="2">
        <v>174</v>
      </c>
      <c r="D959" s="2">
        <f t="shared" si="71"/>
        <v>1.74</v>
      </c>
      <c r="E959" s="2">
        <v>85.4</v>
      </c>
      <c r="F959" s="22">
        <f t="shared" si="72"/>
        <v>28.207160787422382</v>
      </c>
      <c r="G959" s="2" t="b">
        <v>0</v>
      </c>
      <c r="H959" s="2" t="b">
        <v>0</v>
      </c>
      <c r="I959" s="2" t="b">
        <v>0</v>
      </c>
      <c r="J959" s="2" t="b">
        <v>1</v>
      </c>
      <c r="K959" s="2" t="s">
        <v>1404</v>
      </c>
      <c r="L959" s="2">
        <v>187</v>
      </c>
      <c r="M959" s="2" t="b">
        <v>1</v>
      </c>
      <c r="N959" s="2" t="b">
        <f t="shared" si="73"/>
        <v>1</v>
      </c>
      <c r="O959" s="2" t="b">
        <v>1</v>
      </c>
      <c r="P959" s="2" t="b">
        <f t="shared" si="74"/>
        <v>1</v>
      </c>
      <c r="Q959" s="2" t="b">
        <v>1</v>
      </c>
      <c r="R959" s="2" t="b">
        <f t="shared" si="75"/>
        <v>1</v>
      </c>
      <c r="S959" s="2" t="s">
        <v>1299</v>
      </c>
      <c r="T959" s="2" t="s">
        <v>1273</v>
      </c>
      <c r="U959" s="2" t="s">
        <v>1300</v>
      </c>
      <c r="V959" s="2" t="s">
        <v>1279</v>
      </c>
    </row>
    <row r="960" spans="1:22" ht="15.75" customHeight="1">
      <c r="A960" s="2" t="s">
        <v>1168</v>
      </c>
      <c r="B960" s="2" t="s">
        <v>1293</v>
      </c>
      <c r="C960" s="2">
        <v>160</v>
      </c>
      <c r="D960" s="2">
        <f t="shared" si="71"/>
        <v>1.6</v>
      </c>
      <c r="E960" s="2">
        <v>56.2</v>
      </c>
      <c r="F960" s="22">
        <f t="shared" si="72"/>
        <v>21.953124999999996</v>
      </c>
      <c r="G960" s="2" t="b">
        <v>0</v>
      </c>
      <c r="H960" s="2" t="b">
        <v>0</v>
      </c>
      <c r="I960" s="2" t="b">
        <v>0</v>
      </c>
      <c r="J960" s="2" t="b">
        <v>0</v>
      </c>
      <c r="K960" s="2" t="s">
        <v>1432</v>
      </c>
      <c r="L960" s="2">
        <v>187</v>
      </c>
      <c r="M960" s="2" t="b">
        <v>0</v>
      </c>
      <c r="N960" s="2" t="b">
        <f t="shared" si="73"/>
        <v>0</v>
      </c>
      <c r="O960" s="2" t="b">
        <v>0</v>
      </c>
      <c r="P960" s="2" t="b">
        <f t="shared" si="74"/>
        <v>0</v>
      </c>
      <c r="R960" s="2" t="b">
        <f t="shared" si="75"/>
        <v>0</v>
      </c>
      <c r="S960" s="2" t="s">
        <v>1338</v>
      </c>
      <c r="T960" s="2" t="s">
        <v>1273</v>
      </c>
      <c r="U960" s="2" t="s">
        <v>1278</v>
      </c>
      <c r="V960" s="2" t="s">
        <v>1287</v>
      </c>
    </row>
    <row r="961" spans="1:22" ht="15.75" customHeight="1">
      <c r="A961" s="2" t="s">
        <v>1169</v>
      </c>
      <c r="B961" s="2" t="s">
        <v>1307</v>
      </c>
      <c r="C961" s="2">
        <v>164</v>
      </c>
      <c r="D961" s="2">
        <f t="shared" si="71"/>
        <v>1.64</v>
      </c>
      <c r="E961" s="2">
        <v>60.3</v>
      </c>
      <c r="F961" s="22">
        <f t="shared" si="72"/>
        <v>22.41969066032124</v>
      </c>
      <c r="G961" s="2" t="b">
        <v>0</v>
      </c>
      <c r="H961" s="2" t="b">
        <v>0</v>
      </c>
      <c r="I961" s="2" t="b">
        <v>0</v>
      </c>
      <c r="J961" s="2" t="b">
        <v>0</v>
      </c>
      <c r="K961" s="2" t="s">
        <v>1568</v>
      </c>
      <c r="L961" s="2">
        <v>225</v>
      </c>
      <c r="M961" s="2" t="b">
        <v>0</v>
      </c>
      <c r="N961" s="2" t="b">
        <f t="shared" si="73"/>
        <v>0</v>
      </c>
      <c r="O961" s="2" t="b">
        <v>0</v>
      </c>
      <c r="P961" s="2" t="b">
        <f t="shared" si="74"/>
        <v>0</v>
      </c>
      <c r="Q961" s="2" t="b">
        <v>0</v>
      </c>
      <c r="R961" s="2" t="b">
        <f t="shared" si="75"/>
        <v>0</v>
      </c>
      <c r="S961" s="2" t="s">
        <v>1318</v>
      </c>
      <c r="T961" s="2" t="s">
        <v>1290</v>
      </c>
      <c r="U961" s="2" t="s">
        <v>1274</v>
      </c>
      <c r="V961" s="2" t="s">
        <v>1296</v>
      </c>
    </row>
    <row r="962" spans="1:22" ht="15.75" customHeight="1">
      <c r="A962" s="2" t="s">
        <v>1170</v>
      </c>
      <c r="B962" s="2" t="s">
        <v>1276</v>
      </c>
      <c r="C962" s="2">
        <v>163</v>
      </c>
      <c r="D962" s="2">
        <f t="shared" si="71"/>
        <v>1.63</v>
      </c>
      <c r="E962" s="2">
        <v>83</v>
      </c>
      <c r="F962" s="22">
        <f t="shared" si="72"/>
        <v>31.239414355075468</v>
      </c>
      <c r="G962" s="2" t="b">
        <v>0</v>
      </c>
      <c r="H962" s="2" t="b">
        <v>0</v>
      </c>
      <c r="I962" s="2" t="b">
        <v>0</v>
      </c>
      <c r="J962" s="2" t="b">
        <v>0</v>
      </c>
      <c r="K962" s="2" t="s">
        <v>1657</v>
      </c>
      <c r="L962" s="2">
        <v>169</v>
      </c>
      <c r="M962" s="2" t="b">
        <v>0</v>
      </c>
      <c r="N962" s="2" t="b">
        <f t="shared" si="73"/>
        <v>0</v>
      </c>
      <c r="O962" s="2" t="b">
        <v>1</v>
      </c>
      <c r="P962" s="2" t="b">
        <f t="shared" si="74"/>
        <v>1</v>
      </c>
      <c r="Q962" s="2" t="b">
        <v>1</v>
      </c>
      <c r="R962" s="2" t="b">
        <f t="shared" si="75"/>
        <v>1</v>
      </c>
      <c r="S962" s="2" t="s">
        <v>1282</v>
      </c>
      <c r="T962" s="2" t="s">
        <v>1273</v>
      </c>
      <c r="U962" s="2" t="s">
        <v>1274</v>
      </c>
      <c r="V962" s="2" t="s">
        <v>1283</v>
      </c>
    </row>
    <row r="963" spans="1:22" ht="15.75" customHeight="1">
      <c r="A963" s="2" t="s">
        <v>1171</v>
      </c>
      <c r="B963" s="2" t="s">
        <v>1284</v>
      </c>
      <c r="C963" s="2">
        <v>171</v>
      </c>
      <c r="D963" s="2">
        <f t="shared" ref="D963:D1001" si="76">C963/100</f>
        <v>1.71</v>
      </c>
      <c r="E963" s="2">
        <v>101</v>
      </c>
      <c r="F963" s="22">
        <f t="shared" ref="F963:F1001" si="77">E963/(D963*D963)</f>
        <v>34.540542389111181</v>
      </c>
      <c r="G963" s="2" t="b">
        <v>0</v>
      </c>
      <c r="H963" s="2" t="b">
        <v>0</v>
      </c>
      <c r="I963" s="2" t="b">
        <v>0</v>
      </c>
      <c r="J963" s="2" t="b">
        <v>1</v>
      </c>
      <c r="K963" s="2" t="s">
        <v>1397</v>
      </c>
      <c r="L963" s="2">
        <v>188</v>
      </c>
      <c r="M963" s="2" t="b">
        <v>1</v>
      </c>
      <c r="N963" s="2" t="b">
        <f t="shared" ref="N963:N1001" si="78">IF(ISBLANK(M963),FALSE,IF(M963 ="Yes",TRUE,IF(M963="No",FALSE,M963)))</f>
        <v>1</v>
      </c>
      <c r="O963" s="2" t="b">
        <v>1</v>
      </c>
      <c r="P963" s="2" t="b">
        <f t="shared" ref="P963:P1001" si="79">IF(ISBLANK(O963),FALSE,IF(O963 ="Yes",TRUE,IF(O963="No",FALSE,O963)))</f>
        <v>1</v>
      </c>
      <c r="Q963" s="2" t="b">
        <v>1</v>
      </c>
      <c r="R963" s="2" t="b">
        <f t="shared" ref="R963:R1001" si="80">IF(ISBLANK(Q963),FALSE,IF(Q963 ="Yes",TRUE,IF(Q963="No",FALSE,Q963)))</f>
        <v>1</v>
      </c>
      <c r="S963" s="2" t="s">
        <v>1289</v>
      </c>
      <c r="T963" s="2" t="s">
        <v>1290</v>
      </c>
      <c r="U963" s="2" t="s">
        <v>1278</v>
      </c>
      <c r="V963" s="2" t="s">
        <v>1275</v>
      </c>
    </row>
    <row r="964" spans="1:22" ht="15.75" customHeight="1">
      <c r="A964" s="2" t="s">
        <v>1172</v>
      </c>
      <c r="B964" s="2" t="s">
        <v>1280</v>
      </c>
      <c r="C964" s="2">
        <v>163</v>
      </c>
      <c r="D964" s="2">
        <f t="shared" si="76"/>
        <v>1.63</v>
      </c>
      <c r="E964" s="2">
        <v>80.900000000000006</v>
      </c>
      <c r="F964" s="22">
        <f t="shared" si="77"/>
        <v>30.449019534043437</v>
      </c>
      <c r="G964" s="2" t="b">
        <v>1</v>
      </c>
      <c r="H964" s="2" t="b">
        <v>0</v>
      </c>
      <c r="I964" s="2" t="b">
        <v>1</v>
      </c>
      <c r="J964" s="2" t="b">
        <v>1</v>
      </c>
      <c r="K964" s="2" t="s">
        <v>1667</v>
      </c>
      <c r="L964" s="2">
        <v>214</v>
      </c>
      <c r="M964" s="2" t="b">
        <v>1</v>
      </c>
      <c r="N964" s="2" t="b">
        <f t="shared" si="78"/>
        <v>1</v>
      </c>
      <c r="O964" s="2" t="b">
        <v>1</v>
      </c>
      <c r="P964" s="2" t="b">
        <f t="shared" si="79"/>
        <v>1</v>
      </c>
      <c r="Q964" s="2" t="b">
        <v>1</v>
      </c>
      <c r="R964" s="2" t="b">
        <f t="shared" si="80"/>
        <v>1</v>
      </c>
      <c r="S964" s="2" t="s">
        <v>1299</v>
      </c>
      <c r="T964" s="2" t="s">
        <v>1273</v>
      </c>
      <c r="U964" s="2" t="s">
        <v>1300</v>
      </c>
      <c r="V964" s="2" t="s">
        <v>1287</v>
      </c>
    </row>
    <row r="965" spans="1:22" ht="15.75" customHeight="1">
      <c r="A965" s="2" t="s">
        <v>1173</v>
      </c>
      <c r="B965" s="2" t="s">
        <v>1270</v>
      </c>
      <c r="C965" s="2">
        <v>170</v>
      </c>
      <c r="D965" s="2">
        <f t="shared" si="76"/>
        <v>1.7</v>
      </c>
      <c r="E965" s="2">
        <v>61.8</v>
      </c>
      <c r="F965" s="22">
        <f t="shared" si="77"/>
        <v>21.384083044982699</v>
      </c>
      <c r="G965" s="2" t="s">
        <v>1273</v>
      </c>
      <c r="H965" s="2" t="s">
        <v>1273</v>
      </c>
      <c r="I965" s="2" t="b">
        <v>1</v>
      </c>
      <c r="J965" s="2" t="s">
        <v>1273</v>
      </c>
      <c r="K965" s="2" t="s">
        <v>1457</v>
      </c>
      <c r="L965" s="2">
        <v>206</v>
      </c>
      <c r="M965" s="2" t="b">
        <v>0</v>
      </c>
      <c r="N965" s="2" t="b">
        <f t="shared" si="78"/>
        <v>0</v>
      </c>
      <c r="O965" s="2" t="b">
        <v>0</v>
      </c>
      <c r="P965" s="2" t="b">
        <f t="shared" si="79"/>
        <v>0</v>
      </c>
      <c r="Q965" s="2" t="b">
        <v>0</v>
      </c>
      <c r="R965" s="2" t="b">
        <f t="shared" si="80"/>
        <v>0</v>
      </c>
      <c r="S965" s="2" t="s">
        <v>1295</v>
      </c>
      <c r="T965" s="2" t="s">
        <v>1273</v>
      </c>
      <c r="U965" s="2" t="s">
        <v>1278</v>
      </c>
      <c r="V965" s="2" t="s">
        <v>1283</v>
      </c>
    </row>
    <row r="966" spans="1:22" ht="15.75" customHeight="1">
      <c r="A966" s="2" t="s">
        <v>1174</v>
      </c>
      <c r="B966" s="2" t="s">
        <v>1301</v>
      </c>
      <c r="C966" s="2">
        <v>168</v>
      </c>
      <c r="D966" s="2">
        <f t="shared" si="76"/>
        <v>1.68</v>
      </c>
      <c r="E966" s="2">
        <v>82.3</v>
      </c>
      <c r="F966" s="22">
        <f t="shared" si="77"/>
        <v>29.159580498866216</v>
      </c>
      <c r="G966" s="2" t="b">
        <v>0</v>
      </c>
      <c r="H966" s="2" t="b">
        <v>0</v>
      </c>
      <c r="I966" s="2" t="b">
        <v>0</v>
      </c>
      <c r="J966" s="2" t="b">
        <v>1</v>
      </c>
      <c r="K966" s="2" t="s">
        <v>1493</v>
      </c>
      <c r="L966" s="2">
        <v>156</v>
      </c>
      <c r="M966" s="2" t="b">
        <v>1</v>
      </c>
      <c r="N966" s="2" t="b">
        <f t="shared" si="78"/>
        <v>1</v>
      </c>
      <c r="O966" s="2" t="b">
        <v>0</v>
      </c>
      <c r="P966" s="2" t="b">
        <f t="shared" si="79"/>
        <v>0</v>
      </c>
      <c r="Q966" s="2" t="b">
        <v>1</v>
      </c>
      <c r="R966" s="2" t="b">
        <f t="shared" si="80"/>
        <v>1</v>
      </c>
      <c r="S966" s="2" t="s">
        <v>1299</v>
      </c>
      <c r="T966" s="2" t="s">
        <v>1290</v>
      </c>
      <c r="U966" s="2" t="s">
        <v>1300</v>
      </c>
      <c r="V966" s="2" t="s">
        <v>1283</v>
      </c>
    </row>
    <row r="967" spans="1:22" ht="15.75" customHeight="1">
      <c r="A967" s="2" t="s">
        <v>1175</v>
      </c>
      <c r="B967" s="2" t="s">
        <v>1319</v>
      </c>
      <c r="C967" s="2">
        <v>169</v>
      </c>
      <c r="D967" s="2">
        <f t="shared" si="76"/>
        <v>1.69</v>
      </c>
      <c r="E967" s="2">
        <v>87.2</v>
      </c>
      <c r="F967" s="22">
        <f t="shared" si="77"/>
        <v>30.531143867511645</v>
      </c>
      <c r="G967" s="2" t="b">
        <v>0</v>
      </c>
      <c r="H967" s="2" t="b">
        <v>0</v>
      </c>
      <c r="I967" s="2" t="b">
        <v>0</v>
      </c>
      <c r="J967" s="2" t="b">
        <v>1</v>
      </c>
      <c r="K967" s="2" t="s">
        <v>1616</v>
      </c>
      <c r="L967" s="2">
        <v>207</v>
      </c>
      <c r="M967" s="2" t="b">
        <v>1</v>
      </c>
      <c r="N967" s="2" t="b">
        <f t="shared" si="78"/>
        <v>1</v>
      </c>
      <c r="O967" s="2" t="b">
        <v>0</v>
      </c>
      <c r="P967" s="2" t="b">
        <f t="shared" si="79"/>
        <v>0</v>
      </c>
      <c r="Q967" s="2" t="b">
        <v>1</v>
      </c>
      <c r="R967" s="2" t="b">
        <f t="shared" si="80"/>
        <v>1</v>
      </c>
      <c r="S967" s="2" t="s">
        <v>1327</v>
      </c>
      <c r="T967" s="2" t="s">
        <v>1290</v>
      </c>
      <c r="U967" s="2" t="s">
        <v>1274</v>
      </c>
      <c r="V967" s="2" t="s">
        <v>1275</v>
      </c>
    </row>
    <row r="968" spans="1:22" ht="15.75" customHeight="1">
      <c r="A968" s="2" t="s">
        <v>1176</v>
      </c>
      <c r="B968" s="2" t="s">
        <v>1276</v>
      </c>
      <c r="C968" s="2">
        <v>165</v>
      </c>
      <c r="D968" s="2">
        <f t="shared" si="76"/>
        <v>1.65</v>
      </c>
      <c r="E968" s="2">
        <v>85.2</v>
      </c>
      <c r="F968" s="22">
        <f t="shared" si="77"/>
        <v>31.294765840220389</v>
      </c>
      <c r="G968" s="2" t="b">
        <v>0</v>
      </c>
      <c r="H968" s="2" t="b">
        <v>0</v>
      </c>
      <c r="I968" s="2" t="b">
        <v>0</v>
      </c>
      <c r="J968" s="2" t="b">
        <v>1</v>
      </c>
      <c r="K968" s="2" t="s">
        <v>1515</v>
      </c>
      <c r="L968" s="2">
        <v>218</v>
      </c>
      <c r="M968" s="2" t="b">
        <v>1</v>
      </c>
      <c r="N968" s="2" t="b">
        <f t="shared" si="78"/>
        <v>1</v>
      </c>
      <c r="O968" s="2" t="b">
        <v>1</v>
      </c>
      <c r="P968" s="2" t="b">
        <f t="shared" si="79"/>
        <v>1</v>
      </c>
      <c r="Q968" s="2" t="b">
        <v>1</v>
      </c>
      <c r="R968" s="2" t="b">
        <f t="shared" si="80"/>
        <v>1</v>
      </c>
      <c r="S968" s="2" t="s">
        <v>1286</v>
      </c>
      <c r="T968" s="2" t="s">
        <v>1290</v>
      </c>
      <c r="U968" s="2" t="s">
        <v>1278</v>
      </c>
      <c r="V968" s="2" t="s">
        <v>1279</v>
      </c>
    </row>
    <row r="969" spans="1:22" ht="15.75" customHeight="1">
      <c r="A969" s="2" t="s">
        <v>1177</v>
      </c>
      <c r="B969" s="2" t="s">
        <v>1276</v>
      </c>
      <c r="C969" s="2">
        <v>161</v>
      </c>
      <c r="D969" s="2">
        <f t="shared" si="76"/>
        <v>1.61</v>
      </c>
      <c r="E969" s="2">
        <v>59.1</v>
      </c>
      <c r="F969" s="22">
        <f t="shared" si="77"/>
        <v>22.800046294510242</v>
      </c>
      <c r="G969" s="2" t="b">
        <v>1</v>
      </c>
      <c r="H969" s="2" t="b">
        <v>0</v>
      </c>
      <c r="I969" s="2" t="b">
        <v>0</v>
      </c>
      <c r="J969" s="2" t="b">
        <v>0</v>
      </c>
      <c r="K969" s="2" t="s">
        <v>1511</v>
      </c>
      <c r="L969" s="2">
        <v>163</v>
      </c>
      <c r="M969" s="2" t="b">
        <v>0</v>
      </c>
      <c r="N969" s="2" t="b">
        <f t="shared" si="78"/>
        <v>0</v>
      </c>
      <c r="O969" s="2" t="b">
        <v>0</v>
      </c>
      <c r="P969" s="2" t="b">
        <f t="shared" si="79"/>
        <v>0</v>
      </c>
      <c r="Q969" s="2" t="b">
        <v>0</v>
      </c>
      <c r="R969" s="2" t="b">
        <f t="shared" si="80"/>
        <v>0</v>
      </c>
      <c r="S969" s="2" t="s">
        <v>1338</v>
      </c>
      <c r="T969" s="2" t="s">
        <v>1273</v>
      </c>
      <c r="U969" s="2" t="s">
        <v>1278</v>
      </c>
      <c r="V969" s="2" t="s">
        <v>1287</v>
      </c>
    </row>
    <row r="970" spans="1:22" ht="15.75" customHeight="1">
      <c r="A970" s="2" t="s">
        <v>1178</v>
      </c>
      <c r="B970" s="2" t="s">
        <v>1276</v>
      </c>
      <c r="C970" s="2">
        <v>161</v>
      </c>
      <c r="D970" s="2">
        <f t="shared" si="76"/>
        <v>1.61</v>
      </c>
      <c r="E970" s="2">
        <v>82.4</v>
      </c>
      <c r="F970" s="22">
        <f t="shared" si="77"/>
        <v>31.788897033293466</v>
      </c>
      <c r="G970" s="2" t="b">
        <v>0</v>
      </c>
      <c r="H970" s="2" t="b">
        <v>0</v>
      </c>
      <c r="I970" s="2" t="b">
        <v>0</v>
      </c>
      <c r="J970" s="2" t="b">
        <v>1</v>
      </c>
      <c r="K970" s="2" t="s">
        <v>1431</v>
      </c>
      <c r="L970" s="2">
        <v>188</v>
      </c>
      <c r="M970" s="2" t="b">
        <v>1</v>
      </c>
      <c r="N970" s="2" t="b">
        <f t="shared" si="78"/>
        <v>1</v>
      </c>
      <c r="P970" s="2" t="b">
        <f t="shared" si="79"/>
        <v>0</v>
      </c>
      <c r="Q970" s="2" t="b">
        <v>1</v>
      </c>
      <c r="R970" s="2" t="b">
        <f t="shared" si="80"/>
        <v>1</v>
      </c>
      <c r="S970" s="2" t="s">
        <v>1299</v>
      </c>
      <c r="T970" s="2" t="s">
        <v>1290</v>
      </c>
      <c r="U970" s="2" t="s">
        <v>1300</v>
      </c>
      <c r="V970" s="2" t="s">
        <v>1283</v>
      </c>
    </row>
    <row r="971" spans="1:22" ht="15.75" customHeight="1">
      <c r="A971" s="2" t="s">
        <v>1179</v>
      </c>
      <c r="B971" s="2" t="s">
        <v>1301</v>
      </c>
      <c r="C971" s="2">
        <v>161</v>
      </c>
      <c r="D971" s="2">
        <f t="shared" si="76"/>
        <v>1.61</v>
      </c>
      <c r="E971" s="2">
        <v>86.2</v>
      </c>
      <c r="F971" s="22">
        <f t="shared" si="77"/>
        <v>33.254889857644379</v>
      </c>
      <c r="G971" s="2" t="b">
        <v>0</v>
      </c>
      <c r="H971" s="2" t="b">
        <v>1</v>
      </c>
      <c r="I971" s="2" t="b">
        <v>0</v>
      </c>
      <c r="J971" s="2" t="b">
        <v>1</v>
      </c>
      <c r="K971" s="2" t="s">
        <v>1634</v>
      </c>
      <c r="L971" s="2">
        <v>155</v>
      </c>
      <c r="M971" s="2" t="b">
        <v>1</v>
      </c>
      <c r="N971" s="2" t="b">
        <f t="shared" si="78"/>
        <v>1</v>
      </c>
      <c r="O971" s="2" t="b">
        <v>1</v>
      </c>
      <c r="P971" s="2" t="b">
        <f t="shared" si="79"/>
        <v>1</v>
      </c>
      <c r="Q971" s="2" t="b">
        <v>1</v>
      </c>
      <c r="R971" s="2" t="b">
        <f t="shared" si="80"/>
        <v>1</v>
      </c>
      <c r="S971" s="2" t="s">
        <v>1282</v>
      </c>
      <c r="T971" s="2" t="s">
        <v>1273</v>
      </c>
      <c r="U971" s="2" t="s">
        <v>1300</v>
      </c>
      <c r="V971" s="2" t="s">
        <v>1296</v>
      </c>
    </row>
    <row r="972" spans="1:22" ht="15.75" customHeight="1">
      <c r="A972" s="2" t="s">
        <v>1180</v>
      </c>
      <c r="B972" s="2" t="s">
        <v>1319</v>
      </c>
      <c r="C972" s="2">
        <v>163</v>
      </c>
      <c r="D972" s="2">
        <f t="shared" si="76"/>
        <v>1.63</v>
      </c>
      <c r="E972" s="2">
        <v>61.8</v>
      </c>
      <c r="F972" s="22">
        <f t="shared" si="77"/>
        <v>23.26019044751402</v>
      </c>
      <c r="G972" s="2" t="b">
        <v>0</v>
      </c>
      <c r="H972" s="2" t="b">
        <v>0</v>
      </c>
      <c r="I972" s="2" t="b">
        <v>0</v>
      </c>
      <c r="J972" s="2" t="b">
        <v>0</v>
      </c>
      <c r="K972" s="2" t="s">
        <v>1379</v>
      </c>
      <c r="L972" s="2">
        <v>195</v>
      </c>
      <c r="M972" s="2" t="b">
        <v>0</v>
      </c>
      <c r="N972" s="2" t="b">
        <f t="shared" si="78"/>
        <v>0</v>
      </c>
      <c r="O972" s="2" t="b">
        <v>0</v>
      </c>
      <c r="P972" s="2" t="b">
        <f t="shared" si="79"/>
        <v>0</v>
      </c>
      <c r="Q972" s="2" t="b">
        <v>0</v>
      </c>
      <c r="R972" s="2" t="b">
        <f t="shared" si="80"/>
        <v>0</v>
      </c>
      <c r="S972" s="2" t="s">
        <v>1289</v>
      </c>
      <c r="T972" s="2" t="s">
        <v>1273</v>
      </c>
      <c r="U972" s="2" t="s">
        <v>1274</v>
      </c>
      <c r="V972" s="2" t="s">
        <v>1287</v>
      </c>
    </row>
    <row r="973" spans="1:22" ht="15.75" customHeight="1">
      <c r="A973" s="2" t="s">
        <v>1181</v>
      </c>
      <c r="B973" s="2" t="s">
        <v>1276</v>
      </c>
      <c r="C973" s="2">
        <v>155</v>
      </c>
      <c r="D973" s="2">
        <f t="shared" si="76"/>
        <v>1.55</v>
      </c>
      <c r="E973" s="2">
        <v>55.9</v>
      </c>
      <c r="F973" s="22">
        <f t="shared" si="77"/>
        <v>23.267429760665969</v>
      </c>
      <c r="G973" s="2" t="b">
        <v>0</v>
      </c>
      <c r="H973" s="2" t="b">
        <v>1</v>
      </c>
      <c r="I973" s="2" t="b">
        <v>0</v>
      </c>
      <c r="J973" s="2" t="b">
        <v>0</v>
      </c>
      <c r="K973" s="2" t="s">
        <v>1612</v>
      </c>
      <c r="L973" s="2">
        <v>200</v>
      </c>
      <c r="M973" s="2" t="b">
        <v>0</v>
      </c>
      <c r="N973" s="2" t="b">
        <f t="shared" si="78"/>
        <v>0</v>
      </c>
      <c r="P973" s="2" t="b">
        <f t="shared" si="79"/>
        <v>0</v>
      </c>
      <c r="Q973" s="2" t="b">
        <v>0</v>
      </c>
      <c r="R973" s="2" t="b">
        <f t="shared" si="80"/>
        <v>0</v>
      </c>
      <c r="S973" s="2" t="s">
        <v>1282</v>
      </c>
      <c r="T973" s="2" t="s">
        <v>1290</v>
      </c>
      <c r="U973" s="2" t="s">
        <v>1300</v>
      </c>
      <c r="V973" s="2" t="s">
        <v>1279</v>
      </c>
    </row>
    <row r="974" spans="1:22" ht="15.75" customHeight="1">
      <c r="A974" s="2" t="s">
        <v>1182</v>
      </c>
      <c r="B974" s="2" t="s">
        <v>1301</v>
      </c>
      <c r="C974" s="2">
        <v>166</v>
      </c>
      <c r="D974" s="2">
        <f t="shared" si="76"/>
        <v>1.66</v>
      </c>
      <c r="E974" s="2">
        <v>77.2</v>
      </c>
      <c r="F974" s="22">
        <f t="shared" si="77"/>
        <v>28.015677166497316</v>
      </c>
      <c r="G974" s="2" t="b">
        <v>0</v>
      </c>
      <c r="H974" s="2" t="b">
        <v>0</v>
      </c>
      <c r="I974" s="2" t="b">
        <v>1</v>
      </c>
      <c r="J974" s="2" t="b">
        <v>1</v>
      </c>
      <c r="K974" s="2" t="s">
        <v>1593</v>
      </c>
      <c r="L974" s="2">
        <v>215</v>
      </c>
      <c r="M974" s="2" t="b">
        <v>1</v>
      </c>
      <c r="N974" s="2" t="b">
        <f t="shared" si="78"/>
        <v>1</v>
      </c>
      <c r="O974" s="2" t="b">
        <v>0</v>
      </c>
      <c r="P974" s="2" t="b">
        <f t="shared" si="79"/>
        <v>0</v>
      </c>
      <c r="Q974" s="2" t="b">
        <v>1</v>
      </c>
      <c r="R974" s="2" t="b">
        <f t="shared" si="80"/>
        <v>1</v>
      </c>
      <c r="S974" s="2" t="s">
        <v>1312</v>
      </c>
      <c r="T974" s="2" t="s">
        <v>1290</v>
      </c>
      <c r="U974" s="2" t="s">
        <v>1274</v>
      </c>
      <c r="V974" s="2" t="s">
        <v>1275</v>
      </c>
    </row>
    <row r="975" spans="1:22" ht="15.75" customHeight="1">
      <c r="A975" s="2" t="s">
        <v>1183</v>
      </c>
      <c r="B975" s="2" t="s">
        <v>1293</v>
      </c>
      <c r="C975" s="2">
        <v>170</v>
      </c>
      <c r="D975" s="2">
        <f t="shared" si="76"/>
        <v>1.7</v>
      </c>
      <c r="E975" s="2">
        <v>70.7</v>
      </c>
      <c r="F975" s="22">
        <f t="shared" si="77"/>
        <v>24.463667820069208</v>
      </c>
      <c r="G975" s="2" t="b">
        <v>1</v>
      </c>
      <c r="H975" s="2" t="b">
        <v>0</v>
      </c>
      <c r="I975" s="2" t="b">
        <v>0</v>
      </c>
      <c r="J975" s="2" t="b">
        <v>0</v>
      </c>
      <c r="K975" s="2" t="s">
        <v>1516</v>
      </c>
      <c r="L975" s="2">
        <v>166</v>
      </c>
      <c r="M975" s="2" t="b">
        <v>0</v>
      </c>
      <c r="N975" s="2" t="b">
        <f t="shared" si="78"/>
        <v>0</v>
      </c>
      <c r="O975" s="2" t="b">
        <v>0</v>
      </c>
      <c r="P975" s="2" t="b">
        <f t="shared" si="79"/>
        <v>0</v>
      </c>
      <c r="Q975" s="2" t="b">
        <v>0</v>
      </c>
      <c r="R975" s="2" t="b">
        <f t="shared" si="80"/>
        <v>0</v>
      </c>
      <c r="S975" s="2" t="s">
        <v>1305</v>
      </c>
      <c r="T975" s="2" t="s">
        <v>1273</v>
      </c>
      <c r="U975" s="2" t="s">
        <v>1274</v>
      </c>
      <c r="V975" s="2" t="s">
        <v>1296</v>
      </c>
    </row>
    <row r="976" spans="1:22" ht="15.75" customHeight="1">
      <c r="A976" s="2" t="s">
        <v>1184</v>
      </c>
      <c r="B976" s="2" t="s">
        <v>1276</v>
      </c>
      <c r="C976" s="2">
        <v>178</v>
      </c>
      <c r="D976" s="2">
        <f t="shared" si="76"/>
        <v>1.78</v>
      </c>
      <c r="E976" s="2">
        <v>91.6</v>
      </c>
      <c r="F976" s="22">
        <f t="shared" si="77"/>
        <v>28.910491099608631</v>
      </c>
      <c r="G976" s="2" t="b">
        <v>1</v>
      </c>
      <c r="H976" s="2" t="b">
        <v>0</v>
      </c>
      <c r="I976" s="2" t="b">
        <v>0</v>
      </c>
      <c r="J976" s="2" t="b">
        <v>1</v>
      </c>
      <c r="K976" s="2" t="s">
        <v>1525</v>
      </c>
      <c r="L976" s="2">
        <v>190</v>
      </c>
      <c r="M976" s="2" t="b">
        <v>1</v>
      </c>
      <c r="N976" s="2" t="b">
        <f t="shared" si="78"/>
        <v>1</v>
      </c>
      <c r="O976" s="2" t="b">
        <v>1</v>
      </c>
      <c r="P976" s="2" t="b">
        <f t="shared" si="79"/>
        <v>1</v>
      </c>
      <c r="Q976" s="2" t="b">
        <v>1</v>
      </c>
      <c r="R976" s="2" t="b">
        <f t="shared" si="80"/>
        <v>1</v>
      </c>
      <c r="S976" s="2" t="s">
        <v>1272</v>
      </c>
      <c r="T976" s="2" t="s">
        <v>1273</v>
      </c>
      <c r="U976" s="2" t="s">
        <v>1274</v>
      </c>
      <c r="V976" s="2" t="s">
        <v>1275</v>
      </c>
    </row>
    <row r="977" spans="1:22" ht="15.75" customHeight="1">
      <c r="A977" s="2" t="s">
        <v>1185</v>
      </c>
      <c r="B977" s="2" t="s">
        <v>1319</v>
      </c>
      <c r="C977" s="2">
        <v>172</v>
      </c>
      <c r="D977" s="2">
        <f t="shared" si="76"/>
        <v>1.72</v>
      </c>
      <c r="E977" s="2">
        <v>84.2</v>
      </c>
      <c r="F977" s="22">
        <f t="shared" si="77"/>
        <v>28.461330448891296</v>
      </c>
      <c r="G977" s="2" t="b">
        <v>1</v>
      </c>
      <c r="H977" s="2" t="b">
        <v>0</v>
      </c>
      <c r="I977" s="2" t="b">
        <v>1</v>
      </c>
      <c r="J977" s="2" t="b">
        <v>1</v>
      </c>
      <c r="K977" s="2" t="s">
        <v>1630</v>
      </c>
      <c r="L977" s="2">
        <v>214</v>
      </c>
      <c r="M977" s="2" t="b">
        <v>1</v>
      </c>
      <c r="N977" s="2" t="b">
        <f t="shared" si="78"/>
        <v>1</v>
      </c>
      <c r="O977" s="2" t="b">
        <v>0</v>
      </c>
      <c r="P977" s="2" t="b">
        <f t="shared" si="79"/>
        <v>0</v>
      </c>
      <c r="Q977" s="2" t="b">
        <v>1</v>
      </c>
      <c r="R977" s="2" t="b">
        <f t="shared" si="80"/>
        <v>1</v>
      </c>
      <c r="S977" s="2" t="s">
        <v>1299</v>
      </c>
      <c r="T977" s="2" t="s">
        <v>1273</v>
      </c>
      <c r="U977" s="2" t="s">
        <v>1300</v>
      </c>
      <c r="V977" s="2" t="s">
        <v>1287</v>
      </c>
    </row>
    <row r="978" spans="1:22" ht="15.75" customHeight="1">
      <c r="A978" s="2" t="s">
        <v>1186</v>
      </c>
      <c r="B978" s="2" t="s">
        <v>1319</v>
      </c>
      <c r="C978" s="2">
        <v>167</v>
      </c>
      <c r="D978" s="2">
        <f t="shared" si="76"/>
        <v>1.67</v>
      </c>
      <c r="E978" s="2">
        <v>63.3</v>
      </c>
      <c r="F978" s="22">
        <f t="shared" si="77"/>
        <v>22.697120728602673</v>
      </c>
      <c r="G978" s="2" t="b">
        <v>0</v>
      </c>
      <c r="H978" s="2" t="b">
        <v>1</v>
      </c>
      <c r="I978" s="2" t="b">
        <v>0</v>
      </c>
      <c r="J978" s="2" t="b">
        <v>0</v>
      </c>
      <c r="K978" s="2" t="s">
        <v>1476</v>
      </c>
      <c r="L978" s="2">
        <v>199</v>
      </c>
      <c r="M978" s="2" t="b">
        <v>0</v>
      </c>
      <c r="N978" s="2" t="b">
        <f t="shared" si="78"/>
        <v>0</v>
      </c>
      <c r="O978" s="2" t="b">
        <v>0</v>
      </c>
      <c r="P978" s="2" t="b">
        <f t="shared" si="79"/>
        <v>0</v>
      </c>
      <c r="Q978" s="2" t="b">
        <v>0</v>
      </c>
      <c r="R978" s="2" t="b">
        <f t="shared" si="80"/>
        <v>0</v>
      </c>
      <c r="S978" s="2" t="s">
        <v>1292</v>
      </c>
      <c r="T978" s="2" t="s">
        <v>1273</v>
      </c>
      <c r="U978" s="2" t="s">
        <v>1278</v>
      </c>
      <c r="V978" s="2" t="s">
        <v>1279</v>
      </c>
    </row>
    <row r="979" spans="1:22" ht="15.75" customHeight="1">
      <c r="A979" s="2" t="s">
        <v>1187</v>
      </c>
      <c r="B979" s="2" t="s">
        <v>1276</v>
      </c>
      <c r="C979" s="2">
        <v>164</v>
      </c>
      <c r="D979" s="2">
        <f t="shared" si="76"/>
        <v>1.64</v>
      </c>
      <c r="E979" s="2">
        <v>89.3</v>
      </c>
      <c r="F979" s="22">
        <f t="shared" si="77"/>
        <v>33.20196311719215</v>
      </c>
      <c r="G979" s="2" t="b">
        <v>0</v>
      </c>
      <c r="H979" s="2" t="b">
        <v>0</v>
      </c>
      <c r="I979" s="2" t="b">
        <v>1</v>
      </c>
      <c r="J979" s="2" t="b">
        <v>0</v>
      </c>
      <c r="K979" s="2" t="s">
        <v>1401</v>
      </c>
      <c r="L979" s="2">
        <v>197</v>
      </c>
      <c r="N979" s="2" t="b">
        <f t="shared" si="78"/>
        <v>0</v>
      </c>
      <c r="O979" s="2" t="b">
        <v>1</v>
      </c>
      <c r="P979" s="2" t="b">
        <f t="shared" si="79"/>
        <v>1</v>
      </c>
      <c r="Q979" s="2" t="b">
        <v>1</v>
      </c>
      <c r="R979" s="2" t="b">
        <f t="shared" si="80"/>
        <v>1</v>
      </c>
      <c r="S979" s="2" t="s">
        <v>1309</v>
      </c>
      <c r="T979" s="2" t="s">
        <v>1273</v>
      </c>
      <c r="U979" s="2" t="s">
        <v>1274</v>
      </c>
      <c r="V979" s="2" t="s">
        <v>1287</v>
      </c>
    </row>
    <row r="980" spans="1:22" ht="15.75" customHeight="1">
      <c r="A980" s="2" t="s">
        <v>1188</v>
      </c>
      <c r="B980" s="2" t="s">
        <v>1276</v>
      </c>
      <c r="C980" s="2">
        <v>169</v>
      </c>
      <c r="D980" s="2">
        <f t="shared" si="76"/>
        <v>1.69</v>
      </c>
      <c r="E980" s="2">
        <v>96.5</v>
      </c>
      <c r="F980" s="22">
        <f t="shared" si="77"/>
        <v>33.787332376317359</v>
      </c>
      <c r="G980" s="2" t="b">
        <v>1</v>
      </c>
      <c r="H980" s="2" t="b">
        <v>1</v>
      </c>
      <c r="I980" s="2" t="b">
        <v>0</v>
      </c>
      <c r="J980" s="2" t="b">
        <v>1</v>
      </c>
      <c r="K980" s="2" t="s">
        <v>1436</v>
      </c>
      <c r="L980" s="2">
        <v>170</v>
      </c>
      <c r="M980" s="2" t="b">
        <v>1</v>
      </c>
      <c r="N980" s="2" t="b">
        <f t="shared" si="78"/>
        <v>1</v>
      </c>
      <c r="O980" s="2" t="b">
        <v>0</v>
      </c>
      <c r="P980" s="2" t="b">
        <f t="shared" si="79"/>
        <v>0</v>
      </c>
      <c r="Q980" s="2" t="b">
        <v>1</v>
      </c>
      <c r="R980" s="2" t="b">
        <f t="shared" si="80"/>
        <v>1</v>
      </c>
      <c r="S980" s="2" t="s">
        <v>1338</v>
      </c>
      <c r="T980" s="2" t="s">
        <v>1273</v>
      </c>
      <c r="U980" s="2" t="s">
        <v>1278</v>
      </c>
      <c r="V980" s="2" t="s">
        <v>1296</v>
      </c>
    </row>
    <row r="981" spans="1:22" ht="15.75" customHeight="1">
      <c r="A981" s="2" t="s">
        <v>1189</v>
      </c>
      <c r="B981" s="2" t="s">
        <v>1280</v>
      </c>
      <c r="C981" s="2">
        <v>155</v>
      </c>
      <c r="D981" s="2">
        <f t="shared" si="76"/>
        <v>1.55</v>
      </c>
      <c r="E981" s="2">
        <v>80.599999999999994</v>
      </c>
      <c r="F981" s="22">
        <f t="shared" si="77"/>
        <v>33.548387096774185</v>
      </c>
      <c r="G981" s="2" t="b">
        <v>0</v>
      </c>
      <c r="H981" s="2" t="b">
        <v>0</v>
      </c>
      <c r="I981" s="2" t="b">
        <v>0</v>
      </c>
      <c r="J981" s="2" t="b">
        <v>1</v>
      </c>
      <c r="K981" s="2" t="s">
        <v>1473</v>
      </c>
      <c r="L981" s="2">
        <v>150</v>
      </c>
      <c r="M981" s="2" t="b">
        <v>1</v>
      </c>
      <c r="N981" s="2" t="b">
        <f t="shared" si="78"/>
        <v>1</v>
      </c>
      <c r="O981" s="2" t="b">
        <v>1</v>
      </c>
      <c r="P981" s="2" t="b">
        <f t="shared" si="79"/>
        <v>1</v>
      </c>
      <c r="Q981" s="2" t="b">
        <v>1</v>
      </c>
      <c r="R981" s="2" t="b">
        <f t="shared" si="80"/>
        <v>1</v>
      </c>
      <c r="S981" s="2" t="s">
        <v>1282</v>
      </c>
      <c r="T981" s="2" t="s">
        <v>1290</v>
      </c>
      <c r="U981" s="2" t="s">
        <v>1278</v>
      </c>
      <c r="V981" s="2" t="s">
        <v>1287</v>
      </c>
    </row>
    <row r="982" spans="1:22" ht="15.75" customHeight="1">
      <c r="A982" s="2" t="s">
        <v>1190</v>
      </c>
      <c r="B982" s="2" t="s">
        <v>1301</v>
      </c>
      <c r="C982" s="2">
        <v>170</v>
      </c>
      <c r="D982" s="2">
        <f t="shared" si="76"/>
        <v>1.7</v>
      </c>
      <c r="E982" s="2">
        <v>67.900000000000006</v>
      </c>
      <c r="F982" s="22">
        <f t="shared" si="77"/>
        <v>23.49480968858132</v>
      </c>
      <c r="G982" s="2" t="b">
        <v>0</v>
      </c>
      <c r="H982" s="2" t="b">
        <v>0</v>
      </c>
      <c r="I982" s="2" t="b">
        <v>0</v>
      </c>
      <c r="J982" s="2" t="b">
        <v>0</v>
      </c>
      <c r="K982" s="2" t="s">
        <v>1635</v>
      </c>
      <c r="L982" s="2">
        <v>200</v>
      </c>
      <c r="M982" s="2" t="b">
        <v>0</v>
      </c>
      <c r="N982" s="2" t="b">
        <f t="shared" si="78"/>
        <v>0</v>
      </c>
      <c r="O982" s="2" t="b">
        <v>0</v>
      </c>
      <c r="P982" s="2" t="b">
        <f t="shared" si="79"/>
        <v>0</v>
      </c>
      <c r="Q982" s="2" t="b">
        <v>0</v>
      </c>
      <c r="R982" s="2" t="b">
        <f t="shared" si="80"/>
        <v>0</v>
      </c>
      <c r="S982" s="2" t="s">
        <v>1338</v>
      </c>
      <c r="T982" s="2" t="s">
        <v>1290</v>
      </c>
      <c r="U982" s="2" t="s">
        <v>1274</v>
      </c>
      <c r="V982" s="2" t="s">
        <v>1275</v>
      </c>
    </row>
    <row r="983" spans="1:22" ht="15.75" customHeight="1">
      <c r="A983" s="2" t="s">
        <v>1192</v>
      </c>
      <c r="B983" s="2" t="s">
        <v>1280</v>
      </c>
      <c r="C983" s="2">
        <v>169</v>
      </c>
      <c r="D983" s="2">
        <f t="shared" si="76"/>
        <v>1.69</v>
      </c>
      <c r="E983" s="2">
        <v>80.099999999999994</v>
      </c>
      <c r="F983" s="22">
        <f t="shared" si="77"/>
        <v>28.045236511326635</v>
      </c>
      <c r="G983" s="2" t="b">
        <v>1</v>
      </c>
      <c r="H983" s="2" t="b">
        <v>0</v>
      </c>
      <c r="I983" s="2" t="b">
        <v>0</v>
      </c>
      <c r="J983" s="2" t="b">
        <v>0</v>
      </c>
      <c r="K983" s="2" t="s">
        <v>1651</v>
      </c>
      <c r="L983" s="2">
        <v>229</v>
      </c>
      <c r="M983" s="2" t="b">
        <v>1</v>
      </c>
      <c r="N983" s="2" t="b">
        <f t="shared" si="78"/>
        <v>1</v>
      </c>
      <c r="O983" s="2" t="b">
        <v>0</v>
      </c>
      <c r="P983" s="2" t="b">
        <f t="shared" si="79"/>
        <v>0</v>
      </c>
      <c r="Q983" s="2" t="b">
        <v>1</v>
      </c>
      <c r="R983" s="2" t="b">
        <f t="shared" si="80"/>
        <v>1</v>
      </c>
      <c r="S983" s="2" t="s">
        <v>1312</v>
      </c>
      <c r="T983" s="2" t="s">
        <v>1290</v>
      </c>
      <c r="U983" s="2" t="s">
        <v>1274</v>
      </c>
      <c r="V983" s="2" t="s">
        <v>1283</v>
      </c>
    </row>
    <row r="984" spans="1:22" ht="15.75" customHeight="1">
      <c r="A984" s="2" t="s">
        <v>1193</v>
      </c>
      <c r="B984" s="2" t="s">
        <v>1307</v>
      </c>
      <c r="C984" s="2">
        <v>156</v>
      </c>
      <c r="D984" s="2">
        <f t="shared" si="76"/>
        <v>1.56</v>
      </c>
      <c r="E984" s="2">
        <v>68.8</v>
      </c>
      <c r="F984" s="22">
        <f t="shared" si="77"/>
        <v>28.270874424720574</v>
      </c>
      <c r="G984" s="2" t="b">
        <v>1</v>
      </c>
      <c r="H984" s="2" t="b">
        <v>1</v>
      </c>
      <c r="I984" s="2" t="b">
        <v>0</v>
      </c>
      <c r="J984" s="2" t="b">
        <v>1</v>
      </c>
      <c r="K984" s="2" t="s">
        <v>1392</v>
      </c>
      <c r="L984" s="2">
        <v>181</v>
      </c>
      <c r="M984" s="2" t="b">
        <v>1</v>
      </c>
      <c r="N984" s="2" t="b">
        <f t="shared" si="78"/>
        <v>1</v>
      </c>
      <c r="O984" s="2" t="b">
        <v>1</v>
      </c>
      <c r="P984" s="2" t="b">
        <f t="shared" si="79"/>
        <v>1</v>
      </c>
      <c r="Q984" s="2" t="b">
        <v>1</v>
      </c>
      <c r="R984" s="2" t="b">
        <f t="shared" si="80"/>
        <v>1</v>
      </c>
      <c r="S984" s="2" t="s">
        <v>1318</v>
      </c>
      <c r="T984" s="2" t="s">
        <v>1273</v>
      </c>
      <c r="U984" s="2" t="s">
        <v>1278</v>
      </c>
      <c r="V984" s="2" t="s">
        <v>1279</v>
      </c>
    </row>
    <row r="985" spans="1:22" ht="15.75" customHeight="1">
      <c r="A985" s="2" t="s">
        <v>1194</v>
      </c>
      <c r="B985" s="2" t="s">
        <v>1284</v>
      </c>
      <c r="C985" s="2">
        <v>155</v>
      </c>
      <c r="D985" s="2">
        <f t="shared" si="76"/>
        <v>1.55</v>
      </c>
      <c r="E985" s="2">
        <v>62.1</v>
      </c>
      <c r="F985" s="22">
        <f t="shared" si="77"/>
        <v>25.848074921956293</v>
      </c>
      <c r="G985" s="2" t="b">
        <v>0</v>
      </c>
      <c r="H985" s="2" t="b">
        <v>0</v>
      </c>
      <c r="I985" s="2" t="b">
        <v>0</v>
      </c>
      <c r="J985" s="2" t="b">
        <v>0</v>
      </c>
      <c r="K985" s="2" t="s">
        <v>1590</v>
      </c>
      <c r="L985" s="2">
        <v>161</v>
      </c>
      <c r="M985" s="2" t="b">
        <v>0</v>
      </c>
      <c r="N985" s="2" t="b">
        <f t="shared" si="78"/>
        <v>0</v>
      </c>
      <c r="O985" s="2" t="b">
        <v>0</v>
      </c>
      <c r="P985" s="2" t="b">
        <f t="shared" si="79"/>
        <v>0</v>
      </c>
      <c r="Q985" s="2" t="b">
        <v>0</v>
      </c>
      <c r="R985" s="2" t="b">
        <f t="shared" si="80"/>
        <v>0</v>
      </c>
      <c r="S985" s="2" t="s">
        <v>1327</v>
      </c>
      <c r="T985" s="2" t="s">
        <v>1290</v>
      </c>
      <c r="U985" s="2" t="s">
        <v>1278</v>
      </c>
      <c r="V985" s="2" t="s">
        <v>1287</v>
      </c>
    </row>
    <row r="986" spans="1:22" ht="15.75" customHeight="1">
      <c r="A986" s="2" t="s">
        <v>1195</v>
      </c>
      <c r="B986" s="2" t="s">
        <v>1293</v>
      </c>
      <c r="C986" s="2">
        <v>155</v>
      </c>
      <c r="D986" s="2">
        <f t="shared" si="76"/>
        <v>1.55</v>
      </c>
      <c r="E986" s="2">
        <v>70.2</v>
      </c>
      <c r="F986" s="22">
        <f t="shared" si="77"/>
        <v>29.21956295525494</v>
      </c>
      <c r="G986" s="2" t="b">
        <v>0</v>
      </c>
      <c r="H986" s="2" t="b">
        <v>0</v>
      </c>
      <c r="I986" s="2" t="b">
        <v>0</v>
      </c>
      <c r="J986" s="2" t="b">
        <v>1</v>
      </c>
      <c r="K986" s="2" t="s">
        <v>1480</v>
      </c>
      <c r="L986" s="2">
        <v>162</v>
      </c>
      <c r="M986" s="2" t="b">
        <v>1</v>
      </c>
      <c r="N986" s="2" t="b">
        <f t="shared" si="78"/>
        <v>1</v>
      </c>
      <c r="O986" s="2" t="b">
        <v>0</v>
      </c>
      <c r="P986" s="2" t="b">
        <f t="shared" si="79"/>
        <v>0</v>
      </c>
      <c r="Q986" s="2" t="b">
        <v>1</v>
      </c>
      <c r="R986" s="2" t="b">
        <f t="shared" si="80"/>
        <v>1</v>
      </c>
      <c r="S986" s="2" t="s">
        <v>1299</v>
      </c>
      <c r="T986" s="2" t="s">
        <v>1290</v>
      </c>
      <c r="U986" s="2" t="s">
        <v>1274</v>
      </c>
      <c r="V986" s="2" t="s">
        <v>1275</v>
      </c>
    </row>
    <row r="987" spans="1:22" ht="15.75" customHeight="1">
      <c r="A987" s="2" t="s">
        <v>1196</v>
      </c>
      <c r="B987" s="2" t="s">
        <v>1319</v>
      </c>
      <c r="C987" s="2">
        <v>166</v>
      </c>
      <c r="D987" s="2">
        <f t="shared" si="76"/>
        <v>1.66</v>
      </c>
      <c r="E987" s="2">
        <v>78.2</v>
      </c>
      <c r="F987" s="22">
        <f t="shared" si="77"/>
        <v>28.37857453912034</v>
      </c>
      <c r="G987" s="2" t="b">
        <v>0</v>
      </c>
      <c r="H987" s="2" t="b">
        <v>1</v>
      </c>
      <c r="I987" s="2" t="b">
        <v>1</v>
      </c>
      <c r="J987" s="2" t="b">
        <v>1</v>
      </c>
      <c r="K987" s="2" t="s">
        <v>1412</v>
      </c>
      <c r="L987" s="2">
        <v>187</v>
      </c>
      <c r="M987" s="2" t="b">
        <v>1</v>
      </c>
      <c r="N987" s="2" t="b">
        <f t="shared" si="78"/>
        <v>1</v>
      </c>
      <c r="O987" s="2" t="b">
        <v>0</v>
      </c>
      <c r="P987" s="2" t="b">
        <f t="shared" si="79"/>
        <v>0</v>
      </c>
      <c r="Q987" s="2" t="b">
        <v>1</v>
      </c>
      <c r="R987" s="2" t="b">
        <f t="shared" si="80"/>
        <v>1</v>
      </c>
      <c r="S987" s="2" t="s">
        <v>1299</v>
      </c>
      <c r="T987" s="2" t="s">
        <v>1290</v>
      </c>
      <c r="U987" s="2" t="s">
        <v>1278</v>
      </c>
      <c r="V987" s="2" t="s">
        <v>1287</v>
      </c>
    </row>
    <row r="988" spans="1:22" ht="15.75" customHeight="1">
      <c r="A988" s="2" t="s">
        <v>1197</v>
      </c>
      <c r="B988" s="2" t="s">
        <v>1301</v>
      </c>
      <c r="C988" s="2">
        <v>178</v>
      </c>
      <c r="D988" s="2">
        <f t="shared" si="76"/>
        <v>1.78</v>
      </c>
      <c r="E988" s="2">
        <v>83.8</v>
      </c>
      <c r="F988" s="22">
        <f t="shared" si="77"/>
        <v>26.448680722131041</v>
      </c>
      <c r="G988" s="2" t="b">
        <v>0</v>
      </c>
      <c r="H988" s="2" t="b">
        <v>1</v>
      </c>
      <c r="I988" s="2" t="b">
        <v>0</v>
      </c>
      <c r="J988" s="2" t="b">
        <v>0</v>
      </c>
      <c r="K988" s="2" t="s">
        <v>1303</v>
      </c>
      <c r="L988" s="2">
        <v>201</v>
      </c>
      <c r="M988" s="2" t="b">
        <v>0</v>
      </c>
      <c r="N988" s="2" t="b">
        <f t="shared" si="78"/>
        <v>0</v>
      </c>
      <c r="O988" s="2" t="b">
        <v>0</v>
      </c>
      <c r="P988" s="2" t="b">
        <f t="shared" si="79"/>
        <v>0</v>
      </c>
      <c r="R988" s="2" t="b">
        <f t="shared" si="80"/>
        <v>0</v>
      </c>
      <c r="S988" s="2" t="s">
        <v>1265</v>
      </c>
      <c r="T988" s="2" t="s">
        <v>1290</v>
      </c>
      <c r="U988" s="2" t="s">
        <v>1274</v>
      </c>
      <c r="V988" s="2" t="s">
        <v>1279</v>
      </c>
    </row>
    <row r="989" spans="1:22" ht="15.75" customHeight="1">
      <c r="A989" s="2" t="s">
        <v>1198</v>
      </c>
      <c r="B989" s="2" t="s">
        <v>1301</v>
      </c>
      <c r="C989" s="2">
        <v>174</v>
      </c>
      <c r="D989" s="2">
        <f t="shared" si="76"/>
        <v>1.74</v>
      </c>
      <c r="E989" s="2">
        <v>103.7</v>
      </c>
      <c r="F989" s="22">
        <f t="shared" si="77"/>
        <v>34.251552384727177</v>
      </c>
      <c r="G989" s="2" t="b">
        <v>0</v>
      </c>
      <c r="H989" s="2" t="b">
        <v>0</v>
      </c>
      <c r="I989" s="2" t="b">
        <v>1</v>
      </c>
      <c r="J989" s="2" t="b">
        <v>1</v>
      </c>
      <c r="K989" s="2" t="s">
        <v>1668</v>
      </c>
      <c r="L989" s="2">
        <v>181</v>
      </c>
      <c r="M989" s="2" t="b">
        <v>1</v>
      </c>
      <c r="N989" s="2" t="b">
        <f t="shared" si="78"/>
        <v>1</v>
      </c>
      <c r="O989" s="2" t="b">
        <v>0</v>
      </c>
      <c r="P989" s="2" t="b">
        <f t="shared" si="79"/>
        <v>0</v>
      </c>
      <c r="Q989" s="2" t="b">
        <v>1</v>
      </c>
      <c r="R989" s="2" t="b">
        <f t="shared" si="80"/>
        <v>1</v>
      </c>
      <c r="S989" s="2" t="s">
        <v>1338</v>
      </c>
      <c r="T989" s="2" t="s">
        <v>1273</v>
      </c>
      <c r="U989" s="2" t="s">
        <v>1274</v>
      </c>
      <c r="V989" s="2" t="s">
        <v>1279</v>
      </c>
    </row>
    <row r="990" spans="1:22" ht="15.75" customHeight="1">
      <c r="A990" s="2" t="s">
        <v>1199</v>
      </c>
      <c r="B990" s="2" t="s">
        <v>1307</v>
      </c>
      <c r="C990" s="2">
        <v>165</v>
      </c>
      <c r="D990" s="2">
        <f t="shared" si="76"/>
        <v>1.65</v>
      </c>
      <c r="E990" s="2">
        <v>65.900000000000006</v>
      </c>
      <c r="F990" s="22">
        <f t="shared" si="77"/>
        <v>24.205693296602391</v>
      </c>
      <c r="G990" s="2" t="b">
        <v>1</v>
      </c>
      <c r="H990" s="2" t="b">
        <v>0</v>
      </c>
      <c r="I990" s="2" t="b">
        <v>0</v>
      </c>
      <c r="J990" s="2" t="b">
        <v>0</v>
      </c>
      <c r="K990" s="2" t="s">
        <v>1553</v>
      </c>
      <c r="L990" s="2">
        <v>182</v>
      </c>
      <c r="M990" s="2" t="s">
        <v>1273</v>
      </c>
      <c r="N990" s="2" t="b">
        <f t="shared" si="78"/>
        <v>0</v>
      </c>
      <c r="O990" s="2" t="s">
        <v>1273</v>
      </c>
      <c r="P990" s="2" t="b">
        <f t="shared" si="79"/>
        <v>0</v>
      </c>
      <c r="R990" s="2" t="b">
        <f t="shared" si="80"/>
        <v>0</v>
      </c>
      <c r="S990" s="2" t="s">
        <v>1295</v>
      </c>
      <c r="T990" s="2" t="s">
        <v>1290</v>
      </c>
      <c r="U990" s="2" t="s">
        <v>1278</v>
      </c>
      <c r="V990" s="2" t="s">
        <v>1296</v>
      </c>
    </row>
    <row r="991" spans="1:22" ht="15.75" customHeight="1">
      <c r="A991" s="2" t="s">
        <v>1200</v>
      </c>
      <c r="B991" s="2" t="s">
        <v>1301</v>
      </c>
      <c r="C991" s="2">
        <v>169</v>
      </c>
      <c r="D991" s="2">
        <f t="shared" si="76"/>
        <v>1.69</v>
      </c>
      <c r="E991" s="2">
        <v>85.9</v>
      </c>
      <c r="F991" s="22">
        <f t="shared" si="77"/>
        <v>30.07597773187214</v>
      </c>
      <c r="G991" s="2" t="b">
        <v>0</v>
      </c>
      <c r="H991" s="2" t="b">
        <v>0</v>
      </c>
      <c r="I991" s="2" t="b">
        <v>0</v>
      </c>
      <c r="J991" s="2" t="b">
        <v>0</v>
      </c>
      <c r="K991" s="2" t="s">
        <v>1655</v>
      </c>
      <c r="L991" s="2">
        <v>195</v>
      </c>
      <c r="M991" s="2" t="b">
        <v>0</v>
      </c>
      <c r="N991" s="2" t="b">
        <f t="shared" si="78"/>
        <v>0</v>
      </c>
      <c r="O991" s="2" t="b">
        <v>1</v>
      </c>
      <c r="P991" s="2" t="b">
        <f t="shared" si="79"/>
        <v>1</v>
      </c>
      <c r="Q991" s="2" t="b">
        <v>1</v>
      </c>
      <c r="R991" s="2" t="b">
        <f t="shared" si="80"/>
        <v>1</v>
      </c>
      <c r="S991" s="2" t="s">
        <v>1338</v>
      </c>
      <c r="T991" s="2" t="s">
        <v>1290</v>
      </c>
      <c r="U991" s="2" t="s">
        <v>1278</v>
      </c>
      <c r="V991" s="2" t="s">
        <v>1296</v>
      </c>
    </row>
    <row r="992" spans="1:22" ht="15.75" customHeight="1">
      <c r="A992" s="2" t="s">
        <v>1201</v>
      </c>
      <c r="B992" s="2" t="s">
        <v>1280</v>
      </c>
      <c r="C992" s="2">
        <v>175</v>
      </c>
      <c r="D992" s="2">
        <f t="shared" si="76"/>
        <v>1.75</v>
      </c>
      <c r="E992" s="2">
        <v>79.900000000000006</v>
      </c>
      <c r="F992" s="22">
        <f t="shared" si="77"/>
        <v>26.089795918367347</v>
      </c>
      <c r="G992" s="2" t="b">
        <v>0</v>
      </c>
      <c r="H992" s="2" t="b">
        <v>1</v>
      </c>
      <c r="I992" s="2" t="b">
        <v>1</v>
      </c>
      <c r="J992" s="2" t="b">
        <v>0</v>
      </c>
      <c r="K992" s="2" t="s">
        <v>1438</v>
      </c>
      <c r="L992" s="2">
        <v>201</v>
      </c>
      <c r="M992" s="2" t="b">
        <v>0</v>
      </c>
      <c r="N992" s="2" t="b">
        <f t="shared" si="78"/>
        <v>0</v>
      </c>
      <c r="O992" s="2" t="b">
        <v>0</v>
      </c>
      <c r="P992" s="2" t="b">
        <f t="shared" si="79"/>
        <v>0</v>
      </c>
      <c r="Q992" s="2" t="b">
        <v>0</v>
      </c>
      <c r="R992" s="2" t="b">
        <f t="shared" si="80"/>
        <v>0</v>
      </c>
      <c r="S992" s="2" t="s">
        <v>1309</v>
      </c>
      <c r="T992" s="2" t="s">
        <v>1273</v>
      </c>
      <c r="U992" s="2" t="s">
        <v>1278</v>
      </c>
      <c r="V992" s="2" t="s">
        <v>1287</v>
      </c>
    </row>
    <row r="993" spans="1:22" ht="15.75" customHeight="1">
      <c r="A993" s="2" t="s">
        <v>1202</v>
      </c>
      <c r="B993" s="2" t="s">
        <v>1293</v>
      </c>
      <c r="C993" s="2">
        <v>153</v>
      </c>
      <c r="D993" s="2">
        <f t="shared" si="76"/>
        <v>1.53</v>
      </c>
      <c r="E993" s="2">
        <v>47.9</v>
      </c>
      <c r="F993" s="22">
        <f t="shared" si="77"/>
        <v>20.462215387244221</v>
      </c>
      <c r="G993" s="2" t="b">
        <v>0</v>
      </c>
      <c r="H993" s="2" t="b">
        <v>0</v>
      </c>
      <c r="I993" s="2" t="b">
        <v>1</v>
      </c>
      <c r="J993" s="2" t="b">
        <v>0</v>
      </c>
      <c r="K993" s="2" t="s">
        <v>1623</v>
      </c>
      <c r="L993" s="2">
        <v>206</v>
      </c>
      <c r="N993" s="2" t="b">
        <f t="shared" si="78"/>
        <v>0</v>
      </c>
      <c r="P993" s="2" t="b">
        <f t="shared" si="79"/>
        <v>0</v>
      </c>
      <c r="Q993" s="2" t="b">
        <v>0</v>
      </c>
      <c r="R993" s="2" t="b">
        <f t="shared" si="80"/>
        <v>0</v>
      </c>
      <c r="S993" s="2" t="s">
        <v>1265</v>
      </c>
      <c r="T993" s="2" t="s">
        <v>1290</v>
      </c>
      <c r="U993" s="2" t="s">
        <v>1278</v>
      </c>
      <c r="V993" s="2" t="s">
        <v>1275</v>
      </c>
    </row>
    <row r="994" spans="1:22" ht="15.75" customHeight="1">
      <c r="A994" s="2" t="s">
        <v>1203</v>
      </c>
      <c r="B994" s="2" t="s">
        <v>1280</v>
      </c>
      <c r="C994" s="2">
        <v>167</v>
      </c>
      <c r="D994" s="2">
        <f t="shared" si="76"/>
        <v>1.67</v>
      </c>
      <c r="E994" s="2">
        <v>94.1</v>
      </c>
      <c r="F994" s="22">
        <f t="shared" si="77"/>
        <v>33.740901430671592</v>
      </c>
      <c r="G994" s="2" t="b">
        <v>0</v>
      </c>
      <c r="H994" s="2" t="b">
        <v>1</v>
      </c>
      <c r="I994" s="2" t="b">
        <v>0</v>
      </c>
      <c r="J994" s="2" t="b">
        <v>1</v>
      </c>
      <c r="K994" s="2" t="s">
        <v>1371</v>
      </c>
      <c r="L994" s="2">
        <v>150</v>
      </c>
      <c r="M994" s="2" t="b">
        <v>1</v>
      </c>
      <c r="N994" s="2" t="b">
        <f t="shared" si="78"/>
        <v>1</v>
      </c>
      <c r="O994" s="2" t="b">
        <v>0</v>
      </c>
      <c r="P994" s="2" t="b">
        <f t="shared" si="79"/>
        <v>0</v>
      </c>
      <c r="Q994" s="2" t="b">
        <v>1</v>
      </c>
      <c r="R994" s="2" t="b">
        <f t="shared" si="80"/>
        <v>1</v>
      </c>
      <c r="S994" s="2" t="s">
        <v>1327</v>
      </c>
      <c r="T994" s="2" t="s">
        <v>1290</v>
      </c>
      <c r="U994" s="2" t="s">
        <v>1274</v>
      </c>
      <c r="V994" s="2" t="s">
        <v>1283</v>
      </c>
    </row>
    <row r="995" spans="1:22" ht="15.75" customHeight="1">
      <c r="A995" s="2" t="s">
        <v>1204</v>
      </c>
      <c r="B995" s="2" t="s">
        <v>1276</v>
      </c>
      <c r="C995" s="2">
        <v>160</v>
      </c>
      <c r="D995" s="2">
        <f t="shared" si="76"/>
        <v>1.6</v>
      </c>
      <c r="E995" s="2">
        <v>60.8</v>
      </c>
      <c r="F995" s="22">
        <f t="shared" si="77"/>
        <v>23.749999999999993</v>
      </c>
      <c r="G995" s="2" t="b">
        <v>0</v>
      </c>
      <c r="H995" s="2" t="b">
        <v>1</v>
      </c>
      <c r="I995" s="2" t="b">
        <v>1</v>
      </c>
      <c r="J995" s="2" t="b">
        <v>0</v>
      </c>
      <c r="K995" s="2" t="s">
        <v>1337</v>
      </c>
      <c r="L995" s="2">
        <v>215</v>
      </c>
      <c r="M995" s="2" t="b">
        <v>0</v>
      </c>
      <c r="N995" s="2" t="b">
        <f t="shared" si="78"/>
        <v>0</v>
      </c>
      <c r="O995" s="2" t="b">
        <v>0</v>
      </c>
      <c r="P995" s="2" t="b">
        <f t="shared" si="79"/>
        <v>0</v>
      </c>
      <c r="Q995" s="2" t="b">
        <v>0</v>
      </c>
      <c r="R995" s="2" t="b">
        <f t="shared" si="80"/>
        <v>0</v>
      </c>
      <c r="S995" s="2" t="s">
        <v>1309</v>
      </c>
      <c r="T995" s="2" t="s">
        <v>1290</v>
      </c>
      <c r="U995" s="2" t="s">
        <v>1300</v>
      </c>
      <c r="V995" s="2" t="s">
        <v>1296</v>
      </c>
    </row>
    <row r="996" spans="1:22" ht="15.75" customHeight="1">
      <c r="A996" s="2" t="s">
        <v>1205</v>
      </c>
      <c r="B996" s="2" t="s">
        <v>1307</v>
      </c>
      <c r="C996" s="2">
        <v>167</v>
      </c>
      <c r="D996" s="2">
        <f t="shared" si="76"/>
        <v>1.67</v>
      </c>
      <c r="E996" s="2">
        <v>59</v>
      </c>
      <c r="F996" s="22">
        <f t="shared" si="77"/>
        <v>21.155294202015131</v>
      </c>
      <c r="G996" s="2" t="b">
        <v>0</v>
      </c>
      <c r="H996" s="2" t="b">
        <v>1</v>
      </c>
      <c r="I996" s="2" t="b">
        <v>0</v>
      </c>
      <c r="J996" s="2" t="b">
        <v>0</v>
      </c>
      <c r="K996" s="2" t="s">
        <v>1663</v>
      </c>
      <c r="L996" s="2">
        <v>151</v>
      </c>
      <c r="M996" s="2" t="b">
        <v>0</v>
      </c>
      <c r="N996" s="2" t="b">
        <f t="shared" si="78"/>
        <v>0</v>
      </c>
      <c r="O996" s="2" t="b">
        <v>0</v>
      </c>
      <c r="P996" s="2" t="b">
        <f t="shared" si="79"/>
        <v>0</v>
      </c>
      <c r="Q996" s="2" t="b">
        <v>0</v>
      </c>
      <c r="R996" s="2" t="b">
        <f t="shared" si="80"/>
        <v>0</v>
      </c>
      <c r="S996" s="2" t="s">
        <v>1292</v>
      </c>
      <c r="T996" s="2" t="s">
        <v>1273</v>
      </c>
      <c r="U996" s="2" t="s">
        <v>1274</v>
      </c>
      <c r="V996" s="2" t="s">
        <v>1287</v>
      </c>
    </row>
    <row r="997" spans="1:22" ht="15.75" customHeight="1">
      <c r="A997" s="2" t="s">
        <v>1206</v>
      </c>
      <c r="B997" s="2" t="s">
        <v>1307</v>
      </c>
      <c r="C997" s="2">
        <v>160</v>
      </c>
      <c r="D997" s="2">
        <f t="shared" si="76"/>
        <v>1.6</v>
      </c>
      <c r="E997" s="2">
        <v>81.599999999999994</v>
      </c>
      <c r="F997" s="22">
        <f t="shared" si="77"/>
        <v>31.874999999999993</v>
      </c>
      <c r="G997" s="2" t="b">
        <v>0</v>
      </c>
      <c r="H997" s="2" t="b">
        <v>0</v>
      </c>
      <c r="I997" s="2" t="s">
        <v>1273</v>
      </c>
      <c r="J997" s="2" t="b">
        <v>1</v>
      </c>
      <c r="K997" s="2" t="s">
        <v>1482</v>
      </c>
      <c r="L997" s="2">
        <v>162</v>
      </c>
      <c r="M997" s="2" t="b">
        <v>1</v>
      </c>
      <c r="N997" s="2" t="b">
        <f t="shared" si="78"/>
        <v>1</v>
      </c>
      <c r="O997" s="2" t="b">
        <v>0</v>
      </c>
      <c r="P997" s="2" t="b">
        <f t="shared" si="79"/>
        <v>0</v>
      </c>
      <c r="Q997" s="2" t="b">
        <v>1</v>
      </c>
      <c r="R997" s="2" t="b">
        <f t="shared" si="80"/>
        <v>1</v>
      </c>
      <c r="S997" s="2" t="s">
        <v>1329</v>
      </c>
      <c r="T997" s="2" t="s">
        <v>1290</v>
      </c>
      <c r="U997" s="2" t="s">
        <v>1300</v>
      </c>
      <c r="V997" s="2" t="s">
        <v>1279</v>
      </c>
    </row>
    <row r="998" spans="1:22" ht="15.75" customHeight="1">
      <c r="A998" s="2" t="s">
        <v>1207</v>
      </c>
      <c r="B998" s="2" t="s">
        <v>1319</v>
      </c>
      <c r="C998" s="2">
        <v>166</v>
      </c>
      <c r="D998" s="2">
        <f t="shared" si="76"/>
        <v>1.66</v>
      </c>
      <c r="E998" s="2">
        <v>60.1</v>
      </c>
      <c r="F998" s="22">
        <f t="shared" si="77"/>
        <v>21.810132094643638</v>
      </c>
      <c r="G998" s="2" t="b">
        <v>0</v>
      </c>
      <c r="H998" s="2" t="b">
        <v>0</v>
      </c>
      <c r="I998" s="2" t="b">
        <v>0</v>
      </c>
      <c r="J998" s="2" t="b">
        <v>0</v>
      </c>
      <c r="K998" s="2" t="s">
        <v>1468</v>
      </c>
      <c r="L998" s="2">
        <v>198</v>
      </c>
      <c r="M998" s="2" t="b">
        <v>0</v>
      </c>
      <c r="N998" s="2" t="b">
        <f t="shared" si="78"/>
        <v>0</v>
      </c>
      <c r="O998" s="2" t="b">
        <v>0</v>
      </c>
      <c r="P998" s="2" t="b">
        <f t="shared" si="79"/>
        <v>0</v>
      </c>
      <c r="Q998" s="2" t="b">
        <v>0</v>
      </c>
      <c r="R998" s="2" t="b">
        <f t="shared" si="80"/>
        <v>0</v>
      </c>
      <c r="S998" s="2" t="s">
        <v>1318</v>
      </c>
      <c r="T998" s="2" t="s">
        <v>1273</v>
      </c>
      <c r="U998" s="2" t="s">
        <v>1274</v>
      </c>
      <c r="V998" s="2" t="s">
        <v>1287</v>
      </c>
    </row>
    <row r="999" spans="1:22" ht="15.75" customHeight="1">
      <c r="A999" s="2" t="s">
        <v>1208</v>
      </c>
      <c r="B999" s="2" t="s">
        <v>1284</v>
      </c>
      <c r="C999" s="2">
        <v>179</v>
      </c>
      <c r="D999" s="2">
        <f t="shared" si="76"/>
        <v>1.79</v>
      </c>
      <c r="E999" s="2">
        <v>97.6</v>
      </c>
      <c r="F999" s="22">
        <f t="shared" si="77"/>
        <v>30.460971879779031</v>
      </c>
      <c r="G999" s="2" t="b">
        <v>0</v>
      </c>
      <c r="H999" s="2" t="b">
        <v>1</v>
      </c>
      <c r="I999" s="2" t="b">
        <v>1</v>
      </c>
      <c r="J999" s="2" t="s">
        <v>1290</v>
      </c>
      <c r="K999" s="2" t="s">
        <v>1409</v>
      </c>
      <c r="L999" s="2">
        <v>206</v>
      </c>
      <c r="M999" s="2" t="b">
        <v>1</v>
      </c>
      <c r="N999" s="2" t="b">
        <f t="shared" si="78"/>
        <v>1</v>
      </c>
      <c r="O999" s="2" t="b">
        <v>0</v>
      </c>
      <c r="P999" s="2" t="b">
        <f t="shared" si="79"/>
        <v>0</v>
      </c>
      <c r="Q999" s="2" t="b">
        <v>1</v>
      </c>
      <c r="R999" s="2" t="b">
        <f t="shared" si="80"/>
        <v>1</v>
      </c>
      <c r="S999" s="2" t="s">
        <v>1282</v>
      </c>
      <c r="T999" s="2" t="s">
        <v>1290</v>
      </c>
      <c r="U999" s="2" t="s">
        <v>1274</v>
      </c>
      <c r="V999" s="2" t="s">
        <v>1279</v>
      </c>
    </row>
    <row r="1000" spans="1:22" ht="15.75" customHeight="1">
      <c r="A1000" s="2" t="s">
        <v>1210</v>
      </c>
      <c r="B1000" s="2" t="s">
        <v>1293</v>
      </c>
      <c r="C1000" s="2">
        <v>158</v>
      </c>
      <c r="D1000" s="2">
        <f t="shared" si="76"/>
        <v>1.58</v>
      </c>
      <c r="E1000" s="2">
        <v>74.5</v>
      </c>
      <c r="F1000" s="22">
        <f t="shared" si="77"/>
        <v>29.842973882390638</v>
      </c>
      <c r="G1000" s="2" t="b">
        <v>0</v>
      </c>
      <c r="H1000" s="2" t="b">
        <v>1</v>
      </c>
      <c r="I1000" s="2" t="b">
        <v>1</v>
      </c>
      <c r="J1000" s="2" t="b">
        <v>0</v>
      </c>
      <c r="K1000" s="2" t="s">
        <v>1397</v>
      </c>
      <c r="L1000" s="2">
        <v>175</v>
      </c>
      <c r="M1000" s="2" t="b">
        <v>1</v>
      </c>
      <c r="N1000" s="2" t="b">
        <f t="shared" si="78"/>
        <v>1</v>
      </c>
      <c r="O1000" s="2" t="b">
        <v>1</v>
      </c>
      <c r="P1000" s="2" t="b">
        <f t="shared" si="79"/>
        <v>1</v>
      </c>
      <c r="Q1000" s="2" t="b">
        <v>1</v>
      </c>
      <c r="R1000" s="2" t="b">
        <f t="shared" si="80"/>
        <v>1</v>
      </c>
      <c r="S1000" s="2" t="s">
        <v>1286</v>
      </c>
      <c r="T1000" s="2" t="s">
        <v>1273</v>
      </c>
      <c r="U1000" s="2" t="s">
        <v>1274</v>
      </c>
      <c r="V1000" s="2" t="s">
        <v>1279</v>
      </c>
    </row>
    <row r="1001" spans="1:22" ht="15.75" customHeight="1">
      <c r="A1001" s="2" t="s">
        <v>1211</v>
      </c>
      <c r="B1001" s="2" t="s">
        <v>1293</v>
      </c>
      <c r="C1001" s="2">
        <v>164</v>
      </c>
      <c r="D1001" s="2">
        <f t="shared" si="76"/>
        <v>1.64</v>
      </c>
      <c r="E1001" s="2">
        <v>63.2</v>
      </c>
      <c r="F1001" s="22">
        <f t="shared" si="77"/>
        <v>23.497917906008333</v>
      </c>
      <c r="G1001" s="2" t="b">
        <v>0</v>
      </c>
      <c r="H1001" s="2" t="b">
        <v>1</v>
      </c>
      <c r="I1001" s="2" t="b">
        <v>0</v>
      </c>
      <c r="J1001" s="2" t="b">
        <v>0</v>
      </c>
      <c r="K1001" s="2" t="s">
        <v>1427</v>
      </c>
      <c r="L1001" s="2">
        <v>225</v>
      </c>
      <c r="M1001" s="2" t="b">
        <v>0</v>
      </c>
      <c r="N1001" s="2" t="b">
        <f t="shared" si="78"/>
        <v>0</v>
      </c>
      <c r="O1001" s="2" t="b">
        <v>0</v>
      </c>
      <c r="P1001" s="2" t="b">
        <f t="shared" si="79"/>
        <v>0</v>
      </c>
      <c r="Q1001" s="2" t="b">
        <v>0</v>
      </c>
      <c r="R1001" s="2" t="b">
        <f t="shared" si="80"/>
        <v>0</v>
      </c>
      <c r="S1001" s="2" t="s">
        <v>1289</v>
      </c>
      <c r="T1001" s="2" t="s">
        <v>1290</v>
      </c>
      <c r="U1001" s="2" t="s">
        <v>1278</v>
      </c>
      <c r="V1001" s="2" t="s">
        <v>1279</v>
      </c>
    </row>
  </sheetData>
  <autoFilter ref="A1:V1" xr:uid="{00000000-0001-0000-0300-000000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1"/>
  <sheetViews>
    <sheetView workbookViewId="0">
      <pane ySplit="1" topLeftCell="A967" activePane="bottomLeft" state="frozen"/>
      <selection pane="bottomLeft" activeCell="C981" sqref="C981"/>
    </sheetView>
  </sheetViews>
  <sheetFormatPr defaultColWidth="14.42578125" defaultRowHeight="15" customHeight="1"/>
  <cols>
    <col min="1" max="1" width="9.42578125" customWidth="1"/>
    <col min="2" max="2" width="16.42578125" customWidth="1"/>
    <col min="3" max="3" width="16.7109375" customWidth="1"/>
    <col min="4" max="4" width="14" customWidth="1"/>
    <col min="5" max="26" width="8.7109375" customWidth="1"/>
  </cols>
  <sheetData>
    <row r="1" spans="1:8" ht="14.25" customHeight="1">
      <c r="A1" s="1" t="s">
        <v>0</v>
      </c>
      <c r="B1" s="1" t="s">
        <v>1222</v>
      </c>
      <c r="C1" s="1" t="s">
        <v>1223</v>
      </c>
      <c r="D1" s="4" t="s">
        <v>1224</v>
      </c>
      <c r="E1" s="5"/>
      <c r="F1" s="5"/>
      <c r="G1" s="5"/>
      <c r="H1" s="5"/>
    </row>
    <row r="2" spans="1:8" ht="14.25" customHeight="1">
      <c r="A2" s="2" t="s">
        <v>7</v>
      </c>
      <c r="B2" s="3" t="s">
        <v>1225</v>
      </c>
      <c r="C2" s="3" t="s">
        <v>1226</v>
      </c>
      <c r="D2" s="3" t="s">
        <v>1227</v>
      </c>
    </row>
    <row r="3" spans="1:8" ht="14.25" customHeight="1">
      <c r="A3" s="2" t="s">
        <v>12</v>
      </c>
      <c r="B3" s="3" t="s">
        <v>1228</v>
      </c>
      <c r="C3" s="3" t="s">
        <v>1229</v>
      </c>
      <c r="D3" s="3" t="s">
        <v>1227</v>
      </c>
    </row>
    <row r="4" spans="1:8" ht="14.25" customHeight="1">
      <c r="A4" s="2" t="s">
        <v>15</v>
      </c>
      <c r="B4" s="3" t="s">
        <v>1230</v>
      </c>
      <c r="C4" s="3" t="s">
        <v>1231</v>
      </c>
      <c r="D4" s="3" t="s">
        <v>1799</v>
      </c>
    </row>
    <row r="5" spans="1:8" ht="14.25" customHeight="1">
      <c r="A5" s="2" t="s">
        <v>18</v>
      </c>
      <c r="B5" s="3" t="s">
        <v>1230</v>
      </c>
      <c r="C5" s="3" t="s">
        <v>1233</v>
      </c>
      <c r="D5" s="3" t="s">
        <v>1792</v>
      </c>
    </row>
    <row r="6" spans="1:8" ht="14.25" customHeight="1">
      <c r="A6" s="2" t="s">
        <v>21</v>
      </c>
      <c r="B6" s="3" t="s">
        <v>1234</v>
      </c>
      <c r="C6" s="3" t="s">
        <v>1235</v>
      </c>
      <c r="D6" s="3" t="s">
        <v>1227</v>
      </c>
    </row>
    <row r="7" spans="1:8" ht="14.25" customHeight="1">
      <c r="A7" s="2" t="s">
        <v>23</v>
      </c>
      <c r="B7" s="3" t="s">
        <v>1236</v>
      </c>
      <c r="C7" s="3" t="s">
        <v>1237</v>
      </c>
      <c r="D7" s="3" t="s">
        <v>1238</v>
      </c>
    </row>
    <row r="8" spans="1:8" ht="14.25" customHeight="1">
      <c r="A8" s="2" t="s">
        <v>25</v>
      </c>
      <c r="B8" s="3" t="s">
        <v>1239</v>
      </c>
      <c r="C8" s="3" t="s">
        <v>1240</v>
      </c>
      <c r="D8" s="3" t="s">
        <v>1241</v>
      </c>
    </row>
    <row r="9" spans="1:8" ht="14.25" customHeight="1">
      <c r="A9" s="2" t="s">
        <v>27</v>
      </c>
      <c r="B9" s="3" t="s">
        <v>1239</v>
      </c>
      <c r="C9" s="3" t="s">
        <v>1242</v>
      </c>
      <c r="D9" s="3" t="s">
        <v>1241</v>
      </c>
    </row>
    <row r="10" spans="1:8" ht="14.25" customHeight="1">
      <c r="A10" s="2" t="s">
        <v>30</v>
      </c>
      <c r="B10" s="3" t="s">
        <v>1230</v>
      </c>
      <c r="C10" s="3" t="s">
        <v>1243</v>
      </c>
      <c r="D10" s="3" t="s">
        <v>1232</v>
      </c>
    </row>
    <row r="11" spans="1:8" ht="14.25" customHeight="1">
      <c r="A11" s="2" t="s">
        <v>32</v>
      </c>
      <c r="B11" s="3" t="s">
        <v>1225</v>
      </c>
      <c r="C11" s="3" t="s">
        <v>1244</v>
      </c>
      <c r="D11" s="3" t="s">
        <v>1227</v>
      </c>
    </row>
    <row r="12" spans="1:8" ht="14.25" customHeight="1">
      <c r="A12" s="2" t="s">
        <v>34</v>
      </c>
      <c r="B12" s="3" t="s">
        <v>1225</v>
      </c>
      <c r="C12" s="3" t="s">
        <v>1244</v>
      </c>
      <c r="D12" s="3" t="s">
        <v>1232</v>
      </c>
    </row>
    <row r="13" spans="1:8" ht="14.25" customHeight="1">
      <c r="A13" s="2" t="s">
        <v>35</v>
      </c>
      <c r="B13" s="3" t="s">
        <v>1228</v>
      </c>
      <c r="C13" s="3" t="s">
        <v>1245</v>
      </c>
      <c r="D13" s="3" t="s">
        <v>1232</v>
      </c>
    </row>
    <row r="14" spans="1:8" ht="14.25" customHeight="1">
      <c r="A14" s="2" t="s">
        <v>37</v>
      </c>
      <c r="B14" s="3" t="s">
        <v>1228</v>
      </c>
      <c r="C14" s="3" t="s">
        <v>1246</v>
      </c>
      <c r="D14" s="3" t="s">
        <v>1227</v>
      </c>
    </row>
    <row r="15" spans="1:8" ht="14.25" customHeight="1">
      <c r="A15" s="2" t="s">
        <v>38</v>
      </c>
      <c r="B15" s="3" t="s">
        <v>1228</v>
      </c>
      <c r="C15" s="3" t="s">
        <v>1245</v>
      </c>
      <c r="D15" s="3" t="s">
        <v>1238</v>
      </c>
    </row>
    <row r="16" spans="1:8" ht="14.25" customHeight="1">
      <c r="A16" s="2" t="s">
        <v>40</v>
      </c>
      <c r="B16" s="3" t="s">
        <v>1230</v>
      </c>
      <c r="C16" s="3" t="s">
        <v>1233</v>
      </c>
      <c r="D16" s="3" t="s">
        <v>1232</v>
      </c>
    </row>
    <row r="17" spans="1:4" ht="14.25" customHeight="1">
      <c r="A17" s="2" t="s">
        <v>42</v>
      </c>
      <c r="B17" s="3" t="s">
        <v>1228</v>
      </c>
      <c r="C17" s="3" t="s">
        <v>1247</v>
      </c>
      <c r="D17" s="3" t="s">
        <v>1227</v>
      </c>
    </row>
    <row r="18" spans="1:4" ht="14.25" customHeight="1">
      <c r="A18" s="2" t="s">
        <v>44</v>
      </c>
      <c r="B18" s="3" t="s">
        <v>1225</v>
      </c>
      <c r="C18" s="3" t="s">
        <v>1226</v>
      </c>
      <c r="D18" s="3" t="s">
        <v>1232</v>
      </c>
    </row>
    <row r="19" spans="1:4" ht="14.25" customHeight="1">
      <c r="A19" s="2" t="s">
        <v>45</v>
      </c>
      <c r="B19" s="3" t="s">
        <v>1225</v>
      </c>
      <c r="C19" s="3" t="s">
        <v>1244</v>
      </c>
      <c r="D19" s="3" t="s">
        <v>1227</v>
      </c>
    </row>
    <row r="20" spans="1:4" ht="14.25" customHeight="1">
      <c r="A20" s="2" t="s">
        <v>47</v>
      </c>
      <c r="B20" s="3" t="s">
        <v>1230</v>
      </c>
      <c r="C20" s="3" t="s">
        <v>1233</v>
      </c>
      <c r="D20" s="3" t="s">
        <v>1232</v>
      </c>
    </row>
    <row r="21" spans="1:4" ht="14.25" customHeight="1">
      <c r="A21" s="2" t="s">
        <v>49</v>
      </c>
      <c r="B21" s="3" t="s">
        <v>1228</v>
      </c>
      <c r="C21" s="3" t="s">
        <v>1246</v>
      </c>
      <c r="D21" s="3" t="s">
        <v>1227</v>
      </c>
    </row>
    <row r="22" spans="1:4" ht="14.25" customHeight="1">
      <c r="A22" s="2" t="s">
        <v>52</v>
      </c>
      <c r="B22" s="3" t="s">
        <v>1248</v>
      </c>
      <c r="C22" s="3" t="s">
        <v>1240</v>
      </c>
      <c r="D22" s="3" t="s">
        <v>1241</v>
      </c>
    </row>
    <row r="23" spans="1:4" ht="14.25" customHeight="1">
      <c r="A23" s="2" t="s">
        <v>54</v>
      </c>
      <c r="B23" s="3" t="s">
        <v>1225</v>
      </c>
      <c r="C23" s="3" t="s">
        <v>1249</v>
      </c>
      <c r="D23" s="3" t="s">
        <v>1238</v>
      </c>
    </row>
    <row r="24" spans="1:4" ht="14.25" customHeight="1">
      <c r="A24" s="2" t="s">
        <v>55</v>
      </c>
      <c r="B24" s="3" t="s">
        <v>1236</v>
      </c>
      <c r="C24" s="3" t="s">
        <v>1237</v>
      </c>
      <c r="D24" s="3" t="s">
        <v>1232</v>
      </c>
    </row>
    <row r="25" spans="1:4" ht="14.25" customHeight="1">
      <c r="A25" s="2" t="s">
        <v>56</v>
      </c>
      <c r="B25" s="3" t="s">
        <v>1225</v>
      </c>
      <c r="C25" s="3" t="s">
        <v>1250</v>
      </c>
      <c r="D25" s="3" t="s">
        <v>1227</v>
      </c>
    </row>
    <row r="26" spans="1:4" ht="14.25" customHeight="1">
      <c r="A26" s="2" t="s">
        <v>58</v>
      </c>
      <c r="B26" s="3" t="s">
        <v>1230</v>
      </c>
      <c r="C26" s="3" t="s">
        <v>1233</v>
      </c>
      <c r="D26" s="3" t="s">
        <v>1232</v>
      </c>
    </row>
    <row r="27" spans="1:4" ht="14.25" customHeight="1">
      <c r="A27" s="2" t="s">
        <v>60</v>
      </c>
      <c r="B27" s="3" t="s">
        <v>1230</v>
      </c>
      <c r="C27" s="3" t="s">
        <v>1243</v>
      </c>
      <c r="D27" s="3" t="s">
        <v>1232</v>
      </c>
    </row>
    <row r="28" spans="1:4" ht="14.25" customHeight="1">
      <c r="A28" s="2" t="s">
        <v>62</v>
      </c>
      <c r="B28" s="3" t="s">
        <v>1248</v>
      </c>
      <c r="C28" s="3" t="s">
        <v>1240</v>
      </c>
      <c r="D28" s="3" t="s">
        <v>1241</v>
      </c>
    </row>
    <row r="29" spans="1:4" ht="14.25" customHeight="1">
      <c r="A29" s="2" t="s">
        <v>63</v>
      </c>
      <c r="B29" s="3" t="s">
        <v>1234</v>
      </c>
      <c r="C29" s="3" t="s">
        <v>1237</v>
      </c>
      <c r="D29" s="3" t="s">
        <v>1227</v>
      </c>
    </row>
    <row r="30" spans="1:4" ht="14.25" customHeight="1">
      <c r="A30" s="2" t="s">
        <v>64</v>
      </c>
      <c r="B30" s="3" t="s">
        <v>1225</v>
      </c>
      <c r="C30" s="3" t="s">
        <v>1226</v>
      </c>
      <c r="D30" s="3" t="s">
        <v>1227</v>
      </c>
    </row>
    <row r="31" spans="1:4" ht="14.25" customHeight="1">
      <c r="A31" s="2" t="s">
        <v>66</v>
      </c>
      <c r="B31" s="3" t="s">
        <v>1230</v>
      </c>
      <c r="C31" s="3" t="s">
        <v>1243</v>
      </c>
      <c r="D31" s="3" t="s">
        <v>1232</v>
      </c>
    </row>
    <row r="32" spans="1:4" ht="14.25" customHeight="1">
      <c r="A32" s="2" t="s">
        <v>67</v>
      </c>
      <c r="B32" s="3" t="s">
        <v>1225</v>
      </c>
      <c r="C32" s="3" t="s">
        <v>1244</v>
      </c>
      <c r="D32" s="3" t="s">
        <v>1227</v>
      </c>
    </row>
    <row r="33" spans="1:4" ht="14.25" customHeight="1">
      <c r="A33" s="2" t="s">
        <v>68</v>
      </c>
      <c r="B33" s="3" t="s">
        <v>1225</v>
      </c>
      <c r="C33" s="3" t="s">
        <v>1226</v>
      </c>
      <c r="D33" s="3" t="s">
        <v>1238</v>
      </c>
    </row>
    <row r="34" spans="1:4" ht="14.25" customHeight="1">
      <c r="A34" s="2" t="s">
        <v>69</v>
      </c>
      <c r="B34" s="3" t="s">
        <v>1228</v>
      </c>
      <c r="C34" s="3" t="s">
        <v>1245</v>
      </c>
      <c r="D34" s="3" t="s">
        <v>1232</v>
      </c>
    </row>
    <row r="35" spans="1:4" ht="14.25" customHeight="1">
      <c r="A35" s="2" t="s">
        <v>71</v>
      </c>
      <c r="B35" s="3" t="s">
        <v>1230</v>
      </c>
      <c r="C35" s="3" t="s">
        <v>1233</v>
      </c>
      <c r="D35" s="3" t="s">
        <v>1232</v>
      </c>
    </row>
    <row r="36" spans="1:4" ht="14.25" customHeight="1">
      <c r="A36" s="2" t="s">
        <v>73</v>
      </c>
      <c r="B36" s="3" t="s">
        <v>1228</v>
      </c>
      <c r="C36" s="3" t="s">
        <v>1229</v>
      </c>
      <c r="D36" s="3" t="s">
        <v>1232</v>
      </c>
    </row>
    <row r="37" spans="1:4" ht="14.25" customHeight="1">
      <c r="A37" s="2" t="s">
        <v>74</v>
      </c>
      <c r="B37" s="3" t="s">
        <v>1225</v>
      </c>
      <c r="C37" s="3" t="s">
        <v>1226</v>
      </c>
      <c r="D37" s="3" t="s">
        <v>1232</v>
      </c>
    </row>
    <row r="38" spans="1:4" ht="14.25" customHeight="1">
      <c r="A38" s="2" t="s">
        <v>76</v>
      </c>
      <c r="B38" s="3" t="s">
        <v>1228</v>
      </c>
      <c r="C38" s="3" t="s">
        <v>1247</v>
      </c>
      <c r="D38" s="3" t="s">
        <v>1232</v>
      </c>
    </row>
    <row r="39" spans="1:4" ht="14.25" customHeight="1">
      <c r="A39" s="2" t="s">
        <v>78</v>
      </c>
      <c r="B39" s="3" t="s">
        <v>1225</v>
      </c>
      <c r="C39" s="3" t="s">
        <v>1249</v>
      </c>
      <c r="D39" s="3" t="s">
        <v>1227</v>
      </c>
    </row>
    <row r="40" spans="1:4" ht="14.25" customHeight="1">
      <c r="A40" s="2" t="s">
        <v>80</v>
      </c>
      <c r="B40" s="3" t="s">
        <v>1225</v>
      </c>
      <c r="C40" s="3" t="s">
        <v>1250</v>
      </c>
      <c r="D40" s="3" t="s">
        <v>1227</v>
      </c>
    </row>
    <row r="41" spans="1:4" ht="14.25" customHeight="1">
      <c r="A41" s="2" t="s">
        <v>82</v>
      </c>
      <c r="B41" s="3" t="s">
        <v>1234</v>
      </c>
      <c r="C41" s="3" t="s">
        <v>1237</v>
      </c>
      <c r="D41" s="3" t="s">
        <v>1227</v>
      </c>
    </row>
    <row r="42" spans="1:4" ht="14.25" customHeight="1">
      <c r="A42" s="2" t="s">
        <v>83</v>
      </c>
      <c r="B42" s="3" t="s">
        <v>1225</v>
      </c>
      <c r="C42" s="3" t="s">
        <v>1244</v>
      </c>
      <c r="D42" s="3" t="s">
        <v>1227</v>
      </c>
    </row>
    <row r="43" spans="1:4" ht="14.25" customHeight="1">
      <c r="A43" s="2" t="s">
        <v>84</v>
      </c>
      <c r="B43" s="3" t="s">
        <v>1225</v>
      </c>
      <c r="C43" s="3" t="s">
        <v>1249</v>
      </c>
      <c r="D43" s="3" t="s">
        <v>1227</v>
      </c>
    </row>
    <row r="44" spans="1:4" ht="14.25" customHeight="1">
      <c r="A44" s="2" t="s">
        <v>86</v>
      </c>
      <c r="B44" s="3" t="s">
        <v>1225</v>
      </c>
      <c r="C44" s="3" t="s">
        <v>1250</v>
      </c>
      <c r="D44" s="3" t="s">
        <v>1238</v>
      </c>
    </row>
    <row r="45" spans="1:4" ht="14.25" customHeight="1">
      <c r="A45" s="2" t="s">
        <v>87</v>
      </c>
      <c r="B45" s="3" t="s">
        <v>1228</v>
      </c>
      <c r="C45" s="3" t="s">
        <v>1246</v>
      </c>
      <c r="D45" s="3" t="s">
        <v>1227</v>
      </c>
    </row>
    <row r="46" spans="1:4" ht="14.25" customHeight="1">
      <c r="A46" s="2" t="s">
        <v>88</v>
      </c>
      <c r="B46" s="3" t="s">
        <v>1234</v>
      </c>
      <c r="C46" s="3" t="s">
        <v>1235</v>
      </c>
      <c r="D46" s="3" t="s">
        <v>1227</v>
      </c>
    </row>
    <row r="47" spans="1:4" ht="14.25" customHeight="1">
      <c r="A47" s="2" t="s">
        <v>89</v>
      </c>
      <c r="B47" s="3" t="s">
        <v>1225</v>
      </c>
      <c r="C47" s="3" t="s">
        <v>1244</v>
      </c>
      <c r="D47" s="3" t="s">
        <v>1227</v>
      </c>
    </row>
    <row r="48" spans="1:4" ht="14.25" customHeight="1">
      <c r="A48" s="2" t="s">
        <v>91</v>
      </c>
      <c r="B48" s="3" t="s">
        <v>1225</v>
      </c>
      <c r="C48" s="3" t="s">
        <v>1244</v>
      </c>
      <c r="D48" s="3" t="s">
        <v>1227</v>
      </c>
    </row>
    <row r="49" spans="1:4" ht="14.25" customHeight="1">
      <c r="A49" s="2" t="s">
        <v>93</v>
      </c>
      <c r="B49" s="3" t="s">
        <v>1225</v>
      </c>
      <c r="C49" s="3" t="s">
        <v>1249</v>
      </c>
      <c r="D49" s="3" t="s">
        <v>1232</v>
      </c>
    </row>
    <row r="50" spans="1:4" ht="14.25" customHeight="1">
      <c r="A50" s="2" t="s">
        <v>95</v>
      </c>
      <c r="B50" s="3" t="s">
        <v>1234</v>
      </c>
      <c r="C50" s="3" t="s">
        <v>1235</v>
      </c>
      <c r="D50" s="3" t="s">
        <v>1227</v>
      </c>
    </row>
    <row r="51" spans="1:4" ht="14.25" customHeight="1">
      <c r="A51" s="2" t="s">
        <v>97</v>
      </c>
      <c r="B51" s="3" t="s">
        <v>1228</v>
      </c>
      <c r="C51" s="3" t="s">
        <v>1247</v>
      </c>
      <c r="D51" s="3" t="s">
        <v>1232</v>
      </c>
    </row>
    <row r="52" spans="1:4" ht="14.25" customHeight="1">
      <c r="A52" s="2" t="s">
        <v>98</v>
      </c>
      <c r="B52" s="3" t="s">
        <v>1228</v>
      </c>
      <c r="C52" s="3" t="s">
        <v>1247</v>
      </c>
      <c r="D52" s="3" t="s">
        <v>1227</v>
      </c>
    </row>
    <row r="53" spans="1:4" ht="14.25" customHeight="1">
      <c r="A53" s="2" t="s">
        <v>100</v>
      </c>
      <c r="B53" s="3" t="s">
        <v>1225</v>
      </c>
      <c r="C53" s="3" t="s">
        <v>1249</v>
      </c>
      <c r="D53" s="3" t="s">
        <v>1227</v>
      </c>
    </row>
    <row r="54" spans="1:4" ht="14.25" customHeight="1">
      <c r="A54" s="2" t="s">
        <v>102</v>
      </c>
      <c r="B54" s="3" t="s">
        <v>1225</v>
      </c>
      <c r="C54" s="3" t="s">
        <v>1244</v>
      </c>
      <c r="D54" s="3" t="s">
        <v>1227</v>
      </c>
    </row>
    <row r="55" spans="1:4" ht="14.25" customHeight="1">
      <c r="A55" s="2" t="s">
        <v>103</v>
      </c>
      <c r="B55" s="3" t="s">
        <v>1225</v>
      </c>
      <c r="C55" s="3" t="s">
        <v>1250</v>
      </c>
      <c r="D55" s="3" t="s">
        <v>1238</v>
      </c>
    </row>
    <row r="56" spans="1:4" ht="14.25" customHeight="1">
      <c r="A56" s="2" t="s">
        <v>104</v>
      </c>
      <c r="B56" s="3" t="s">
        <v>1228</v>
      </c>
      <c r="C56" s="3" t="s">
        <v>1245</v>
      </c>
      <c r="D56" s="3" t="s">
        <v>1238</v>
      </c>
    </row>
    <row r="57" spans="1:4" ht="14.25" customHeight="1">
      <c r="A57" s="2" t="s">
        <v>106</v>
      </c>
      <c r="B57" s="3" t="s">
        <v>1228</v>
      </c>
      <c r="C57" s="3" t="s">
        <v>1229</v>
      </c>
      <c r="D57" s="3" t="s">
        <v>1232</v>
      </c>
    </row>
    <row r="58" spans="1:4" ht="14.25" customHeight="1">
      <c r="A58" s="2" t="s">
        <v>107</v>
      </c>
      <c r="B58" s="3" t="s">
        <v>1225</v>
      </c>
      <c r="C58" s="3" t="s">
        <v>1226</v>
      </c>
      <c r="D58" s="3" t="s">
        <v>1238</v>
      </c>
    </row>
    <row r="59" spans="1:4" ht="14.25" customHeight="1">
      <c r="A59" s="2" t="s">
        <v>109</v>
      </c>
      <c r="B59" s="3" t="s">
        <v>1228</v>
      </c>
      <c r="C59" s="3" t="s">
        <v>1247</v>
      </c>
      <c r="D59" s="3" t="s">
        <v>1227</v>
      </c>
    </row>
    <row r="60" spans="1:4" ht="14.25" customHeight="1">
      <c r="A60" s="2" t="s">
        <v>111</v>
      </c>
      <c r="B60" s="3" t="s">
        <v>1230</v>
      </c>
      <c r="C60" s="3" t="s">
        <v>1231</v>
      </c>
      <c r="D60" s="3" t="s">
        <v>1232</v>
      </c>
    </row>
    <row r="61" spans="1:4" ht="14.25" customHeight="1">
      <c r="A61" s="2" t="s">
        <v>112</v>
      </c>
      <c r="B61" s="3" t="s">
        <v>1228</v>
      </c>
      <c r="C61" s="3" t="s">
        <v>1246</v>
      </c>
      <c r="D61" s="3" t="s">
        <v>1238</v>
      </c>
    </row>
    <row r="62" spans="1:4" ht="14.25" customHeight="1">
      <c r="A62" s="2" t="s">
        <v>114</v>
      </c>
      <c r="B62" s="3" t="s">
        <v>1228</v>
      </c>
      <c r="C62" s="3" t="s">
        <v>1229</v>
      </c>
      <c r="D62" s="3" t="s">
        <v>1238</v>
      </c>
    </row>
    <row r="63" spans="1:4" ht="14.25" customHeight="1">
      <c r="A63" s="2" t="s">
        <v>115</v>
      </c>
      <c r="B63" s="3" t="s">
        <v>1225</v>
      </c>
      <c r="C63" s="3" t="s">
        <v>1244</v>
      </c>
      <c r="D63" s="3" t="s">
        <v>1232</v>
      </c>
    </row>
    <row r="64" spans="1:4" ht="14.25" customHeight="1">
      <c r="A64" s="2" t="s">
        <v>116</v>
      </c>
      <c r="B64" s="3" t="s">
        <v>1248</v>
      </c>
      <c r="C64" s="3" t="s">
        <v>1240</v>
      </c>
      <c r="D64" s="3" t="s">
        <v>1241</v>
      </c>
    </row>
    <row r="65" spans="1:4" ht="14.25" customHeight="1">
      <c r="A65" s="2" t="s">
        <v>117</v>
      </c>
      <c r="B65" s="3" t="s">
        <v>1236</v>
      </c>
      <c r="C65" s="3" t="s">
        <v>1251</v>
      </c>
      <c r="D65" s="3" t="s">
        <v>1238</v>
      </c>
    </row>
    <row r="66" spans="1:4" ht="14.25" customHeight="1">
      <c r="A66" s="2" t="s">
        <v>119</v>
      </c>
      <c r="B66" s="3" t="s">
        <v>1228</v>
      </c>
      <c r="C66" s="3" t="s">
        <v>1245</v>
      </c>
      <c r="D66" s="3" t="s">
        <v>1232</v>
      </c>
    </row>
    <row r="67" spans="1:4" ht="14.25" customHeight="1">
      <c r="A67" s="2" t="s">
        <v>121</v>
      </c>
      <c r="B67" s="3" t="s">
        <v>1225</v>
      </c>
      <c r="C67" s="3" t="s">
        <v>1250</v>
      </c>
      <c r="D67" s="3" t="s">
        <v>1238</v>
      </c>
    </row>
    <row r="68" spans="1:4" ht="14.25" customHeight="1">
      <c r="A68" s="2" t="s">
        <v>122</v>
      </c>
      <c r="B68" s="3" t="s">
        <v>1234</v>
      </c>
      <c r="C68" s="3" t="s">
        <v>1251</v>
      </c>
      <c r="D68" s="3" t="s">
        <v>1232</v>
      </c>
    </row>
    <row r="69" spans="1:4" ht="14.25" customHeight="1">
      <c r="A69" s="2" t="s">
        <v>124</v>
      </c>
      <c r="B69" s="3" t="s">
        <v>1225</v>
      </c>
      <c r="C69" s="3" t="s">
        <v>1226</v>
      </c>
      <c r="D69" s="3" t="s">
        <v>1227</v>
      </c>
    </row>
    <row r="70" spans="1:4" ht="14.25" customHeight="1">
      <c r="A70" s="2" t="s">
        <v>126</v>
      </c>
      <c r="B70" s="3" t="s">
        <v>1230</v>
      </c>
      <c r="C70" s="3" t="s">
        <v>1243</v>
      </c>
      <c r="D70" s="3" t="s">
        <v>1232</v>
      </c>
    </row>
    <row r="71" spans="1:4" ht="14.25" customHeight="1">
      <c r="A71" s="2" t="s">
        <v>128</v>
      </c>
      <c r="B71" s="3" t="s">
        <v>1228</v>
      </c>
      <c r="C71" s="3" t="s">
        <v>1245</v>
      </c>
      <c r="D71" s="3" t="s">
        <v>1232</v>
      </c>
    </row>
    <row r="72" spans="1:4" ht="14.25" customHeight="1">
      <c r="A72" s="2" t="s">
        <v>130</v>
      </c>
      <c r="B72" s="3" t="s">
        <v>1228</v>
      </c>
      <c r="C72" s="3" t="s">
        <v>1247</v>
      </c>
      <c r="D72" s="3" t="s">
        <v>1238</v>
      </c>
    </row>
    <row r="73" spans="1:4" ht="14.25" customHeight="1">
      <c r="A73" s="2" t="s">
        <v>132</v>
      </c>
      <c r="B73" s="3" t="s">
        <v>1225</v>
      </c>
      <c r="C73" s="3" t="s">
        <v>1226</v>
      </c>
      <c r="D73" s="3" t="s">
        <v>1227</v>
      </c>
    </row>
    <row r="74" spans="1:4" ht="14.25" customHeight="1">
      <c r="A74" s="2" t="s">
        <v>133</v>
      </c>
      <c r="B74" s="3" t="s">
        <v>1228</v>
      </c>
      <c r="C74" s="3" t="s">
        <v>1247</v>
      </c>
      <c r="D74" s="3" t="s">
        <v>1227</v>
      </c>
    </row>
    <row r="75" spans="1:4" ht="14.25" customHeight="1">
      <c r="A75" s="2" t="s">
        <v>134</v>
      </c>
      <c r="B75" s="3" t="s">
        <v>1248</v>
      </c>
      <c r="C75" s="3" t="s">
        <v>1240</v>
      </c>
      <c r="D75" s="3" t="s">
        <v>1241</v>
      </c>
    </row>
    <row r="76" spans="1:4" ht="14.25" customHeight="1">
      <c r="A76" s="2" t="s">
        <v>135</v>
      </c>
      <c r="B76" s="3" t="s">
        <v>1248</v>
      </c>
      <c r="C76" s="3" t="s">
        <v>1240</v>
      </c>
      <c r="D76" s="3" t="s">
        <v>1241</v>
      </c>
    </row>
    <row r="77" spans="1:4" ht="14.25" customHeight="1">
      <c r="A77" s="2" t="s">
        <v>137</v>
      </c>
      <c r="B77" s="3" t="s">
        <v>1225</v>
      </c>
      <c r="C77" s="3" t="s">
        <v>1244</v>
      </c>
      <c r="D77" s="3" t="s">
        <v>1227</v>
      </c>
    </row>
    <row r="78" spans="1:4" ht="14.25" customHeight="1">
      <c r="A78" s="2" t="s">
        <v>138</v>
      </c>
      <c r="B78" s="3" t="s">
        <v>1236</v>
      </c>
      <c r="C78" s="3" t="s">
        <v>1251</v>
      </c>
      <c r="D78" s="3" t="s">
        <v>1232</v>
      </c>
    </row>
    <row r="79" spans="1:4" ht="14.25" customHeight="1">
      <c r="A79" s="2" t="s">
        <v>139</v>
      </c>
      <c r="B79" s="3" t="s">
        <v>1228</v>
      </c>
      <c r="C79" s="3" t="s">
        <v>1229</v>
      </c>
      <c r="D79" s="3" t="s">
        <v>1227</v>
      </c>
    </row>
    <row r="80" spans="1:4" ht="14.25" customHeight="1">
      <c r="A80" s="2" t="s">
        <v>141</v>
      </c>
      <c r="B80" s="3" t="s">
        <v>1234</v>
      </c>
      <c r="C80" s="3" t="s">
        <v>1235</v>
      </c>
      <c r="D80" s="3" t="s">
        <v>1238</v>
      </c>
    </row>
    <row r="81" spans="1:4" ht="14.25" customHeight="1">
      <c r="A81" s="2" t="s">
        <v>143</v>
      </c>
      <c r="B81" s="3" t="s">
        <v>1225</v>
      </c>
      <c r="C81" s="3" t="s">
        <v>1250</v>
      </c>
      <c r="D81" s="3" t="s">
        <v>1238</v>
      </c>
    </row>
    <row r="82" spans="1:4" ht="14.25" customHeight="1">
      <c r="A82" s="2" t="s">
        <v>145</v>
      </c>
      <c r="B82" s="3" t="s">
        <v>1228</v>
      </c>
      <c r="C82" s="3" t="s">
        <v>1229</v>
      </c>
      <c r="D82" s="3" t="s">
        <v>1238</v>
      </c>
    </row>
    <row r="83" spans="1:4" ht="14.25" customHeight="1">
      <c r="A83" s="2" t="s">
        <v>146</v>
      </c>
      <c r="B83" s="3" t="s">
        <v>1228</v>
      </c>
      <c r="C83" s="3" t="s">
        <v>1229</v>
      </c>
      <c r="D83" s="3" t="s">
        <v>1232</v>
      </c>
    </row>
    <row r="84" spans="1:4" ht="14.25" customHeight="1">
      <c r="A84" s="2" t="s">
        <v>147</v>
      </c>
      <c r="B84" s="3" t="s">
        <v>1225</v>
      </c>
      <c r="C84" s="3" t="s">
        <v>1244</v>
      </c>
      <c r="D84" s="3" t="s">
        <v>1232</v>
      </c>
    </row>
    <row r="85" spans="1:4" ht="14.25" customHeight="1">
      <c r="A85" s="2" t="s">
        <v>148</v>
      </c>
      <c r="B85" s="3" t="s">
        <v>1230</v>
      </c>
      <c r="C85" s="3" t="s">
        <v>1231</v>
      </c>
      <c r="D85" s="3" t="s">
        <v>1232</v>
      </c>
    </row>
    <row r="86" spans="1:4" ht="14.25" customHeight="1">
      <c r="A86" s="2" t="s">
        <v>149</v>
      </c>
      <c r="B86" s="3" t="s">
        <v>1225</v>
      </c>
      <c r="C86" s="3" t="s">
        <v>1249</v>
      </c>
      <c r="D86" s="3" t="s">
        <v>1227</v>
      </c>
    </row>
    <row r="87" spans="1:4" ht="14.25" customHeight="1">
      <c r="A87" s="2" t="s">
        <v>150</v>
      </c>
      <c r="B87" s="3" t="s">
        <v>1228</v>
      </c>
      <c r="C87" s="3" t="s">
        <v>1246</v>
      </c>
      <c r="D87" s="3" t="s">
        <v>1232</v>
      </c>
    </row>
    <row r="88" spans="1:4" ht="14.25" customHeight="1">
      <c r="A88" s="2" t="s">
        <v>152</v>
      </c>
      <c r="B88" s="3" t="s">
        <v>1228</v>
      </c>
      <c r="C88" s="3" t="s">
        <v>1247</v>
      </c>
      <c r="D88" s="3" t="s">
        <v>1238</v>
      </c>
    </row>
    <row r="89" spans="1:4" ht="14.25" customHeight="1">
      <c r="A89" s="2" t="s">
        <v>154</v>
      </c>
      <c r="B89" s="3" t="s">
        <v>1228</v>
      </c>
      <c r="C89" s="3" t="s">
        <v>1245</v>
      </c>
      <c r="D89" s="3" t="s">
        <v>1227</v>
      </c>
    </row>
    <row r="90" spans="1:4" ht="14.25" customHeight="1">
      <c r="A90" s="2" t="s">
        <v>156</v>
      </c>
      <c r="B90" s="3" t="s">
        <v>1230</v>
      </c>
      <c r="C90" s="3" t="s">
        <v>1243</v>
      </c>
      <c r="D90" s="3" t="s">
        <v>1232</v>
      </c>
    </row>
    <row r="91" spans="1:4" ht="14.25" customHeight="1">
      <c r="A91" s="2" t="s">
        <v>158</v>
      </c>
      <c r="B91" s="3" t="s">
        <v>1236</v>
      </c>
      <c r="C91" s="3" t="s">
        <v>1237</v>
      </c>
      <c r="D91" s="3" t="s">
        <v>1232</v>
      </c>
    </row>
    <row r="92" spans="1:4" ht="14.25" customHeight="1">
      <c r="A92" s="2" t="s">
        <v>159</v>
      </c>
      <c r="B92" s="3" t="s">
        <v>1236</v>
      </c>
      <c r="C92" s="3" t="s">
        <v>1237</v>
      </c>
      <c r="D92" s="3" t="s">
        <v>1227</v>
      </c>
    </row>
    <row r="93" spans="1:4" ht="14.25" customHeight="1">
      <c r="A93" s="2" t="s">
        <v>160</v>
      </c>
      <c r="B93" s="3" t="s">
        <v>1225</v>
      </c>
      <c r="C93" s="3" t="s">
        <v>1226</v>
      </c>
      <c r="D93" s="3" t="s">
        <v>1227</v>
      </c>
    </row>
    <row r="94" spans="1:4" ht="14.25" customHeight="1">
      <c r="A94" s="2" t="s">
        <v>162</v>
      </c>
      <c r="B94" s="3" t="s">
        <v>1228</v>
      </c>
      <c r="C94" s="3" t="s">
        <v>1245</v>
      </c>
      <c r="D94" s="3" t="s">
        <v>1238</v>
      </c>
    </row>
    <row r="95" spans="1:4" ht="14.25" customHeight="1">
      <c r="A95" s="2" t="s">
        <v>163</v>
      </c>
      <c r="B95" s="3" t="s">
        <v>1228</v>
      </c>
      <c r="C95" s="3" t="s">
        <v>1245</v>
      </c>
      <c r="D95" s="3" t="s">
        <v>1238</v>
      </c>
    </row>
    <row r="96" spans="1:4" ht="14.25" customHeight="1">
      <c r="A96" s="2" t="s">
        <v>164</v>
      </c>
      <c r="B96" s="3" t="s">
        <v>1236</v>
      </c>
      <c r="C96" s="3" t="s">
        <v>1251</v>
      </c>
      <c r="D96" s="3" t="s">
        <v>1232</v>
      </c>
    </row>
    <row r="97" spans="1:4" ht="14.25" customHeight="1">
      <c r="A97" s="2" t="s">
        <v>165</v>
      </c>
      <c r="B97" s="3" t="s">
        <v>1248</v>
      </c>
      <c r="C97" s="3" t="s">
        <v>1240</v>
      </c>
      <c r="D97" s="3" t="s">
        <v>1241</v>
      </c>
    </row>
    <row r="98" spans="1:4" ht="14.25" customHeight="1">
      <c r="A98" s="2" t="s">
        <v>167</v>
      </c>
      <c r="B98" s="3" t="s">
        <v>1225</v>
      </c>
      <c r="C98" s="3" t="s">
        <v>1249</v>
      </c>
      <c r="D98" s="3" t="s">
        <v>1227</v>
      </c>
    </row>
    <row r="99" spans="1:4" ht="14.25" customHeight="1">
      <c r="A99" s="2" t="s">
        <v>169</v>
      </c>
      <c r="B99" s="3" t="s">
        <v>1225</v>
      </c>
      <c r="C99" s="3" t="s">
        <v>1244</v>
      </c>
      <c r="D99" s="3" t="s">
        <v>1227</v>
      </c>
    </row>
    <row r="100" spans="1:4" ht="14.25" customHeight="1">
      <c r="A100" s="2" t="s">
        <v>170</v>
      </c>
      <c r="B100" s="3" t="s">
        <v>1236</v>
      </c>
      <c r="C100" s="3" t="s">
        <v>1235</v>
      </c>
      <c r="D100" s="3" t="s">
        <v>1232</v>
      </c>
    </row>
    <row r="101" spans="1:4" ht="14.25" customHeight="1">
      <c r="A101" s="2" t="s">
        <v>172</v>
      </c>
      <c r="B101" s="3" t="s">
        <v>1228</v>
      </c>
      <c r="C101" s="3" t="s">
        <v>1246</v>
      </c>
      <c r="D101" s="3" t="s">
        <v>1227</v>
      </c>
    </row>
    <row r="102" spans="1:4" ht="14.25" customHeight="1">
      <c r="A102" s="2" t="s">
        <v>174</v>
      </c>
      <c r="B102" s="3" t="s">
        <v>1225</v>
      </c>
      <c r="C102" s="3" t="s">
        <v>1250</v>
      </c>
      <c r="D102" s="3" t="s">
        <v>1227</v>
      </c>
    </row>
    <row r="103" spans="1:4" ht="14.25" customHeight="1">
      <c r="A103" s="2" t="s">
        <v>176</v>
      </c>
      <c r="B103" s="3" t="s">
        <v>1228</v>
      </c>
      <c r="C103" s="3" t="s">
        <v>1246</v>
      </c>
      <c r="D103" s="3" t="s">
        <v>1238</v>
      </c>
    </row>
    <row r="104" spans="1:4" ht="14.25" customHeight="1">
      <c r="A104" s="2" t="s">
        <v>178</v>
      </c>
      <c r="B104" s="3" t="s">
        <v>1225</v>
      </c>
      <c r="C104" s="3" t="s">
        <v>1249</v>
      </c>
      <c r="D104" s="3" t="s">
        <v>1232</v>
      </c>
    </row>
    <row r="105" spans="1:4" ht="14.25" customHeight="1">
      <c r="A105" s="2" t="s">
        <v>179</v>
      </c>
      <c r="B105" s="3" t="s">
        <v>1228</v>
      </c>
      <c r="C105" s="3" t="s">
        <v>1246</v>
      </c>
      <c r="D105" s="3" t="s">
        <v>1227</v>
      </c>
    </row>
    <row r="106" spans="1:4" ht="14.25" customHeight="1">
      <c r="A106" s="2" t="s">
        <v>180</v>
      </c>
      <c r="B106" s="3" t="s">
        <v>1225</v>
      </c>
      <c r="C106" s="3" t="s">
        <v>1249</v>
      </c>
      <c r="D106" s="3" t="s">
        <v>1238</v>
      </c>
    </row>
    <row r="107" spans="1:4" ht="14.25" customHeight="1">
      <c r="A107" s="2" t="s">
        <v>182</v>
      </c>
      <c r="B107" s="3" t="s">
        <v>1228</v>
      </c>
      <c r="C107" s="3" t="s">
        <v>1229</v>
      </c>
      <c r="D107" s="3" t="s">
        <v>1232</v>
      </c>
    </row>
    <row r="108" spans="1:4" ht="14.25" customHeight="1">
      <c r="A108" s="2" t="s">
        <v>183</v>
      </c>
      <c r="B108" s="3" t="s">
        <v>1248</v>
      </c>
      <c r="C108" s="3" t="s">
        <v>1240</v>
      </c>
      <c r="D108" s="3" t="s">
        <v>1241</v>
      </c>
    </row>
    <row r="109" spans="1:4" ht="14.25" customHeight="1">
      <c r="A109" s="2" t="s">
        <v>184</v>
      </c>
      <c r="B109" s="3" t="s">
        <v>1225</v>
      </c>
      <c r="C109" s="3" t="s">
        <v>1244</v>
      </c>
      <c r="D109" s="3" t="s">
        <v>1238</v>
      </c>
    </row>
    <row r="110" spans="1:4" ht="14.25" customHeight="1">
      <c r="A110" s="2" t="s">
        <v>186</v>
      </c>
      <c r="B110" s="3" t="s">
        <v>1248</v>
      </c>
      <c r="C110" s="3" t="s">
        <v>1240</v>
      </c>
      <c r="D110" s="3" t="s">
        <v>1241</v>
      </c>
    </row>
    <row r="111" spans="1:4" ht="14.25" customHeight="1">
      <c r="A111" s="2" t="s">
        <v>187</v>
      </c>
      <c r="B111" s="3" t="s">
        <v>1236</v>
      </c>
      <c r="C111" s="3" t="s">
        <v>1251</v>
      </c>
      <c r="D111" s="3" t="s">
        <v>1227</v>
      </c>
    </row>
    <row r="112" spans="1:4" ht="14.25" customHeight="1">
      <c r="A112" s="2" t="s">
        <v>188</v>
      </c>
      <c r="B112" s="3" t="s">
        <v>1225</v>
      </c>
      <c r="C112" s="3" t="s">
        <v>1250</v>
      </c>
      <c r="D112" s="3" t="s">
        <v>1238</v>
      </c>
    </row>
    <row r="113" spans="1:4" ht="14.25" customHeight="1">
      <c r="A113" s="2" t="s">
        <v>190</v>
      </c>
      <c r="B113" s="3" t="s">
        <v>1228</v>
      </c>
      <c r="C113" s="3" t="s">
        <v>1229</v>
      </c>
      <c r="D113" s="3" t="s">
        <v>1232</v>
      </c>
    </row>
    <row r="114" spans="1:4" ht="14.25" customHeight="1">
      <c r="A114" s="2" t="s">
        <v>191</v>
      </c>
      <c r="B114" s="3" t="s">
        <v>1228</v>
      </c>
      <c r="C114" s="3" t="s">
        <v>1245</v>
      </c>
      <c r="D114" s="3" t="s">
        <v>1232</v>
      </c>
    </row>
    <row r="115" spans="1:4" ht="14.25" customHeight="1">
      <c r="A115" s="2" t="s">
        <v>193</v>
      </c>
      <c r="B115" s="3" t="s">
        <v>1236</v>
      </c>
      <c r="C115" s="3" t="s">
        <v>1252</v>
      </c>
      <c r="D115" s="3" t="s">
        <v>1227</v>
      </c>
    </row>
    <row r="116" spans="1:4" ht="14.25" customHeight="1">
      <c r="A116" s="2" t="s">
        <v>195</v>
      </c>
      <c r="B116" s="3" t="s">
        <v>1225</v>
      </c>
      <c r="C116" s="3" t="s">
        <v>1249</v>
      </c>
      <c r="D116" s="3" t="s">
        <v>1238</v>
      </c>
    </row>
    <row r="117" spans="1:4" ht="14.25" customHeight="1">
      <c r="A117" s="2" t="s">
        <v>196</v>
      </c>
      <c r="B117" s="3" t="s">
        <v>1234</v>
      </c>
      <c r="C117" s="3" t="s">
        <v>1235</v>
      </c>
      <c r="D117" s="3" t="s">
        <v>1238</v>
      </c>
    </row>
    <row r="118" spans="1:4" ht="14.25" customHeight="1">
      <c r="A118" s="2" t="s">
        <v>198</v>
      </c>
      <c r="B118" s="3" t="s">
        <v>1236</v>
      </c>
      <c r="C118" s="3" t="s">
        <v>1237</v>
      </c>
      <c r="D118" s="3" t="s">
        <v>1238</v>
      </c>
    </row>
    <row r="119" spans="1:4" ht="14.25" customHeight="1">
      <c r="A119" s="2" t="s">
        <v>199</v>
      </c>
      <c r="B119" s="3" t="s">
        <v>1225</v>
      </c>
      <c r="C119" s="3" t="s">
        <v>1250</v>
      </c>
      <c r="D119" s="3" t="s">
        <v>1227</v>
      </c>
    </row>
    <row r="120" spans="1:4" ht="14.25" customHeight="1">
      <c r="A120" s="2" t="s">
        <v>200</v>
      </c>
      <c r="B120" s="3" t="s">
        <v>1236</v>
      </c>
      <c r="C120" s="3" t="s">
        <v>1252</v>
      </c>
      <c r="D120" s="3" t="s">
        <v>1232</v>
      </c>
    </row>
    <row r="121" spans="1:4" ht="14.25" customHeight="1">
      <c r="A121" s="2" t="s">
        <v>201</v>
      </c>
      <c r="B121" s="3" t="s">
        <v>1230</v>
      </c>
      <c r="C121" s="3" t="s">
        <v>1243</v>
      </c>
      <c r="D121" s="3" t="s">
        <v>1232</v>
      </c>
    </row>
    <row r="122" spans="1:4" ht="14.25" customHeight="1">
      <c r="A122" s="2" t="s">
        <v>202</v>
      </c>
      <c r="B122" s="3" t="s">
        <v>1230</v>
      </c>
      <c r="C122" s="3" t="s">
        <v>1243</v>
      </c>
      <c r="D122" s="3" t="s">
        <v>1232</v>
      </c>
    </row>
    <row r="123" spans="1:4" ht="14.25" customHeight="1">
      <c r="A123" s="2" t="s">
        <v>203</v>
      </c>
      <c r="B123" s="3" t="s">
        <v>1230</v>
      </c>
      <c r="C123" s="3" t="s">
        <v>1231</v>
      </c>
      <c r="D123" s="3" t="s">
        <v>1232</v>
      </c>
    </row>
    <row r="124" spans="1:4" ht="14.25" customHeight="1">
      <c r="A124" s="2" t="s">
        <v>204</v>
      </c>
      <c r="B124" s="3" t="s">
        <v>1225</v>
      </c>
      <c r="C124" s="3" t="s">
        <v>1226</v>
      </c>
      <c r="D124" s="3" t="s">
        <v>1238</v>
      </c>
    </row>
    <row r="125" spans="1:4" ht="14.25" customHeight="1">
      <c r="A125" s="2" t="s">
        <v>206</v>
      </c>
      <c r="B125" s="3" t="s">
        <v>1236</v>
      </c>
      <c r="C125" s="3" t="s">
        <v>1237</v>
      </c>
      <c r="D125" s="3" t="s">
        <v>1238</v>
      </c>
    </row>
    <row r="126" spans="1:4" ht="14.25" customHeight="1">
      <c r="A126" s="2" t="s">
        <v>207</v>
      </c>
      <c r="B126" s="3" t="s">
        <v>1228</v>
      </c>
      <c r="C126" s="3" t="s">
        <v>1229</v>
      </c>
      <c r="D126" s="3" t="s">
        <v>1238</v>
      </c>
    </row>
    <row r="127" spans="1:4" ht="14.25" customHeight="1">
      <c r="A127" s="2" t="s">
        <v>208</v>
      </c>
      <c r="B127" s="3" t="s">
        <v>1248</v>
      </c>
      <c r="C127" s="3" t="s">
        <v>1240</v>
      </c>
      <c r="D127" s="3" t="s">
        <v>1241</v>
      </c>
    </row>
    <row r="128" spans="1:4" ht="14.25" customHeight="1">
      <c r="A128" s="2" t="s">
        <v>210</v>
      </c>
      <c r="B128" s="3" t="s">
        <v>1234</v>
      </c>
      <c r="C128" s="3" t="s">
        <v>1251</v>
      </c>
      <c r="D128" s="3" t="s">
        <v>1227</v>
      </c>
    </row>
    <row r="129" spans="1:4" ht="14.25" customHeight="1">
      <c r="A129" s="2" t="s">
        <v>212</v>
      </c>
      <c r="B129" s="3" t="s">
        <v>1228</v>
      </c>
      <c r="C129" s="3" t="s">
        <v>1247</v>
      </c>
      <c r="D129" s="3" t="s">
        <v>1227</v>
      </c>
    </row>
    <row r="130" spans="1:4" ht="14.25" customHeight="1">
      <c r="A130" s="2" t="s">
        <v>214</v>
      </c>
      <c r="B130" s="3" t="s">
        <v>1230</v>
      </c>
      <c r="C130" s="3" t="s">
        <v>1243</v>
      </c>
      <c r="D130" s="3" t="s">
        <v>1232</v>
      </c>
    </row>
    <row r="131" spans="1:4" ht="14.25" customHeight="1">
      <c r="A131" s="2" t="s">
        <v>216</v>
      </c>
      <c r="B131" s="3" t="s">
        <v>1228</v>
      </c>
      <c r="C131" s="3" t="s">
        <v>1229</v>
      </c>
      <c r="D131" s="3" t="s">
        <v>1232</v>
      </c>
    </row>
    <row r="132" spans="1:4" ht="14.25" customHeight="1">
      <c r="A132" s="2" t="s">
        <v>217</v>
      </c>
      <c r="B132" s="3" t="s">
        <v>1234</v>
      </c>
      <c r="C132" s="3" t="s">
        <v>1235</v>
      </c>
      <c r="D132" s="3" t="s">
        <v>1232</v>
      </c>
    </row>
    <row r="133" spans="1:4" ht="14.25" customHeight="1">
      <c r="A133" s="2" t="s">
        <v>218</v>
      </c>
      <c r="B133" s="3" t="s">
        <v>1236</v>
      </c>
      <c r="C133" s="3" t="s">
        <v>1252</v>
      </c>
      <c r="D133" s="3" t="s">
        <v>1232</v>
      </c>
    </row>
    <row r="134" spans="1:4" ht="14.25" customHeight="1">
      <c r="A134" s="2" t="s">
        <v>219</v>
      </c>
      <c r="B134" s="3" t="s">
        <v>1228</v>
      </c>
      <c r="C134" s="3" t="s">
        <v>1247</v>
      </c>
      <c r="D134" s="3" t="s">
        <v>1227</v>
      </c>
    </row>
    <row r="135" spans="1:4" ht="14.25" customHeight="1">
      <c r="A135" s="2" t="s">
        <v>220</v>
      </c>
      <c r="B135" s="3" t="s">
        <v>1248</v>
      </c>
      <c r="C135" s="3" t="s">
        <v>1240</v>
      </c>
      <c r="D135" s="3" t="s">
        <v>1241</v>
      </c>
    </row>
    <row r="136" spans="1:4" ht="14.25" customHeight="1">
      <c r="A136" s="2" t="s">
        <v>222</v>
      </c>
      <c r="B136" s="3" t="s">
        <v>1225</v>
      </c>
      <c r="C136" s="3" t="s">
        <v>1249</v>
      </c>
      <c r="D136" s="3" t="s">
        <v>1227</v>
      </c>
    </row>
    <row r="137" spans="1:4" ht="14.25" customHeight="1">
      <c r="A137" s="2" t="s">
        <v>223</v>
      </c>
      <c r="B137" s="3" t="s">
        <v>1230</v>
      </c>
      <c r="C137" s="3" t="s">
        <v>1243</v>
      </c>
      <c r="D137" s="3" t="s">
        <v>1232</v>
      </c>
    </row>
    <row r="138" spans="1:4" ht="14.25" customHeight="1">
      <c r="A138" s="2" t="s">
        <v>225</v>
      </c>
      <c r="B138" s="3" t="s">
        <v>1239</v>
      </c>
      <c r="C138" s="3" t="s">
        <v>1240</v>
      </c>
      <c r="D138" s="3" t="s">
        <v>1241</v>
      </c>
    </row>
    <row r="139" spans="1:4" ht="14.25" customHeight="1">
      <c r="A139" s="2" t="s">
        <v>227</v>
      </c>
      <c r="B139" s="3" t="s">
        <v>1225</v>
      </c>
      <c r="C139" s="3" t="s">
        <v>1226</v>
      </c>
      <c r="D139" s="3" t="s">
        <v>1238</v>
      </c>
    </row>
    <row r="140" spans="1:4" ht="14.25" customHeight="1">
      <c r="A140" s="2" t="s">
        <v>228</v>
      </c>
      <c r="B140" s="3" t="s">
        <v>1225</v>
      </c>
      <c r="C140" s="3" t="s">
        <v>1226</v>
      </c>
      <c r="D140" s="3" t="s">
        <v>1232</v>
      </c>
    </row>
    <row r="141" spans="1:4" ht="14.25" customHeight="1">
      <c r="A141" s="2" t="s">
        <v>229</v>
      </c>
      <c r="B141" s="3" t="s">
        <v>1230</v>
      </c>
      <c r="C141" s="3" t="s">
        <v>1233</v>
      </c>
      <c r="D141" s="3" t="s">
        <v>1232</v>
      </c>
    </row>
    <row r="142" spans="1:4" ht="14.25" customHeight="1">
      <c r="A142" s="2" t="s">
        <v>230</v>
      </c>
      <c r="B142" s="3" t="s">
        <v>1228</v>
      </c>
      <c r="C142" s="3" t="s">
        <v>1229</v>
      </c>
      <c r="D142" s="3" t="s">
        <v>1232</v>
      </c>
    </row>
    <row r="143" spans="1:4" ht="14.25" customHeight="1">
      <c r="A143" s="2" t="s">
        <v>232</v>
      </c>
      <c r="B143" s="3" t="s">
        <v>1228</v>
      </c>
      <c r="C143" s="3" t="s">
        <v>1229</v>
      </c>
      <c r="D143" s="3" t="s">
        <v>1238</v>
      </c>
    </row>
    <row r="144" spans="1:4" ht="14.25" customHeight="1">
      <c r="A144" s="2" t="s">
        <v>233</v>
      </c>
      <c r="B144" s="3" t="s">
        <v>1228</v>
      </c>
      <c r="C144" s="3" t="s">
        <v>1229</v>
      </c>
      <c r="D144" s="3" t="s">
        <v>1227</v>
      </c>
    </row>
    <row r="145" spans="1:4" ht="14.25" customHeight="1">
      <c r="A145" s="2" t="s">
        <v>234</v>
      </c>
      <c r="B145" s="3" t="s">
        <v>1230</v>
      </c>
      <c r="C145" s="3" t="s">
        <v>1243</v>
      </c>
      <c r="D145" s="3" t="s">
        <v>1232</v>
      </c>
    </row>
    <row r="146" spans="1:4" ht="14.25" customHeight="1">
      <c r="A146" s="2" t="s">
        <v>235</v>
      </c>
      <c r="B146" s="3" t="s">
        <v>1228</v>
      </c>
      <c r="C146" s="3" t="s">
        <v>1245</v>
      </c>
      <c r="D146" s="3" t="s">
        <v>1232</v>
      </c>
    </row>
    <row r="147" spans="1:4" ht="14.25" customHeight="1">
      <c r="A147" s="2" t="s">
        <v>236</v>
      </c>
      <c r="B147" s="3" t="s">
        <v>1228</v>
      </c>
      <c r="C147" s="3" t="s">
        <v>1247</v>
      </c>
      <c r="D147" s="3" t="s">
        <v>1238</v>
      </c>
    </row>
    <row r="148" spans="1:4" ht="14.25" customHeight="1">
      <c r="A148" s="2" t="s">
        <v>237</v>
      </c>
      <c r="B148" s="3" t="s">
        <v>1225</v>
      </c>
      <c r="C148" s="3" t="s">
        <v>1244</v>
      </c>
      <c r="D148" s="3" t="s">
        <v>1227</v>
      </c>
    </row>
    <row r="149" spans="1:4" ht="14.25" customHeight="1">
      <c r="A149" s="2" t="s">
        <v>239</v>
      </c>
      <c r="B149" s="3" t="s">
        <v>1234</v>
      </c>
      <c r="C149" s="3" t="s">
        <v>1252</v>
      </c>
      <c r="D149" s="3" t="s">
        <v>1232</v>
      </c>
    </row>
    <row r="150" spans="1:4" ht="14.25" customHeight="1">
      <c r="A150" s="2" t="s">
        <v>240</v>
      </c>
      <c r="B150" s="3" t="s">
        <v>1230</v>
      </c>
      <c r="C150" s="3" t="s">
        <v>1243</v>
      </c>
      <c r="D150" s="3" t="s">
        <v>1232</v>
      </c>
    </row>
    <row r="151" spans="1:4" ht="14.25" customHeight="1">
      <c r="A151" s="2" t="s">
        <v>241</v>
      </c>
      <c r="B151" s="3" t="s">
        <v>1230</v>
      </c>
      <c r="C151" s="3" t="s">
        <v>1233</v>
      </c>
      <c r="D151" s="3" t="s">
        <v>1232</v>
      </c>
    </row>
    <row r="152" spans="1:4" ht="14.25" customHeight="1">
      <c r="A152" s="2" t="s">
        <v>242</v>
      </c>
      <c r="B152" s="3" t="s">
        <v>1230</v>
      </c>
      <c r="C152" s="3" t="s">
        <v>1243</v>
      </c>
      <c r="D152" s="3" t="s">
        <v>1232</v>
      </c>
    </row>
    <row r="153" spans="1:4" ht="14.25" customHeight="1">
      <c r="A153" s="2" t="s">
        <v>243</v>
      </c>
      <c r="B153" s="3" t="s">
        <v>1236</v>
      </c>
      <c r="C153" s="3" t="s">
        <v>1251</v>
      </c>
      <c r="D153" s="3" t="s">
        <v>1227</v>
      </c>
    </row>
    <row r="154" spans="1:4" ht="14.25" customHeight="1">
      <c r="A154" s="2" t="s">
        <v>244</v>
      </c>
      <c r="B154" s="3" t="s">
        <v>1225</v>
      </c>
      <c r="C154" s="3" t="s">
        <v>1250</v>
      </c>
      <c r="D154" s="3" t="s">
        <v>1232</v>
      </c>
    </row>
    <row r="155" spans="1:4" ht="14.25" customHeight="1">
      <c r="A155" s="2" t="s">
        <v>245</v>
      </c>
      <c r="B155" s="3" t="s">
        <v>1228</v>
      </c>
      <c r="C155" s="3" t="s">
        <v>1245</v>
      </c>
      <c r="D155" s="3" t="s">
        <v>1238</v>
      </c>
    </row>
    <row r="156" spans="1:4" ht="14.25" customHeight="1">
      <c r="A156" s="2" t="s">
        <v>246</v>
      </c>
      <c r="B156" s="3" t="s">
        <v>1230</v>
      </c>
      <c r="C156" s="3" t="s">
        <v>1243</v>
      </c>
      <c r="D156" s="3" t="s">
        <v>1232</v>
      </c>
    </row>
    <row r="157" spans="1:4" ht="14.25" customHeight="1">
      <c r="A157" s="2" t="s">
        <v>247</v>
      </c>
      <c r="B157" s="3" t="s">
        <v>1228</v>
      </c>
      <c r="C157" s="3" t="s">
        <v>1245</v>
      </c>
      <c r="D157" s="3" t="s">
        <v>1227</v>
      </c>
    </row>
    <row r="158" spans="1:4" ht="14.25" customHeight="1">
      <c r="A158" s="2" t="s">
        <v>249</v>
      </c>
      <c r="B158" s="3" t="s">
        <v>1228</v>
      </c>
      <c r="C158" s="3" t="s">
        <v>1245</v>
      </c>
      <c r="D158" s="3" t="s">
        <v>1232</v>
      </c>
    </row>
    <row r="159" spans="1:4" ht="14.25" customHeight="1">
      <c r="A159" s="2" t="s">
        <v>250</v>
      </c>
      <c r="B159" s="3" t="s">
        <v>1225</v>
      </c>
      <c r="C159" s="3" t="s">
        <v>1226</v>
      </c>
      <c r="D159" s="3" t="s">
        <v>1227</v>
      </c>
    </row>
    <row r="160" spans="1:4" ht="14.25" customHeight="1">
      <c r="A160" s="2" t="s">
        <v>252</v>
      </c>
      <c r="B160" s="3" t="s">
        <v>1234</v>
      </c>
      <c r="C160" s="3" t="s">
        <v>1237</v>
      </c>
      <c r="D160" s="3" t="s">
        <v>1232</v>
      </c>
    </row>
    <row r="161" spans="1:4" ht="14.25" customHeight="1">
      <c r="A161" s="2" t="s">
        <v>254</v>
      </c>
      <c r="B161" s="3" t="s">
        <v>1228</v>
      </c>
      <c r="C161" s="3" t="s">
        <v>1246</v>
      </c>
      <c r="D161" s="3" t="s">
        <v>1227</v>
      </c>
    </row>
    <row r="162" spans="1:4" ht="14.25" customHeight="1">
      <c r="A162" s="2" t="s">
        <v>255</v>
      </c>
      <c r="B162" s="3" t="s">
        <v>1230</v>
      </c>
      <c r="C162" s="3" t="s">
        <v>1231</v>
      </c>
      <c r="D162" s="3" t="s">
        <v>1232</v>
      </c>
    </row>
    <row r="163" spans="1:4" ht="14.25" customHeight="1">
      <c r="A163" s="2" t="s">
        <v>256</v>
      </c>
      <c r="B163" s="3" t="s">
        <v>1225</v>
      </c>
      <c r="C163" s="3" t="s">
        <v>1226</v>
      </c>
      <c r="D163" s="3" t="s">
        <v>1238</v>
      </c>
    </row>
    <row r="164" spans="1:4" ht="14.25" customHeight="1">
      <c r="A164" s="2" t="s">
        <v>257</v>
      </c>
      <c r="B164" s="3" t="s">
        <v>1230</v>
      </c>
      <c r="C164" s="3" t="s">
        <v>1233</v>
      </c>
      <c r="D164" s="3" t="s">
        <v>1232</v>
      </c>
    </row>
    <row r="165" spans="1:4" ht="14.25" customHeight="1">
      <c r="A165" s="2" t="s">
        <v>258</v>
      </c>
      <c r="B165" s="3" t="s">
        <v>1234</v>
      </c>
      <c r="C165" s="3" t="s">
        <v>1252</v>
      </c>
      <c r="D165" s="3" t="s">
        <v>1227</v>
      </c>
    </row>
    <row r="166" spans="1:4" ht="14.25" customHeight="1">
      <c r="A166" s="2" t="s">
        <v>259</v>
      </c>
      <c r="B166" s="3" t="s">
        <v>1230</v>
      </c>
      <c r="C166" s="3" t="s">
        <v>1233</v>
      </c>
      <c r="D166" s="3" t="s">
        <v>1232</v>
      </c>
    </row>
    <row r="167" spans="1:4" ht="14.25" customHeight="1">
      <c r="A167" s="2" t="s">
        <v>260</v>
      </c>
      <c r="B167" s="3" t="s">
        <v>1230</v>
      </c>
      <c r="C167" s="3" t="s">
        <v>1243</v>
      </c>
      <c r="D167" s="3" t="s">
        <v>1232</v>
      </c>
    </row>
    <row r="168" spans="1:4" ht="14.25" customHeight="1">
      <c r="A168" s="2" t="s">
        <v>261</v>
      </c>
      <c r="B168" s="3" t="s">
        <v>1236</v>
      </c>
      <c r="C168" s="3" t="s">
        <v>1251</v>
      </c>
      <c r="D168" s="3" t="s">
        <v>1238</v>
      </c>
    </row>
    <row r="169" spans="1:4" ht="14.25" customHeight="1">
      <c r="A169" s="2" t="s">
        <v>263</v>
      </c>
      <c r="B169" s="3" t="s">
        <v>1225</v>
      </c>
      <c r="C169" s="3" t="s">
        <v>1226</v>
      </c>
      <c r="D169" s="3" t="s">
        <v>1238</v>
      </c>
    </row>
    <row r="170" spans="1:4" ht="14.25" customHeight="1">
      <c r="A170" s="2" t="s">
        <v>265</v>
      </c>
      <c r="B170" s="3" t="s">
        <v>1236</v>
      </c>
      <c r="C170" s="3" t="s">
        <v>1237</v>
      </c>
      <c r="D170" s="3" t="s">
        <v>1227</v>
      </c>
    </row>
    <row r="171" spans="1:4" ht="14.25" customHeight="1">
      <c r="A171" s="2" t="s">
        <v>266</v>
      </c>
      <c r="B171" s="3" t="s">
        <v>1239</v>
      </c>
      <c r="C171" s="3" t="s">
        <v>1253</v>
      </c>
      <c r="D171" s="3" t="s">
        <v>1241</v>
      </c>
    </row>
    <row r="172" spans="1:4" ht="14.25" customHeight="1">
      <c r="A172" s="2" t="s">
        <v>268</v>
      </c>
      <c r="B172" s="3" t="s">
        <v>1228</v>
      </c>
      <c r="C172" s="3" t="s">
        <v>1246</v>
      </c>
      <c r="D172" s="3" t="s">
        <v>1232</v>
      </c>
    </row>
    <row r="173" spans="1:4" ht="14.25" customHeight="1">
      <c r="A173" s="2" t="s">
        <v>269</v>
      </c>
      <c r="B173" s="3" t="s">
        <v>1230</v>
      </c>
      <c r="C173" s="3" t="s">
        <v>1231</v>
      </c>
      <c r="D173" s="3" t="s">
        <v>1232</v>
      </c>
    </row>
    <row r="174" spans="1:4" ht="14.25" customHeight="1">
      <c r="A174" s="2" t="s">
        <v>270</v>
      </c>
      <c r="B174" s="3" t="s">
        <v>1225</v>
      </c>
      <c r="C174" s="3" t="s">
        <v>1250</v>
      </c>
      <c r="D174" s="3" t="s">
        <v>1238</v>
      </c>
    </row>
    <row r="175" spans="1:4" ht="14.25" customHeight="1">
      <c r="A175" s="2" t="s">
        <v>271</v>
      </c>
      <c r="B175" s="3" t="s">
        <v>1230</v>
      </c>
      <c r="C175" s="3" t="s">
        <v>1231</v>
      </c>
      <c r="D175" s="3" t="s">
        <v>1232</v>
      </c>
    </row>
    <row r="176" spans="1:4" ht="14.25" customHeight="1">
      <c r="A176" s="2" t="s">
        <v>272</v>
      </c>
      <c r="B176" s="3" t="s">
        <v>1228</v>
      </c>
      <c r="C176" s="3" t="s">
        <v>1247</v>
      </c>
      <c r="D176" s="3" t="s">
        <v>1238</v>
      </c>
    </row>
    <row r="177" spans="1:4" ht="14.25" customHeight="1">
      <c r="A177" s="2" t="s">
        <v>273</v>
      </c>
      <c r="B177" s="3" t="s">
        <v>1228</v>
      </c>
      <c r="C177" s="3" t="s">
        <v>1246</v>
      </c>
      <c r="D177" s="3" t="s">
        <v>1232</v>
      </c>
    </row>
    <row r="178" spans="1:4" ht="14.25" customHeight="1">
      <c r="A178" s="2" t="s">
        <v>275</v>
      </c>
      <c r="B178" s="3" t="s">
        <v>1230</v>
      </c>
      <c r="C178" s="3" t="s">
        <v>1231</v>
      </c>
      <c r="D178" s="3" t="s">
        <v>1232</v>
      </c>
    </row>
    <row r="179" spans="1:4" ht="14.25" customHeight="1">
      <c r="A179" s="2" t="s">
        <v>277</v>
      </c>
      <c r="B179" s="3" t="s">
        <v>1228</v>
      </c>
      <c r="C179" s="3" t="s">
        <v>1245</v>
      </c>
      <c r="D179" s="3" t="s">
        <v>1227</v>
      </c>
    </row>
    <row r="180" spans="1:4" ht="14.25" customHeight="1">
      <c r="A180" s="2" t="s">
        <v>278</v>
      </c>
      <c r="B180" s="3" t="s">
        <v>1234</v>
      </c>
      <c r="C180" s="3" t="s">
        <v>1251</v>
      </c>
      <c r="D180" s="3" t="s">
        <v>1238</v>
      </c>
    </row>
    <row r="181" spans="1:4" ht="14.25" customHeight="1">
      <c r="A181" s="2" t="s">
        <v>279</v>
      </c>
      <c r="B181" s="3" t="s">
        <v>1228</v>
      </c>
      <c r="C181" s="3" t="s">
        <v>1229</v>
      </c>
      <c r="D181" s="3" t="s">
        <v>1227</v>
      </c>
    </row>
    <row r="182" spans="1:4" ht="14.25" customHeight="1">
      <c r="A182" s="2" t="s">
        <v>281</v>
      </c>
      <c r="B182" s="3" t="s">
        <v>1230</v>
      </c>
      <c r="C182" s="3" t="s">
        <v>1243</v>
      </c>
      <c r="D182" s="3" t="s">
        <v>1232</v>
      </c>
    </row>
    <row r="183" spans="1:4" ht="14.25" customHeight="1">
      <c r="A183" s="2" t="s">
        <v>282</v>
      </c>
      <c r="B183" s="3" t="s">
        <v>1248</v>
      </c>
      <c r="C183" s="3" t="s">
        <v>1240</v>
      </c>
      <c r="D183" s="3" t="s">
        <v>1241</v>
      </c>
    </row>
    <row r="184" spans="1:4" ht="14.25" customHeight="1">
      <c r="A184" s="2" t="s">
        <v>283</v>
      </c>
      <c r="B184" s="3" t="s">
        <v>1234</v>
      </c>
      <c r="C184" s="3" t="s">
        <v>1237</v>
      </c>
      <c r="D184" s="3" t="s">
        <v>1232</v>
      </c>
    </row>
    <row r="185" spans="1:4" ht="14.25" customHeight="1">
      <c r="A185" s="2" t="s">
        <v>285</v>
      </c>
      <c r="B185" s="3" t="s">
        <v>1228</v>
      </c>
      <c r="C185" s="3" t="s">
        <v>1247</v>
      </c>
      <c r="D185" s="3" t="s">
        <v>1232</v>
      </c>
    </row>
    <row r="186" spans="1:4" ht="14.25" customHeight="1">
      <c r="A186" s="2" t="s">
        <v>286</v>
      </c>
      <c r="B186" s="3" t="s">
        <v>1228</v>
      </c>
      <c r="C186" s="3" t="s">
        <v>1229</v>
      </c>
      <c r="D186" s="3" t="s">
        <v>1238</v>
      </c>
    </row>
    <row r="187" spans="1:4" ht="14.25" customHeight="1">
      <c r="A187" s="2" t="s">
        <v>287</v>
      </c>
      <c r="B187" s="3" t="s">
        <v>1225</v>
      </c>
      <c r="C187" s="3" t="s">
        <v>1226</v>
      </c>
      <c r="D187" s="3" t="s">
        <v>1238</v>
      </c>
    </row>
    <row r="188" spans="1:4" ht="14.25" customHeight="1">
      <c r="A188" s="2" t="s">
        <v>289</v>
      </c>
      <c r="B188" s="3" t="s">
        <v>1230</v>
      </c>
      <c r="C188" s="3" t="s">
        <v>1231</v>
      </c>
      <c r="D188" s="3" t="s">
        <v>1232</v>
      </c>
    </row>
    <row r="189" spans="1:4" ht="14.25" customHeight="1">
      <c r="A189" s="2" t="s">
        <v>290</v>
      </c>
      <c r="B189" s="3" t="s">
        <v>1225</v>
      </c>
      <c r="C189" s="3" t="s">
        <v>1250</v>
      </c>
      <c r="D189" s="3" t="s">
        <v>1238</v>
      </c>
    </row>
    <row r="190" spans="1:4" ht="14.25" customHeight="1">
      <c r="A190" s="2" t="s">
        <v>291</v>
      </c>
      <c r="B190" s="3" t="s">
        <v>1230</v>
      </c>
      <c r="C190" s="3" t="s">
        <v>1243</v>
      </c>
      <c r="D190" s="3" t="s">
        <v>1232</v>
      </c>
    </row>
    <row r="191" spans="1:4" ht="14.25" customHeight="1">
      <c r="A191" s="2" t="s">
        <v>292</v>
      </c>
      <c r="B191" s="3" t="s">
        <v>1228</v>
      </c>
      <c r="C191" s="3" t="s">
        <v>1245</v>
      </c>
      <c r="D191" s="3" t="s">
        <v>1238</v>
      </c>
    </row>
    <row r="192" spans="1:4" ht="14.25" customHeight="1">
      <c r="A192" s="2" t="s">
        <v>293</v>
      </c>
      <c r="B192" s="3" t="s">
        <v>1228</v>
      </c>
      <c r="C192" s="3" t="s">
        <v>1245</v>
      </c>
      <c r="D192" s="3" t="s">
        <v>1238</v>
      </c>
    </row>
    <row r="193" spans="1:4" ht="14.25" customHeight="1">
      <c r="A193" s="2" t="s">
        <v>294</v>
      </c>
      <c r="B193" s="3" t="s">
        <v>1228</v>
      </c>
      <c r="C193" s="3" t="s">
        <v>1229</v>
      </c>
      <c r="D193" s="3" t="s">
        <v>1227</v>
      </c>
    </row>
    <row r="194" spans="1:4" ht="14.25" customHeight="1">
      <c r="A194" s="2" t="s">
        <v>295</v>
      </c>
      <c r="B194" s="3" t="s">
        <v>1225</v>
      </c>
      <c r="C194" s="3" t="s">
        <v>1244</v>
      </c>
      <c r="D194" s="3" t="s">
        <v>1232</v>
      </c>
    </row>
    <row r="195" spans="1:4" ht="14.25" customHeight="1">
      <c r="A195" s="2" t="s">
        <v>296</v>
      </c>
      <c r="B195" s="3" t="s">
        <v>1228</v>
      </c>
      <c r="C195" s="3" t="s">
        <v>1246</v>
      </c>
      <c r="D195" s="3" t="s">
        <v>1238</v>
      </c>
    </row>
    <row r="196" spans="1:4" ht="14.25" customHeight="1">
      <c r="A196" s="2" t="s">
        <v>297</v>
      </c>
      <c r="B196" s="3" t="s">
        <v>1248</v>
      </c>
      <c r="C196" s="3" t="s">
        <v>1240</v>
      </c>
      <c r="D196" s="3" t="s">
        <v>1241</v>
      </c>
    </row>
    <row r="197" spans="1:4" ht="14.25" customHeight="1">
      <c r="A197" s="2" t="s">
        <v>299</v>
      </c>
      <c r="B197" s="3" t="s">
        <v>1236</v>
      </c>
      <c r="C197" s="3" t="s">
        <v>1251</v>
      </c>
      <c r="D197" s="3" t="s">
        <v>1238</v>
      </c>
    </row>
    <row r="198" spans="1:4" ht="14.25" customHeight="1">
      <c r="A198" s="2" t="s">
        <v>300</v>
      </c>
      <c r="B198" s="3" t="s">
        <v>1239</v>
      </c>
      <c r="C198" s="3" t="s">
        <v>1242</v>
      </c>
      <c r="D198" s="3" t="s">
        <v>1241</v>
      </c>
    </row>
    <row r="199" spans="1:4" ht="14.25" customHeight="1">
      <c r="A199" s="2" t="s">
        <v>301</v>
      </c>
      <c r="B199" s="3" t="s">
        <v>1236</v>
      </c>
      <c r="C199" s="3" t="s">
        <v>1235</v>
      </c>
      <c r="D199" s="3" t="s">
        <v>1238</v>
      </c>
    </row>
    <row r="200" spans="1:4" ht="14.25" customHeight="1">
      <c r="A200" s="2" t="s">
        <v>302</v>
      </c>
      <c r="B200" s="3" t="s">
        <v>1225</v>
      </c>
      <c r="C200" s="3" t="s">
        <v>1249</v>
      </c>
      <c r="D200" s="3" t="s">
        <v>1232</v>
      </c>
    </row>
    <row r="201" spans="1:4" ht="14.25" customHeight="1">
      <c r="A201" s="2" t="s">
        <v>303</v>
      </c>
      <c r="B201" s="3" t="s">
        <v>1234</v>
      </c>
      <c r="C201" s="3" t="s">
        <v>1237</v>
      </c>
      <c r="D201" s="3" t="s">
        <v>1232</v>
      </c>
    </row>
    <row r="202" spans="1:4" ht="14.25" customHeight="1">
      <c r="A202" s="2" t="s">
        <v>304</v>
      </c>
      <c r="B202" s="3" t="s">
        <v>1225</v>
      </c>
      <c r="C202" s="3" t="s">
        <v>1250</v>
      </c>
      <c r="D202" s="3" t="s">
        <v>1238</v>
      </c>
    </row>
    <row r="203" spans="1:4" ht="14.25" customHeight="1">
      <c r="A203" s="2" t="s">
        <v>305</v>
      </c>
      <c r="B203" s="3" t="s">
        <v>1228</v>
      </c>
      <c r="C203" s="3" t="s">
        <v>1247</v>
      </c>
      <c r="D203" s="3" t="s">
        <v>1232</v>
      </c>
    </row>
    <row r="204" spans="1:4" ht="14.25" customHeight="1">
      <c r="A204" s="2" t="s">
        <v>306</v>
      </c>
      <c r="B204" s="3" t="s">
        <v>1228</v>
      </c>
      <c r="C204" s="3" t="s">
        <v>1245</v>
      </c>
      <c r="D204" s="3" t="s">
        <v>1238</v>
      </c>
    </row>
    <row r="205" spans="1:4" ht="14.25" customHeight="1">
      <c r="A205" s="2" t="s">
        <v>308</v>
      </c>
      <c r="B205" s="3" t="s">
        <v>1230</v>
      </c>
      <c r="C205" s="3" t="s">
        <v>1243</v>
      </c>
      <c r="D205" s="3" t="s">
        <v>1232</v>
      </c>
    </row>
    <row r="206" spans="1:4" ht="14.25" customHeight="1">
      <c r="A206" s="2" t="s">
        <v>310</v>
      </c>
      <c r="B206" s="3" t="s">
        <v>1225</v>
      </c>
      <c r="C206" s="3" t="s">
        <v>1244</v>
      </c>
      <c r="D206" s="3" t="s">
        <v>1238</v>
      </c>
    </row>
    <row r="207" spans="1:4" ht="14.25" customHeight="1">
      <c r="A207" s="2" t="s">
        <v>312</v>
      </c>
      <c r="B207" s="3" t="s">
        <v>1230</v>
      </c>
      <c r="C207" s="3" t="s">
        <v>1233</v>
      </c>
      <c r="D207" s="3" t="s">
        <v>1232</v>
      </c>
    </row>
    <row r="208" spans="1:4" ht="14.25" customHeight="1">
      <c r="A208" s="2" t="s">
        <v>314</v>
      </c>
      <c r="B208" s="3" t="s">
        <v>1234</v>
      </c>
      <c r="C208" s="3" t="s">
        <v>1235</v>
      </c>
      <c r="D208" s="3" t="s">
        <v>1232</v>
      </c>
    </row>
    <row r="209" spans="1:4" ht="14.25" customHeight="1">
      <c r="A209" s="2" t="s">
        <v>315</v>
      </c>
      <c r="B209" s="3" t="s">
        <v>1225</v>
      </c>
      <c r="C209" s="3" t="s">
        <v>1249</v>
      </c>
      <c r="D209" s="3" t="s">
        <v>1238</v>
      </c>
    </row>
    <row r="210" spans="1:4" ht="14.25" customHeight="1">
      <c r="A210" s="2" t="s">
        <v>317</v>
      </c>
      <c r="B210" s="3" t="s">
        <v>1225</v>
      </c>
      <c r="C210" s="3" t="s">
        <v>1250</v>
      </c>
      <c r="D210" s="3" t="s">
        <v>1227</v>
      </c>
    </row>
    <row r="211" spans="1:4" ht="14.25" customHeight="1">
      <c r="A211" s="2" t="s">
        <v>319</v>
      </c>
      <c r="B211" s="3" t="s">
        <v>1230</v>
      </c>
      <c r="C211" s="3" t="s">
        <v>1243</v>
      </c>
      <c r="D211" s="3" t="s">
        <v>1232</v>
      </c>
    </row>
    <row r="212" spans="1:4" ht="14.25" customHeight="1">
      <c r="A212" s="2" t="s">
        <v>321</v>
      </c>
      <c r="B212" s="3" t="s">
        <v>1230</v>
      </c>
      <c r="C212" s="3" t="s">
        <v>1243</v>
      </c>
      <c r="D212" s="3" t="s">
        <v>1232</v>
      </c>
    </row>
    <row r="213" spans="1:4" ht="14.25" customHeight="1">
      <c r="A213" s="2" t="s">
        <v>322</v>
      </c>
      <c r="B213" s="3" t="s">
        <v>1228</v>
      </c>
      <c r="C213" s="3" t="s">
        <v>1229</v>
      </c>
      <c r="D213" s="3" t="s">
        <v>1232</v>
      </c>
    </row>
    <row r="214" spans="1:4" ht="14.25" customHeight="1">
      <c r="A214" s="2" t="s">
        <v>323</v>
      </c>
      <c r="B214" s="3" t="s">
        <v>1228</v>
      </c>
      <c r="C214" s="3" t="s">
        <v>1245</v>
      </c>
      <c r="D214" s="3" t="s">
        <v>1238</v>
      </c>
    </row>
    <row r="215" spans="1:4" ht="14.25" customHeight="1">
      <c r="A215" s="2" t="s">
        <v>325</v>
      </c>
      <c r="B215" s="3" t="s">
        <v>1228</v>
      </c>
      <c r="C215" s="3" t="s">
        <v>1246</v>
      </c>
      <c r="D215" s="3" t="s">
        <v>1238</v>
      </c>
    </row>
    <row r="216" spans="1:4" ht="14.25" customHeight="1">
      <c r="A216" s="2" t="s">
        <v>326</v>
      </c>
      <c r="B216" s="3" t="s">
        <v>1225</v>
      </c>
      <c r="C216" s="3" t="s">
        <v>1244</v>
      </c>
      <c r="D216" s="3" t="s">
        <v>1238</v>
      </c>
    </row>
    <row r="217" spans="1:4" ht="14.25" customHeight="1">
      <c r="A217" s="2" t="s">
        <v>327</v>
      </c>
      <c r="B217" s="3" t="s">
        <v>1236</v>
      </c>
      <c r="C217" s="3" t="s">
        <v>1237</v>
      </c>
      <c r="D217" s="3" t="s">
        <v>1238</v>
      </c>
    </row>
    <row r="218" spans="1:4" ht="14.25" customHeight="1">
      <c r="A218" s="2" t="s">
        <v>328</v>
      </c>
      <c r="B218" s="3" t="s">
        <v>1225</v>
      </c>
      <c r="C218" s="3" t="s">
        <v>1249</v>
      </c>
      <c r="D218" s="3" t="s">
        <v>1232</v>
      </c>
    </row>
    <row r="219" spans="1:4" ht="14.25" customHeight="1">
      <c r="A219" s="2" t="s">
        <v>329</v>
      </c>
      <c r="B219" s="3" t="s">
        <v>1230</v>
      </c>
      <c r="C219" s="3" t="s">
        <v>1231</v>
      </c>
      <c r="D219" s="3" t="s">
        <v>1232</v>
      </c>
    </row>
    <row r="220" spans="1:4" ht="14.25" customHeight="1">
      <c r="A220" s="2" t="s">
        <v>330</v>
      </c>
      <c r="B220" s="3" t="s">
        <v>1230</v>
      </c>
      <c r="C220" s="3" t="s">
        <v>1243</v>
      </c>
      <c r="D220" s="3" t="s">
        <v>1232</v>
      </c>
    </row>
    <row r="221" spans="1:4" ht="14.25" customHeight="1">
      <c r="A221" s="2" t="s">
        <v>331</v>
      </c>
      <c r="B221" s="3" t="s">
        <v>1225</v>
      </c>
      <c r="C221" s="3" t="s">
        <v>1244</v>
      </c>
      <c r="D221" s="3" t="s">
        <v>1232</v>
      </c>
    </row>
    <row r="222" spans="1:4" ht="14.25" customHeight="1">
      <c r="A222" s="2" t="s">
        <v>332</v>
      </c>
      <c r="B222" s="3" t="s">
        <v>1234</v>
      </c>
      <c r="C222" s="3" t="s">
        <v>1235</v>
      </c>
      <c r="D222" s="3" t="s">
        <v>1227</v>
      </c>
    </row>
    <row r="223" spans="1:4" ht="14.25" customHeight="1">
      <c r="A223" s="2" t="s">
        <v>333</v>
      </c>
      <c r="B223" s="3" t="s">
        <v>1225</v>
      </c>
      <c r="C223" s="3" t="s">
        <v>1250</v>
      </c>
      <c r="D223" s="3" t="s">
        <v>1227</v>
      </c>
    </row>
    <row r="224" spans="1:4" ht="14.25" customHeight="1">
      <c r="A224" s="2" t="s">
        <v>335</v>
      </c>
      <c r="B224" s="3" t="s">
        <v>1225</v>
      </c>
      <c r="C224" s="3" t="s">
        <v>1226</v>
      </c>
      <c r="D224" s="3" t="s">
        <v>1232</v>
      </c>
    </row>
    <row r="225" spans="1:4" ht="14.25" customHeight="1">
      <c r="A225" s="2" t="s">
        <v>337</v>
      </c>
      <c r="B225" s="3" t="s">
        <v>1228</v>
      </c>
      <c r="C225" s="3" t="s">
        <v>1246</v>
      </c>
      <c r="D225" s="3" t="s">
        <v>1232</v>
      </c>
    </row>
    <row r="226" spans="1:4" ht="14.25" customHeight="1">
      <c r="A226" s="2" t="s">
        <v>338</v>
      </c>
      <c r="B226" s="3" t="s">
        <v>1228</v>
      </c>
      <c r="C226" s="3" t="s">
        <v>1247</v>
      </c>
      <c r="D226" s="3" t="s">
        <v>1232</v>
      </c>
    </row>
    <row r="227" spans="1:4" ht="14.25" customHeight="1">
      <c r="A227" s="2" t="s">
        <v>339</v>
      </c>
      <c r="B227" s="3" t="s">
        <v>1230</v>
      </c>
      <c r="C227" s="3" t="s">
        <v>1243</v>
      </c>
      <c r="D227" s="3" t="s">
        <v>1232</v>
      </c>
    </row>
    <row r="228" spans="1:4" ht="14.25" customHeight="1">
      <c r="A228" s="2" t="s">
        <v>340</v>
      </c>
      <c r="B228" s="3" t="s">
        <v>1236</v>
      </c>
      <c r="C228" s="3" t="s">
        <v>1237</v>
      </c>
      <c r="D228" s="3" t="s">
        <v>1238</v>
      </c>
    </row>
    <row r="229" spans="1:4" ht="14.25" customHeight="1">
      <c r="A229" s="2" t="s">
        <v>342</v>
      </c>
      <c r="B229" s="3" t="s">
        <v>1230</v>
      </c>
      <c r="C229" s="3" t="s">
        <v>1233</v>
      </c>
      <c r="D229" s="3" t="s">
        <v>1232</v>
      </c>
    </row>
    <row r="230" spans="1:4" ht="14.25" customHeight="1">
      <c r="A230" s="2" t="s">
        <v>343</v>
      </c>
      <c r="B230" s="3" t="s">
        <v>1230</v>
      </c>
      <c r="C230" s="3" t="s">
        <v>1231</v>
      </c>
      <c r="D230" s="3" t="s">
        <v>1232</v>
      </c>
    </row>
    <row r="231" spans="1:4" ht="14.25" customHeight="1">
      <c r="A231" s="2" t="s">
        <v>345</v>
      </c>
      <c r="B231" s="3" t="s">
        <v>1225</v>
      </c>
      <c r="C231" s="3" t="s">
        <v>1244</v>
      </c>
      <c r="D231" s="3" t="s">
        <v>1238</v>
      </c>
    </row>
    <row r="232" spans="1:4" ht="14.25" customHeight="1">
      <c r="A232" s="2" t="s">
        <v>346</v>
      </c>
      <c r="B232" s="3" t="s">
        <v>1228</v>
      </c>
      <c r="C232" s="3" t="s">
        <v>1229</v>
      </c>
      <c r="D232" s="3" t="s">
        <v>1238</v>
      </c>
    </row>
    <row r="233" spans="1:4" ht="14.25" customHeight="1">
      <c r="A233" s="2" t="s">
        <v>347</v>
      </c>
      <c r="B233" s="3" t="s">
        <v>1234</v>
      </c>
      <c r="C233" s="3" t="s">
        <v>1235</v>
      </c>
      <c r="D233" s="3" t="s">
        <v>1227</v>
      </c>
    </row>
    <row r="234" spans="1:4" ht="14.25" customHeight="1">
      <c r="A234" s="2" t="s">
        <v>348</v>
      </c>
      <c r="B234" s="3" t="s">
        <v>1239</v>
      </c>
      <c r="C234" s="3" t="s">
        <v>1240</v>
      </c>
      <c r="D234" s="3" t="s">
        <v>1241</v>
      </c>
    </row>
    <row r="235" spans="1:4" ht="14.25" customHeight="1">
      <c r="A235" s="2" t="s">
        <v>349</v>
      </c>
      <c r="B235" s="3" t="s">
        <v>1228</v>
      </c>
      <c r="C235" s="3" t="s">
        <v>1247</v>
      </c>
      <c r="D235" s="3" t="s">
        <v>1238</v>
      </c>
    </row>
    <row r="236" spans="1:4" ht="14.25" customHeight="1">
      <c r="A236" s="2" t="s">
        <v>350</v>
      </c>
      <c r="B236" s="3" t="s">
        <v>1225</v>
      </c>
      <c r="C236" s="3" t="s">
        <v>1249</v>
      </c>
      <c r="D236" s="3" t="s">
        <v>1227</v>
      </c>
    </row>
    <row r="237" spans="1:4" ht="14.25" customHeight="1">
      <c r="A237" s="2" t="s">
        <v>351</v>
      </c>
      <c r="B237" s="3" t="s">
        <v>1230</v>
      </c>
      <c r="C237" s="3" t="s">
        <v>1233</v>
      </c>
      <c r="D237" s="3" t="s">
        <v>1232</v>
      </c>
    </row>
    <row r="238" spans="1:4" ht="14.25" customHeight="1">
      <c r="A238" s="2" t="s">
        <v>352</v>
      </c>
      <c r="B238" s="3" t="s">
        <v>1225</v>
      </c>
      <c r="C238" s="3" t="s">
        <v>1249</v>
      </c>
      <c r="D238" s="3" t="s">
        <v>1238</v>
      </c>
    </row>
    <row r="239" spans="1:4" ht="14.25" customHeight="1">
      <c r="A239" s="2" t="s">
        <v>353</v>
      </c>
      <c r="B239" s="3" t="s">
        <v>1230</v>
      </c>
      <c r="C239" s="3" t="s">
        <v>1231</v>
      </c>
      <c r="D239" s="3" t="s">
        <v>1232</v>
      </c>
    </row>
    <row r="240" spans="1:4" ht="14.25" customHeight="1">
      <c r="A240" s="2" t="s">
        <v>354</v>
      </c>
      <c r="B240" s="3" t="s">
        <v>1225</v>
      </c>
      <c r="C240" s="3" t="s">
        <v>1250</v>
      </c>
      <c r="D240" s="3" t="s">
        <v>1232</v>
      </c>
    </row>
    <row r="241" spans="1:4" ht="14.25" customHeight="1">
      <c r="A241" s="2" t="s">
        <v>355</v>
      </c>
      <c r="B241" s="3" t="s">
        <v>1225</v>
      </c>
      <c r="C241" s="3" t="s">
        <v>1226</v>
      </c>
      <c r="D241" s="3" t="s">
        <v>1232</v>
      </c>
    </row>
    <row r="242" spans="1:4" ht="14.25" customHeight="1">
      <c r="A242" s="2" t="s">
        <v>356</v>
      </c>
      <c r="B242" s="3" t="s">
        <v>1234</v>
      </c>
      <c r="C242" s="3" t="s">
        <v>1251</v>
      </c>
      <c r="D242" s="3" t="s">
        <v>1238</v>
      </c>
    </row>
    <row r="243" spans="1:4" ht="14.25" customHeight="1">
      <c r="A243" s="2" t="s">
        <v>357</v>
      </c>
      <c r="B243" s="3" t="s">
        <v>1225</v>
      </c>
      <c r="C243" s="3" t="s">
        <v>1244</v>
      </c>
      <c r="D243" s="3" t="s">
        <v>1238</v>
      </c>
    </row>
    <row r="244" spans="1:4" ht="14.25" customHeight="1">
      <c r="A244" s="2" t="s">
        <v>358</v>
      </c>
      <c r="B244" s="3" t="s">
        <v>1225</v>
      </c>
      <c r="C244" s="3" t="s">
        <v>1250</v>
      </c>
      <c r="D244" s="3" t="s">
        <v>1232</v>
      </c>
    </row>
    <row r="245" spans="1:4" ht="14.25" customHeight="1">
      <c r="A245" s="2" t="s">
        <v>359</v>
      </c>
      <c r="B245" s="3" t="s">
        <v>1230</v>
      </c>
      <c r="C245" s="3" t="s">
        <v>1231</v>
      </c>
      <c r="D245" s="3" t="s">
        <v>1232</v>
      </c>
    </row>
    <row r="246" spans="1:4" ht="14.25" customHeight="1">
      <c r="A246" s="2" t="s">
        <v>361</v>
      </c>
      <c r="B246" s="3" t="s">
        <v>1248</v>
      </c>
      <c r="C246" s="3" t="s">
        <v>1240</v>
      </c>
      <c r="D246" s="3" t="s">
        <v>1241</v>
      </c>
    </row>
    <row r="247" spans="1:4" ht="14.25" customHeight="1">
      <c r="A247" s="2" t="s">
        <v>362</v>
      </c>
      <c r="B247" s="3" t="s">
        <v>1225</v>
      </c>
      <c r="C247" s="3" t="s">
        <v>1249</v>
      </c>
      <c r="D247" s="3" t="s">
        <v>1227</v>
      </c>
    </row>
    <row r="248" spans="1:4" ht="14.25" customHeight="1">
      <c r="A248" s="2" t="s">
        <v>363</v>
      </c>
      <c r="B248" s="3" t="s">
        <v>1225</v>
      </c>
      <c r="C248" s="3" t="s">
        <v>1250</v>
      </c>
      <c r="D248" s="3" t="s">
        <v>1238</v>
      </c>
    </row>
    <row r="249" spans="1:4" ht="14.25" customHeight="1">
      <c r="A249" s="2" t="s">
        <v>364</v>
      </c>
      <c r="B249" s="3" t="s">
        <v>1228</v>
      </c>
      <c r="C249" s="3" t="s">
        <v>1229</v>
      </c>
      <c r="D249" s="3" t="s">
        <v>1232</v>
      </c>
    </row>
    <row r="250" spans="1:4" ht="14.25" customHeight="1">
      <c r="A250" s="2" t="s">
        <v>365</v>
      </c>
      <c r="B250" s="3" t="s">
        <v>1230</v>
      </c>
      <c r="C250" s="3" t="s">
        <v>1243</v>
      </c>
      <c r="D250" s="3" t="s">
        <v>1232</v>
      </c>
    </row>
    <row r="251" spans="1:4" ht="14.25" customHeight="1">
      <c r="A251" s="2" t="s">
        <v>366</v>
      </c>
      <c r="B251" s="3" t="s">
        <v>1230</v>
      </c>
      <c r="C251" s="3" t="s">
        <v>1233</v>
      </c>
      <c r="D251" s="3" t="s">
        <v>1232</v>
      </c>
    </row>
    <row r="252" spans="1:4" ht="14.25" customHeight="1">
      <c r="A252" s="2" t="s">
        <v>367</v>
      </c>
      <c r="B252" s="3" t="s">
        <v>1225</v>
      </c>
      <c r="C252" s="3" t="s">
        <v>1244</v>
      </c>
      <c r="D252" s="3" t="s">
        <v>1238</v>
      </c>
    </row>
    <row r="253" spans="1:4" ht="14.25" customHeight="1">
      <c r="A253" s="2" t="s">
        <v>368</v>
      </c>
      <c r="B253" s="3" t="s">
        <v>1228</v>
      </c>
      <c r="C253" s="3" t="s">
        <v>1246</v>
      </c>
      <c r="D253" s="3" t="s">
        <v>1227</v>
      </c>
    </row>
    <row r="254" spans="1:4" ht="14.25" customHeight="1">
      <c r="A254" s="2" t="s">
        <v>369</v>
      </c>
      <c r="B254" s="3" t="s">
        <v>1234</v>
      </c>
      <c r="C254" s="3" t="s">
        <v>1252</v>
      </c>
      <c r="D254" s="3" t="s">
        <v>1238</v>
      </c>
    </row>
    <row r="255" spans="1:4" ht="14.25" customHeight="1">
      <c r="A255" s="2" t="s">
        <v>371</v>
      </c>
      <c r="B255" s="3" t="s">
        <v>1225</v>
      </c>
      <c r="C255" s="3" t="s">
        <v>1250</v>
      </c>
      <c r="D255" s="3" t="s">
        <v>1238</v>
      </c>
    </row>
    <row r="256" spans="1:4" ht="14.25" customHeight="1">
      <c r="A256" s="2" t="s">
        <v>372</v>
      </c>
      <c r="B256" s="3" t="s">
        <v>1230</v>
      </c>
      <c r="C256" s="3" t="s">
        <v>1233</v>
      </c>
      <c r="D256" s="3" t="s">
        <v>1232</v>
      </c>
    </row>
    <row r="257" spans="1:4" ht="14.25" customHeight="1">
      <c r="A257" s="2" t="s">
        <v>373</v>
      </c>
      <c r="B257" s="3" t="s">
        <v>1225</v>
      </c>
      <c r="C257" s="3" t="s">
        <v>1250</v>
      </c>
      <c r="D257" s="3" t="s">
        <v>1232</v>
      </c>
    </row>
    <row r="258" spans="1:4" ht="14.25" customHeight="1">
      <c r="A258" s="2" t="s">
        <v>374</v>
      </c>
      <c r="B258" s="3" t="s">
        <v>1230</v>
      </c>
      <c r="C258" s="3" t="s">
        <v>1233</v>
      </c>
      <c r="D258" s="3" t="s">
        <v>1232</v>
      </c>
    </row>
    <row r="259" spans="1:4" ht="14.25" customHeight="1">
      <c r="A259" s="2" t="s">
        <v>375</v>
      </c>
      <c r="B259" s="3" t="s">
        <v>1228</v>
      </c>
      <c r="C259" s="3" t="s">
        <v>1247</v>
      </c>
      <c r="D259" s="3" t="s">
        <v>1232</v>
      </c>
    </row>
    <row r="260" spans="1:4" ht="14.25" customHeight="1">
      <c r="A260" s="2" t="s">
        <v>376</v>
      </c>
      <c r="B260" s="3" t="s">
        <v>1225</v>
      </c>
      <c r="C260" s="3" t="s">
        <v>1244</v>
      </c>
      <c r="D260" s="3" t="s">
        <v>1227</v>
      </c>
    </row>
    <row r="261" spans="1:4" ht="14.25" customHeight="1">
      <c r="A261" s="2" t="s">
        <v>377</v>
      </c>
      <c r="B261" s="3" t="s">
        <v>1225</v>
      </c>
      <c r="C261" s="3" t="s">
        <v>1244</v>
      </c>
      <c r="D261" s="3" t="s">
        <v>1232</v>
      </c>
    </row>
    <row r="262" spans="1:4" ht="14.25" customHeight="1">
      <c r="A262" s="2" t="s">
        <v>378</v>
      </c>
      <c r="B262" s="3" t="s">
        <v>1228</v>
      </c>
      <c r="C262" s="3" t="s">
        <v>1245</v>
      </c>
      <c r="D262" s="3" t="s">
        <v>1232</v>
      </c>
    </row>
    <row r="263" spans="1:4" ht="14.25" customHeight="1">
      <c r="A263" s="2" t="s">
        <v>379</v>
      </c>
      <c r="B263" s="3" t="s">
        <v>1236</v>
      </c>
      <c r="C263" s="3" t="s">
        <v>1237</v>
      </c>
      <c r="D263" s="3" t="s">
        <v>1232</v>
      </c>
    </row>
    <row r="264" spans="1:4" ht="14.25" customHeight="1">
      <c r="A264" s="2" t="s">
        <v>380</v>
      </c>
      <c r="B264" s="3" t="s">
        <v>1225</v>
      </c>
      <c r="C264" s="3" t="s">
        <v>1226</v>
      </c>
      <c r="D264" s="3" t="s">
        <v>1227</v>
      </c>
    </row>
    <row r="265" spans="1:4" ht="14.25" customHeight="1">
      <c r="A265" s="2" t="s">
        <v>381</v>
      </c>
      <c r="B265" s="3" t="s">
        <v>1228</v>
      </c>
      <c r="C265" s="3" t="s">
        <v>1229</v>
      </c>
      <c r="D265" s="3" t="s">
        <v>1232</v>
      </c>
    </row>
    <row r="266" spans="1:4" ht="14.25" customHeight="1">
      <c r="A266" s="2" t="s">
        <v>383</v>
      </c>
      <c r="B266" s="3" t="s">
        <v>1225</v>
      </c>
      <c r="C266" s="3" t="s">
        <v>1226</v>
      </c>
      <c r="D266" s="3" t="s">
        <v>1238</v>
      </c>
    </row>
    <row r="267" spans="1:4" ht="14.25" customHeight="1">
      <c r="A267" s="2" t="s">
        <v>384</v>
      </c>
      <c r="B267" s="3" t="s">
        <v>1230</v>
      </c>
      <c r="C267" s="3" t="s">
        <v>1243</v>
      </c>
      <c r="D267" s="3" t="s">
        <v>1232</v>
      </c>
    </row>
    <row r="268" spans="1:4" ht="14.25" customHeight="1">
      <c r="A268" s="2" t="s">
        <v>386</v>
      </c>
      <c r="B268" s="3" t="s">
        <v>1225</v>
      </c>
      <c r="C268" s="3" t="s">
        <v>1250</v>
      </c>
      <c r="D268" s="3" t="s">
        <v>1232</v>
      </c>
    </row>
    <row r="269" spans="1:4" ht="14.25" customHeight="1">
      <c r="A269" s="2" t="s">
        <v>387</v>
      </c>
      <c r="B269" s="3" t="s">
        <v>1248</v>
      </c>
      <c r="C269" s="3" t="s">
        <v>1240</v>
      </c>
      <c r="D269" s="3" t="s">
        <v>1241</v>
      </c>
    </row>
    <row r="270" spans="1:4" ht="14.25" customHeight="1">
      <c r="A270" s="2" t="s">
        <v>388</v>
      </c>
      <c r="B270" s="3" t="s">
        <v>1225</v>
      </c>
      <c r="C270" s="3" t="s">
        <v>1226</v>
      </c>
      <c r="D270" s="3" t="s">
        <v>1232</v>
      </c>
    </row>
    <row r="271" spans="1:4" ht="14.25" customHeight="1">
      <c r="A271" s="2" t="s">
        <v>389</v>
      </c>
      <c r="B271" s="3" t="s">
        <v>1228</v>
      </c>
      <c r="C271" s="3" t="s">
        <v>1229</v>
      </c>
      <c r="D271" s="3" t="s">
        <v>1238</v>
      </c>
    </row>
    <row r="272" spans="1:4" ht="14.25" customHeight="1">
      <c r="A272" s="2" t="s">
        <v>390</v>
      </c>
      <c r="B272" s="3" t="s">
        <v>1236</v>
      </c>
      <c r="C272" s="3" t="s">
        <v>1251</v>
      </c>
      <c r="D272" s="3" t="s">
        <v>1232</v>
      </c>
    </row>
    <row r="273" spans="1:4" ht="14.25" customHeight="1">
      <c r="A273" s="2" t="s">
        <v>391</v>
      </c>
      <c r="B273" s="3" t="s">
        <v>1230</v>
      </c>
      <c r="C273" s="3" t="s">
        <v>1243</v>
      </c>
      <c r="D273" s="3" t="s">
        <v>1232</v>
      </c>
    </row>
    <row r="274" spans="1:4" ht="14.25" customHeight="1">
      <c r="A274" s="2" t="s">
        <v>392</v>
      </c>
      <c r="B274" s="3" t="s">
        <v>1228</v>
      </c>
      <c r="C274" s="3" t="s">
        <v>1229</v>
      </c>
      <c r="D274" s="3" t="s">
        <v>1238</v>
      </c>
    </row>
    <row r="275" spans="1:4" ht="14.25" customHeight="1">
      <c r="A275" s="2" t="s">
        <v>393</v>
      </c>
      <c r="B275" s="3" t="s">
        <v>1225</v>
      </c>
      <c r="C275" s="3" t="s">
        <v>1244</v>
      </c>
      <c r="D275" s="3" t="s">
        <v>1238</v>
      </c>
    </row>
    <row r="276" spans="1:4" ht="14.25" customHeight="1">
      <c r="A276" s="2" t="s">
        <v>394</v>
      </c>
      <c r="B276" s="3" t="s">
        <v>1228</v>
      </c>
      <c r="C276" s="3" t="s">
        <v>1245</v>
      </c>
      <c r="D276" s="3" t="s">
        <v>1238</v>
      </c>
    </row>
    <row r="277" spans="1:4" ht="14.25" customHeight="1">
      <c r="A277" s="2" t="s">
        <v>395</v>
      </c>
      <c r="B277" s="3" t="s">
        <v>1225</v>
      </c>
      <c r="C277" s="3" t="s">
        <v>1249</v>
      </c>
      <c r="D277" s="3" t="s">
        <v>1238</v>
      </c>
    </row>
    <row r="278" spans="1:4" ht="14.25" customHeight="1">
      <c r="A278" s="2" t="s">
        <v>396</v>
      </c>
      <c r="B278" s="3" t="s">
        <v>1225</v>
      </c>
      <c r="C278" s="3" t="s">
        <v>1250</v>
      </c>
      <c r="D278" s="3" t="s">
        <v>1227</v>
      </c>
    </row>
    <row r="279" spans="1:4" ht="14.25" customHeight="1">
      <c r="A279" s="2" t="s">
        <v>397</v>
      </c>
      <c r="B279" s="3" t="s">
        <v>1248</v>
      </c>
      <c r="C279" s="3" t="s">
        <v>1240</v>
      </c>
      <c r="D279" s="3" t="s">
        <v>1241</v>
      </c>
    </row>
    <row r="280" spans="1:4" ht="14.25" customHeight="1">
      <c r="A280" s="2" t="s">
        <v>398</v>
      </c>
      <c r="B280" s="3" t="s">
        <v>1228</v>
      </c>
      <c r="C280" s="3" t="s">
        <v>1229</v>
      </c>
      <c r="D280" s="3" t="s">
        <v>1238</v>
      </c>
    </row>
    <row r="281" spans="1:4" ht="14.25" customHeight="1">
      <c r="A281" s="2" t="s">
        <v>400</v>
      </c>
      <c r="B281" s="3" t="s">
        <v>1228</v>
      </c>
      <c r="C281" s="3" t="s">
        <v>1246</v>
      </c>
      <c r="D281" s="3" t="s">
        <v>1232</v>
      </c>
    </row>
    <row r="282" spans="1:4" ht="14.25" customHeight="1">
      <c r="A282" s="2" t="s">
        <v>401</v>
      </c>
      <c r="B282" s="3" t="s">
        <v>1230</v>
      </c>
      <c r="C282" s="3" t="s">
        <v>1243</v>
      </c>
      <c r="D282" s="3" t="s">
        <v>1232</v>
      </c>
    </row>
    <row r="283" spans="1:4" ht="14.25" customHeight="1">
      <c r="A283" s="2" t="s">
        <v>403</v>
      </c>
      <c r="B283" s="3" t="s">
        <v>1225</v>
      </c>
      <c r="C283" s="3" t="s">
        <v>1249</v>
      </c>
      <c r="D283" s="3" t="s">
        <v>1232</v>
      </c>
    </row>
    <row r="284" spans="1:4" ht="14.25" customHeight="1">
      <c r="A284" s="2" t="s">
        <v>404</v>
      </c>
      <c r="B284" s="3" t="s">
        <v>1236</v>
      </c>
      <c r="C284" s="3" t="s">
        <v>1237</v>
      </c>
      <c r="D284" s="3" t="s">
        <v>1227</v>
      </c>
    </row>
    <row r="285" spans="1:4" ht="14.25" customHeight="1">
      <c r="A285" s="2" t="s">
        <v>406</v>
      </c>
      <c r="B285" s="3" t="s">
        <v>1228</v>
      </c>
      <c r="C285" s="3" t="s">
        <v>1247</v>
      </c>
      <c r="D285" s="3" t="s">
        <v>1227</v>
      </c>
    </row>
    <row r="286" spans="1:4" ht="14.25" customHeight="1">
      <c r="A286" s="2" t="s">
        <v>407</v>
      </c>
      <c r="B286" s="3" t="s">
        <v>1239</v>
      </c>
      <c r="C286" s="3" t="s">
        <v>1253</v>
      </c>
      <c r="D286" s="3" t="s">
        <v>1241</v>
      </c>
    </row>
    <row r="287" spans="1:4" ht="14.25" customHeight="1">
      <c r="A287" s="2" t="s">
        <v>408</v>
      </c>
      <c r="B287" s="3" t="s">
        <v>1234</v>
      </c>
      <c r="C287" s="3" t="s">
        <v>1237</v>
      </c>
      <c r="D287" s="3" t="s">
        <v>1238</v>
      </c>
    </row>
    <row r="288" spans="1:4" ht="14.25" customHeight="1">
      <c r="A288" s="2" t="s">
        <v>409</v>
      </c>
      <c r="B288" s="3" t="s">
        <v>1225</v>
      </c>
      <c r="C288" s="3" t="s">
        <v>1244</v>
      </c>
      <c r="D288" s="3" t="s">
        <v>1227</v>
      </c>
    </row>
    <row r="289" spans="1:4" ht="14.25" customHeight="1">
      <c r="A289" s="2" t="s">
        <v>410</v>
      </c>
      <c r="B289" s="3" t="s">
        <v>1236</v>
      </c>
      <c r="C289" s="3" t="s">
        <v>1237</v>
      </c>
      <c r="D289" s="3" t="s">
        <v>1227</v>
      </c>
    </row>
    <row r="290" spans="1:4" ht="14.25" customHeight="1">
      <c r="A290" s="2" t="s">
        <v>411</v>
      </c>
      <c r="B290" s="3" t="s">
        <v>1225</v>
      </c>
      <c r="C290" s="3" t="s">
        <v>1250</v>
      </c>
      <c r="D290" s="3" t="s">
        <v>1232</v>
      </c>
    </row>
    <row r="291" spans="1:4" ht="14.25" customHeight="1">
      <c r="A291" s="2" t="s">
        <v>412</v>
      </c>
      <c r="B291" s="3" t="s">
        <v>1228</v>
      </c>
      <c r="C291" s="3" t="s">
        <v>1246</v>
      </c>
      <c r="D291" s="3" t="s">
        <v>1238</v>
      </c>
    </row>
    <row r="292" spans="1:4" ht="14.25" customHeight="1">
      <c r="A292" s="2" t="s">
        <v>413</v>
      </c>
      <c r="B292" s="3" t="s">
        <v>1225</v>
      </c>
      <c r="C292" s="3" t="s">
        <v>1244</v>
      </c>
      <c r="D292" s="3" t="s">
        <v>1227</v>
      </c>
    </row>
    <row r="293" spans="1:4" ht="14.25" customHeight="1">
      <c r="A293" s="2" t="s">
        <v>414</v>
      </c>
      <c r="B293" s="3" t="s">
        <v>1230</v>
      </c>
      <c r="C293" s="3" t="s">
        <v>1243</v>
      </c>
      <c r="D293" s="3" t="s">
        <v>1232</v>
      </c>
    </row>
    <row r="294" spans="1:4" ht="14.25" customHeight="1">
      <c r="A294" s="2" t="s">
        <v>416</v>
      </c>
      <c r="B294" s="3" t="s">
        <v>1230</v>
      </c>
      <c r="C294" s="3" t="s">
        <v>1233</v>
      </c>
      <c r="D294" s="3" t="s">
        <v>1232</v>
      </c>
    </row>
    <row r="295" spans="1:4" ht="14.25" customHeight="1">
      <c r="A295" s="2" t="s">
        <v>417</v>
      </c>
      <c r="B295" s="3" t="s">
        <v>1225</v>
      </c>
      <c r="C295" s="3" t="s">
        <v>1244</v>
      </c>
      <c r="D295" s="3" t="s">
        <v>1232</v>
      </c>
    </row>
    <row r="296" spans="1:4" ht="14.25" customHeight="1">
      <c r="A296" s="2" t="s">
        <v>418</v>
      </c>
      <c r="B296" s="3" t="s">
        <v>1228</v>
      </c>
      <c r="C296" s="3" t="s">
        <v>1245</v>
      </c>
      <c r="D296" s="3" t="s">
        <v>1227</v>
      </c>
    </row>
    <row r="297" spans="1:4" ht="14.25" customHeight="1">
      <c r="A297" s="2" t="s">
        <v>420</v>
      </c>
      <c r="B297" s="3" t="s">
        <v>1236</v>
      </c>
      <c r="C297" s="3" t="s">
        <v>1252</v>
      </c>
      <c r="D297" s="3" t="s">
        <v>1238</v>
      </c>
    </row>
    <row r="298" spans="1:4" ht="14.25" customHeight="1">
      <c r="A298" s="2" t="s">
        <v>421</v>
      </c>
      <c r="B298" s="3" t="s">
        <v>1225</v>
      </c>
      <c r="C298" s="3" t="s">
        <v>1249</v>
      </c>
      <c r="D298" s="3" t="s">
        <v>1238</v>
      </c>
    </row>
    <row r="299" spans="1:4" ht="14.25" customHeight="1">
      <c r="A299" s="2" t="s">
        <v>422</v>
      </c>
      <c r="B299" s="3" t="s">
        <v>1236</v>
      </c>
      <c r="C299" s="3" t="s">
        <v>1252</v>
      </c>
      <c r="D299" s="3" t="s">
        <v>1238</v>
      </c>
    </row>
    <row r="300" spans="1:4" ht="14.25" customHeight="1">
      <c r="A300" s="2" t="s">
        <v>424</v>
      </c>
      <c r="B300" s="3" t="s">
        <v>1225</v>
      </c>
      <c r="C300" s="3" t="s">
        <v>1244</v>
      </c>
      <c r="D300" s="3" t="s">
        <v>1232</v>
      </c>
    </row>
    <row r="301" spans="1:4" ht="14.25" customHeight="1">
      <c r="A301" s="2" t="s">
        <v>425</v>
      </c>
      <c r="B301" s="3" t="s">
        <v>1228</v>
      </c>
      <c r="C301" s="3" t="s">
        <v>1246</v>
      </c>
      <c r="D301" s="3" t="s">
        <v>1232</v>
      </c>
    </row>
    <row r="302" spans="1:4" ht="14.25" customHeight="1">
      <c r="A302" s="2" t="s">
        <v>426</v>
      </c>
      <c r="B302" s="3" t="s">
        <v>1225</v>
      </c>
      <c r="C302" s="3" t="s">
        <v>1244</v>
      </c>
      <c r="D302" s="3" t="s">
        <v>1232</v>
      </c>
    </row>
    <row r="303" spans="1:4" ht="14.25" customHeight="1">
      <c r="A303" s="2" t="s">
        <v>427</v>
      </c>
      <c r="B303" s="3" t="s">
        <v>1225</v>
      </c>
      <c r="C303" s="3" t="s">
        <v>1226</v>
      </c>
      <c r="D303" s="3" t="s">
        <v>1232</v>
      </c>
    </row>
    <row r="304" spans="1:4" ht="14.25" customHeight="1">
      <c r="A304" s="2" t="s">
        <v>428</v>
      </c>
      <c r="B304" s="3" t="s">
        <v>1228</v>
      </c>
      <c r="C304" s="3" t="s">
        <v>1246</v>
      </c>
      <c r="D304" s="3" t="s">
        <v>1238</v>
      </c>
    </row>
    <row r="305" spans="1:4" ht="14.25" customHeight="1">
      <c r="A305" s="2" t="s">
        <v>429</v>
      </c>
      <c r="B305" s="3" t="s">
        <v>1225</v>
      </c>
      <c r="C305" s="3" t="s">
        <v>1250</v>
      </c>
      <c r="D305" s="3" t="s">
        <v>1227</v>
      </c>
    </row>
    <row r="306" spans="1:4" ht="14.25" customHeight="1">
      <c r="A306" s="2" t="s">
        <v>431</v>
      </c>
      <c r="B306" s="3" t="s">
        <v>1230</v>
      </c>
      <c r="C306" s="3" t="s">
        <v>1231</v>
      </c>
      <c r="D306" s="3" t="s">
        <v>1232</v>
      </c>
    </row>
    <row r="307" spans="1:4" ht="14.25" customHeight="1">
      <c r="A307" s="2" t="s">
        <v>432</v>
      </c>
      <c r="B307" s="3" t="s">
        <v>1230</v>
      </c>
      <c r="C307" s="3" t="s">
        <v>1231</v>
      </c>
      <c r="D307" s="3" t="s">
        <v>1232</v>
      </c>
    </row>
    <row r="308" spans="1:4" ht="14.25" customHeight="1">
      <c r="A308" s="2" t="s">
        <v>433</v>
      </c>
      <c r="B308" s="3" t="s">
        <v>1225</v>
      </c>
      <c r="C308" s="3" t="s">
        <v>1244</v>
      </c>
      <c r="D308" s="3" t="s">
        <v>1232</v>
      </c>
    </row>
    <row r="309" spans="1:4" ht="14.25" customHeight="1">
      <c r="A309" s="2" t="s">
        <v>434</v>
      </c>
      <c r="B309" s="3" t="s">
        <v>1225</v>
      </c>
      <c r="C309" s="3" t="s">
        <v>1250</v>
      </c>
      <c r="D309" s="3" t="s">
        <v>1238</v>
      </c>
    </row>
    <row r="310" spans="1:4" ht="14.25" customHeight="1">
      <c r="A310" s="2" t="s">
        <v>435</v>
      </c>
      <c r="B310" s="3" t="s">
        <v>1225</v>
      </c>
      <c r="C310" s="3" t="s">
        <v>1226</v>
      </c>
      <c r="D310" s="3" t="s">
        <v>1227</v>
      </c>
    </row>
    <row r="311" spans="1:4" ht="14.25" customHeight="1">
      <c r="A311" s="2" t="s">
        <v>437</v>
      </c>
      <c r="B311" s="3" t="s">
        <v>1225</v>
      </c>
      <c r="C311" s="3" t="s">
        <v>1249</v>
      </c>
      <c r="D311" s="3" t="s">
        <v>1232</v>
      </c>
    </row>
    <row r="312" spans="1:4" ht="14.25" customHeight="1">
      <c r="A312" s="2" t="s">
        <v>438</v>
      </c>
      <c r="B312" s="3" t="s">
        <v>1230</v>
      </c>
      <c r="C312" s="3" t="s">
        <v>1231</v>
      </c>
      <c r="D312" s="3" t="s">
        <v>1232</v>
      </c>
    </row>
    <row r="313" spans="1:4" ht="14.25" customHeight="1">
      <c r="A313" s="2" t="s">
        <v>439</v>
      </c>
      <c r="B313" s="3" t="s">
        <v>1234</v>
      </c>
      <c r="C313" s="3" t="s">
        <v>1235</v>
      </c>
      <c r="D313" s="3" t="s">
        <v>1238</v>
      </c>
    </row>
    <row r="314" spans="1:4" ht="14.25" customHeight="1">
      <c r="A314" s="2" t="s">
        <v>440</v>
      </c>
      <c r="B314" s="3" t="s">
        <v>1225</v>
      </c>
      <c r="C314" s="3" t="s">
        <v>1249</v>
      </c>
      <c r="D314" s="3" t="s">
        <v>1227</v>
      </c>
    </row>
    <row r="315" spans="1:4" ht="14.25" customHeight="1">
      <c r="A315" s="2" t="s">
        <v>441</v>
      </c>
      <c r="B315" s="3" t="s">
        <v>1239</v>
      </c>
      <c r="C315" s="3" t="s">
        <v>1240</v>
      </c>
      <c r="D315" s="3" t="s">
        <v>1241</v>
      </c>
    </row>
    <row r="316" spans="1:4" ht="14.25" customHeight="1">
      <c r="A316" s="2" t="s">
        <v>442</v>
      </c>
      <c r="B316" s="3" t="s">
        <v>1228</v>
      </c>
      <c r="C316" s="3" t="s">
        <v>1245</v>
      </c>
      <c r="D316" s="3" t="s">
        <v>1232</v>
      </c>
    </row>
    <row r="317" spans="1:4" ht="14.25" customHeight="1">
      <c r="A317" s="2" t="s">
        <v>444</v>
      </c>
      <c r="B317" s="3" t="s">
        <v>1230</v>
      </c>
      <c r="C317" s="3" t="s">
        <v>1233</v>
      </c>
      <c r="D317" s="3" t="s">
        <v>1232</v>
      </c>
    </row>
    <row r="318" spans="1:4" ht="14.25" customHeight="1">
      <c r="A318" s="2" t="s">
        <v>445</v>
      </c>
      <c r="B318" s="3" t="s">
        <v>1225</v>
      </c>
      <c r="C318" s="3" t="s">
        <v>1249</v>
      </c>
      <c r="D318" s="3" t="s">
        <v>1238</v>
      </c>
    </row>
    <row r="319" spans="1:4" ht="14.25" customHeight="1">
      <c r="A319" s="2" t="s">
        <v>446</v>
      </c>
      <c r="B319" s="3" t="s">
        <v>1230</v>
      </c>
      <c r="C319" s="3" t="s">
        <v>1233</v>
      </c>
      <c r="D319" s="3" t="s">
        <v>1232</v>
      </c>
    </row>
    <row r="320" spans="1:4" ht="14.25" customHeight="1">
      <c r="A320" s="2" t="s">
        <v>447</v>
      </c>
      <c r="B320" s="3" t="s">
        <v>1225</v>
      </c>
      <c r="C320" s="3" t="s">
        <v>1250</v>
      </c>
      <c r="D320" s="3" t="s">
        <v>1238</v>
      </c>
    </row>
    <row r="321" spans="1:4" ht="14.25" customHeight="1">
      <c r="A321" s="2" t="s">
        <v>449</v>
      </c>
      <c r="B321" s="3" t="s">
        <v>1234</v>
      </c>
      <c r="C321" s="3" t="s">
        <v>1251</v>
      </c>
      <c r="D321" s="3" t="s">
        <v>1227</v>
      </c>
    </row>
    <row r="322" spans="1:4" ht="14.25" customHeight="1">
      <c r="A322" s="2" t="s">
        <v>451</v>
      </c>
      <c r="B322" s="3" t="s">
        <v>1230</v>
      </c>
      <c r="C322" s="3" t="s">
        <v>1243</v>
      </c>
      <c r="D322" s="3" t="s">
        <v>1232</v>
      </c>
    </row>
    <row r="323" spans="1:4" ht="14.25" customHeight="1">
      <c r="A323" s="2" t="s">
        <v>453</v>
      </c>
      <c r="B323" s="3" t="s">
        <v>1228</v>
      </c>
      <c r="C323" s="3" t="s">
        <v>1229</v>
      </c>
      <c r="D323" s="3" t="s">
        <v>1227</v>
      </c>
    </row>
    <row r="324" spans="1:4" ht="14.25" customHeight="1">
      <c r="A324" s="2" t="s">
        <v>454</v>
      </c>
      <c r="B324" s="3" t="s">
        <v>1234</v>
      </c>
      <c r="C324" s="3" t="s">
        <v>1252</v>
      </c>
      <c r="D324" s="3" t="s">
        <v>1232</v>
      </c>
    </row>
    <row r="325" spans="1:4" ht="14.25" customHeight="1">
      <c r="A325" s="2" t="s">
        <v>455</v>
      </c>
      <c r="B325" s="3" t="s">
        <v>1225</v>
      </c>
      <c r="C325" s="3" t="s">
        <v>1244</v>
      </c>
      <c r="D325" s="3" t="s">
        <v>1238</v>
      </c>
    </row>
    <row r="326" spans="1:4" ht="14.25" customHeight="1">
      <c r="A326" s="2" t="s">
        <v>456</v>
      </c>
      <c r="B326" s="3" t="s">
        <v>1225</v>
      </c>
      <c r="C326" s="3" t="s">
        <v>1249</v>
      </c>
      <c r="D326" s="3" t="s">
        <v>1227</v>
      </c>
    </row>
    <row r="327" spans="1:4" ht="14.25" customHeight="1">
      <c r="A327" s="2" t="s">
        <v>457</v>
      </c>
      <c r="B327" s="3" t="s">
        <v>1225</v>
      </c>
      <c r="C327" s="3" t="s">
        <v>1250</v>
      </c>
      <c r="D327" s="3" t="s">
        <v>1238</v>
      </c>
    </row>
    <row r="328" spans="1:4" ht="14.25" customHeight="1">
      <c r="A328" s="2" t="s">
        <v>458</v>
      </c>
      <c r="B328" s="3" t="s">
        <v>1225</v>
      </c>
      <c r="C328" s="3" t="s">
        <v>1249</v>
      </c>
      <c r="D328" s="3" t="s">
        <v>1227</v>
      </c>
    </row>
    <row r="329" spans="1:4" ht="14.25" customHeight="1">
      <c r="A329" s="2" t="s">
        <v>460</v>
      </c>
      <c r="B329" s="3" t="s">
        <v>1228</v>
      </c>
      <c r="C329" s="3" t="s">
        <v>1246</v>
      </c>
      <c r="D329" s="3" t="s">
        <v>1232</v>
      </c>
    </row>
    <row r="330" spans="1:4" ht="14.25" customHeight="1">
      <c r="A330" s="2" t="s">
        <v>461</v>
      </c>
      <c r="B330" s="3" t="s">
        <v>1228</v>
      </c>
      <c r="C330" s="3" t="s">
        <v>1246</v>
      </c>
      <c r="D330" s="3" t="s">
        <v>1227</v>
      </c>
    </row>
    <row r="331" spans="1:4" ht="14.25" customHeight="1">
      <c r="A331" s="2" t="s">
        <v>462</v>
      </c>
      <c r="B331" s="3" t="s">
        <v>1225</v>
      </c>
      <c r="C331" s="3" t="s">
        <v>1244</v>
      </c>
      <c r="D331" s="3" t="s">
        <v>1227</v>
      </c>
    </row>
    <row r="332" spans="1:4" ht="14.25" customHeight="1">
      <c r="A332" s="2" t="s">
        <v>463</v>
      </c>
      <c r="B332" s="3" t="s">
        <v>1228</v>
      </c>
      <c r="C332" s="3" t="s">
        <v>1246</v>
      </c>
      <c r="D332" s="3" t="s">
        <v>1238</v>
      </c>
    </row>
    <row r="333" spans="1:4" ht="14.25" customHeight="1">
      <c r="A333" s="2" t="s">
        <v>465</v>
      </c>
      <c r="B333" s="3" t="s">
        <v>1230</v>
      </c>
      <c r="C333" s="3" t="s">
        <v>1231</v>
      </c>
      <c r="D333" s="3" t="s">
        <v>1232</v>
      </c>
    </row>
    <row r="334" spans="1:4" ht="14.25" customHeight="1">
      <c r="A334" s="2" t="s">
        <v>467</v>
      </c>
      <c r="B334" s="3" t="s">
        <v>1234</v>
      </c>
      <c r="C334" s="3" t="s">
        <v>1252</v>
      </c>
      <c r="D334" s="3" t="s">
        <v>1238</v>
      </c>
    </row>
    <row r="335" spans="1:4" ht="14.25" customHeight="1">
      <c r="A335" s="2" t="s">
        <v>468</v>
      </c>
      <c r="B335" s="3" t="s">
        <v>1228</v>
      </c>
      <c r="C335" s="3" t="s">
        <v>1246</v>
      </c>
      <c r="D335" s="3" t="s">
        <v>1238</v>
      </c>
    </row>
    <row r="336" spans="1:4" ht="14.25" customHeight="1">
      <c r="A336" s="2" t="s">
        <v>469</v>
      </c>
      <c r="B336" s="3" t="s">
        <v>1225</v>
      </c>
      <c r="C336" s="3" t="s">
        <v>1244</v>
      </c>
      <c r="D336" s="3" t="s">
        <v>1227</v>
      </c>
    </row>
    <row r="337" spans="1:4" ht="14.25" customHeight="1">
      <c r="A337" s="2" t="s">
        <v>470</v>
      </c>
      <c r="B337" s="3" t="s">
        <v>1225</v>
      </c>
      <c r="C337" s="3" t="s">
        <v>1226</v>
      </c>
      <c r="D337" s="3" t="s">
        <v>1238</v>
      </c>
    </row>
    <row r="338" spans="1:4" ht="14.25" customHeight="1">
      <c r="A338" s="2" t="s">
        <v>471</v>
      </c>
      <c r="B338" s="3" t="s">
        <v>1248</v>
      </c>
      <c r="C338" s="3" t="s">
        <v>1240</v>
      </c>
      <c r="D338" s="3" t="s">
        <v>1241</v>
      </c>
    </row>
    <row r="339" spans="1:4" ht="14.25" customHeight="1">
      <c r="A339" s="2" t="s">
        <v>472</v>
      </c>
      <c r="B339" s="3" t="s">
        <v>1230</v>
      </c>
      <c r="C339" s="3" t="s">
        <v>1231</v>
      </c>
      <c r="D339" s="3" t="s">
        <v>1232</v>
      </c>
    </row>
    <row r="340" spans="1:4" ht="14.25" customHeight="1">
      <c r="A340" s="2" t="s">
        <v>474</v>
      </c>
      <c r="B340" s="3" t="s">
        <v>1225</v>
      </c>
      <c r="C340" s="3" t="s">
        <v>1244</v>
      </c>
      <c r="D340" s="3" t="s">
        <v>1227</v>
      </c>
    </row>
    <row r="341" spans="1:4" ht="14.25" customHeight="1">
      <c r="A341" s="2" t="s">
        <v>475</v>
      </c>
      <c r="B341" s="3" t="s">
        <v>1225</v>
      </c>
      <c r="C341" s="3" t="s">
        <v>1244</v>
      </c>
      <c r="D341" s="3" t="s">
        <v>1238</v>
      </c>
    </row>
    <row r="342" spans="1:4" ht="14.25" customHeight="1">
      <c r="A342" s="2" t="s">
        <v>476</v>
      </c>
      <c r="B342" s="3" t="s">
        <v>1239</v>
      </c>
      <c r="C342" s="3" t="s">
        <v>1242</v>
      </c>
      <c r="D342" s="3" t="s">
        <v>1241</v>
      </c>
    </row>
    <row r="343" spans="1:4" ht="14.25" customHeight="1">
      <c r="A343" s="2" t="s">
        <v>477</v>
      </c>
      <c r="B343" s="3" t="s">
        <v>1230</v>
      </c>
      <c r="C343" s="3" t="s">
        <v>1233</v>
      </c>
      <c r="D343" s="3" t="s">
        <v>1232</v>
      </c>
    </row>
    <row r="344" spans="1:4" ht="14.25" customHeight="1">
      <c r="A344" s="2" t="s">
        <v>478</v>
      </c>
      <c r="B344" s="3" t="s">
        <v>1225</v>
      </c>
      <c r="C344" s="3" t="s">
        <v>1250</v>
      </c>
      <c r="D344" s="3" t="s">
        <v>1227</v>
      </c>
    </row>
    <row r="345" spans="1:4" ht="14.25" customHeight="1">
      <c r="A345" s="2" t="s">
        <v>479</v>
      </c>
      <c r="B345" s="3" t="s">
        <v>1225</v>
      </c>
      <c r="C345" s="3" t="s">
        <v>1244</v>
      </c>
      <c r="D345" s="3" t="s">
        <v>1232</v>
      </c>
    </row>
    <row r="346" spans="1:4" ht="14.25" customHeight="1">
      <c r="A346" s="2" t="s">
        <v>480</v>
      </c>
      <c r="B346" s="3" t="s">
        <v>1225</v>
      </c>
      <c r="C346" s="3" t="s">
        <v>1244</v>
      </c>
      <c r="D346" s="3" t="s">
        <v>1238</v>
      </c>
    </row>
    <row r="347" spans="1:4" ht="14.25" customHeight="1">
      <c r="A347" s="2" t="s">
        <v>481</v>
      </c>
      <c r="B347" s="3" t="s">
        <v>1236</v>
      </c>
      <c r="C347" s="3" t="s">
        <v>1235</v>
      </c>
      <c r="D347" s="3" t="s">
        <v>1232</v>
      </c>
    </row>
    <row r="348" spans="1:4" ht="14.25" customHeight="1">
      <c r="A348" s="2" t="s">
        <v>482</v>
      </c>
      <c r="B348" s="3" t="s">
        <v>1236</v>
      </c>
      <c r="C348" s="3" t="s">
        <v>1251</v>
      </c>
      <c r="D348" s="3" t="s">
        <v>1232</v>
      </c>
    </row>
    <row r="349" spans="1:4" ht="14.25" customHeight="1">
      <c r="A349" s="2" t="s">
        <v>483</v>
      </c>
      <c r="B349" s="3" t="s">
        <v>1234</v>
      </c>
      <c r="C349" s="3" t="s">
        <v>1235</v>
      </c>
      <c r="D349" s="3" t="s">
        <v>1227</v>
      </c>
    </row>
    <row r="350" spans="1:4" ht="14.25" customHeight="1">
      <c r="A350" s="2" t="s">
        <v>484</v>
      </c>
      <c r="B350" s="3" t="s">
        <v>1230</v>
      </c>
      <c r="C350" s="3" t="s">
        <v>1243</v>
      </c>
      <c r="D350" s="3" t="s">
        <v>1232</v>
      </c>
    </row>
    <row r="351" spans="1:4" ht="14.25" customHeight="1">
      <c r="A351" s="2" t="s">
        <v>485</v>
      </c>
      <c r="B351" s="3" t="s">
        <v>1225</v>
      </c>
      <c r="C351" s="3" t="s">
        <v>1226</v>
      </c>
      <c r="D351" s="3" t="s">
        <v>1238</v>
      </c>
    </row>
    <row r="352" spans="1:4" ht="14.25" customHeight="1">
      <c r="A352" s="2" t="s">
        <v>486</v>
      </c>
      <c r="B352" s="3" t="s">
        <v>1225</v>
      </c>
      <c r="C352" s="3" t="s">
        <v>1249</v>
      </c>
      <c r="D352" s="3" t="s">
        <v>1238</v>
      </c>
    </row>
    <row r="353" spans="1:4" ht="14.25" customHeight="1">
      <c r="A353" s="2" t="s">
        <v>487</v>
      </c>
      <c r="B353" s="3" t="s">
        <v>1234</v>
      </c>
      <c r="C353" s="3" t="s">
        <v>1251</v>
      </c>
      <c r="D353" s="3" t="s">
        <v>1232</v>
      </c>
    </row>
    <row r="354" spans="1:4" ht="14.25" customHeight="1">
      <c r="A354" s="2" t="s">
        <v>488</v>
      </c>
      <c r="B354" s="3" t="s">
        <v>1225</v>
      </c>
      <c r="C354" s="3" t="s">
        <v>1226</v>
      </c>
      <c r="D354" s="3" t="s">
        <v>1232</v>
      </c>
    </row>
    <row r="355" spans="1:4" ht="14.25" customHeight="1">
      <c r="A355" s="2" t="s">
        <v>490</v>
      </c>
      <c r="B355" s="3" t="s">
        <v>1225</v>
      </c>
      <c r="C355" s="3" t="s">
        <v>1249</v>
      </c>
      <c r="D355" s="3" t="s">
        <v>1227</v>
      </c>
    </row>
    <row r="356" spans="1:4" ht="14.25" customHeight="1">
      <c r="A356" s="2" t="s">
        <v>491</v>
      </c>
      <c r="B356" s="3" t="s">
        <v>1236</v>
      </c>
      <c r="C356" s="3" t="s">
        <v>1237</v>
      </c>
      <c r="D356" s="3" t="s">
        <v>1238</v>
      </c>
    </row>
    <row r="357" spans="1:4" ht="14.25" customHeight="1">
      <c r="A357" s="2" t="s">
        <v>492</v>
      </c>
      <c r="B357" s="3" t="s">
        <v>1228</v>
      </c>
      <c r="C357" s="3" t="s">
        <v>1229</v>
      </c>
      <c r="D357" s="3" t="s">
        <v>1238</v>
      </c>
    </row>
    <row r="358" spans="1:4" ht="14.25" customHeight="1">
      <c r="A358" s="2" t="s">
        <v>493</v>
      </c>
      <c r="B358" s="3" t="s">
        <v>1225</v>
      </c>
      <c r="C358" s="3" t="s">
        <v>1244</v>
      </c>
      <c r="D358" s="3" t="s">
        <v>1238</v>
      </c>
    </row>
    <row r="359" spans="1:4" ht="14.25" customHeight="1">
      <c r="A359" s="2" t="s">
        <v>495</v>
      </c>
      <c r="B359" s="3" t="s">
        <v>1228</v>
      </c>
      <c r="C359" s="3" t="s">
        <v>1245</v>
      </c>
      <c r="D359" s="3" t="s">
        <v>1232</v>
      </c>
    </row>
    <row r="360" spans="1:4" ht="14.25" customHeight="1">
      <c r="A360" s="2" t="s">
        <v>496</v>
      </c>
      <c r="B360" s="3" t="s">
        <v>1234</v>
      </c>
      <c r="C360" s="3" t="s">
        <v>1252</v>
      </c>
      <c r="D360" s="3" t="s">
        <v>1238</v>
      </c>
    </row>
    <row r="361" spans="1:4" ht="14.25" customHeight="1">
      <c r="A361" s="2" t="s">
        <v>497</v>
      </c>
      <c r="B361" s="3" t="s">
        <v>1234</v>
      </c>
      <c r="C361" s="3" t="s">
        <v>1237</v>
      </c>
      <c r="D361" s="3" t="s">
        <v>1227</v>
      </c>
    </row>
    <row r="362" spans="1:4" ht="14.25" customHeight="1">
      <c r="A362" s="2" t="s">
        <v>498</v>
      </c>
      <c r="B362" s="3" t="s">
        <v>1230</v>
      </c>
      <c r="C362" s="3" t="s">
        <v>1243</v>
      </c>
      <c r="D362" s="3" t="s">
        <v>1232</v>
      </c>
    </row>
    <row r="363" spans="1:4" ht="14.25" customHeight="1">
      <c r="A363" s="2" t="s">
        <v>499</v>
      </c>
      <c r="B363" s="3" t="s">
        <v>1225</v>
      </c>
      <c r="C363" s="3" t="s">
        <v>1244</v>
      </c>
      <c r="D363" s="3" t="s">
        <v>1227</v>
      </c>
    </row>
    <row r="364" spans="1:4" ht="14.25" customHeight="1">
      <c r="A364" s="2" t="s">
        <v>501</v>
      </c>
      <c r="B364" s="3" t="s">
        <v>1230</v>
      </c>
      <c r="C364" s="3" t="s">
        <v>1233</v>
      </c>
      <c r="D364" s="3" t="s">
        <v>1232</v>
      </c>
    </row>
    <row r="365" spans="1:4" ht="14.25" customHeight="1">
      <c r="A365" s="2" t="s">
        <v>502</v>
      </c>
      <c r="B365" s="3" t="s">
        <v>1225</v>
      </c>
      <c r="C365" s="3" t="s">
        <v>1244</v>
      </c>
      <c r="D365" s="3" t="s">
        <v>1238</v>
      </c>
    </row>
    <row r="366" spans="1:4" ht="14.25" customHeight="1">
      <c r="A366" s="2" t="s">
        <v>503</v>
      </c>
      <c r="B366" s="3" t="s">
        <v>1248</v>
      </c>
      <c r="C366" s="3" t="s">
        <v>1240</v>
      </c>
      <c r="D366" s="3" t="s">
        <v>1241</v>
      </c>
    </row>
    <row r="367" spans="1:4" ht="14.25" customHeight="1">
      <c r="A367" s="2" t="s">
        <v>504</v>
      </c>
      <c r="B367" s="3" t="s">
        <v>1225</v>
      </c>
      <c r="C367" s="3" t="s">
        <v>1250</v>
      </c>
      <c r="D367" s="3" t="s">
        <v>1238</v>
      </c>
    </row>
    <row r="368" spans="1:4" ht="14.25" customHeight="1">
      <c r="A368" s="2" t="s">
        <v>505</v>
      </c>
      <c r="B368" s="3" t="s">
        <v>1248</v>
      </c>
      <c r="C368" s="3" t="s">
        <v>1240</v>
      </c>
      <c r="D368" s="3" t="s">
        <v>1241</v>
      </c>
    </row>
    <row r="369" spans="1:4" ht="14.25" customHeight="1">
      <c r="A369" s="2" t="s">
        <v>506</v>
      </c>
      <c r="B369" s="3" t="s">
        <v>1234</v>
      </c>
      <c r="C369" s="3" t="s">
        <v>1235</v>
      </c>
      <c r="D369" s="3" t="s">
        <v>1227</v>
      </c>
    </row>
    <row r="370" spans="1:4" ht="14.25" customHeight="1">
      <c r="A370" s="2" t="s">
        <v>507</v>
      </c>
      <c r="B370" s="3" t="s">
        <v>1230</v>
      </c>
      <c r="C370" s="3" t="s">
        <v>1243</v>
      </c>
      <c r="D370" s="3" t="s">
        <v>1232</v>
      </c>
    </row>
    <row r="371" spans="1:4" ht="14.25" customHeight="1">
      <c r="A371" s="2" t="s">
        <v>508</v>
      </c>
      <c r="B371" s="3" t="s">
        <v>1228</v>
      </c>
      <c r="C371" s="3" t="s">
        <v>1245</v>
      </c>
      <c r="D371" s="3" t="s">
        <v>1238</v>
      </c>
    </row>
    <row r="372" spans="1:4" ht="14.25" customHeight="1">
      <c r="A372" s="2" t="s">
        <v>509</v>
      </c>
      <c r="B372" s="3" t="s">
        <v>1225</v>
      </c>
      <c r="C372" s="3" t="s">
        <v>1244</v>
      </c>
      <c r="D372" s="3" t="s">
        <v>1238</v>
      </c>
    </row>
    <row r="373" spans="1:4" ht="14.25" customHeight="1">
      <c r="A373" s="2" t="s">
        <v>511</v>
      </c>
      <c r="B373" s="3" t="s">
        <v>1230</v>
      </c>
      <c r="C373" s="3" t="s">
        <v>1233</v>
      </c>
      <c r="D373" s="3" t="s">
        <v>1232</v>
      </c>
    </row>
    <row r="374" spans="1:4" ht="14.25" customHeight="1">
      <c r="A374" s="2" t="s">
        <v>512</v>
      </c>
      <c r="B374" s="3" t="s">
        <v>1228</v>
      </c>
      <c r="C374" s="3" t="s">
        <v>1246</v>
      </c>
      <c r="D374" s="3" t="s">
        <v>1238</v>
      </c>
    </row>
    <row r="375" spans="1:4" ht="14.25" customHeight="1">
      <c r="A375" s="2" t="s">
        <v>513</v>
      </c>
      <c r="B375" s="3" t="s">
        <v>1225</v>
      </c>
      <c r="C375" s="3" t="s">
        <v>1244</v>
      </c>
      <c r="D375" s="3" t="s">
        <v>1232</v>
      </c>
    </row>
    <row r="376" spans="1:4" ht="14.25" customHeight="1">
      <c r="A376" s="2" t="s">
        <v>514</v>
      </c>
      <c r="B376" s="3" t="s">
        <v>1225</v>
      </c>
      <c r="C376" s="3" t="s">
        <v>1250</v>
      </c>
      <c r="D376" s="3" t="s">
        <v>1227</v>
      </c>
    </row>
    <row r="377" spans="1:4" ht="14.25" customHeight="1">
      <c r="A377" s="2" t="s">
        <v>515</v>
      </c>
      <c r="B377" s="3" t="s">
        <v>1248</v>
      </c>
      <c r="C377" s="3" t="s">
        <v>1240</v>
      </c>
      <c r="D377" s="3" t="s">
        <v>1241</v>
      </c>
    </row>
    <row r="378" spans="1:4" ht="14.25" customHeight="1">
      <c r="A378" s="2" t="s">
        <v>517</v>
      </c>
      <c r="B378" s="3" t="s">
        <v>1225</v>
      </c>
      <c r="C378" s="3" t="s">
        <v>1226</v>
      </c>
      <c r="D378" s="3" t="s">
        <v>1238</v>
      </c>
    </row>
    <row r="379" spans="1:4" ht="14.25" customHeight="1">
      <c r="A379" s="2" t="s">
        <v>519</v>
      </c>
      <c r="B379" s="3" t="s">
        <v>1228</v>
      </c>
      <c r="C379" s="3" t="s">
        <v>1246</v>
      </c>
      <c r="D379" s="3" t="s">
        <v>1227</v>
      </c>
    </row>
    <row r="380" spans="1:4" ht="14.25" customHeight="1">
      <c r="A380" s="2" t="s">
        <v>520</v>
      </c>
      <c r="B380" s="3" t="s">
        <v>1234</v>
      </c>
      <c r="C380" s="3" t="s">
        <v>1252</v>
      </c>
      <c r="D380" s="3" t="s">
        <v>1238</v>
      </c>
    </row>
    <row r="381" spans="1:4" ht="14.25" customHeight="1">
      <c r="A381" s="2" t="s">
        <v>521</v>
      </c>
      <c r="B381" s="3" t="s">
        <v>1225</v>
      </c>
      <c r="C381" s="3" t="s">
        <v>1249</v>
      </c>
      <c r="D381" s="3" t="s">
        <v>1227</v>
      </c>
    </row>
    <row r="382" spans="1:4" ht="14.25" customHeight="1">
      <c r="A382" s="2" t="s">
        <v>523</v>
      </c>
      <c r="B382" s="3" t="s">
        <v>1225</v>
      </c>
      <c r="C382" s="3" t="s">
        <v>1244</v>
      </c>
      <c r="D382" s="3" t="s">
        <v>1232</v>
      </c>
    </row>
    <row r="383" spans="1:4" ht="14.25" customHeight="1">
      <c r="A383" s="2" t="s">
        <v>524</v>
      </c>
      <c r="B383" s="3" t="s">
        <v>1225</v>
      </c>
      <c r="C383" s="3" t="s">
        <v>1226</v>
      </c>
      <c r="D383" s="3" t="s">
        <v>1232</v>
      </c>
    </row>
    <row r="384" spans="1:4" ht="14.25" customHeight="1">
      <c r="A384" s="2" t="s">
        <v>525</v>
      </c>
      <c r="B384" s="3" t="s">
        <v>1228</v>
      </c>
      <c r="C384" s="3" t="s">
        <v>1246</v>
      </c>
      <c r="D384" s="3" t="s">
        <v>1232</v>
      </c>
    </row>
    <row r="385" spans="1:4" ht="14.25" customHeight="1">
      <c r="A385" s="2" t="s">
        <v>527</v>
      </c>
      <c r="B385" s="3" t="s">
        <v>1236</v>
      </c>
      <c r="C385" s="3" t="s">
        <v>1237</v>
      </c>
      <c r="D385" s="3" t="s">
        <v>1227</v>
      </c>
    </row>
    <row r="386" spans="1:4" ht="14.25" customHeight="1">
      <c r="A386" s="2" t="s">
        <v>529</v>
      </c>
      <c r="B386" s="3" t="s">
        <v>1228</v>
      </c>
      <c r="C386" s="3" t="s">
        <v>1247</v>
      </c>
      <c r="D386" s="3" t="s">
        <v>1232</v>
      </c>
    </row>
    <row r="387" spans="1:4" ht="14.25" customHeight="1">
      <c r="A387" s="2" t="s">
        <v>531</v>
      </c>
      <c r="B387" s="3" t="s">
        <v>1225</v>
      </c>
      <c r="C387" s="3" t="s">
        <v>1249</v>
      </c>
      <c r="D387" s="3" t="s">
        <v>1232</v>
      </c>
    </row>
    <row r="388" spans="1:4" ht="14.25" customHeight="1">
      <c r="A388" s="2" t="s">
        <v>532</v>
      </c>
      <c r="B388" s="3" t="s">
        <v>1234</v>
      </c>
      <c r="C388" s="3" t="s">
        <v>1252</v>
      </c>
      <c r="D388" s="3" t="s">
        <v>1227</v>
      </c>
    </row>
    <row r="389" spans="1:4" ht="14.25" customHeight="1">
      <c r="A389" s="2" t="s">
        <v>533</v>
      </c>
      <c r="B389" s="3" t="s">
        <v>1236</v>
      </c>
      <c r="C389" s="3" t="s">
        <v>1235</v>
      </c>
      <c r="D389" s="3" t="s">
        <v>1227</v>
      </c>
    </row>
    <row r="390" spans="1:4" ht="14.25" customHeight="1">
      <c r="A390" s="2" t="s">
        <v>534</v>
      </c>
      <c r="B390" s="3" t="s">
        <v>1228</v>
      </c>
      <c r="C390" s="3" t="s">
        <v>1246</v>
      </c>
      <c r="D390" s="3" t="s">
        <v>1227</v>
      </c>
    </row>
    <row r="391" spans="1:4" ht="14.25" customHeight="1">
      <c r="A391" s="2" t="s">
        <v>535</v>
      </c>
      <c r="B391" s="3" t="s">
        <v>1228</v>
      </c>
      <c r="C391" s="3" t="s">
        <v>1246</v>
      </c>
      <c r="D391" s="3" t="s">
        <v>1232</v>
      </c>
    </row>
    <row r="392" spans="1:4" ht="14.25" customHeight="1">
      <c r="A392" s="2" t="s">
        <v>536</v>
      </c>
      <c r="B392" s="3" t="s">
        <v>1228</v>
      </c>
      <c r="C392" s="3" t="s">
        <v>1245</v>
      </c>
      <c r="D392" s="3" t="s">
        <v>1227</v>
      </c>
    </row>
    <row r="393" spans="1:4" ht="14.25" customHeight="1">
      <c r="A393" s="2" t="s">
        <v>537</v>
      </c>
      <c r="B393" s="3" t="s">
        <v>1234</v>
      </c>
      <c r="C393" s="3" t="s">
        <v>1251</v>
      </c>
      <c r="D393" s="3" t="s">
        <v>1227</v>
      </c>
    </row>
    <row r="394" spans="1:4" ht="14.25" customHeight="1">
      <c r="A394" s="2" t="s">
        <v>538</v>
      </c>
      <c r="B394" s="3" t="s">
        <v>1234</v>
      </c>
      <c r="C394" s="3" t="s">
        <v>1252</v>
      </c>
      <c r="D394" s="3" t="s">
        <v>1232</v>
      </c>
    </row>
    <row r="395" spans="1:4" ht="14.25" customHeight="1">
      <c r="A395" s="2" t="s">
        <v>539</v>
      </c>
      <c r="B395" s="3" t="s">
        <v>1225</v>
      </c>
      <c r="C395" s="3" t="s">
        <v>1226</v>
      </c>
      <c r="D395" s="3" t="s">
        <v>1232</v>
      </c>
    </row>
    <row r="396" spans="1:4" ht="14.25" customHeight="1">
      <c r="A396" s="2" t="s">
        <v>540</v>
      </c>
      <c r="B396" s="3" t="s">
        <v>1225</v>
      </c>
      <c r="C396" s="3" t="s">
        <v>1244</v>
      </c>
      <c r="D396" s="3" t="s">
        <v>1227</v>
      </c>
    </row>
    <row r="397" spans="1:4" ht="14.25" customHeight="1">
      <c r="A397" s="2" t="s">
        <v>541</v>
      </c>
      <c r="B397" s="3" t="s">
        <v>1236</v>
      </c>
      <c r="C397" s="3" t="s">
        <v>1251</v>
      </c>
      <c r="D397" s="3" t="s">
        <v>1227</v>
      </c>
    </row>
    <row r="398" spans="1:4" ht="14.25" customHeight="1">
      <c r="A398" s="2" t="s">
        <v>543</v>
      </c>
      <c r="B398" s="3" t="s">
        <v>1230</v>
      </c>
      <c r="C398" s="3" t="s">
        <v>1231</v>
      </c>
      <c r="D398" s="3" t="s">
        <v>1232</v>
      </c>
    </row>
    <row r="399" spans="1:4" ht="14.25" customHeight="1">
      <c r="A399" s="2" t="s">
        <v>544</v>
      </c>
      <c r="B399" s="3" t="s">
        <v>1228</v>
      </c>
      <c r="C399" s="3" t="s">
        <v>1245</v>
      </c>
      <c r="D399" s="3" t="s">
        <v>1232</v>
      </c>
    </row>
    <row r="400" spans="1:4" ht="14.25" customHeight="1">
      <c r="A400" s="2" t="s">
        <v>545</v>
      </c>
      <c r="B400" s="3" t="s">
        <v>1228</v>
      </c>
      <c r="C400" s="3" t="s">
        <v>1246</v>
      </c>
      <c r="D400" s="3" t="s">
        <v>1238</v>
      </c>
    </row>
    <row r="401" spans="1:4" ht="14.25" customHeight="1">
      <c r="A401" s="2" t="s">
        <v>546</v>
      </c>
      <c r="B401" s="3" t="s">
        <v>1225</v>
      </c>
      <c r="C401" s="3" t="s">
        <v>1226</v>
      </c>
      <c r="D401" s="3" t="s">
        <v>1232</v>
      </c>
    </row>
    <row r="402" spans="1:4" ht="14.25" customHeight="1">
      <c r="A402" s="2" t="s">
        <v>547</v>
      </c>
      <c r="B402" s="3" t="s">
        <v>1248</v>
      </c>
      <c r="C402" s="3" t="s">
        <v>1240</v>
      </c>
      <c r="D402" s="3" t="s">
        <v>1241</v>
      </c>
    </row>
    <row r="403" spans="1:4" ht="14.25" customHeight="1">
      <c r="A403" s="2" t="s">
        <v>548</v>
      </c>
      <c r="B403" s="3" t="s">
        <v>1225</v>
      </c>
      <c r="C403" s="3" t="s">
        <v>1249</v>
      </c>
      <c r="D403" s="3" t="s">
        <v>1238</v>
      </c>
    </row>
    <row r="404" spans="1:4" ht="14.25" customHeight="1">
      <c r="A404" s="2" t="s">
        <v>549</v>
      </c>
      <c r="B404" s="3" t="s">
        <v>1234</v>
      </c>
      <c r="C404" s="3" t="s">
        <v>1252</v>
      </c>
      <c r="D404" s="3" t="s">
        <v>1238</v>
      </c>
    </row>
    <row r="405" spans="1:4" ht="14.25" customHeight="1">
      <c r="A405" s="2" t="s">
        <v>551</v>
      </c>
      <c r="B405" s="3" t="s">
        <v>1228</v>
      </c>
      <c r="C405" s="3" t="s">
        <v>1246</v>
      </c>
      <c r="D405" s="3" t="s">
        <v>1238</v>
      </c>
    </row>
    <row r="406" spans="1:4" ht="14.25" customHeight="1">
      <c r="A406" s="2" t="s">
        <v>553</v>
      </c>
      <c r="B406" s="3" t="s">
        <v>1234</v>
      </c>
      <c r="C406" s="3" t="s">
        <v>1251</v>
      </c>
      <c r="D406" s="3" t="s">
        <v>1232</v>
      </c>
    </row>
    <row r="407" spans="1:4" ht="14.25" customHeight="1">
      <c r="A407" s="2" t="s">
        <v>555</v>
      </c>
      <c r="B407" s="3" t="s">
        <v>1230</v>
      </c>
      <c r="C407" s="3" t="s">
        <v>1233</v>
      </c>
      <c r="D407" s="3" t="s">
        <v>1232</v>
      </c>
    </row>
    <row r="408" spans="1:4" ht="14.25" customHeight="1">
      <c r="A408" s="2" t="s">
        <v>557</v>
      </c>
      <c r="B408" s="3" t="s">
        <v>1225</v>
      </c>
      <c r="C408" s="3" t="s">
        <v>1250</v>
      </c>
      <c r="D408" s="3" t="s">
        <v>1238</v>
      </c>
    </row>
    <row r="409" spans="1:4" ht="14.25" customHeight="1">
      <c r="A409" s="2" t="s">
        <v>558</v>
      </c>
      <c r="B409" s="3" t="s">
        <v>1225</v>
      </c>
      <c r="C409" s="3" t="s">
        <v>1244</v>
      </c>
      <c r="D409" s="3" t="s">
        <v>1227</v>
      </c>
    </row>
    <row r="410" spans="1:4" ht="14.25" customHeight="1">
      <c r="A410" s="2" t="s">
        <v>559</v>
      </c>
      <c r="B410" s="3" t="s">
        <v>1230</v>
      </c>
      <c r="C410" s="3" t="s">
        <v>1231</v>
      </c>
      <c r="D410" s="3" t="s">
        <v>1232</v>
      </c>
    </row>
    <row r="411" spans="1:4" ht="14.25" customHeight="1">
      <c r="A411" s="2" t="s">
        <v>560</v>
      </c>
      <c r="B411" s="3" t="s">
        <v>1236</v>
      </c>
      <c r="C411" s="3" t="s">
        <v>1252</v>
      </c>
      <c r="D411" s="3" t="s">
        <v>1232</v>
      </c>
    </row>
    <row r="412" spans="1:4" ht="14.25" customHeight="1">
      <c r="A412" s="2" t="s">
        <v>561</v>
      </c>
      <c r="B412" s="3" t="s">
        <v>1228</v>
      </c>
      <c r="C412" s="3" t="s">
        <v>1245</v>
      </c>
      <c r="D412" s="3" t="s">
        <v>1227</v>
      </c>
    </row>
    <row r="413" spans="1:4" ht="14.25" customHeight="1">
      <c r="A413" s="2" t="s">
        <v>562</v>
      </c>
      <c r="B413" s="3" t="s">
        <v>1228</v>
      </c>
      <c r="C413" s="3" t="s">
        <v>1247</v>
      </c>
      <c r="D413" s="3" t="s">
        <v>1238</v>
      </c>
    </row>
    <row r="414" spans="1:4" ht="14.25" customHeight="1">
      <c r="A414" s="2" t="s">
        <v>563</v>
      </c>
      <c r="B414" s="3" t="s">
        <v>1228</v>
      </c>
      <c r="C414" s="3" t="s">
        <v>1246</v>
      </c>
      <c r="D414" s="3" t="s">
        <v>1238</v>
      </c>
    </row>
    <row r="415" spans="1:4" ht="14.25" customHeight="1">
      <c r="A415" s="2" t="s">
        <v>564</v>
      </c>
      <c r="B415" s="3" t="s">
        <v>1236</v>
      </c>
      <c r="C415" s="3" t="s">
        <v>1235</v>
      </c>
      <c r="D415" s="3" t="s">
        <v>1238</v>
      </c>
    </row>
    <row r="416" spans="1:4" ht="14.25" customHeight="1">
      <c r="A416" s="2" t="s">
        <v>566</v>
      </c>
      <c r="B416" s="3" t="s">
        <v>1228</v>
      </c>
      <c r="C416" s="3" t="s">
        <v>1246</v>
      </c>
      <c r="D416" s="3" t="s">
        <v>1232</v>
      </c>
    </row>
    <row r="417" spans="1:4" ht="14.25" customHeight="1">
      <c r="A417" s="2" t="s">
        <v>567</v>
      </c>
      <c r="B417" s="3" t="s">
        <v>1230</v>
      </c>
      <c r="C417" s="3" t="s">
        <v>1231</v>
      </c>
      <c r="D417" s="3" t="s">
        <v>1232</v>
      </c>
    </row>
    <row r="418" spans="1:4" ht="14.25" customHeight="1">
      <c r="A418" s="2" t="s">
        <v>568</v>
      </c>
      <c r="B418" s="3" t="s">
        <v>1228</v>
      </c>
      <c r="C418" s="3" t="s">
        <v>1247</v>
      </c>
      <c r="D418" s="3" t="s">
        <v>1227</v>
      </c>
    </row>
    <row r="419" spans="1:4" ht="14.25" customHeight="1">
      <c r="A419" s="2" t="s">
        <v>569</v>
      </c>
      <c r="B419" s="3" t="s">
        <v>1228</v>
      </c>
      <c r="C419" s="3" t="s">
        <v>1245</v>
      </c>
      <c r="D419" s="3" t="s">
        <v>1238</v>
      </c>
    </row>
    <row r="420" spans="1:4" ht="14.25" customHeight="1">
      <c r="A420" s="2" t="s">
        <v>570</v>
      </c>
      <c r="B420" s="3" t="s">
        <v>1225</v>
      </c>
      <c r="C420" s="3" t="s">
        <v>1244</v>
      </c>
      <c r="D420" s="3" t="s">
        <v>1238</v>
      </c>
    </row>
    <row r="421" spans="1:4" ht="14.25" customHeight="1">
      <c r="A421" s="2" t="s">
        <v>571</v>
      </c>
      <c r="B421" s="3" t="s">
        <v>1225</v>
      </c>
      <c r="C421" s="3" t="s">
        <v>1250</v>
      </c>
      <c r="D421" s="3" t="s">
        <v>1232</v>
      </c>
    </row>
    <row r="422" spans="1:4" ht="14.25" customHeight="1">
      <c r="A422" s="2" t="s">
        <v>572</v>
      </c>
      <c r="B422" s="3" t="s">
        <v>1248</v>
      </c>
      <c r="C422" s="3" t="s">
        <v>1240</v>
      </c>
      <c r="D422" s="3" t="s">
        <v>1241</v>
      </c>
    </row>
    <row r="423" spans="1:4" ht="14.25" customHeight="1">
      <c r="A423" s="2" t="s">
        <v>573</v>
      </c>
      <c r="B423" s="3" t="s">
        <v>1228</v>
      </c>
      <c r="C423" s="3" t="s">
        <v>1229</v>
      </c>
      <c r="D423" s="3" t="s">
        <v>1238</v>
      </c>
    </row>
    <row r="424" spans="1:4" ht="14.25" customHeight="1">
      <c r="A424" s="2" t="s">
        <v>574</v>
      </c>
      <c r="B424" s="3" t="s">
        <v>1234</v>
      </c>
      <c r="C424" s="3" t="s">
        <v>1237</v>
      </c>
      <c r="D424" s="3" t="s">
        <v>1238</v>
      </c>
    </row>
    <row r="425" spans="1:4" ht="14.25" customHeight="1">
      <c r="A425" s="2" t="s">
        <v>575</v>
      </c>
      <c r="B425" s="3" t="s">
        <v>1225</v>
      </c>
      <c r="C425" s="3" t="s">
        <v>1250</v>
      </c>
      <c r="D425" s="3" t="s">
        <v>1227</v>
      </c>
    </row>
    <row r="426" spans="1:4" ht="14.25" customHeight="1">
      <c r="A426" s="2" t="s">
        <v>577</v>
      </c>
      <c r="B426" s="3" t="s">
        <v>1225</v>
      </c>
      <c r="C426" s="3" t="s">
        <v>1244</v>
      </c>
      <c r="D426" s="3" t="s">
        <v>1227</v>
      </c>
    </row>
    <row r="427" spans="1:4" ht="14.25" customHeight="1">
      <c r="A427" s="2" t="s">
        <v>578</v>
      </c>
      <c r="B427" s="3" t="s">
        <v>1225</v>
      </c>
      <c r="C427" s="3" t="s">
        <v>1249</v>
      </c>
      <c r="D427" s="3" t="s">
        <v>1227</v>
      </c>
    </row>
    <row r="428" spans="1:4" ht="14.25" customHeight="1">
      <c r="A428" s="2" t="s">
        <v>579</v>
      </c>
      <c r="B428" s="3" t="s">
        <v>1228</v>
      </c>
      <c r="C428" s="3" t="s">
        <v>1229</v>
      </c>
      <c r="D428" s="3" t="s">
        <v>1238</v>
      </c>
    </row>
    <row r="429" spans="1:4" ht="14.25" customHeight="1">
      <c r="A429" s="2" t="s">
        <v>580</v>
      </c>
      <c r="B429" s="3" t="s">
        <v>1225</v>
      </c>
      <c r="C429" s="3" t="s">
        <v>1226</v>
      </c>
      <c r="D429" s="3" t="s">
        <v>1227</v>
      </c>
    </row>
    <row r="430" spans="1:4" ht="14.25" customHeight="1">
      <c r="A430" s="2" t="s">
        <v>581</v>
      </c>
      <c r="B430" s="3" t="s">
        <v>1234</v>
      </c>
      <c r="C430" s="3" t="s">
        <v>1237</v>
      </c>
      <c r="D430" s="3" t="s">
        <v>1227</v>
      </c>
    </row>
    <row r="431" spans="1:4" ht="14.25" customHeight="1">
      <c r="A431" s="2" t="s">
        <v>582</v>
      </c>
      <c r="B431" s="3" t="s">
        <v>1225</v>
      </c>
      <c r="C431" s="3" t="s">
        <v>1249</v>
      </c>
      <c r="D431" s="3" t="s">
        <v>1238</v>
      </c>
    </row>
    <row r="432" spans="1:4" ht="14.25" customHeight="1">
      <c r="A432" s="2" t="s">
        <v>583</v>
      </c>
      <c r="B432" s="3" t="s">
        <v>1230</v>
      </c>
      <c r="C432" s="3" t="s">
        <v>1233</v>
      </c>
      <c r="D432" s="3" t="s">
        <v>1232</v>
      </c>
    </row>
    <row r="433" spans="1:4" ht="14.25" customHeight="1">
      <c r="A433" s="2" t="s">
        <v>584</v>
      </c>
      <c r="B433" s="3" t="s">
        <v>1228</v>
      </c>
      <c r="C433" s="3" t="s">
        <v>1246</v>
      </c>
      <c r="D433" s="3" t="s">
        <v>1238</v>
      </c>
    </row>
    <row r="434" spans="1:4" ht="14.25" customHeight="1">
      <c r="A434" s="2" t="s">
        <v>585</v>
      </c>
      <c r="B434" s="3" t="s">
        <v>1239</v>
      </c>
      <c r="C434" s="3" t="s">
        <v>1240</v>
      </c>
      <c r="D434" s="3" t="s">
        <v>1241</v>
      </c>
    </row>
    <row r="435" spans="1:4" ht="14.25" customHeight="1">
      <c r="A435" s="2" t="s">
        <v>586</v>
      </c>
      <c r="B435" s="3" t="s">
        <v>1228</v>
      </c>
      <c r="C435" s="3" t="s">
        <v>1229</v>
      </c>
      <c r="D435" s="3" t="s">
        <v>1227</v>
      </c>
    </row>
    <row r="436" spans="1:4" ht="14.25" customHeight="1">
      <c r="A436" s="2" t="s">
        <v>587</v>
      </c>
      <c r="B436" s="3" t="s">
        <v>1230</v>
      </c>
      <c r="C436" s="3" t="s">
        <v>1233</v>
      </c>
      <c r="D436" s="3" t="s">
        <v>1232</v>
      </c>
    </row>
    <row r="437" spans="1:4" ht="14.25" customHeight="1">
      <c r="A437" s="2" t="s">
        <v>588</v>
      </c>
      <c r="B437" s="3" t="s">
        <v>1225</v>
      </c>
      <c r="C437" s="3" t="s">
        <v>1226</v>
      </c>
      <c r="D437" s="3" t="s">
        <v>1232</v>
      </c>
    </row>
    <row r="438" spans="1:4" ht="14.25" customHeight="1">
      <c r="A438" s="2" t="s">
        <v>589</v>
      </c>
      <c r="B438" s="3" t="s">
        <v>1225</v>
      </c>
      <c r="C438" s="3" t="s">
        <v>1226</v>
      </c>
      <c r="D438" s="3" t="s">
        <v>1238</v>
      </c>
    </row>
    <row r="439" spans="1:4" ht="14.25" customHeight="1">
      <c r="A439" s="2" t="s">
        <v>590</v>
      </c>
      <c r="B439" s="3" t="s">
        <v>1236</v>
      </c>
      <c r="C439" s="3" t="s">
        <v>1252</v>
      </c>
      <c r="D439" s="3" t="s">
        <v>1232</v>
      </c>
    </row>
    <row r="440" spans="1:4" ht="14.25" customHeight="1">
      <c r="A440" s="2" t="s">
        <v>592</v>
      </c>
      <c r="B440" s="3" t="s">
        <v>1228</v>
      </c>
      <c r="C440" s="3" t="s">
        <v>1247</v>
      </c>
      <c r="D440" s="3" t="s">
        <v>1238</v>
      </c>
    </row>
    <row r="441" spans="1:4" ht="14.25" customHeight="1">
      <c r="A441" s="2" t="s">
        <v>594</v>
      </c>
      <c r="B441" s="3" t="s">
        <v>1234</v>
      </c>
      <c r="C441" s="3" t="s">
        <v>1251</v>
      </c>
      <c r="D441" s="3" t="s">
        <v>1238</v>
      </c>
    </row>
    <row r="442" spans="1:4" ht="14.25" customHeight="1">
      <c r="A442" s="2" t="s">
        <v>595</v>
      </c>
      <c r="B442" s="3" t="s">
        <v>1225</v>
      </c>
      <c r="C442" s="3" t="s">
        <v>1249</v>
      </c>
      <c r="D442" s="3" t="s">
        <v>1227</v>
      </c>
    </row>
    <row r="443" spans="1:4" ht="14.25" customHeight="1">
      <c r="A443" s="2" t="s">
        <v>596</v>
      </c>
      <c r="B443" s="3" t="s">
        <v>1228</v>
      </c>
      <c r="C443" s="3" t="s">
        <v>1247</v>
      </c>
      <c r="D443" s="3" t="s">
        <v>1227</v>
      </c>
    </row>
    <row r="444" spans="1:4" ht="14.25" customHeight="1">
      <c r="A444" s="2" t="s">
        <v>597</v>
      </c>
      <c r="B444" s="3" t="s">
        <v>1248</v>
      </c>
      <c r="C444" s="3" t="s">
        <v>1240</v>
      </c>
      <c r="D444" s="3" t="s">
        <v>1241</v>
      </c>
    </row>
    <row r="445" spans="1:4" ht="14.25" customHeight="1">
      <c r="A445" s="2" t="s">
        <v>598</v>
      </c>
      <c r="B445" s="3" t="s">
        <v>1248</v>
      </c>
      <c r="C445" s="3" t="s">
        <v>1240</v>
      </c>
      <c r="D445" s="3" t="s">
        <v>1241</v>
      </c>
    </row>
    <row r="446" spans="1:4" ht="14.25" customHeight="1">
      <c r="A446" s="2" t="s">
        <v>599</v>
      </c>
      <c r="B446" s="3" t="s">
        <v>1239</v>
      </c>
      <c r="C446" s="3" t="s">
        <v>1253</v>
      </c>
      <c r="D446" s="3" t="s">
        <v>1241</v>
      </c>
    </row>
    <row r="447" spans="1:4" ht="14.25" customHeight="1">
      <c r="A447" s="2" t="s">
        <v>601</v>
      </c>
      <c r="B447" s="3" t="s">
        <v>1230</v>
      </c>
      <c r="C447" s="3" t="s">
        <v>1231</v>
      </c>
      <c r="D447" s="3" t="s">
        <v>1232</v>
      </c>
    </row>
    <row r="448" spans="1:4" ht="14.25" customHeight="1">
      <c r="A448" s="2" t="s">
        <v>602</v>
      </c>
      <c r="B448" s="3" t="s">
        <v>1228</v>
      </c>
      <c r="C448" s="3" t="s">
        <v>1246</v>
      </c>
      <c r="D448" s="3" t="s">
        <v>1227</v>
      </c>
    </row>
    <row r="449" spans="1:4" ht="14.25" customHeight="1">
      <c r="A449" s="2" t="s">
        <v>603</v>
      </c>
      <c r="B449" s="3" t="s">
        <v>1225</v>
      </c>
      <c r="C449" s="3" t="s">
        <v>1250</v>
      </c>
      <c r="D449" s="3" t="s">
        <v>1232</v>
      </c>
    </row>
    <row r="450" spans="1:4" ht="14.25" customHeight="1">
      <c r="A450" s="2" t="s">
        <v>604</v>
      </c>
      <c r="B450" s="3" t="s">
        <v>1228</v>
      </c>
      <c r="C450" s="3" t="s">
        <v>1247</v>
      </c>
      <c r="D450" s="3" t="s">
        <v>1227</v>
      </c>
    </row>
    <row r="451" spans="1:4" ht="14.25" customHeight="1">
      <c r="A451" s="2" t="s">
        <v>605</v>
      </c>
      <c r="B451" s="3" t="s">
        <v>1230</v>
      </c>
      <c r="C451" s="3" t="s">
        <v>1233</v>
      </c>
      <c r="D451" s="3" t="s">
        <v>1232</v>
      </c>
    </row>
    <row r="452" spans="1:4" ht="14.25" customHeight="1">
      <c r="A452" s="2" t="s">
        <v>606</v>
      </c>
      <c r="B452" s="3" t="s">
        <v>1228</v>
      </c>
      <c r="C452" s="3" t="s">
        <v>1229</v>
      </c>
      <c r="D452" s="3" t="s">
        <v>1227</v>
      </c>
    </row>
    <row r="453" spans="1:4" ht="14.25" customHeight="1">
      <c r="A453" s="2" t="s">
        <v>607</v>
      </c>
      <c r="B453" s="3" t="s">
        <v>1234</v>
      </c>
      <c r="C453" s="3" t="s">
        <v>1237</v>
      </c>
      <c r="D453" s="3" t="s">
        <v>1232</v>
      </c>
    </row>
    <row r="454" spans="1:4" ht="14.25" customHeight="1">
      <c r="A454" s="2" t="s">
        <v>608</v>
      </c>
      <c r="B454" s="3" t="s">
        <v>1248</v>
      </c>
      <c r="C454" s="3" t="s">
        <v>1240</v>
      </c>
      <c r="D454" s="3" t="s">
        <v>1241</v>
      </c>
    </row>
    <row r="455" spans="1:4" ht="14.25" customHeight="1">
      <c r="A455" s="2" t="s">
        <v>609</v>
      </c>
      <c r="B455" s="3" t="s">
        <v>1228</v>
      </c>
      <c r="C455" s="3" t="s">
        <v>1229</v>
      </c>
      <c r="D455" s="3" t="s">
        <v>1232</v>
      </c>
    </row>
    <row r="456" spans="1:4" ht="14.25" customHeight="1">
      <c r="A456" s="2" t="s">
        <v>610</v>
      </c>
      <c r="B456" s="3" t="s">
        <v>1230</v>
      </c>
      <c r="C456" s="3" t="s">
        <v>1233</v>
      </c>
      <c r="D456" s="3" t="s">
        <v>1232</v>
      </c>
    </row>
    <row r="457" spans="1:4" ht="14.25" customHeight="1">
      <c r="A457" s="2" t="s">
        <v>612</v>
      </c>
      <c r="B457" s="3" t="s">
        <v>1234</v>
      </c>
      <c r="C457" s="3" t="s">
        <v>1252</v>
      </c>
      <c r="D457" s="3" t="s">
        <v>1227</v>
      </c>
    </row>
    <row r="458" spans="1:4" ht="14.25" customHeight="1">
      <c r="A458" s="2" t="s">
        <v>613</v>
      </c>
      <c r="B458" s="3" t="s">
        <v>1228</v>
      </c>
      <c r="C458" s="3" t="s">
        <v>1245</v>
      </c>
      <c r="D458" s="3" t="s">
        <v>1238</v>
      </c>
    </row>
    <row r="459" spans="1:4" ht="14.25" customHeight="1">
      <c r="A459" s="2" t="s">
        <v>614</v>
      </c>
      <c r="B459" s="3" t="s">
        <v>1228</v>
      </c>
      <c r="C459" s="3" t="s">
        <v>1246</v>
      </c>
      <c r="D459" s="3" t="s">
        <v>1232</v>
      </c>
    </row>
    <row r="460" spans="1:4" ht="14.25" customHeight="1">
      <c r="A460" s="2" t="s">
        <v>615</v>
      </c>
      <c r="B460" s="3" t="s">
        <v>1228</v>
      </c>
      <c r="C460" s="3" t="s">
        <v>1246</v>
      </c>
      <c r="D460" s="3" t="s">
        <v>1227</v>
      </c>
    </row>
    <row r="461" spans="1:4" ht="14.25" customHeight="1">
      <c r="A461" s="2" t="s">
        <v>616</v>
      </c>
      <c r="B461" s="3" t="s">
        <v>1225</v>
      </c>
      <c r="C461" s="3" t="s">
        <v>1226</v>
      </c>
      <c r="D461" s="3" t="s">
        <v>1232</v>
      </c>
    </row>
    <row r="462" spans="1:4" ht="14.25" customHeight="1">
      <c r="A462" s="2" t="s">
        <v>617</v>
      </c>
      <c r="B462" s="3" t="s">
        <v>1234</v>
      </c>
      <c r="C462" s="3" t="s">
        <v>1237</v>
      </c>
      <c r="D462" s="3" t="s">
        <v>1227</v>
      </c>
    </row>
    <row r="463" spans="1:4" ht="14.25" customHeight="1">
      <c r="A463" s="2" t="s">
        <v>618</v>
      </c>
      <c r="B463" s="3" t="s">
        <v>1228</v>
      </c>
      <c r="C463" s="3" t="s">
        <v>1247</v>
      </c>
      <c r="D463" s="3" t="s">
        <v>1232</v>
      </c>
    </row>
    <row r="464" spans="1:4" ht="14.25" customHeight="1">
      <c r="A464" s="2" t="s">
        <v>620</v>
      </c>
      <c r="B464" s="3" t="s">
        <v>1230</v>
      </c>
      <c r="C464" s="3" t="s">
        <v>1233</v>
      </c>
      <c r="D464" s="3" t="s">
        <v>1232</v>
      </c>
    </row>
    <row r="465" spans="1:4" ht="14.25" customHeight="1">
      <c r="A465" s="2" t="s">
        <v>621</v>
      </c>
      <c r="B465" s="3" t="s">
        <v>1225</v>
      </c>
      <c r="C465" s="3" t="s">
        <v>1244</v>
      </c>
      <c r="D465" s="3" t="s">
        <v>1227</v>
      </c>
    </row>
    <row r="466" spans="1:4" ht="14.25" customHeight="1">
      <c r="A466" s="2" t="s">
        <v>623</v>
      </c>
      <c r="B466" s="3" t="s">
        <v>1228</v>
      </c>
      <c r="C466" s="3" t="s">
        <v>1245</v>
      </c>
      <c r="D466" s="3" t="s">
        <v>1238</v>
      </c>
    </row>
    <row r="467" spans="1:4" ht="14.25" customHeight="1">
      <c r="A467" s="2" t="s">
        <v>624</v>
      </c>
      <c r="B467" s="3" t="s">
        <v>1234</v>
      </c>
      <c r="C467" s="3" t="s">
        <v>1251</v>
      </c>
      <c r="D467" s="3" t="s">
        <v>1227</v>
      </c>
    </row>
    <row r="468" spans="1:4" ht="14.25" customHeight="1">
      <c r="A468" s="2" t="s">
        <v>625</v>
      </c>
      <c r="B468" s="3" t="s">
        <v>1225</v>
      </c>
      <c r="C468" s="3" t="s">
        <v>1249</v>
      </c>
      <c r="D468" s="3" t="s">
        <v>1232</v>
      </c>
    </row>
    <row r="469" spans="1:4" ht="14.25" customHeight="1">
      <c r="A469" s="2" t="s">
        <v>626</v>
      </c>
      <c r="B469" s="3" t="s">
        <v>1228</v>
      </c>
      <c r="C469" s="3" t="s">
        <v>1247</v>
      </c>
      <c r="D469" s="3" t="s">
        <v>1227</v>
      </c>
    </row>
    <row r="470" spans="1:4" ht="14.25" customHeight="1">
      <c r="A470" s="2" t="s">
        <v>627</v>
      </c>
      <c r="B470" s="3" t="s">
        <v>1228</v>
      </c>
      <c r="C470" s="3" t="s">
        <v>1229</v>
      </c>
      <c r="D470" s="3" t="s">
        <v>1238</v>
      </c>
    </row>
    <row r="471" spans="1:4" ht="14.25" customHeight="1">
      <c r="A471" s="2" t="s">
        <v>628</v>
      </c>
      <c r="B471" s="3" t="s">
        <v>1236</v>
      </c>
      <c r="C471" s="3" t="s">
        <v>1252</v>
      </c>
      <c r="D471" s="3" t="s">
        <v>1227</v>
      </c>
    </row>
    <row r="472" spans="1:4" ht="14.25" customHeight="1">
      <c r="A472" s="2" t="s">
        <v>629</v>
      </c>
      <c r="B472" s="3" t="s">
        <v>1234</v>
      </c>
      <c r="C472" s="3" t="s">
        <v>1252</v>
      </c>
      <c r="D472" s="3" t="s">
        <v>1238</v>
      </c>
    </row>
    <row r="473" spans="1:4" ht="14.25" customHeight="1">
      <c r="A473" s="2" t="s">
        <v>630</v>
      </c>
      <c r="B473" s="3" t="s">
        <v>1228</v>
      </c>
      <c r="C473" s="3" t="s">
        <v>1246</v>
      </c>
      <c r="D473" s="3" t="s">
        <v>1227</v>
      </c>
    </row>
    <row r="474" spans="1:4" ht="14.25" customHeight="1">
      <c r="A474" s="2" t="s">
        <v>632</v>
      </c>
      <c r="B474" s="3" t="s">
        <v>1234</v>
      </c>
      <c r="C474" s="3" t="s">
        <v>1252</v>
      </c>
      <c r="D474" s="3" t="s">
        <v>1227</v>
      </c>
    </row>
    <row r="475" spans="1:4" ht="14.25" customHeight="1">
      <c r="A475" s="2" t="s">
        <v>633</v>
      </c>
      <c r="B475" s="3" t="s">
        <v>1225</v>
      </c>
      <c r="C475" s="3" t="s">
        <v>1244</v>
      </c>
      <c r="D475" s="3" t="s">
        <v>1232</v>
      </c>
    </row>
    <row r="476" spans="1:4" ht="14.25" customHeight="1">
      <c r="A476" s="2" t="s">
        <v>634</v>
      </c>
      <c r="B476" s="3" t="s">
        <v>1239</v>
      </c>
      <c r="C476" s="3" t="s">
        <v>1253</v>
      </c>
      <c r="D476" s="3" t="s">
        <v>1241</v>
      </c>
    </row>
    <row r="477" spans="1:4" ht="14.25" customHeight="1">
      <c r="A477" s="2" t="s">
        <v>635</v>
      </c>
      <c r="B477" s="3" t="s">
        <v>1225</v>
      </c>
      <c r="C477" s="3" t="s">
        <v>1249</v>
      </c>
      <c r="D477" s="3" t="s">
        <v>1232</v>
      </c>
    </row>
    <row r="478" spans="1:4" ht="14.25" customHeight="1">
      <c r="A478" s="2" t="s">
        <v>636</v>
      </c>
      <c r="B478" s="3" t="s">
        <v>1225</v>
      </c>
      <c r="C478" s="3" t="s">
        <v>1226</v>
      </c>
      <c r="D478" s="3" t="s">
        <v>1227</v>
      </c>
    </row>
    <row r="479" spans="1:4" ht="14.25" customHeight="1">
      <c r="A479" s="2" t="s">
        <v>637</v>
      </c>
      <c r="B479" s="3" t="s">
        <v>1248</v>
      </c>
      <c r="C479" s="3" t="s">
        <v>1240</v>
      </c>
      <c r="D479" s="3" t="s">
        <v>1241</v>
      </c>
    </row>
    <row r="480" spans="1:4" ht="14.25" customHeight="1">
      <c r="A480" s="2" t="s">
        <v>638</v>
      </c>
      <c r="B480" s="3" t="s">
        <v>1234</v>
      </c>
      <c r="C480" s="3" t="s">
        <v>1235</v>
      </c>
      <c r="D480" s="3" t="s">
        <v>1238</v>
      </c>
    </row>
    <row r="481" spans="1:4" ht="14.25" customHeight="1">
      <c r="A481" s="2" t="s">
        <v>639</v>
      </c>
      <c r="B481" s="3" t="s">
        <v>1225</v>
      </c>
      <c r="C481" s="3" t="s">
        <v>1250</v>
      </c>
      <c r="D481" s="3" t="s">
        <v>1238</v>
      </c>
    </row>
    <row r="482" spans="1:4" ht="14.25" customHeight="1">
      <c r="A482" s="2" t="s">
        <v>640</v>
      </c>
      <c r="B482" s="3" t="s">
        <v>1228</v>
      </c>
      <c r="C482" s="3" t="s">
        <v>1247</v>
      </c>
      <c r="D482" s="3" t="s">
        <v>1238</v>
      </c>
    </row>
    <row r="483" spans="1:4" ht="14.25" customHeight="1">
      <c r="A483" s="2" t="s">
        <v>641</v>
      </c>
      <c r="B483" s="3" t="s">
        <v>1228</v>
      </c>
      <c r="C483" s="3" t="s">
        <v>1246</v>
      </c>
      <c r="D483" s="3" t="s">
        <v>1232</v>
      </c>
    </row>
    <row r="484" spans="1:4" ht="14.25" customHeight="1">
      <c r="A484" s="2" t="s">
        <v>642</v>
      </c>
      <c r="B484" s="3" t="s">
        <v>1228</v>
      </c>
      <c r="C484" s="3" t="s">
        <v>1247</v>
      </c>
      <c r="D484" s="3" t="s">
        <v>1232</v>
      </c>
    </row>
    <row r="485" spans="1:4" ht="14.25" customHeight="1">
      <c r="A485" s="2" t="s">
        <v>643</v>
      </c>
      <c r="B485" s="3" t="s">
        <v>1225</v>
      </c>
      <c r="C485" s="3" t="s">
        <v>1226</v>
      </c>
      <c r="D485" s="3" t="s">
        <v>1232</v>
      </c>
    </row>
    <row r="486" spans="1:4" ht="14.25" customHeight="1">
      <c r="A486" s="2" t="s">
        <v>644</v>
      </c>
      <c r="B486" s="3" t="s">
        <v>1225</v>
      </c>
      <c r="C486" s="3" t="s">
        <v>1249</v>
      </c>
      <c r="D486" s="3" t="s">
        <v>1232</v>
      </c>
    </row>
    <row r="487" spans="1:4" ht="14.25" customHeight="1">
      <c r="A487" s="2" t="s">
        <v>645</v>
      </c>
      <c r="B487" s="3" t="s">
        <v>1228</v>
      </c>
      <c r="C487" s="3" t="s">
        <v>1246</v>
      </c>
      <c r="D487" s="3" t="s">
        <v>1238</v>
      </c>
    </row>
    <row r="488" spans="1:4" ht="14.25" customHeight="1">
      <c r="A488" s="2" t="s">
        <v>646</v>
      </c>
      <c r="B488" s="3" t="s">
        <v>1228</v>
      </c>
      <c r="C488" s="3" t="s">
        <v>1245</v>
      </c>
      <c r="D488" s="3" t="s">
        <v>1238</v>
      </c>
    </row>
    <row r="489" spans="1:4" ht="14.25" customHeight="1">
      <c r="A489" s="2" t="s">
        <v>648</v>
      </c>
      <c r="B489" s="3" t="s">
        <v>1228</v>
      </c>
      <c r="C489" s="3" t="s">
        <v>1229</v>
      </c>
      <c r="D489" s="3" t="s">
        <v>1232</v>
      </c>
    </row>
    <row r="490" spans="1:4" ht="14.25" customHeight="1">
      <c r="A490" s="2" t="s">
        <v>649</v>
      </c>
      <c r="B490" s="3" t="s">
        <v>1236</v>
      </c>
      <c r="C490" s="3" t="s">
        <v>1252</v>
      </c>
      <c r="D490" s="3" t="s">
        <v>1238</v>
      </c>
    </row>
    <row r="491" spans="1:4" ht="14.25" customHeight="1">
      <c r="A491" s="2" t="s">
        <v>650</v>
      </c>
      <c r="B491" s="3" t="s">
        <v>1225</v>
      </c>
      <c r="C491" s="3" t="s">
        <v>1250</v>
      </c>
      <c r="D491" s="3" t="s">
        <v>1232</v>
      </c>
    </row>
    <row r="492" spans="1:4" ht="14.25" customHeight="1">
      <c r="A492" s="2" t="s">
        <v>651</v>
      </c>
      <c r="B492" s="3" t="s">
        <v>1228</v>
      </c>
      <c r="C492" s="3" t="s">
        <v>1246</v>
      </c>
      <c r="D492" s="3" t="s">
        <v>1227</v>
      </c>
    </row>
    <row r="493" spans="1:4" ht="14.25" customHeight="1">
      <c r="A493" s="2" t="s">
        <v>652</v>
      </c>
      <c r="B493" s="3" t="s">
        <v>1230</v>
      </c>
      <c r="C493" s="3" t="s">
        <v>1243</v>
      </c>
      <c r="D493" s="3" t="s">
        <v>1232</v>
      </c>
    </row>
    <row r="494" spans="1:4" ht="14.25" customHeight="1">
      <c r="A494" s="2" t="s">
        <v>653</v>
      </c>
      <c r="B494" s="3" t="s">
        <v>1225</v>
      </c>
      <c r="C494" s="3" t="s">
        <v>1244</v>
      </c>
      <c r="D494" s="3" t="s">
        <v>1227</v>
      </c>
    </row>
    <row r="495" spans="1:4" ht="14.25" customHeight="1">
      <c r="A495" s="2" t="s">
        <v>654</v>
      </c>
      <c r="B495" s="3" t="s">
        <v>1230</v>
      </c>
      <c r="C495" s="3" t="s">
        <v>1233</v>
      </c>
      <c r="D495" s="3" t="s">
        <v>1232</v>
      </c>
    </row>
    <row r="496" spans="1:4" ht="14.25" customHeight="1">
      <c r="A496" s="2" t="s">
        <v>656</v>
      </c>
      <c r="B496" s="3" t="s">
        <v>1225</v>
      </c>
      <c r="C496" s="3" t="s">
        <v>1226</v>
      </c>
      <c r="D496" s="3" t="s">
        <v>1238</v>
      </c>
    </row>
    <row r="497" spans="1:4" ht="14.25" customHeight="1">
      <c r="A497" s="2" t="s">
        <v>657</v>
      </c>
      <c r="B497" s="3" t="s">
        <v>1225</v>
      </c>
      <c r="C497" s="3" t="s">
        <v>1250</v>
      </c>
      <c r="D497" s="3" t="s">
        <v>1227</v>
      </c>
    </row>
    <row r="498" spans="1:4" ht="14.25" customHeight="1">
      <c r="A498" s="2" t="s">
        <v>658</v>
      </c>
      <c r="B498" s="3" t="s">
        <v>1248</v>
      </c>
      <c r="C498" s="3" t="s">
        <v>1240</v>
      </c>
      <c r="D498" s="3" t="s">
        <v>1241</v>
      </c>
    </row>
    <row r="499" spans="1:4" ht="14.25" customHeight="1">
      <c r="A499" s="2" t="s">
        <v>659</v>
      </c>
      <c r="B499" s="3" t="s">
        <v>1225</v>
      </c>
      <c r="C499" s="3" t="s">
        <v>1250</v>
      </c>
      <c r="D499" s="3" t="s">
        <v>1227</v>
      </c>
    </row>
    <row r="500" spans="1:4" ht="14.25" customHeight="1">
      <c r="A500" s="2" t="s">
        <v>660</v>
      </c>
      <c r="B500" s="3" t="s">
        <v>1225</v>
      </c>
      <c r="C500" s="3" t="s">
        <v>1226</v>
      </c>
      <c r="D500" s="3" t="s">
        <v>1238</v>
      </c>
    </row>
    <row r="501" spans="1:4" ht="14.25" customHeight="1">
      <c r="A501" s="2" t="s">
        <v>661</v>
      </c>
      <c r="B501" s="3" t="s">
        <v>1228</v>
      </c>
      <c r="C501" s="3" t="s">
        <v>1229</v>
      </c>
      <c r="D501" s="3" t="s">
        <v>1238</v>
      </c>
    </row>
    <row r="502" spans="1:4" ht="14.25" customHeight="1">
      <c r="A502" s="2" t="s">
        <v>662</v>
      </c>
      <c r="B502" s="3" t="s">
        <v>1225</v>
      </c>
      <c r="C502" s="3" t="s">
        <v>1226</v>
      </c>
      <c r="D502" s="3" t="s">
        <v>1232</v>
      </c>
    </row>
    <row r="503" spans="1:4" ht="14.25" customHeight="1">
      <c r="A503" s="2" t="s">
        <v>663</v>
      </c>
      <c r="B503" s="3" t="s">
        <v>1225</v>
      </c>
      <c r="C503" s="3" t="s">
        <v>1226</v>
      </c>
      <c r="D503" s="3" t="s">
        <v>1227</v>
      </c>
    </row>
    <row r="504" spans="1:4" ht="14.25" customHeight="1">
      <c r="A504" s="2" t="s">
        <v>664</v>
      </c>
      <c r="B504" s="3" t="s">
        <v>1248</v>
      </c>
      <c r="C504" s="3" t="s">
        <v>1240</v>
      </c>
      <c r="D504" s="3" t="s">
        <v>1241</v>
      </c>
    </row>
    <row r="505" spans="1:4" ht="14.25" customHeight="1">
      <c r="A505" s="2" t="s">
        <v>665</v>
      </c>
      <c r="B505" s="3" t="s">
        <v>1230</v>
      </c>
      <c r="C505" s="3" t="s">
        <v>1243</v>
      </c>
      <c r="D505" s="3" t="s">
        <v>1232</v>
      </c>
    </row>
    <row r="506" spans="1:4" ht="14.25" customHeight="1">
      <c r="A506" s="2" t="s">
        <v>666</v>
      </c>
      <c r="B506" s="3" t="s">
        <v>1228</v>
      </c>
      <c r="C506" s="3" t="s">
        <v>1245</v>
      </c>
      <c r="D506" s="3" t="s">
        <v>1238</v>
      </c>
    </row>
    <row r="507" spans="1:4" ht="14.25" customHeight="1">
      <c r="A507" s="2" t="s">
        <v>667</v>
      </c>
      <c r="B507" s="3" t="s">
        <v>1228</v>
      </c>
      <c r="C507" s="3" t="s">
        <v>1245</v>
      </c>
      <c r="D507" s="3" t="s">
        <v>1227</v>
      </c>
    </row>
    <row r="508" spans="1:4" ht="14.25" customHeight="1">
      <c r="A508" s="2" t="s">
        <v>668</v>
      </c>
      <c r="B508" s="3" t="s">
        <v>1230</v>
      </c>
      <c r="C508" s="3" t="s">
        <v>1243</v>
      </c>
      <c r="D508" s="3" t="s">
        <v>1232</v>
      </c>
    </row>
    <row r="509" spans="1:4" ht="14.25" customHeight="1">
      <c r="A509" s="2" t="s">
        <v>669</v>
      </c>
      <c r="B509" s="3" t="s">
        <v>1225</v>
      </c>
      <c r="C509" s="3" t="s">
        <v>1249</v>
      </c>
      <c r="D509" s="3" t="s">
        <v>1238</v>
      </c>
    </row>
    <row r="510" spans="1:4" ht="14.25" customHeight="1">
      <c r="A510" s="2" t="s">
        <v>670</v>
      </c>
      <c r="B510" s="3" t="s">
        <v>1248</v>
      </c>
      <c r="C510" s="3" t="s">
        <v>1240</v>
      </c>
      <c r="D510" s="3" t="s">
        <v>1241</v>
      </c>
    </row>
    <row r="511" spans="1:4" ht="14.25" customHeight="1">
      <c r="A511" s="2" t="s">
        <v>671</v>
      </c>
      <c r="B511" s="3" t="s">
        <v>1228</v>
      </c>
      <c r="C511" s="3" t="s">
        <v>1229</v>
      </c>
      <c r="D511" s="3" t="s">
        <v>1238</v>
      </c>
    </row>
    <row r="512" spans="1:4" ht="14.25" customHeight="1">
      <c r="A512" s="2" t="s">
        <v>672</v>
      </c>
      <c r="B512" s="3" t="s">
        <v>1230</v>
      </c>
      <c r="C512" s="3" t="s">
        <v>1233</v>
      </c>
      <c r="D512" s="3" t="s">
        <v>1232</v>
      </c>
    </row>
    <row r="513" spans="1:4" ht="14.25" customHeight="1">
      <c r="A513" s="2" t="s">
        <v>673</v>
      </c>
      <c r="B513" s="3" t="s">
        <v>1225</v>
      </c>
      <c r="C513" s="3" t="s">
        <v>1226</v>
      </c>
      <c r="D513" s="3" t="s">
        <v>1232</v>
      </c>
    </row>
    <row r="514" spans="1:4" ht="14.25" customHeight="1">
      <c r="A514" s="2" t="s">
        <v>674</v>
      </c>
      <c r="B514" s="3" t="s">
        <v>1228</v>
      </c>
      <c r="C514" s="3" t="s">
        <v>1229</v>
      </c>
      <c r="D514" s="3" t="s">
        <v>1238</v>
      </c>
    </row>
    <row r="515" spans="1:4" ht="14.25" customHeight="1">
      <c r="A515" s="2" t="s">
        <v>675</v>
      </c>
      <c r="B515" s="3" t="s">
        <v>1228</v>
      </c>
      <c r="C515" s="3" t="s">
        <v>1247</v>
      </c>
      <c r="D515" s="3" t="s">
        <v>1238</v>
      </c>
    </row>
    <row r="516" spans="1:4" ht="14.25" customHeight="1">
      <c r="A516" s="2" t="s">
        <v>676</v>
      </c>
      <c r="B516" s="3" t="s">
        <v>1228</v>
      </c>
      <c r="C516" s="3" t="s">
        <v>1245</v>
      </c>
      <c r="D516" s="3" t="s">
        <v>1227</v>
      </c>
    </row>
    <row r="517" spans="1:4" ht="14.25" customHeight="1">
      <c r="A517" s="2" t="s">
        <v>677</v>
      </c>
      <c r="B517" s="3" t="s">
        <v>1225</v>
      </c>
      <c r="C517" s="3" t="s">
        <v>1244</v>
      </c>
      <c r="D517" s="3" t="s">
        <v>1238</v>
      </c>
    </row>
    <row r="518" spans="1:4" ht="14.25" customHeight="1">
      <c r="A518" s="2" t="s">
        <v>678</v>
      </c>
      <c r="B518" s="3" t="s">
        <v>1230</v>
      </c>
      <c r="C518" s="3" t="s">
        <v>1243</v>
      </c>
      <c r="D518" s="3" t="s">
        <v>1232</v>
      </c>
    </row>
    <row r="519" spans="1:4" ht="14.25" customHeight="1">
      <c r="A519" s="2" t="s">
        <v>679</v>
      </c>
      <c r="B519" s="3" t="s">
        <v>1236</v>
      </c>
      <c r="C519" s="3" t="s">
        <v>1237</v>
      </c>
      <c r="D519" s="3" t="s">
        <v>1232</v>
      </c>
    </row>
    <row r="520" spans="1:4" ht="14.25" customHeight="1">
      <c r="A520" s="2" t="s">
        <v>680</v>
      </c>
      <c r="B520" s="3" t="s">
        <v>1225</v>
      </c>
      <c r="C520" s="3" t="s">
        <v>1249</v>
      </c>
      <c r="D520" s="3" t="s">
        <v>1227</v>
      </c>
    </row>
    <row r="521" spans="1:4" ht="14.25" customHeight="1">
      <c r="A521" s="2" t="s">
        <v>681</v>
      </c>
      <c r="B521" s="3" t="s">
        <v>1225</v>
      </c>
      <c r="C521" s="3" t="s">
        <v>1249</v>
      </c>
      <c r="D521" s="3" t="s">
        <v>1238</v>
      </c>
    </row>
    <row r="522" spans="1:4" ht="14.25" customHeight="1">
      <c r="A522" s="2" t="s">
        <v>682</v>
      </c>
      <c r="B522" s="3" t="s">
        <v>1234</v>
      </c>
      <c r="C522" s="3" t="s">
        <v>1237</v>
      </c>
      <c r="D522" s="3" t="s">
        <v>1232</v>
      </c>
    </row>
    <row r="523" spans="1:4" ht="14.25" customHeight="1">
      <c r="A523" s="2" t="s">
        <v>683</v>
      </c>
      <c r="B523" s="3" t="s">
        <v>1234</v>
      </c>
      <c r="C523" s="3" t="s">
        <v>1235</v>
      </c>
      <c r="D523" s="3" t="s">
        <v>1238</v>
      </c>
    </row>
    <row r="524" spans="1:4" ht="14.25" customHeight="1">
      <c r="A524" s="2" t="s">
        <v>685</v>
      </c>
      <c r="B524" s="3" t="s">
        <v>1228</v>
      </c>
      <c r="C524" s="3" t="s">
        <v>1246</v>
      </c>
      <c r="D524" s="3" t="s">
        <v>1232</v>
      </c>
    </row>
    <row r="525" spans="1:4" ht="14.25" customHeight="1">
      <c r="A525" s="2" t="s">
        <v>686</v>
      </c>
      <c r="B525" s="3" t="s">
        <v>1248</v>
      </c>
      <c r="C525" s="3" t="s">
        <v>1240</v>
      </c>
      <c r="D525" s="3" t="s">
        <v>1241</v>
      </c>
    </row>
    <row r="526" spans="1:4" ht="14.25" customHeight="1">
      <c r="A526" s="2" t="s">
        <v>687</v>
      </c>
      <c r="B526" s="3" t="s">
        <v>1228</v>
      </c>
      <c r="C526" s="3" t="s">
        <v>1229</v>
      </c>
      <c r="D526" s="3" t="s">
        <v>1227</v>
      </c>
    </row>
    <row r="527" spans="1:4" ht="14.25" customHeight="1">
      <c r="A527" s="2" t="s">
        <v>688</v>
      </c>
      <c r="B527" s="3" t="s">
        <v>1228</v>
      </c>
      <c r="C527" s="3" t="s">
        <v>1245</v>
      </c>
      <c r="D527" s="3" t="s">
        <v>1232</v>
      </c>
    </row>
    <row r="528" spans="1:4" ht="14.25" customHeight="1">
      <c r="A528" s="2" t="s">
        <v>689</v>
      </c>
      <c r="B528" s="3" t="s">
        <v>1225</v>
      </c>
      <c r="C528" s="3" t="s">
        <v>1226</v>
      </c>
      <c r="D528" s="3" t="s">
        <v>1238</v>
      </c>
    </row>
    <row r="529" spans="1:4" ht="14.25" customHeight="1">
      <c r="A529" s="2" t="s">
        <v>690</v>
      </c>
      <c r="B529" s="3" t="s">
        <v>1228</v>
      </c>
      <c r="C529" s="3" t="s">
        <v>1246</v>
      </c>
      <c r="D529" s="3" t="s">
        <v>1238</v>
      </c>
    </row>
    <row r="530" spans="1:4" ht="14.25" customHeight="1">
      <c r="A530" s="2" t="s">
        <v>691</v>
      </c>
      <c r="B530" s="3" t="s">
        <v>1248</v>
      </c>
      <c r="C530" s="3" t="s">
        <v>1240</v>
      </c>
      <c r="D530" s="3" t="s">
        <v>1241</v>
      </c>
    </row>
    <row r="531" spans="1:4" ht="14.25" customHeight="1">
      <c r="A531" s="2" t="s">
        <v>693</v>
      </c>
      <c r="B531" s="3" t="s">
        <v>1228</v>
      </c>
      <c r="C531" s="3" t="s">
        <v>1245</v>
      </c>
      <c r="D531" s="3" t="s">
        <v>1238</v>
      </c>
    </row>
    <row r="532" spans="1:4" ht="14.25" customHeight="1">
      <c r="A532" s="2" t="s">
        <v>694</v>
      </c>
      <c r="B532" s="3" t="s">
        <v>1230</v>
      </c>
      <c r="C532" s="3" t="s">
        <v>1243</v>
      </c>
      <c r="D532" s="3" t="s">
        <v>1232</v>
      </c>
    </row>
    <row r="533" spans="1:4" ht="14.25" customHeight="1">
      <c r="A533" s="2" t="s">
        <v>695</v>
      </c>
      <c r="B533" s="3" t="s">
        <v>1225</v>
      </c>
      <c r="C533" s="3" t="s">
        <v>1226</v>
      </c>
      <c r="D533" s="3" t="s">
        <v>1238</v>
      </c>
    </row>
    <row r="534" spans="1:4" ht="14.25" customHeight="1">
      <c r="A534" s="2" t="s">
        <v>696</v>
      </c>
      <c r="B534" s="3" t="s">
        <v>1248</v>
      </c>
      <c r="C534" s="3" t="s">
        <v>1240</v>
      </c>
      <c r="D534" s="3" t="s">
        <v>1241</v>
      </c>
    </row>
    <row r="535" spans="1:4" ht="14.25" customHeight="1">
      <c r="A535" s="2" t="s">
        <v>697</v>
      </c>
      <c r="B535" s="3" t="s">
        <v>1228</v>
      </c>
      <c r="C535" s="3" t="s">
        <v>1247</v>
      </c>
      <c r="D535" s="3" t="s">
        <v>1232</v>
      </c>
    </row>
    <row r="536" spans="1:4" ht="14.25" customHeight="1">
      <c r="A536" s="2" t="s">
        <v>698</v>
      </c>
      <c r="B536" s="3" t="s">
        <v>1225</v>
      </c>
      <c r="C536" s="3" t="s">
        <v>1226</v>
      </c>
      <c r="D536" s="3" t="s">
        <v>1232</v>
      </c>
    </row>
    <row r="537" spans="1:4" ht="14.25" customHeight="1">
      <c r="A537" s="2" t="s">
        <v>699</v>
      </c>
      <c r="B537" s="3" t="s">
        <v>1236</v>
      </c>
      <c r="C537" s="3" t="s">
        <v>1237</v>
      </c>
      <c r="D537" s="3" t="s">
        <v>1227</v>
      </c>
    </row>
    <row r="538" spans="1:4" ht="14.25" customHeight="1">
      <c r="A538" s="2" t="s">
        <v>700</v>
      </c>
      <c r="B538" s="3" t="s">
        <v>1228</v>
      </c>
      <c r="C538" s="3" t="s">
        <v>1246</v>
      </c>
      <c r="D538" s="3" t="s">
        <v>1232</v>
      </c>
    </row>
    <row r="539" spans="1:4" ht="14.25" customHeight="1">
      <c r="A539" s="2" t="s">
        <v>701</v>
      </c>
      <c r="B539" s="3" t="s">
        <v>1239</v>
      </c>
      <c r="C539" s="3" t="s">
        <v>1242</v>
      </c>
      <c r="D539" s="3" t="s">
        <v>1241</v>
      </c>
    </row>
    <row r="540" spans="1:4" ht="14.25" customHeight="1">
      <c r="A540" s="2" t="s">
        <v>702</v>
      </c>
      <c r="B540" s="3" t="s">
        <v>1225</v>
      </c>
      <c r="C540" s="3" t="s">
        <v>1226</v>
      </c>
      <c r="D540" s="3" t="s">
        <v>1227</v>
      </c>
    </row>
    <row r="541" spans="1:4" ht="14.25" customHeight="1">
      <c r="A541" s="2" t="s">
        <v>703</v>
      </c>
      <c r="B541" s="3" t="s">
        <v>1228</v>
      </c>
      <c r="C541" s="3" t="s">
        <v>1245</v>
      </c>
      <c r="D541" s="3" t="s">
        <v>1238</v>
      </c>
    </row>
    <row r="542" spans="1:4" ht="14.25" customHeight="1">
      <c r="A542" s="2" t="s">
        <v>705</v>
      </c>
      <c r="B542" s="3" t="s">
        <v>1228</v>
      </c>
      <c r="C542" s="3" t="s">
        <v>1246</v>
      </c>
      <c r="D542" s="3" t="s">
        <v>1227</v>
      </c>
    </row>
    <row r="543" spans="1:4" ht="14.25" customHeight="1">
      <c r="A543" s="2" t="s">
        <v>706</v>
      </c>
      <c r="B543" s="3" t="s">
        <v>1228</v>
      </c>
      <c r="C543" s="3" t="s">
        <v>1247</v>
      </c>
      <c r="D543" s="3" t="s">
        <v>1238</v>
      </c>
    </row>
    <row r="544" spans="1:4" ht="14.25" customHeight="1">
      <c r="A544" s="2" t="s">
        <v>707</v>
      </c>
      <c r="B544" s="3" t="s">
        <v>1225</v>
      </c>
      <c r="C544" s="3" t="s">
        <v>1226</v>
      </c>
      <c r="D544" s="3" t="s">
        <v>1238</v>
      </c>
    </row>
    <row r="545" spans="1:4" ht="14.25" customHeight="1">
      <c r="A545" s="2" t="s">
        <v>708</v>
      </c>
      <c r="B545" s="3" t="s">
        <v>1225</v>
      </c>
      <c r="C545" s="3" t="s">
        <v>1249</v>
      </c>
      <c r="D545" s="3" t="s">
        <v>1238</v>
      </c>
    </row>
    <row r="546" spans="1:4" ht="14.25" customHeight="1">
      <c r="A546" s="2" t="s">
        <v>709</v>
      </c>
      <c r="B546" s="3" t="s">
        <v>1230</v>
      </c>
      <c r="C546" s="3" t="s">
        <v>1233</v>
      </c>
      <c r="D546" s="3" t="s">
        <v>1232</v>
      </c>
    </row>
    <row r="547" spans="1:4" ht="14.25" customHeight="1">
      <c r="A547" s="2" t="s">
        <v>710</v>
      </c>
      <c r="B547" s="3" t="s">
        <v>1225</v>
      </c>
      <c r="C547" s="3" t="s">
        <v>1249</v>
      </c>
      <c r="D547" s="3" t="s">
        <v>1238</v>
      </c>
    </row>
    <row r="548" spans="1:4" ht="14.25" customHeight="1">
      <c r="A548" s="2" t="s">
        <v>711</v>
      </c>
      <c r="B548" s="3" t="s">
        <v>1236</v>
      </c>
      <c r="C548" s="3" t="s">
        <v>1251</v>
      </c>
      <c r="D548" s="3" t="s">
        <v>1232</v>
      </c>
    </row>
    <row r="549" spans="1:4" ht="14.25" customHeight="1">
      <c r="A549" s="2" t="s">
        <v>712</v>
      </c>
      <c r="B549" s="3" t="s">
        <v>1225</v>
      </c>
      <c r="C549" s="3" t="s">
        <v>1244</v>
      </c>
      <c r="D549" s="3" t="s">
        <v>1227</v>
      </c>
    </row>
    <row r="550" spans="1:4" ht="14.25" customHeight="1">
      <c r="A550" s="2" t="s">
        <v>713</v>
      </c>
      <c r="B550" s="3" t="s">
        <v>1248</v>
      </c>
      <c r="C550" s="3" t="s">
        <v>1240</v>
      </c>
      <c r="D550" s="3" t="s">
        <v>1241</v>
      </c>
    </row>
    <row r="551" spans="1:4" ht="14.25" customHeight="1">
      <c r="A551" s="2" t="s">
        <v>714</v>
      </c>
      <c r="B551" s="3" t="s">
        <v>1236</v>
      </c>
      <c r="C551" s="3" t="s">
        <v>1252</v>
      </c>
      <c r="D551" s="3" t="s">
        <v>1238</v>
      </c>
    </row>
    <row r="552" spans="1:4" ht="14.25" customHeight="1">
      <c r="A552" s="2" t="s">
        <v>715</v>
      </c>
      <c r="B552" s="3" t="s">
        <v>1234</v>
      </c>
      <c r="C552" s="3" t="s">
        <v>1252</v>
      </c>
      <c r="D552" s="3" t="s">
        <v>1238</v>
      </c>
    </row>
    <row r="553" spans="1:4" ht="14.25" customHeight="1">
      <c r="A553" s="2" t="s">
        <v>716</v>
      </c>
      <c r="B553" s="3" t="s">
        <v>1234</v>
      </c>
      <c r="C553" s="3" t="s">
        <v>1252</v>
      </c>
      <c r="D553" s="3" t="s">
        <v>1238</v>
      </c>
    </row>
    <row r="554" spans="1:4" ht="14.25" customHeight="1">
      <c r="A554" s="2" t="s">
        <v>717</v>
      </c>
      <c r="B554" s="3" t="s">
        <v>1228</v>
      </c>
      <c r="C554" s="3" t="s">
        <v>1247</v>
      </c>
      <c r="D554" s="3" t="s">
        <v>1227</v>
      </c>
    </row>
    <row r="555" spans="1:4" ht="14.25" customHeight="1">
      <c r="A555" s="2" t="s">
        <v>718</v>
      </c>
      <c r="B555" s="3" t="s">
        <v>1225</v>
      </c>
      <c r="C555" s="3" t="s">
        <v>1249</v>
      </c>
      <c r="D555" s="3" t="s">
        <v>1227</v>
      </c>
    </row>
    <row r="556" spans="1:4" ht="14.25" customHeight="1">
      <c r="A556" s="2" t="s">
        <v>719</v>
      </c>
      <c r="B556" s="3" t="s">
        <v>1234</v>
      </c>
      <c r="C556" s="3" t="s">
        <v>1237</v>
      </c>
      <c r="D556" s="3" t="s">
        <v>1227</v>
      </c>
    </row>
    <row r="557" spans="1:4" ht="14.25" customHeight="1">
      <c r="A557" s="2" t="s">
        <v>720</v>
      </c>
      <c r="B557" s="3" t="s">
        <v>1225</v>
      </c>
      <c r="C557" s="3" t="s">
        <v>1249</v>
      </c>
      <c r="D557" s="3" t="s">
        <v>1227</v>
      </c>
    </row>
    <row r="558" spans="1:4" ht="14.25" customHeight="1">
      <c r="A558" s="2" t="s">
        <v>721</v>
      </c>
      <c r="B558" s="3" t="s">
        <v>1230</v>
      </c>
      <c r="C558" s="3" t="s">
        <v>1231</v>
      </c>
      <c r="D558" s="3" t="s">
        <v>1232</v>
      </c>
    </row>
    <row r="559" spans="1:4" ht="14.25" customHeight="1">
      <c r="A559" s="2" t="s">
        <v>722</v>
      </c>
      <c r="B559" s="3" t="s">
        <v>1228</v>
      </c>
      <c r="C559" s="3" t="s">
        <v>1247</v>
      </c>
      <c r="D559" s="3" t="s">
        <v>1232</v>
      </c>
    </row>
    <row r="560" spans="1:4" ht="14.25" customHeight="1">
      <c r="A560" s="2" t="s">
        <v>723</v>
      </c>
      <c r="B560" s="3" t="s">
        <v>1239</v>
      </c>
      <c r="C560" s="3" t="s">
        <v>1242</v>
      </c>
      <c r="D560" s="3" t="s">
        <v>1241</v>
      </c>
    </row>
    <row r="561" spans="1:4" ht="14.25" customHeight="1">
      <c r="A561" s="2" t="s">
        <v>724</v>
      </c>
      <c r="B561" s="3" t="s">
        <v>1248</v>
      </c>
      <c r="C561" s="3" t="s">
        <v>1240</v>
      </c>
      <c r="D561" s="3" t="s">
        <v>1241</v>
      </c>
    </row>
    <row r="562" spans="1:4" ht="14.25" customHeight="1">
      <c r="A562" s="2" t="s">
        <v>725</v>
      </c>
      <c r="B562" s="3" t="s">
        <v>1225</v>
      </c>
      <c r="C562" s="3" t="s">
        <v>1249</v>
      </c>
      <c r="D562" s="3" t="s">
        <v>1232</v>
      </c>
    </row>
    <row r="563" spans="1:4" ht="14.25" customHeight="1">
      <c r="A563" s="2" t="s">
        <v>726</v>
      </c>
      <c r="B563" s="3" t="s">
        <v>1225</v>
      </c>
      <c r="C563" s="3" t="s">
        <v>1250</v>
      </c>
      <c r="D563" s="3" t="s">
        <v>1227</v>
      </c>
    </row>
    <row r="564" spans="1:4" ht="14.25" customHeight="1">
      <c r="A564" s="2" t="s">
        <v>727</v>
      </c>
      <c r="B564" s="3" t="s">
        <v>1234</v>
      </c>
      <c r="C564" s="3" t="s">
        <v>1235</v>
      </c>
      <c r="D564" s="3" t="s">
        <v>1227</v>
      </c>
    </row>
    <row r="565" spans="1:4" ht="14.25" customHeight="1">
      <c r="A565" s="2" t="s">
        <v>728</v>
      </c>
      <c r="B565" s="3" t="s">
        <v>1234</v>
      </c>
      <c r="C565" s="3" t="s">
        <v>1237</v>
      </c>
      <c r="D565" s="3" t="s">
        <v>1232</v>
      </c>
    </row>
    <row r="566" spans="1:4" ht="14.25" customHeight="1">
      <c r="A566" s="2" t="s">
        <v>729</v>
      </c>
      <c r="B566" s="3" t="s">
        <v>1228</v>
      </c>
      <c r="C566" s="3" t="s">
        <v>1247</v>
      </c>
      <c r="D566" s="3" t="s">
        <v>1238</v>
      </c>
    </row>
    <row r="567" spans="1:4" ht="14.25" customHeight="1">
      <c r="A567" s="2" t="s">
        <v>730</v>
      </c>
      <c r="B567" s="3" t="s">
        <v>1239</v>
      </c>
      <c r="C567" s="3" t="s">
        <v>1240</v>
      </c>
      <c r="D567" s="3" t="s">
        <v>1241</v>
      </c>
    </row>
    <row r="568" spans="1:4" ht="14.25" customHeight="1">
      <c r="A568" s="2" t="s">
        <v>731</v>
      </c>
      <c r="B568" s="3" t="s">
        <v>1228</v>
      </c>
      <c r="C568" s="3" t="s">
        <v>1229</v>
      </c>
      <c r="D568" s="3" t="s">
        <v>1227</v>
      </c>
    </row>
    <row r="569" spans="1:4" ht="14.25" customHeight="1">
      <c r="A569" s="2" t="s">
        <v>732</v>
      </c>
      <c r="B569" s="3" t="s">
        <v>1234</v>
      </c>
      <c r="C569" s="3" t="s">
        <v>1237</v>
      </c>
      <c r="D569" s="3" t="s">
        <v>1232</v>
      </c>
    </row>
    <row r="570" spans="1:4" ht="14.25" customHeight="1">
      <c r="A570" s="2" t="s">
        <v>733</v>
      </c>
      <c r="B570" s="3" t="s">
        <v>1228</v>
      </c>
      <c r="C570" s="3" t="s">
        <v>1246</v>
      </c>
      <c r="D570" s="3" t="s">
        <v>1232</v>
      </c>
    </row>
    <row r="571" spans="1:4" ht="14.25" customHeight="1">
      <c r="A571" s="2" t="s">
        <v>734</v>
      </c>
      <c r="B571" s="3" t="s">
        <v>1236</v>
      </c>
      <c r="C571" s="3" t="s">
        <v>1235</v>
      </c>
      <c r="D571" s="3" t="s">
        <v>1227</v>
      </c>
    </row>
    <row r="572" spans="1:4" ht="14.25" customHeight="1">
      <c r="A572" s="2" t="s">
        <v>735</v>
      </c>
      <c r="B572" s="3" t="s">
        <v>1230</v>
      </c>
      <c r="C572" s="3" t="s">
        <v>1243</v>
      </c>
      <c r="D572" s="3" t="s">
        <v>1232</v>
      </c>
    </row>
    <row r="573" spans="1:4" ht="14.25" customHeight="1">
      <c r="A573" s="2" t="s">
        <v>737</v>
      </c>
      <c r="B573" s="3" t="s">
        <v>1228</v>
      </c>
      <c r="C573" s="3" t="s">
        <v>1245</v>
      </c>
      <c r="D573" s="3" t="s">
        <v>1232</v>
      </c>
    </row>
    <row r="574" spans="1:4" ht="14.25" customHeight="1">
      <c r="A574" s="2" t="s">
        <v>739</v>
      </c>
      <c r="B574" s="3" t="s">
        <v>1228</v>
      </c>
      <c r="C574" s="3" t="s">
        <v>1246</v>
      </c>
      <c r="D574" s="3" t="s">
        <v>1232</v>
      </c>
    </row>
    <row r="575" spans="1:4" ht="14.25" customHeight="1">
      <c r="A575" s="2" t="s">
        <v>741</v>
      </c>
      <c r="B575" s="3" t="s">
        <v>1225</v>
      </c>
      <c r="C575" s="3" t="s">
        <v>1226</v>
      </c>
      <c r="D575" s="3" t="s">
        <v>1227</v>
      </c>
    </row>
    <row r="576" spans="1:4" ht="14.25" customHeight="1">
      <c r="A576" s="2" t="s">
        <v>743</v>
      </c>
      <c r="B576" s="3" t="s">
        <v>1230</v>
      </c>
      <c r="C576" s="3" t="s">
        <v>1233</v>
      </c>
      <c r="D576" s="3" t="s">
        <v>1232</v>
      </c>
    </row>
    <row r="577" spans="1:4" ht="14.25" customHeight="1">
      <c r="A577" s="2" t="s">
        <v>744</v>
      </c>
      <c r="B577" s="3" t="s">
        <v>1225</v>
      </c>
      <c r="C577" s="3" t="s">
        <v>1250</v>
      </c>
      <c r="D577" s="3" t="s">
        <v>1227</v>
      </c>
    </row>
    <row r="578" spans="1:4" ht="14.25" customHeight="1">
      <c r="A578" s="2" t="s">
        <v>745</v>
      </c>
      <c r="B578" s="3" t="s">
        <v>1225</v>
      </c>
      <c r="C578" s="3" t="s">
        <v>1249</v>
      </c>
      <c r="D578" s="3" t="s">
        <v>1227</v>
      </c>
    </row>
    <row r="579" spans="1:4" ht="14.25" customHeight="1">
      <c r="A579" s="2" t="s">
        <v>747</v>
      </c>
      <c r="B579" s="3" t="s">
        <v>1225</v>
      </c>
      <c r="C579" s="3" t="s">
        <v>1244</v>
      </c>
      <c r="D579" s="3" t="s">
        <v>1227</v>
      </c>
    </row>
    <row r="580" spans="1:4" ht="14.25" customHeight="1">
      <c r="A580" s="2" t="s">
        <v>748</v>
      </c>
      <c r="B580" s="3" t="s">
        <v>1225</v>
      </c>
      <c r="C580" s="3" t="s">
        <v>1226</v>
      </c>
      <c r="D580" s="3" t="s">
        <v>1232</v>
      </c>
    </row>
    <row r="581" spans="1:4" ht="14.25" customHeight="1">
      <c r="A581" s="2" t="s">
        <v>749</v>
      </c>
      <c r="B581" s="3" t="s">
        <v>1225</v>
      </c>
      <c r="C581" s="3" t="s">
        <v>1226</v>
      </c>
      <c r="D581" s="3" t="s">
        <v>1232</v>
      </c>
    </row>
    <row r="582" spans="1:4" ht="14.25" customHeight="1">
      <c r="A582" s="2" t="s">
        <v>750</v>
      </c>
      <c r="B582" s="3" t="s">
        <v>1228</v>
      </c>
      <c r="C582" s="3" t="s">
        <v>1246</v>
      </c>
      <c r="D582" s="3" t="s">
        <v>1227</v>
      </c>
    </row>
    <row r="583" spans="1:4" ht="14.25" customHeight="1">
      <c r="A583" s="2" t="s">
        <v>752</v>
      </c>
      <c r="B583" s="3" t="s">
        <v>1228</v>
      </c>
      <c r="C583" s="3" t="s">
        <v>1246</v>
      </c>
      <c r="D583" s="3" t="s">
        <v>1232</v>
      </c>
    </row>
    <row r="584" spans="1:4" ht="14.25" customHeight="1">
      <c r="A584" s="2" t="s">
        <v>753</v>
      </c>
      <c r="B584" s="3" t="s">
        <v>1225</v>
      </c>
      <c r="C584" s="3" t="s">
        <v>1250</v>
      </c>
      <c r="D584" s="3" t="s">
        <v>1238</v>
      </c>
    </row>
    <row r="585" spans="1:4" ht="14.25" customHeight="1">
      <c r="A585" s="2" t="s">
        <v>754</v>
      </c>
      <c r="B585" s="3" t="s">
        <v>1225</v>
      </c>
      <c r="C585" s="3" t="s">
        <v>1226</v>
      </c>
      <c r="D585" s="3" t="s">
        <v>1227</v>
      </c>
    </row>
    <row r="586" spans="1:4" ht="14.25" customHeight="1">
      <c r="A586" s="2" t="s">
        <v>755</v>
      </c>
      <c r="B586" s="3" t="s">
        <v>1234</v>
      </c>
      <c r="C586" s="3" t="s">
        <v>1235</v>
      </c>
      <c r="D586" s="3" t="s">
        <v>1227</v>
      </c>
    </row>
    <row r="587" spans="1:4" ht="14.25" customHeight="1">
      <c r="A587" s="2" t="s">
        <v>756</v>
      </c>
      <c r="B587" s="3" t="s">
        <v>1234</v>
      </c>
      <c r="C587" s="3" t="s">
        <v>1251</v>
      </c>
      <c r="D587" s="3" t="s">
        <v>1227</v>
      </c>
    </row>
    <row r="588" spans="1:4" ht="14.25" customHeight="1">
      <c r="A588" s="2" t="s">
        <v>758</v>
      </c>
      <c r="B588" s="3" t="s">
        <v>1225</v>
      </c>
      <c r="C588" s="3" t="s">
        <v>1250</v>
      </c>
      <c r="D588" s="3" t="s">
        <v>1227</v>
      </c>
    </row>
    <row r="589" spans="1:4" ht="14.25" customHeight="1">
      <c r="A589" s="2" t="s">
        <v>759</v>
      </c>
      <c r="B589" s="3" t="s">
        <v>1228</v>
      </c>
      <c r="C589" s="3" t="s">
        <v>1247</v>
      </c>
      <c r="D589" s="3" t="s">
        <v>1227</v>
      </c>
    </row>
    <row r="590" spans="1:4" ht="14.25" customHeight="1">
      <c r="A590" s="2" t="s">
        <v>760</v>
      </c>
      <c r="B590" s="3" t="s">
        <v>1225</v>
      </c>
      <c r="C590" s="3" t="s">
        <v>1244</v>
      </c>
      <c r="D590" s="3" t="s">
        <v>1232</v>
      </c>
    </row>
    <row r="591" spans="1:4" ht="14.25" customHeight="1">
      <c r="A591" s="2" t="s">
        <v>761</v>
      </c>
      <c r="B591" s="3" t="s">
        <v>1228</v>
      </c>
      <c r="C591" s="3" t="s">
        <v>1245</v>
      </c>
      <c r="D591" s="3" t="s">
        <v>1227</v>
      </c>
    </row>
    <row r="592" spans="1:4" ht="14.25" customHeight="1">
      <c r="A592" s="2" t="s">
        <v>762</v>
      </c>
      <c r="B592" s="3" t="s">
        <v>1225</v>
      </c>
      <c r="C592" s="3" t="s">
        <v>1250</v>
      </c>
      <c r="D592" s="3" t="s">
        <v>1227</v>
      </c>
    </row>
    <row r="593" spans="1:4" ht="14.25" customHeight="1">
      <c r="A593" s="2" t="s">
        <v>763</v>
      </c>
      <c r="B593" s="3" t="s">
        <v>1236</v>
      </c>
      <c r="C593" s="3" t="s">
        <v>1252</v>
      </c>
      <c r="D593" s="3" t="s">
        <v>1232</v>
      </c>
    </row>
    <row r="594" spans="1:4" ht="14.25" customHeight="1">
      <c r="A594" s="2" t="s">
        <v>764</v>
      </c>
      <c r="B594" s="3" t="s">
        <v>1225</v>
      </c>
      <c r="C594" s="3" t="s">
        <v>1250</v>
      </c>
      <c r="D594" s="3" t="s">
        <v>1232</v>
      </c>
    </row>
    <row r="595" spans="1:4" ht="14.25" customHeight="1">
      <c r="A595" s="2" t="s">
        <v>765</v>
      </c>
      <c r="B595" s="3" t="s">
        <v>1225</v>
      </c>
      <c r="C595" s="3" t="s">
        <v>1226</v>
      </c>
      <c r="D595" s="3" t="s">
        <v>1232</v>
      </c>
    </row>
    <row r="596" spans="1:4" ht="14.25" customHeight="1">
      <c r="A596" s="2" t="s">
        <v>767</v>
      </c>
      <c r="B596" s="3" t="s">
        <v>1225</v>
      </c>
      <c r="C596" s="3" t="s">
        <v>1226</v>
      </c>
      <c r="D596" s="3" t="s">
        <v>1227</v>
      </c>
    </row>
    <row r="597" spans="1:4" ht="14.25" customHeight="1">
      <c r="A597" s="2" t="s">
        <v>768</v>
      </c>
      <c r="B597" s="3" t="s">
        <v>1236</v>
      </c>
      <c r="C597" s="3" t="s">
        <v>1235</v>
      </c>
      <c r="D597" s="3" t="s">
        <v>1232</v>
      </c>
    </row>
    <row r="598" spans="1:4" ht="14.25" customHeight="1">
      <c r="A598" s="2" t="s">
        <v>769</v>
      </c>
      <c r="B598" s="3" t="s">
        <v>1225</v>
      </c>
      <c r="C598" s="3" t="s">
        <v>1250</v>
      </c>
      <c r="D598" s="3" t="s">
        <v>1232</v>
      </c>
    </row>
    <row r="599" spans="1:4" ht="14.25" customHeight="1">
      <c r="A599" s="2" t="s">
        <v>770</v>
      </c>
      <c r="B599" s="3" t="s">
        <v>1225</v>
      </c>
      <c r="C599" s="3" t="s">
        <v>1244</v>
      </c>
      <c r="D599" s="3" t="s">
        <v>1227</v>
      </c>
    </row>
    <row r="600" spans="1:4" ht="14.25" customHeight="1">
      <c r="A600" s="2" t="s">
        <v>771</v>
      </c>
      <c r="B600" s="3" t="s">
        <v>1228</v>
      </c>
      <c r="C600" s="3" t="s">
        <v>1246</v>
      </c>
      <c r="D600" s="3" t="s">
        <v>1238</v>
      </c>
    </row>
    <row r="601" spans="1:4" ht="14.25" customHeight="1">
      <c r="A601" s="2" t="s">
        <v>772</v>
      </c>
      <c r="B601" s="3" t="s">
        <v>1248</v>
      </c>
      <c r="C601" s="3" t="s">
        <v>1240</v>
      </c>
      <c r="D601" s="3" t="s">
        <v>1241</v>
      </c>
    </row>
    <row r="602" spans="1:4" ht="14.25" customHeight="1">
      <c r="A602" s="2" t="s">
        <v>773</v>
      </c>
      <c r="B602" s="3" t="s">
        <v>1236</v>
      </c>
      <c r="C602" s="3" t="s">
        <v>1235</v>
      </c>
      <c r="D602" s="3" t="s">
        <v>1232</v>
      </c>
    </row>
    <row r="603" spans="1:4" ht="14.25" customHeight="1">
      <c r="A603" s="2" t="s">
        <v>774</v>
      </c>
      <c r="B603" s="3" t="s">
        <v>1236</v>
      </c>
      <c r="C603" s="3" t="s">
        <v>1235</v>
      </c>
      <c r="D603" s="3" t="s">
        <v>1238</v>
      </c>
    </row>
    <row r="604" spans="1:4" ht="14.25" customHeight="1">
      <c r="A604" s="2" t="s">
        <v>776</v>
      </c>
      <c r="B604" s="3" t="s">
        <v>1225</v>
      </c>
      <c r="C604" s="3" t="s">
        <v>1249</v>
      </c>
      <c r="D604" s="3" t="s">
        <v>1232</v>
      </c>
    </row>
    <row r="605" spans="1:4" ht="14.25" customHeight="1">
      <c r="A605" s="2" t="s">
        <v>777</v>
      </c>
      <c r="B605" s="3" t="s">
        <v>1230</v>
      </c>
      <c r="C605" s="3" t="s">
        <v>1231</v>
      </c>
      <c r="D605" s="3" t="s">
        <v>1232</v>
      </c>
    </row>
    <row r="606" spans="1:4" ht="14.25" customHeight="1">
      <c r="A606" s="2" t="s">
        <v>779</v>
      </c>
      <c r="B606" s="3" t="s">
        <v>1228</v>
      </c>
      <c r="C606" s="3" t="s">
        <v>1246</v>
      </c>
      <c r="D606" s="3" t="s">
        <v>1232</v>
      </c>
    </row>
    <row r="607" spans="1:4" ht="14.25" customHeight="1">
      <c r="A607" s="2" t="s">
        <v>780</v>
      </c>
      <c r="B607" s="3" t="s">
        <v>1225</v>
      </c>
      <c r="C607" s="3" t="s">
        <v>1226</v>
      </c>
      <c r="D607" s="3" t="s">
        <v>1227</v>
      </c>
    </row>
    <row r="608" spans="1:4" ht="14.25" customHeight="1">
      <c r="A608" s="2" t="s">
        <v>781</v>
      </c>
      <c r="B608" s="3" t="s">
        <v>1225</v>
      </c>
      <c r="C608" s="3" t="s">
        <v>1250</v>
      </c>
      <c r="D608" s="3" t="s">
        <v>1227</v>
      </c>
    </row>
    <row r="609" spans="1:4" ht="14.25" customHeight="1">
      <c r="A609" s="2" t="s">
        <v>782</v>
      </c>
      <c r="B609" s="3" t="s">
        <v>1225</v>
      </c>
      <c r="C609" s="3" t="s">
        <v>1226</v>
      </c>
      <c r="D609" s="3" t="s">
        <v>1227</v>
      </c>
    </row>
    <row r="610" spans="1:4" ht="14.25" customHeight="1">
      <c r="A610" s="2" t="s">
        <v>783</v>
      </c>
      <c r="B610" s="3" t="s">
        <v>1228</v>
      </c>
      <c r="C610" s="3" t="s">
        <v>1245</v>
      </c>
      <c r="D610" s="3" t="s">
        <v>1227</v>
      </c>
    </row>
    <row r="611" spans="1:4" ht="14.25" customHeight="1">
      <c r="A611" s="2" t="s">
        <v>784</v>
      </c>
      <c r="B611" s="3" t="s">
        <v>1228</v>
      </c>
      <c r="C611" s="3" t="s">
        <v>1247</v>
      </c>
      <c r="D611" s="3" t="s">
        <v>1227</v>
      </c>
    </row>
    <row r="612" spans="1:4" ht="14.25" customHeight="1">
      <c r="A612" s="2" t="s">
        <v>785</v>
      </c>
      <c r="B612" s="3" t="s">
        <v>1225</v>
      </c>
      <c r="C612" s="3" t="s">
        <v>1249</v>
      </c>
      <c r="D612" s="3" t="s">
        <v>1227</v>
      </c>
    </row>
    <row r="613" spans="1:4" ht="14.25" customHeight="1">
      <c r="A613" s="2" t="s">
        <v>786</v>
      </c>
      <c r="B613" s="3" t="s">
        <v>1228</v>
      </c>
      <c r="C613" s="3" t="s">
        <v>1229</v>
      </c>
      <c r="D613" s="3" t="s">
        <v>1238</v>
      </c>
    </row>
    <row r="614" spans="1:4" ht="14.25" customHeight="1">
      <c r="A614" s="2" t="s">
        <v>788</v>
      </c>
      <c r="B614" s="3" t="s">
        <v>1225</v>
      </c>
      <c r="C614" s="3" t="s">
        <v>1226</v>
      </c>
      <c r="D614" s="3" t="s">
        <v>1232</v>
      </c>
    </row>
    <row r="615" spans="1:4" ht="14.25" customHeight="1">
      <c r="A615" s="2" t="s">
        <v>790</v>
      </c>
      <c r="B615" s="3" t="s">
        <v>1225</v>
      </c>
      <c r="C615" s="3" t="s">
        <v>1250</v>
      </c>
      <c r="D615" s="3" t="s">
        <v>1227</v>
      </c>
    </row>
    <row r="616" spans="1:4" ht="14.25" customHeight="1">
      <c r="A616" s="2" t="s">
        <v>791</v>
      </c>
      <c r="B616" s="3" t="s">
        <v>1228</v>
      </c>
      <c r="C616" s="3" t="s">
        <v>1247</v>
      </c>
      <c r="D616" s="3" t="s">
        <v>1227</v>
      </c>
    </row>
    <row r="617" spans="1:4" ht="14.25" customHeight="1">
      <c r="A617" s="2" t="s">
        <v>792</v>
      </c>
      <c r="B617" s="3" t="s">
        <v>1228</v>
      </c>
      <c r="C617" s="3" t="s">
        <v>1246</v>
      </c>
      <c r="D617" s="3" t="s">
        <v>1232</v>
      </c>
    </row>
    <row r="618" spans="1:4" ht="14.25" customHeight="1">
      <c r="A618" s="2" t="s">
        <v>793</v>
      </c>
      <c r="B618" s="3" t="s">
        <v>1234</v>
      </c>
      <c r="C618" s="3" t="s">
        <v>1251</v>
      </c>
      <c r="D618" s="3" t="s">
        <v>1238</v>
      </c>
    </row>
    <row r="619" spans="1:4" ht="14.25" customHeight="1">
      <c r="A619" s="2" t="s">
        <v>794</v>
      </c>
      <c r="B619" s="3" t="s">
        <v>1225</v>
      </c>
      <c r="C619" s="3" t="s">
        <v>1226</v>
      </c>
      <c r="D619" s="3" t="s">
        <v>1227</v>
      </c>
    </row>
    <row r="620" spans="1:4" ht="14.25" customHeight="1">
      <c r="A620" s="2" t="s">
        <v>795</v>
      </c>
      <c r="B620" s="3" t="s">
        <v>1228</v>
      </c>
      <c r="C620" s="3" t="s">
        <v>1246</v>
      </c>
      <c r="D620" s="3" t="s">
        <v>1238</v>
      </c>
    </row>
    <row r="621" spans="1:4" ht="14.25" customHeight="1">
      <c r="A621" s="2" t="s">
        <v>796</v>
      </c>
      <c r="B621" s="3" t="s">
        <v>1236</v>
      </c>
      <c r="C621" s="3" t="s">
        <v>1237</v>
      </c>
      <c r="D621" s="3" t="s">
        <v>1238</v>
      </c>
    </row>
    <row r="622" spans="1:4" ht="14.25" customHeight="1">
      <c r="A622" s="2" t="s">
        <v>797</v>
      </c>
      <c r="B622" s="3" t="s">
        <v>1234</v>
      </c>
      <c r="C622" s="3" t="s">
        <v>1252</v>
      </c>
      <c r="D622" s="3" t="s">
        <v>1238</v>
      </c>
    </row>
    <row r="623" spans="1:4" ht="14.25" customHeight="1">
      <c r="A623" s="2" t="s">
        <v>798</v>
      </c>
      <c r="B623" s="3" t="s">
        <v>1228</v>
      </c>
      <c r="C623" s="3" t="s">
        <v>1246</v>
      </c>
      <c r="D623" s="3" t="s">
        <v>1232</v>
      </c>
    </row>
    <row r="624" spans="1:4" ht="14.25" customHeight="1">
      <c r="A624" s="2" t="s">
        <v>799</v>
      </c>
      <c r="B624" s="3" t="s">
        <v>1230</v>
      </c>
      <c r="C624" s="3" t="s">
        <v>1243</v>
      </c>
      <c r="D624" s="3" t="s">
        <v>1232</v>
      </c>
    </row>
    <row r="625" spans="1:4" ht="14.25" customHeight="1">
      <c r="A625" s="2" t="s">
        <v>800</v>
      </c>
      <c r="B625" s="3" t="s">
        <v>1236</v>
      </c>
      <c r="C625" s="3" t="s">
        <v>1235</v>
      </c>
      <c r="D625" s="3" t="s">
        <v>1227</v>
      </c>
    </row>
    <row r="626" spans="1:4" ht="14.25" customHeight="1">
      <c r="A626" s="2" t="s">
        <v>802</v>
      </c>
      <c r="B626" s="3" t="s">
        <v>1228</v>
      </c>
      <c r="C626" s="3" t="s">
        <v>1245</v>
      </c>
      <c r="D626" s="3" t="s">
        <v>1238</v>
      </c>
    </row>
    <row r="627" spans="1:4" ht="14.25" customHeight="1">
      <c r="A627" s="2" t="s">
        <v>803</v>
      </c>
      <c r="B627" s="3" t="s">
        <v>1228</v>
      </c>
      <c r="C627" s="3" t="s">
        <v>1247</v>
      </c>
      <c r="D627" s="3" t="s">
        <v>1232</v>
      </c>
    </row>
    <row r="628" spans="1:4" ht="14.25" customHeight="1">
      <c r="A628" s="2" t="s">
        <v>804</v>
      </c>
      <c r="B628" s="3" t="s">
        <v>1230</v>
      </c>
      <c r="C628" s="3" t="s">
        <v>1231</v>
      </c>
      <c r="D628" s="3" t="s">
        <v>1232</v>
      </c>
    </row>
    <row r="629" spans="1:4" ht="14.25" customHeight="1">
      <c r="A629" s="2" t="s">
        <v>806</v>
      </c>
      <c r="B629" s="3" t="s">
        <v>1234</v>
      </c>
      <c r="C629" s="3" t="s">
        <v>1237</v>
      </c>
      <c r="D629" s="3" t="s">
        <v>1238</v>
      </c>
    </row>
    <row r="630" spans="1:4" ht="14.25" customHeight="1">
      <c r="A630" s="2" t="s">
        <v>807</v>
      </c>
      <c r="B630" s="3" t="s">
        <v>1225</v>
      </c>
      <c r="C630" s="3" t="s">
        <v>1226</v>
      </c>
      <c r="D630" s="3" t="s">
        <v>1238</v>
      </c>
    </row>
    <row r="631" spans="1:4" ht="14.25" customHeight="1">
      <c r="A631" s="2" t="s">
        <v>809</v>
      </c>
      <c r="B631" s="3" t="s">
        <v>1228</v>
      </c>
      <c r="C631" s="3" t="s">
        <v>1246</v>
      </c>
      <c r="D631" s="3" t="s">
        <v>1238</v>
      </c>
    </row>
    <row r="632" spans="1:4" ht="14.25" customHeight="1">
      <c r="A632" s="2" t="s">
        <v>810</v>
      </c>
      <c r="B632" s="3" t="s">
        <v>1230</v>
      </c>
      <c r="C632" s="3" t="s">
        <v>1233</v>
      </c>
      <c r="D632" s="3" t="s">
        <v>1232</v>
      </c>
    </row>
    <row r="633" spans="1:4" ht="14.25" customHeight="1">
      <c r="A633" s="2" t="s">
        <v>811</v>
      </c>
      <c r="B633" s="3" t="s">
        <v>1236</v>
      </c>
      <c r="C633" s="3" t="s">
        <v>1237</v>
      </c>
      <c r="D633" s="3" t="s">
        <v>1227</v>
      </c>
    </row>
    <row r="634" spans="1:4" ht="14.25" customHeight="1">
      <c r="A634" s="2" t="s">
        <v>812</v>
      </c>
      <c r="B634" s="3" t="s">
        <v>1228</v>
      </c>
      <c r="C634" s="3" t="s">
        <v>1245</v>
      </c>
      <c r="D634" s="3" t="s">
        <v>1227</v>
      </c>
    </row>
    <row r="635" spans="1:4" ht="14.25" customHeight="1">
      <c r="A635" s="2" t="s">
        <v>813</v>
      </c>
      <c r="B635" s="3" t="s">
        <v>1248</v>
      </c>
      <c r="C635" s="3" t="s">
        <v>1240</v>
      </c>
      <c r="D635" s="3" t="s">
        <v>1241</v>
      </c>
    </row>
    <row r="636" spans="1:4" ht="14.25" customHeight="1">
      <c r="A636" s="2" t="s">
        <v>814</v>
      </c>
      <c r="B636" s="3" t="s">
        <v>1239</v>
      </c>
      <c r="C636" s="3" t="s">
        <v>1253</v>
      </c>
      <c r="D636" s="3" t="s">
        <v>1241</v>
      </c>
    </row>
    <row r="637" spans="1:4" ht="14.25" customHeight="1">
      <c r="A637" s="2" t="s">
        <v>815</v>
      </c>
      <c r="B637" s="3" t="s">
        <v>1248</v>
      </c>
      <c r="C637" s="3" t="s">
        <v>1240</v>
      </c>
      <c r="D637" s="3" t="s">
        <v>1241</v>
      </c>
    </row>
    <row r="638" spans="1:4" ht="14.25" customHeight="1">
      <c r="A638" s="2" t="s">
        <v>816</v>
      </c>
      <c r="B638" s="3" t="s">
        <v>1225</v>
      </c>
      <c r="C638" s="3" t="s">
        <v>1244</v>
      </c>
      <c r="D638" s="3" t="s">
        <v>1232</v>
      </c>
    </row>
    <row r="639" spans="1:4" ht="14.25" customHeight="1">
      <c r="A639" s="2" t="s">
        <v>817</v>
      </c>
      <c r="B639" s="3" t="s">
        <v>1225</v>
      </c>
      <c r="C639" s="3" t="s">
        <v>1226</v>
      </c>
      <c r="D639" s="3" t="s">
        <v>1238</v>
      </c>
    </row>
    <row r="640" spans="1:4" ht="14.25" customHeight="1">
      <c r="A640" s="2" t="s">
        <v>818</v>
      </c>
      <c r="B640" s="3" t="s">
        <v>1225</v>
      </c>
      <c r="C640" s="3" t="s">
        <v>1249</v>
      </c>
      <c r="D640" s="3" t="s">
        <v>1238</v>
      </c>
    </row>
    <row r="641" spans="1:4" ht="14.25" customHeight="1">
      <c r="A641" s="2" t="s">
        <v>820</v>
      </c>
      <c r="B641" s="3" t="s">
        <v>1234</v>
      </c>
      <c r="C641" s="3" t="s">
        <v>1237</v>
      </c>
      <c r="D641" s="3" t="s">
        <v>1232</v>
      </c>
    </row>
    <row r="642" spans="1:4" ht="14.25" customHeight="1">
      <c r="A642" s="2" t="s">
        <v>821</v>
      </c>
      <c r="B642" s="3" t="s">
        <v>1225</v>
      </c>
      <c r="C642" s="3" t="s">
        <v>1226</v>
      </c>
      <c r="D642" s="3" t="s">
        <v>1238</v>
      </c>
    </row>
    <row r="643" spans="1:4" ht="14.25" customHeight="1">
      <c r="A643" s="2" t="s">
        <v>822</v>
      </c>
      <c r="B643" s="3" t="s">
        <v>1239</v>
      </c>
      <c r="C643" s="3" t="s">
        <v>1242</v>
      </c>
      <c r="D643" s="3" t="s">
        <v>1241</v>
      </c>
    </row>
    <row r="644" spans="1:4" ht="14.25" customHeight="1">
      <c r="A644" s="2" t="s">
        <v>823</v>
      </c>
      <c r="B644" s="3" t="s">
        <v>1225</v>
      </c>
      <c r="C644" s="3" t="s">
        <v>1250</v>
      </c>
      <c r="D644" s="3" t="s">
        <v>1227</v>
      </c>
    </row>
    <row r="645" spans="1:4" ht="14.25" customHeight="1">
      <c r="A645" s="2" t="s">
        <v>824</v>
      </c>
      <c r="B645" s="3" t="s">
        <v>1225</v>
      </c>
      <c r="C645" s="3" t="s">
        <v>1244</v>
      </c>
      <c r="D645" s="3" t="s">
        <v>1232</v>
      </c>
    </row>
    <row r="646" spans="1:4" ht="14.25" customHeight="1">
      <c r="A646" s="2" t="s">
        <v>825</v>
      </c>
      <c r="B646" s="3" t="s">
        <v>1230</v>
      </c>
      <c r="C646" s="3" t="s">
        <v>1233</v>
      </c>
      <c r="D646" s="3" t="s">
        <v>1232</v>
      </c>
    </row>
    <row r="647" spans="1:4" ht="14.25" customHeight="1">
      <c r="A647" s="2" t="s">
        <v>826</v>
      </c>
      <c r="B647" s="3" t="s">
        <v>1230</v>
      </c>
      <c r="C647" s="3" t="s">
        <v>1233</v>
      </c>
      <c r="D647" s="3" t="s">
        <v>1232</v>
      </c>
    </row>
    <row r="648" spans="1:4" ht="14.25" customHeight="1">
      <c r="A648" s="2" t="s">
        <v>827</v>
      </c>
      <c r="B648" s="3" t="s">
        <v>1236</v>
      </c>
      <c r="C648" s="3" t="s">
        <v>1235</v>
      </c>
      <c r="D648" s="3" t="s">
        <v>1238</v>
      </c>
    </row>
    <row r="649" spans="1:4" ht="14.25" customHeight="1">
      <c r="A649" s="2" t="s">
        <v>828</v>
      </c>
      <c r="B649" s="3" t="s">
        <v>1225</v>
      </c>
      <c r="C649" s="3" t="s">
        <v>1249</v>
      </c>
      <c r="D649" s="3" t="s">
        <v>1232</v>
      </c>
    </row>
    <row r="650" spans="1:4" ht="14.25" customHeight="1">
      <c r="A650" s="2" t="s">
        <v>829</v>
      </c>
      <c r="B650" s="3" t="s">
        <v>1228</v>
      </c>
      <c r="C650" s="3" t="s">
        <v>1246</v>
      </c>
      <c r="D650" s="3" t="s">
        <v>1227</v>
      </c>
    </row>
    <row r="651" spans="1:4" ht="14.25" customHeight="1">
      <c r="A651" s="2" t="s">
        <v>830</v>
      </c>
      <c r="B651" s="3" t="s">
        <v>1225</v>
      </c>
      <c r="C651" s="3" t="s">
        <v>1244</v>
      </c>
      <c r="D651" s="3" t="s">
        <v>1232</v>
      </c>
    </row>
    <row r="652" spans="1:4" ht="14.25" customHeight="1">
      <c r="A652" s="2" t="s">
        <v>831</v>
      </c>
      <c r="B652" s="3" t="s">
        <v>1228</v>
      </c>
      <c r="C652" s="3" t="s">
        <v>1247</v>
      </c>
      <c r="D652" s="3" t="s">
        <v>1238</v>
      </c>
    </row>
    <row r="653" spans="1:4" ht="14.25" customHeight="1">
      <c r="A653" s="2" t="s">
        <v>832</v>
      </c>
      <c r="B653" s="3" t="s">
        <v>1225</v>
      </c>
      <c r="C653" s="3" t="s">
        <v>1250</v>
      </c>
      <c r="D653" s="3" t="s">
        <v>1238</v>
      </c>
    </row>
    <row r="654" spans="1:4" ht="14.25" customHeight="1">
      <c r="A654" s="2" t="s">
        <v>834</v>
      </c>
      <c r="B654" s="3" t="s">
        <v>1230</v>
      </c>
      <c r="C654" s="3" t="s">
        <v>1243</v>
      </c>
      <c r="D654" s="3" t="s">
        <v>1232</v>
      </c>
    </row>
    <row r="655" spans="1:4" ht="14.25" customHeight="1">
      <c r="A655" s="2" t="s">
        <v>835</v>
      </c>
      <c r="B655" s="3" t="s">
        <v>1225</v>
      </c>
      <c r="C655" s="3" t="s">
        <v>1249</v>
      </c>
      <c r="D655" s="3" t="s">
        <v>1232</v>
      </c>
    </row>
    <row r="656" spans="1:4" ht="14.25" customHeight="1">
      <c r="A656" s="2" t="s">
        <v>836</v>
      </c>
      <c r="B656" s="3" t="s">
        <v>1228</v>
      </c>
      <c r="C656" s="3" t="s">
        <v>1229</v>
      </c>
      <c r="D656" s="3" t="s">
        <v>1232</v>
      </c>
    </row>
    <row r="657" spans="1:4" ht="14.25" customHeight="1">
      <c r="A657" s="2" t="s">
        <v>837</v>
      </c>
      <c r="B657" s="3" t="s">
        <v>1225</v>
      </c>
      <c r="C657" s="3" t="s">
        <v>1244</v>
      </c>
      <c r="D657" s="3" t="s">
        <v>1232</v>
      </c>
    </row>
    <row r="658" spans="1:4" ht="14.25" customHeight="1">
      <c r="A658" s="2" t="s">
        <v>838</v>
      </c>
      <c r="B658" s="3" t="s">
        <v>1228</v>
      </c>
      <c r="C658" s="3" t="s">
        <v>1229</v>
      </c>
      <c r="D658" s="3" t="s">
        <v>1227</v>
      </c>
    </row>
    <row r="659" spans="1:4" ht="14.25" customHeight="1">
      <c r="A659" s="2" t="s">
        <v>839</v>
      </c>
      <c r="B659" s="3" t="s">
        <v>1230</v>
      </c>
      <c r="C659" s="3" t="s">
        <v>1233</v>
      </c>
      <c r="D659" s="3" t="s">
        <v>1232</v>
      </c>
    </row>
    <row r="660" spans="1:4" ht="14.25" customHeight="1">
      <c r="A660" s="2" t="s">
        <v>841</v>
      </c>
      <c r="B660" s="3" t="s">
        <v>1228</v>
      </c>
      <c r="C660" s="3" t="s">
        <v>1229</v>
      </c>
      <c r="D660" s="3" t="s">
        <v>1238</v>
      </c>
    </row>
    <row r="661" spans="1:4" ht="14.25" customHeight="1">
      <c r="A661" s="2" t="s">
        <v>842</v>
      </c>
      <c r="B661" s="3" t="s">
        <v>1225</v>
      </c>
      <c r="C661" s="3" t="s">
        <v>1244</v>
      </c>
      <c r="D661" s="3" t="s">
        <v>1227</v>
      </c>
    </row>
    <row r="662" spans="1:4" ht="14.25" customHeight="1">
      <c r="A662" s="2" t="s">
        <v>843</v>
      </c>
      <c r="B662" s="3" t="s">
        <v>1228</v>
      </c>
      <c r="C662" s="3" t="s">
        <v>1229</v>
      </c>
      <c r="D662" s="3" t="s">
        <v>1227</v>
      </c>
    </row>
    <row r="663" spans="1:4" ht="14.25" customHeight="1">
      <c r="A663" s="2" t="s">
        <v>844</v>
      </c>
      <c r="B663" s="3" t="s">
        <v>1225</v>
      </c>
      <c r="C663" s="3" t="s">
        <v>1250</v>
      </c>
      <c r="D663" s="3" t="s">
        <v>1227</v>
      </c>
    </row>
    <row r="664" spans="1:4" ht="14.25" customHeight="1">
      <c r="A664" s="2" t="s">
        <v>845</v>
      </c>
      <c r="B664" s="3" t="s">
        <v>1236</v>
      </c>
      <c r="C664" s="3" t="s">
        <v>1237</v>
      </c>
      <c r="D664" s="3" t="s">
        <v>1227</v>
      </c>
    </row>
    <row r="665" spans="1:4" ht="14.25" customHeight="1">
      <c r="A665" s="2" t="s">
        <v>846</v>
      </c>
      <c r="B665" s="3" t="s">
        <v>1225</v>
      </c>
      <c r="C665" s="3" t="s">
        <v>1244</v>
      </c>
      <c r="D665" s="3" t="s">
        <v>1238</v>
      </c>
    </row>
    <row r="666" spans="1:4" ht="14.25" customHeight="1">
      <c r="A666" s="2" t="s">
        <v>847</v>
      </c>
      <c r="B666" s="3" t="s">
        <v>1225</v>
      </c>
      <c r="C666" s="3" t="s">
        <v>1249</v>
      </c>
      <c r="D666" s="3" t="s">
        <v>1227</v>
      </c>
    </row>
    <row r="667" spans="1:4" ht="14.25" customHeight="1">
      <c r="A667" s="2" t="s">
        <v>848</v>
      </c>
      <c r="B667" s="3" t="s">
        <v>1225</v>
      </c>
      <c r="C667" s="3" t="s">
        <v>1244</v>
      </c>
      <c r="D667" s="3" t="s">
        <v>1232</v>
      </c>
    </row>
    <row r="668" spans="1:4" ht="14.25" customHeight="1">
      <c r="A668" s="2" t="s">
        <v>849</v>
      </c>
      <c r="B668" s="3" t="s">
        <v>1234</v>
      </c>
      <c r="C668" s="3" t="s">
        <v>1251</v>
      </c>
      <c r="D668" s="3" t="s">
        <v>1238</v>
      </c>
    </row>
    <row r="669" spans="1:4" ht="14.25" customHeight="1">
      <c r="A669" s="2" t="s">
        <v>851</v>
      </c>
      <c r="B669" s="3" t="s">
        <v>1248</v>
      </c>
      <c r="C669" s="3" t="s">
        <v>1240</v>
      </c>
      <c r="D669" s="3" t="s">
        <v>1241</v>
      </c>
    </row>
    <row r="670" spans="1:4" ht="14.25" customHeight="1">
      <c r="A670" s="2" t="s">
        <v>852</v>
      </c>
      <c r="B670" s="3" t="s">
        <v>1230</v>
      </c>
      <c r="C670" s="3" t="s">
        <v>1243</v>
      </c>
      <c r="D670" s="3" t="s">
        <v>1232</v>
      </c>
    </row>
    <row r="671" spans="1:4" ht="14.25" customHeight="1">
      <c r="A671" s="2" t="s">
        <v>853</v>
      </c>
      <c r="B671" s="3" t="s">
        <v>1234</v>
      </c>
      <c r="C671" s="3" t="s">
        <v>1237</v>
      </c>
      <c r="D671" s="3" t="s">
        <v>1232</v>
      </c>
    </row>
    <row r="672" spans="1:4" ht="14.25" customHeight="1">
      <c r="A672" s="2" t="s">
        <v>854</v>
      </c>
      <c r="B672" s="3" t="s">
        <v>1228</v>
      </c>
      <c r="C672" s="3" t="s">
        <v>1247</v>
      </c>
      <c r="D672" s="3" t="s">
        <v>1232</v>
      </c>
    </row>
    <row r="673" spans="1:4" ht="14.25" customHeight="1">
      <c r="A673" s="2" t="s">
        <v>855</v>
      </c>
      <c r="B673" s="3" t="s">
        <v>1236</v>
      </c>
      <c r="C673" s="3" t="s">
        <v>1235</v>
      </c>
      <c r="D673" s="3" t="s">
        <v>1232</v>
      </c>
    </row>
    <row r="674" spans="1:4" ht="14.25" customHeight="1">
      <c r="A674" s="2" t="s">
        <v>856</v>
      </c>
      <c r="B674" s="3" t="s">
        <v>1225</v>
      </c>
      <c r="C674" s="3" t="s">
        <v>1250</v>
      </c>
      <c r="D674" s="3" t="s">
        <v>1238</v>
      </c>
    </row>
    <row r="675" spans="1:4" ht="14.25" customHeight="1">
      <c r="A675" s="2" t="s">
        <v>857</v>
      </c>
      <c r="B675" s="3" t="s">
        <v>1248</v>
      </c>
      <c r="C675" s="3" t="s">
        <v>1240</v>
      </c>
      <c r="D675" s="3" t="s">
        <v>1241</v>
      </c>
    </row>
    <row r="676" spans="1:4" ht="14.25" customHeight="1">
      <c r="A676" s="2" t="s">
        <v>858</v>
      </c>
      <c r="B676" s="3" t="s">
        <v>1234</v>
      </c>
      <c r="C676" s="3" t="s">
        <v>1251</v>
      </c>
      <c r="D676" s="3" t="s">
        <v>1227</v>
      </c>
    </row>
    <row r="677" spans="1:4" ht="14.25" customHeight="1">
      <c r="A677" s="2" t="s">
        <v>859</v>
      </c>
      <c r="B677" s="3" t="s">
        <v>1225</v>
      </c>
      <c r="C677" s="3" t="s">
        <v>1244</v>
      </c>
      <c r="D677" s="3" t="s">
        <v>1227</v>
      </c>
    </row>
    <row r="678" spans="1:4" ht="14.25" customHeight="1">
      <c r="A678" s="2" t="s">
        <v>860</v>
      </c>
      <c r="B678" s="3" t="s">
        <v>1234</v>
      </c>
      <c r="C678" s="3" t="s">
        <v>1251</v>
      </c>
      <c r="D678" s="3" t="s">
        <v>1232</v>
      </c>
    </row>
    <row r="679" spans="1:4" ht="14.25" customHeight="1">
      <c r="A679" s="2" t="s">
        <v>861</v>
      </c>
      <c r="B679" s="3" t="s">
        <v>1228</v>
      </c>
      <c r="C679" s="3" t="s">
        <v>1245</v>
      </c>
      <c r="D679" s="3" t="s">
        <v>1238</v>
      </c>
    </row>
    <row r="680" spans="1:4" ht="14.25" customHeight="1">
      <c r="A680" s="2" t="s">
        <v>862</v>
      </c>
      <c r="B680" s="3" t="s">
        <v>1225</v>
      </c>
      <c r="C680" s="3" t="s">
        <v>1250</v>
      </c>
      <c r="D680" s="3" t="s">
        <v>1238</v>
      </c>
    </row>
    <row r="681" spans="1:4" ht="14.25" customHeight="1">
      <c r="A681" s="2" t="s">
        <v>863</v>
      </c>
      <c r="B681" s="3" t="s">
        <v>1230</v>
      </c>
      <c r="C681" s="3" t="s">
        <v>1231</v>
      </c>
      <c r="D681" s="3" t="s">
        <v>1232</v>
      </c>
    </row>
    <row r="682" spans="1:4" ht="14.25" customHeight="1">
      <c r="A682" s="2" t="s">
        <v>864</v>
      </c>
      <c r="B682" s="3" t="s">
        <v>1225</v>
      </c>
      <c r="C682" s="3" t="s">
        <v>1250</v>
      </c>
      <c r="D682" s="3" t="s">
        <v>1232</v>
      </c>
    </row>
    <row r="683" spans="1:4" ht="14.25" customHeight="1">
      <c r="A683" s="2" t="s">
        <v>866</v>
      </c>
      <c r="B683" s="3" t="s">
        <v>1225</v>
      </c>
      <c r="C683" s="3" t="s">
        <v>1249</v>
      </c>
      <c r="D683" s="3" t="s">
        <v>1227</v>
      </c>
    </row>
    <row r="684" spans="1:4" ht="14.25" customHeight="1">
      <c r="A684" s="2" t="s">
        <v>868</v>
      </c>
      <c r="B684" s="3" t="s">
        <v>1228</v>
      </c>
      <c r="C684" s="3" t="s">
        <v>1246</v>
      </c>
      <c r="D684" s="3" t="s">
        <v>1238</v>
      </c>
    </row>
    <row r="685" spans="1:4" ht="14.25" customHeight="1">
      <c r="A685" s="2" t="s">
        <v>869</v>
      </c>
      <c r="B685" s="3" t="s">
        <v>1230</v>
      </c>
      <c r="C685" s="3" t="s">
        <v>1243</v>
      </c>
      <c r="D685" s="3" t="s">
        <v>1232</v>
      </c>
    </row>
    <row r="686" spans="1:4" ht="14.25" customHeight="1">
      <c r="A686" s="2" t="s">
        <v>871</v>
      </c>
      <c r="B686" s="3" t="s">
        <v>1228</v>
      </c>
      <c r="C686" s="3" t="s">
        <v>1246</v>
      </c>
      <c r="D686" s="3" t="s">
        <v>1232</v>
      </c>
    </row>
    <row r="687" spans="1:4" ht="14.25" customHeight="1">
      <c r="A687" s="2" t="s">
        <v>872</v>
      </c>
      <c r="B687" s="3" t="s">
        <v>1234</v>
      </c>
      <c r="C687" s="3" t="s">
        <v>1235</v>
      </c>
      <c r="D687" s="3" t="s">
        <v>1227</v>
      </c>
    </row>
    <row r="688" spans="1:4" ht="14.25" customHeight="1">
      <c r="A688" s="2" t="s">
        <v>873</v>
      </c>
      <c r="B688" s="3" t="s">
        <v>1228</v>
      </c>
      <c r="C688" s="3" t="s">
        <v>1246</v>
      </c>
      <c r="D688" s="3" t="s">
        <v>1232</v>
      </c>
    </row>
    <row r="689" spans="1:4" ht="14.25" customHeight="1">
      <c r="A689" s="2" t="s">
        <v>874</v>
      </c>
      <c r="B689" s="3" t="s">
        <v>1228</v>
      </c>
      <c r="C689" s="3" t="s">
        <v>1247</v>
      </c>
      <c r="D689" s="3" t="s">
        <v>1238</v>
      </c>
    </row>
    <row r="690" spans="1:4" ht="14.25" customHeight="1">
      <c r="A690" s="2" t="s">
        <v>875</v>
      </c>
      <c r="B690" s="3" t="s">
        <v>1225</v>
      </c>
      <c r="C690" s="3" t="s">
        <v>1250</v>
      </c>
      <c r="D690" s="3" t="s">
        <v>1238</v>
      </c>
    </row>
    <row r="691" spans="1:4" ht="14.25" customHeight="1">
      <c r="A691" s="2" t="s">
        <v>876</v>
      </c>
      <c r="B691" s="3" t="s">
        <v>1248</v>
      </c>
      <c r="C691" s="3" t="s">
        <v>1240</v>
      </c>
      <c r="D691" s="3" t="s">
        <v>1241</v>
      </c>
    </row>
    <row r="692" spans="1:4" ht="14.25" customHeight="1">
      <c r="A692" s="2" t="s">
        <v>877</v>
      </c>
      <c r="B692" s="3" t="s">
        <v>1225</v>
      </c>
      <c r="C692" s="3" t="s">
        <v>1249</v>
      </c>
      <c r="D692" s="3" t="s">
        <v>1238</v>
      </c>
    </row>
    <row r="693" spans="1:4" ht="14.25" customHeight="1">
      <c r="A693" s="2" t="s">
        <v>879</v>
      </c>
      <c r="B693" s="3" t="s">
        <v>1225</v>
      </c>
      <c r="C693" s="3" t="s">
        <v>1249</v>
      </c>
      <c r="D693" s="3" t="s">
        <v>1227</v>
      </c>
    </row>
    <row r="694" spans="1:4" ht="14.25" customHeight="1">
      <c r="A694" s="2" t="s">
        <v>880</v>
      </c>
      <c r="B694" s="3" t="s">
        <v>1228</v>
      </c>
      <c r="C694" s="3" t="s">
        <v>1246</v>
      </c>
      <c r="D694" s="3" t="s">
        <v>1238</v>
      </c>
    </row>
    <row r="695" spans="1:4" ht="14.25" customHeight="1">
      <c r="A695" s="2" t="s">
        <v>881</v>
      </c>
      <c r="B695" s="3" t="s">
        <v>1228</v>
      </c>
      <c r="C695" s="3" t="s">
        <v>1229</v>
      </c>
      <c r="D695" s="3" t="s">
        <v>1238</v>
      </c>
    </row>
    <row r="696" spans="1:4" ht="14.25" customHeight="1">
      <c r="A696" s="2" t="s">
        <v>882</v>
      </c>
      <c r="B696" s="3" t="s">
        <v>1225</v>
      </c>
      <c r="C696" s="3" t="s">
        <v>1226</v>
      </c>
      <c r="D696" s="3" t="s">
        <v>1227</v>
      </c>
    </row>
    <row r="697" spans="1:4" ht="14.25" customHeight="1">
      <c r="A697" s="2" t="s">
        <v>883</v>
      </c>
      <c r="B697" s="3" t="s">
        <v>1230</v>
      </c>
      <c r="C697" s="3" t="s">
        <v>1231</v>
      </c>
      <c r="D697" s="3" t="s">
        <v>1232</v>
      </c>
    </row>
    <row r="698" spans="1:4" ht="14.25" customHeight="1">
      <c r="A698" s="2" t="s">
        <v>884</v>
      </c>
      <c r="B698" s="3" t="s">
        <v>1230</v>
      </c>
      <c r="C698" s="3" t="s">
        <v>1231</v>
      </c>
      <c r="D698" s="3" t="s">
        <v>1232</v>
      </c>
    </row>
    <row r="699" spans="1:4" ht="14.25" customHeight="1">
      <c r="A699" s="2" t="s">
        <v>885</v>
      </c>
      <c r="B699" s="3" t="s">
        <v>1225</v>
      </c>
      <c r="C699" s="3" t="s">
        <v>1249</v>
      </c>
      <c r="D699" s="3" t="s">
        <v>1232</v>
      </c>
    </row>
    <row r="700" spans="1:4" ht="14.25" customHeight="1">
      <c r="A700" s="2" t="s">
        <v>886</v>
      </c>
      <c r="B700" s="3" t="s">
        <v>1236</v>
      </c>
      <c r="C700" s="3" t="s">
        <v>1235</v>
      </c>
      <c r="D700" s="3" t="s">
        <v>1227</v>
      </c>
    </row>
    <row r="701" spans="1:4" ht="14.25" customHeight="1">
      <c r="A701" s="2" t="s">
        <v>887</v>
      </c>
      <c r="B701" s="3" t="s">
        <v>1228</v>
      </c>
      <c r="C701" s="3" t="s">
        <v>1246</v>
      </c>
      <c r="D701" s="3" t="s">
        <v>1238</v>
      </c>
    </row>
    <row r="702" spans="1:4" ht="14.25" customHeight="1">
      <c r="A702" s="2" t="s">
        <v>888</v>
      </c>
      <c r="B702" s="3" t="s">
        <v>1230</v>
      </c>
      <c r="C702" s="3" t="s">
        <v>1231</v>
      </c>
      <c r="D702" s="3" t="s">
        <v>1232</v>
      </c>
    </row>
    <row r="703" spans="1:4" ht="14.25" customHeight="1">
      <c r="A703" s="2" t="s">
        <v>890</v>
      </c>
      <c r="B703" s="3" t="s">
        <v>1239</v>
      </c>
      <c r="C703" s="3" t="s">
        <v>1240</v>
      </c>
      <c r="D703" s="3" t="s">
        <v>1241</v>
      </c>
    </row>
    <row r="704" spans="1:4" ht="14.25" customHeight="1">
      <c r="A704" s="2" t="s">
        <v>891</v>
      </c>
      <c r="B704" s="3" t="s">
        <v>1225</v>
      </c>
      <c r="C704" s="3" t="s">
        <v>1226</v>
      </c>
      <c r="D704" s="3" t="s">
        <v>1227</v>
      </c>
    </row>
    <row r="705" spans="1:4" ht="14.25" customHeight="1">
      <c r="A705" s="2" t="s">
        <v>892</v>
      </c>
      <c r="B705" s="3" t="s">
        <v>1236</v>
      </c>
      <c r="C705" s="3" t="s">
        <v>1251</v>
      </c>
      <c r="D705" s="3" t="s">
        <v>1238</v>
      </c>
    </row>
    <row r="706" spans="1:4" ht="14.25" customHeight="1">
      <c r="A706" s="2" t="s">
        <v>893</v>
      </c>
      <c r="B706" s="3" t="s">
        <v>1228</v>
      </c>
      <c r="C706" s="3" t="s">
        <v>1246</v>
      </c>
      <c r="D706" s="3" t="s">
        <v>1238</v>
      </c>
    </row>
    <row r="707" spans="1:4" ht="14.25" customHeight="1">
      <c r="A707" s="2" t="s">
        <v>894</v>
      </c>
      <c r="B707" s="3" t="s">
        <v>1230</v>
      </c>
      <c r="C707" s="3" t="s">
        <v>1233</v>
      </c>
      <c r="D707" s="3" t="s">
        <v>1232</v>
      </c>
    </row>
    <row r="708" spans="1:4" ht="14.25" customHeight="1">
      <c r="A708" s="2" t="s">
        <v>895</v>
      </c>
      <c r="B708" s="3" t="s">
        <v>1230</v>
      </c>
      <c r="C708" s="3" t="s">
        <v>1233</v>
      </c>
      <c r="D708" s="3" t="s">
        <v>1232</v>
      </c>
    </row>
    <row r="709" spans="1:4" ht="14.25" customHeight="1">
      <c r="A709" s="2" t="s">
        <v>896</v>
      </c>
      <c r="B709" s="3" t="s">
        <v>1228</v>
      </c>
      <c r="C709" s="3" t="s">
        <v>1247</v>
      </c>
      <c r="D709" s="3" t="s">
        <v>1238</v>
      </c>
    </row>
    <row r="710" spans="1:4" ht="14.25" customHeight="1">
      <c r="A710" s="2" t="s">
        <v>897</v>
      </c>
      <c r="B710" s="3" t="s">
        <v>1228</v>
      </c>
      <c r="C710" s="3" t="s">
        <v>1247</v>
      </c>
      <c r="D710" s="3" t="s">
        <v>1227</v>
      </c>
    </row>
    <row r="711" spans="1:4" ht="14.25" customHeight="1">
      <c r="A711" s="2" t="s">
        <v>898</v>
      </c>
      <c r="B711" s="3" t="s">
        <v>1225</v>
      </c>
      <c r="C711" s="3" t="s">
        <v>1250</v>
      </c>
      <c r="D711" s="3" t="s">
        <v>1232</v>
      </c>
    </row>
    <row r="712" spans="1:4" ht="14.25" customHeight="1">
      <c r="A712" s="2" t="s">
        <v>899</v>
      </c>
      <c r="B712" s="3" t="s">
        <v>1225</v>
      </c>
      <c r="C712" s="3" t="s">
        <v>1244</v>
      </c>
      <c r="D712" s="3" t="s">
        <v>1227</v>
      </c>
    </row>
    <row r="713" spans="1:4" ht="14.25" customHeight="1">
      <c r="A713" s="2" t="s">
        <v>900</v>
      </c>
      <c r="B713" s="3" t="s">
        <v>1239</v>
      </c>
      <c r="C713" s="3" t="s">
        <v>1253</v>
      </c>
      <c r="D713" s="3" t="s">
        <v>1241</v>
      </c>
    </row>
    <row r="714" spans="1:4" ht="14.25" customHeight="1">
      <c r="A714" s="2" t="s">
        <v>901</v>
      </c>
      <c r="B714" s="3" t="s">
        <v>1236</v>
      </c>
      <c r="C714" s="3" t="s">
        <v>1237</v>
      </c>
      <c r="D714" s="3" t="s">
        <v>1238</v>
      </c>
    </row>
    <row r="715" spans="1:4" ht="14.25" customHeight="1">
      <c r="A715" s="2" t="s">
        <v>902</v>
      </c>
      <c r="B715" s="3" t="s">
        <v>1228</v>
      </c>
      <c r="C715" s="3" t="s">
        <v>1245</v>
      </c>
      <c r="D715" s="3" t="s">
        <v>1227</v>
      </c>
    </row>
    <row r="716" spans="1:4" ht="14.25" customHeight="1">
      <c r="A716" s="2" t="s">
        <v>903</v>
      </c>
      <c r="B716" s="3" t="s">
        <v>1230</v>
      </c>
      <c r="C716" s="3" t="s">
        <v>1243</v>
      </c>
      <c r="D716" s="3" t="s">
        <v>1232</v>
      </c>
    </row>
    <row r="717" spans="1:4" ht="14.25" customHeight="1">
      <c r="A717" s="2" t="s">
        <v>904</v>
      </c>
      <c r="B717" s="3" t="s">
        <v>1228</v>
      </c>
      <c r="C717" s="3" t="s">
        <v>1229</v>
      </c>
      <c r="D717" s="3" t="s">
        <v>1232</v>
      </c>
    </row>
    <row r="718" spans="1:4" ht="14.25" customHeight="1">
      <c r="A718" s="2" t="s">
        <v>905</v>
      </c>
      <c r="B718" s="3" t="s">
        <v>1228</v>
      </c>
      <c r="C718" s="3" t="s">
        <v>1247</v>
      </c>
      <c r="D718" s="3" t="s">
        <v>1227</v>
      </c>
    </row>
    <row r="719" spans="1:4" ht="14.25" customHeight="1">
      <c r="A719" s="2" t="s">
        <v>906</v>
      </c>
      <c r="B719" s="3" t="s">
        <v>1228</v>
      </c>
      <c r="C719" s="3" t="s">
        <v>1247</v>
      </c>
      <c r="D719" s="3" t="s">
        <v>1238</v>
      </c>
    </row>
    <row r="720" spans="1:4" ht="14.25" customHeight="1">
      <c r="A720" s="2" t="s">
        <v>907</v>
      </c>
      <c r="B720" s="3" t="s">
        <v>1225</v>
      </c>
      <c r="C720" s="3" t="s">
        <v>1250</v>
      </c>
      <c r="D720" s="3" t="s">
        <v>1238</v>
      </c>
    </row>
    <row r="721" spans="1:4" ht="14.25" customHeight="1">
      <c r="A721" s="2" t="s">
        <v>908</v>
      </c>
      <c r="B721" s="3" t="s">
        <v>1225</v>
      </c>
      <c r="C721" s="3" t="s">
        <v>1249</v>
      </c>
      <c r="D721" s="3" t="s">
        <v>1232</v>
      </c>
    </row>
    <row r="722" spans="1:4" ht="14.25" customHeight="1">
      <c r="A722" s="2" t="s">
        <v>909</v>
      </c>
      <c r="B722" s="3" t="s">
        <v>1225</v>
      </c>
      <c r="C722" s="3" t="s">
        <v>1249</v>
      </c>
      <c r="D722" s="3" t="s">
        <v>1238</v>
      </c>
    </row>
    <row r="723" spans="1:4" ht="14.25" customHeight="1">
      <c r="A723" s="2" t="s">
        <v>910</v>
      </c>
      <c r="B723" s="3" t="s">
        <v>1230</v>
      </c>
      <c r="C723" s="3" t="s">
        <v>1233</v>
      </c>
      <c r="D723" s="3" t="s">
        <v>1232</v>
      </c>
    </row>
    <row r="724" spans="1:4" ht="14.25" customHeight="1">
      <c r="A724" s="2" t="s">
        <v>912</v>
      </c>
      <c r="B724" s="3" t="s">
        <v>1228</v>
      </c>
      <c r="C724" s="3" t="s">
        <v>1246</v>
      </c>
      <c r="D724" s="3" t="s">
        <v>1232</v>
      </c>
    </row>
    <row r="725" spans="1:4" ht="14.25" customHeight="1">
      <c r="A725" s="2" t="s">
        <v>913</v>
      </c>
      <c r="B725" s="3" t="s">
        <v>1230</v>
      </c>
      <c r="C725" s="3" t="s">
        <v>1233</v>
      </c>
      <c r="D725" s="3" t="s">
        <v>1232</v>
      </c>
    </row>
    <row r="726" spans="1:4" ht="14.25" customHeight="1">
      <c r="A726" s="2" t="s">
        <v>914</v>
      </c>
      <c r="B726" s="3" t="s">
        <v>1228</v>
      </c>
      <c r="C726" s="3" t="s">
        <v>1247</v>
      </c>
      <c r="D726" s="3" t="s">
        <v>1238</v>
      </c>
    </row>
    <row r="727" spans="1:4" ht="14.25" customHeight="1">
      <c r="A727" s="2" t="s">
        <v>915</v>
      </c>
      <c r="B727" s="3" t="s">
        <v>1236</v>
      </c>
      <c r="C727" s="3" t="s">
        <v>1235</v>
      </c>
      <c r="D727" s="3" t="s">
        <v>1238</v>
      </c>
    </row>
    <row r="728" spans="1:4" ht="14.25" customHeight="1">
      <c r="A728" s="2" t="s">
        <v>917</v>
      </c>
      <c r="B728" s="3" t="s">
        <v>1228</v>
      </c>
      <c r="C728" s="3" t="s">
        <v>1245</v>
      </c>
      <c r="D728" s="3" t="s">
        <v>1227</v>
      </c>
    </row>
    <row r="729" spans="1:4" ht="14.25" customHeight="1">
      <c r="A729" s="2" t="s">
        <v>918</v>
      </c>
      <c r="B729" s="3" t="s">
        <v>1228</v>
      </c>
      <c r="C729" s="3" t="s">
        <v>1247</v>
      </c>
      <c r="D729" s="3" t="s">
        <v>1238</v>
      </c>
    </row>
    <row r="730" spans="1:4" ht="14.25" customHeight="1">
      <c r="A730" s="2" t="s">
        <v>919</v>
      </c>
      <c r="B730" s="3" t="s">
        <v>1225</v>
      </c>
      <c r="C730" s="3" t="s">
        <v>1226</v>
      </c>
      <c r="D730" s="3" t="s">
        <v>1232</v>
      </c>
    </row>
    <row r="731" spans="1:4" ht="14.25" customHeight="1">
      <c r="A731" s="2" t="s">
        <v>920</v>
      </c>
      <c r="B731" s="3" t="s">
        <v>1228</v>
      </c>
      <c r="C731" s="3" t="s">
        <v>1247</v>
      </c>
      <c r="D731" s="3" t="s">
        <v>1227</v>
      </c>
    </row>
    <row r="732" spans="1:4" ht="14.25" customHeight="1">
      <c r="A732" s="2" t="s">
        <v>921</v>
      </c>
      <c r="B732" s="3" t="s">
        <v>1228</v>
      </c>
      <c r="C732" s="3" t="s">
        <v>1229</v>
      </c>
      <c r="D732" s="3" t="s">
        <v>1238</v>
      </c>
    </row>
    <row r="733" spans="1:4" ht="14.25" customHeight="1">
      <c r="A733" s="2" t="s">
        <v>922</v>
      </c>
      <c r="B733" s="3" t="s">
        <v>1234</v>
      </c>
      <c r="C733" s="3" t="s">
        <v>1251</v>
      </c>
      <c r="D733" s="3" t="s">
        <v>1232</v>
      </c>
    </row>
    <row r="734" spans="1:4" ht="14.25" customHeight="1">
      <c r="A734" s="2" t="s">
        <v>923</v>
      </c>
      <c r="B734" s="3" t="s">
        <v>1236</v>
      </c>
      <c r="C734" s="3" t="s">
        <v>1235</v>
      </c>
      <c r="D734" s="3" t="s">
        <v>1232</v>
      </c>
    </row>
    <row r="735" spans="1:4" ht="14.25" customHeight="1">
      <c r="A735" s="2" t="s">
        <v>924</v>
      </c>
      <c r="B735" s="3" t="s">
        <v>1228</v>
      </c>
      <c r="C735" s="3" t="s">
        <v>1246</v>
      </c>
      <c r="D735" s="3" t="s">
        <v>1227</v>
      </c>
    </row>
    <row r="736" spans="1:4" ht="14.25" customHeight="1">
      <c r="A736" s="2" t="s">
        <v>926</v>
      </c>
      <c r="B736" s="3" t="s">
        <v>1230</v>
      </c>
      <c r="C736" s="3" t="s">
        <v>1233</v>
      </c>
      <c r="D736" s="3" t="s">
        <v>1232</v>
      </c>
    </row>
    <row r="737" spans="1:4" ht="14.25" customHeight="1">
      <c r="A737" s="2" t="s">
        <v>927</v>
      </c>
      <c r="B737" s="3" t="s">
        <v>1225</v>
      </c>
      <c r="C737" s="3" t="s">
        <v>1249</v>
      </c>
      <c r="D737" s="3" t="s">
        <v>1232</v>
      </c>
    </row>
    <row r="738" spans="1:4" ht="14.25" customHeight="1">
      <c r="A738" s="2" t="s">
        <v>928</v>
      </c>
      <c r="B738" s="3" t="s">
        <v>1228</v>
      </c>
      <c r="C738" s="3" t="s">
        <v>1245</v>
      </c>
      <c r="D738" s="3" t="s">
        <v>1238</v>
      </c>
    </row>
    <row r="739" spans="1:4" ht="14.25" customHeight="1">
      <c r="A739" s="2" t="s">
        <v>929</v>
      </c>
      <c r="B739" s="3" t="s">
        <v>1225</v>
      </c>
      <c r="C739" s="3" t="s">
        <v>1250</v>
      </c>
      <c r="D739" s="3" t="s">
        <v>1238</v>
      </c>
    </row>
    <row r="740" spans="1:4" ht="14.25" customHeight="1">
      <c r="A740" s="2" t="s">
        <v>930</v>
      </c>
      <c r="B740" s="3" t="s">
        <v>1228</v>
      </c>
      <c r="C740" s="3" t="s">
        <v>1245</v>
      </c>
      <c r="D740" s="3" t="s">
        <v>1227</v>
      </c>
    </row>
    <row r="741" spans="1:4" ht="14.25" customHeight="1">
      <c r="A741" s="2" t="s">
        <v>931</v>
      </c>
      <c r="B741" s="3" t="s">
        <v>1225</v>
      </c>
      <c r="C741" s="3" t="s">
        <v>1244</v>
      </c>
      <c r="D741" s="3" t="s">
        <v>1227</v>
      </c>
    </row>
    <row r="742" spans="1:4" ht="14.25" customHeight="1">
      <c r="A742" s="2" t="s">
        <v>932</v>
      </c>
      <c r="B742" s="3" t="s">
        <v>1230</v>
      </c>
      <c r="C742" s="3" t="s">
        <v>1233</v>
      </c>
      <c r="D742" s="3" t="s">
        <v>1232</v>
      </c>
    </row>
    <row r="743" spans="1:4" ht="14.25" customHeight="1">
      <c r="A743" s="2" t="s">
        <v>933</v>
      </c>
      <c r="B743" s="3" t="s">
        <v>1236</v>
      </c>
      <c r="C743" s="3" t="s">
        <v>1252</v>
      </c>
      <c r="D743" s="3" t="s">
        <v>1227</v>
      </c>
    </row>
    <row r="744" spans="1:4" ht="14.25" customHeight="1">
      <c r="A744" s="2" t="s">
        <v>934</v>
      </c>
      <c r="B744" s="3" t="s">
        <v>1230</v>
      </c>
      <c r="C744" s="3" t="s">
        <v>1233</v>
      </c>
      <c r="D744" s="3" t="s">
        <v>1232</v>
      </c>
    </row>
    <row r="745" spans="1:4" ht="14.25" customHeight="1">
      <c r="A745" s="2" t="s">
        <v>935</v>
      </c>
      <c r="B745" s="3" t="s">
        <v>1230</v>
      </c>
      <c r="C745" s="3" t="s">
        <v>1231</v>
      </c>
      <c r="D745" s="3" t="s">
        <v>1232</v>
      </c>
    </row>
    <row r="746" spans="1:4" ht="14.25" customHeight="1">
      <c r="A746" s="2" t="s">
        <v>937</v>
      </c>
      <c r="B746" s="3" t="s">
        <v>1228</v>
      </c>
      <c r="C746" s="3" t="s">
        <v>1247</v>
      </c>
      <c r="D746" s="3" t="s">
        <v>1227</v>
      </c>
    </row>
    <row r="747" spans="1:4" ht="14.25" customHeight="1">
      <c r="A747" s="2" t="s">
        <v>938</v>
      </c>
      <c r="B747" s="3" t="s">
        <v>1248</v>
      </c>
      <c r="C747" s="3" t="s">
        <v>1240</v>
      </c>
      <c r="D747" s="3" t="s">
        <v>1241</v>
      </c>
    </row>
    <row r="748" spans="1:4" ht="14.25" customHeight="1">
      <c r="A748" s="2" t="s">
        <v>939</v>
      </c>
      <c r="B748" s="3" t="s">
        <v>1228</v>
      </c>
      <c r="C748" s="3" t="s">
        <v>1245</v>
      </c>
      <c r="D748" s="3" t="s">
        <v>1227</v>
      </c>
    </row>
    <row r="749" spans="1:4" ht="14.25" customHeight="1">
      <c r="A749" s="2" t="s">
        <v>940</v>
      </c>
      <c r="B749" s="3" t="s">
        <v>1230</v>
      </c>
      <c r="C749" s="3" t="s">
        <v>1231</v>
      </c>
      <c r="D749" s="3" t="s">
        <v>1232</v>
      </c>
    </row>
    <row r="750" spans="1:4" ht="14.25" customHeight="1">
      <c r="A750" s="2" t="s">
        <v>941</v>
      </c>
      <c r="B750" s="3" t="s">
        <v>1230</v>
      </c>
      <c r="C750" s="3" t="s">
        <v>1243</v>
      </c>
      <c r="D750" s="3" t="s">
        <v>1232</v>
      </c>
    </row>
    <row r="751" spans="1:4" ht="14.25" customHeight="1">
      <c r="A751" s="2" t="s">
        <v>942</v>
      </c>
      <c r="B751" s="3" t="s">
        <v>1225</v>
      </c>
      <c r="C751" s="3" t="s">
        <v>1250</v>
      </c>
      <c r="D751" s="3" t="s">
        <v>1238</v>
      </c>
    </row>
    <row r="752" spans="1:4" ht="14.25" customHeight="1">
      <c r="A752" s="2" t="s">
        <v>943</v>
      </c>
      <c r="B752" s="3" t="s">
        <v>1234</v>
      </c>
      <c r="C752" s="3" t="s">
        <v>1237</v>
      </c>
      <c r="D752" s="3" t="s">
        <v>1232</v>
      </c>
    </row>
    <row r="753" spans="1:4" ht="14.25" customHeight="1">
      <c r="A753" s="2" t="s">
        <v>944</v>
      </c>
      <c r="B753" s="3" t="s">
        <v>1228</v>
      </c>
      <c r="C753" s="3" t="s">
        <v>1245</v>
      </c>
      <c r="D753" s="3" t="s">
        <v>1227</v>
      </c>
    </row>
    <row r="754" spans="1:4" ht="14.25" customHeight="1">
      <c r="A754" s="2" t="s">
        <v>945</v>
      </c>
      <c r="B754" s="3" t="s">
        <v>1230</v>
      </c>
      <c r="C754" s="3" t="s">
        <v>1233</v>
      </c>
      <c r="D754" s="3" t="s">
        <v>1232</v>
      </c>
    </row>
    <row r="755" spans="1:4" ht="14.25" customHeight="1">
      <c r="A755" s="2" t="s">
        <v>947</v>
      </c>
      <c r="B755" s="3" t="s">
        <v>1234</v>
      </c>
      <c r="C755" s="3" t="s">
        <v>1251</v>
      </c>
      <c r="D755" s="3" t="s">
        <v>1227</v>
      </c>
    </row>
    <row r="756" spans="1:4" ht="14.25" customHeight="1">
      <c r="A756" s="2" t="s">
        <v>948</v>
      </c>
      <c r="B756" s="3" t="s">
        <v>1225</v>
      </c>
      <c r="C756" s="3" t="s">
        <v>1250</v>
      </c>
      <c r="D756" s="3" t="s">
        <v>1238</v>
      </c>
    </row>
    <row r="757" spans="1:4" ht="14.25" customHeight="1">
      <c r="A757" s="2" t="s">
        <v>949</v>
      </c>
      <c r="B757" s="3" t="s">
        <v>1230</v>
      </c>
      <c r="C757" s="3" t="s">
        <v>1243</v>
      </c>
      <c r="D757" s="3" t="s">
        <v>1232</v>
      </c>
    </row>
    <row r="758" spans="1:4" ht="14.25" customHeight="1">
      <c r="A758" s="2" t="s">
        <v>950</v>
      </c>
      <c r="B758" s="3" t="s">
        <v>1248</v>
      </c>
      <c r="C758" s="3" t="s">
        <v>1240</v>
      </c>
      <c r="D758" s="3" t="s">
        <v>1241</v>
      </c>
    </row>
    <row r="759" spans="1:4" ht="14.25" customHeight="1">
      <c r="A759" s="2" t="s">
        <v>951</v>
      </c>
      <c r="B759" s="3" t="s">
        <v>1228</v>
      </c>
      <c r="C759" s="3" t="s">
        <v>1247</v>
      </c>
      <c r="D759" s="3" t="s">
        <v>1232</v>
      </c>
    </row>
    <row r="760" spans="1:4" ht="14.25" customHeight="1">
      <c r="A760" s="2" t="s">
        <v>952</v>
      </c>
      <c r="B760" s="3" t="s">
        <v>1225</v>
      </c>
      <c r="C760" s="3" t="s">
        <v>1226</v>
      </c>
      <c r="D760" s="3" t="s">
        <v>1227</v>
      </c>
    </row>
    <row r="761" spans="1:4" ht="14.25" customHeight="1">
      <c r="A761" s="2" t="s">
        <v>953</v>
      </c>
      <c r="B761" s="3" t="s">
        <v>1225</v>
      </c>
      <c r="C761" s="3" t="s">
        <v>1249</v>
      </c>
      <c r="D761" s="3" t="s">
        <v>1232</v>
      </c>
    </row>
    <row r="762" spans="1:4" ht="14.25" customHeight="1">
      <c r="A762" s="2" t="s">
        <v>955</v>
      </c>
      <c r="B762" s="3" t="s">
        <v>1228</v>
      </c>
      <c r="C762" s="3" t="s">
        <v>1229</v>
      </c>
      <c r="D762" s="3" t="s">
        <v>1232</v>
      </c>
    </row>
    <row r="763" spans="1:4" ht="14.25" customHeight="1">
      <c r="A763" s="2" t="s">
        <v>956</v>
      </c>
      <c r="B763" s="3" t="s">
        <v>1236</v>
      </c>
      <c r="C763" s="3" t="s">
        <v>1252</v>
      </c>
      <c r="D763" s="3" t="s">
        <v>1227</v>
      </c>
    </row>
    <row r="764" spans="1:4" ht="14.25" customHeight="1">
      <c r="A764" s="2" t="s">
        <v>957</v>
      </c>
      <c r="B764" s="3" t="s">
        <v>1225</v>
      </c>
      <c r="C764" s="3" t="s">
        <v>1244</v>
      </c>
      <c r="D764" s="3" t="s">
        <v>1238</v>
      </c>
    </row>
    <row r="765" spans="1:4" ht="14.25" customHeight="1">
      <c r="A765" s="2" t="s">
        <v>958</v>
      </c>
      <c r="B765" s="3" t="s">
        <v>1228</v>
      </c>
      <c r="C765" s="3" t="s">
        <v>1229</v>
      </c>
      <c r="D765" s="3" t="s">
        <v>1227</v>
      </c>
    </row>
    <row r="766" spans="1:4" ht="14.25" customHeight="1">
      <c r="A766" s="2" t="s">
        <v>959</v>
      </c>
      <c r="B766" s="3" t="s">
        <v>1225</v>
      </c>
      <c r="C766" s="3" t="s">
        <v>1249</v>
      </c>
      <c r="D766" s="3" t="s">
        <v>1238</v>
      </c>
    </row>
    <row r="767" spans="1:4" ht="14.25" customHeight="1">
      <c r="A767" s="2" t="s">
        <v>960</v>
      </c>
      <c r="B767" s="3" t="s">
        <v>1236</v>
      </c>
      <c r="C767" s="3" t="s">
        <v>1237</v>
      </c>
      <c r="D767" s="3" t="s">
        <v>1227</v>
      </c>
    </row>
    <row r="768" spans="1:4" ht="14.25" customHeight="1">
      <c r="A768" s="2" t="s">
        <v>961</v>
      </c>
      <c r="B768" s="3" t="s">
        <v>1248</v>
      </c>
      <c r="C768" s="3" t="s">
        <v>1240</v>
      </c>
      <c r="D768" s="3" t="s">
        <v>1241</v>
      </c>
    </row>
    <row r="769" spans="1:4" ht="14.25" customHeight="1">
      <c r="A769" s="2" t="s">
        <v>962</v>
      </c>
      <c r="B769" s="3" t="s">
        <v>1228</v>
      </c>
      <c r="C769" s="3" t="s">
        <v>1229</v>
      </c>
      <c r="D769" s="3" t="s">
        <v>1227</v>
      </c>
    </row>
    <row r="770" spans="1:4" ht="14.25" customHeight="1">
      <c r="A770" s="2" t="s">
        <v>963</v>
      </c>
      <c r="B770" s="3" t="s">
        <v>1225</v>
      </c>
      <c r="C770" s="3" t="s">
        <v>1249</v>
      </c>
      <c r="D770" s="3" t="s">
        <v>1227</v>
      </c>
    </row>
    <row r="771" spans="1:4" ht="14.25" customHeight="1">
      <c r="A771" s="2" t="s">
        <v>964</v>
      </c>
      <c r="B771" s="3" t="s">
        <v>1228</v>
      </c>
      <c r="C771" s="3" t="s">
        <v>1245</v>
      </c>
      <c r="D771" s="3" t="s">
        <v>1238</v>
      </c>
    </row>
    <row r="772" spans="1:4" ht="14.25" customHeight="1">
      <c r="A772" s="2" t="s">
        <v>965</v>
      </c>
      <c r="B772" s="3" t="s">
        <v>1230</v>
      </c>
      <c r="C772" s="3" t="s">
        <v>1233</v>
      </c>
      <c r="D772" s="3" t="s">
        <v>1232</v>
      </c>
    </row>
    <row r="773" spans="1:4" ht="14.25" customHeight="1">
      <c r="A773" s="2" t="s">
        <v>966</v>
      </c>
      <c r="B773" s="3" t="s">
        <v>1234</v>
      </c>
      <c r="C773" s="3" t="s">
        <v>1237</v>
      </c>
      <c r="D773" s="3" t="s">
        <v>1232</v>
      </c>
    </row>
    <row r="774" spans="1:4" ht="14.25" customHeight="1">
      <c r="A774" s="2" t="s">
        <v>967</v>
      </c>
      <c r="B774" s="3" t="s">
        <v>1228</v>
      </c>
      <c r="C774" s="3" t="s">
        <v>1246</v>
      </c>
      <c r="D774" s="3" t="s">
        <v>1232</v>
      </c>
    </row>
    <row r="775" spans="1:4" ht="14.25" customHeight="1">
      <c r="A775" s="2" t="s">
        <v>968</v>
      </c>
      <c r="B775" s="3" t="s">
        <v>1234</v>
      </c>
      <c r="C775" s="3" t="s">
        <v>1251</v>
      </c>
      <c r="D775" s="3" t="s">
        <v>1232</v>
      </c>
    </row>
    <row r="776" spans="1:4" ht="14.25" customHeight="1">
      <c r="A776" s="2" t="s">
        <v>969</v>
      </c>
      <c r="B776" s="3" t="s">
        <v>1234</v>
      </c>
      <c r="C776" s="3" t="s">
        <v>1251</v>
      </c>
      <c r="D776" s="3" t="s">
        <v>1227</v>
      </c>
    </row>
    <row r="777" spans="1:4" ht="14.25" customHeight="1">
      <c r="A777" s="2" t="s">
        <v>971</v>
      </c>
      <c r="B777" s="3" t="s">
        <v>1225</v>
      </c>
      <c r="C777" s="3" t="s">
        <v>1244</v>
      </c>
      <c r="D777" s="3" t="s">
        <v>1232</v>
      </c>
    </row>
    <row r="778" spans="1:4" ht="14.25" customHeight="1">
      <c r="A778" s="2" t="s">
        <v>972</v>
      </c>
      <c r="B778" s="3" t="s">
        <v>1225</v>
      </c>
      <c r="C778" s="3" t="s">
        <v>1250</v>
      </c>
      <c r="D778" s="3" t="s">
        <v>1227</v>
      </c>
    </row>
    <row r="779" spans="1:4" ht="14.25" customHeight="1">
      <c r="A779" s="2" t="s">
        <v>973</v>
      </c>
      <c r="B779" s="3" t="s">
        <v>1225</v>
      </c>
      <c r="C779" s="3" t="s">
        <v>1249</v>
      </c>
      <c r="D779" s="3" t="s">
        <v>1232</v>
      </c>
    </row>
    <row r="780" spans="1:4" ht="14.25" customHeight="1">
      <c r="A780" s="2" t="s">
        <v>974</v>
      </c>
      <c r="B780" s="3" t="s">
        <v>1228</v>
      </c>
      <c r="C780" s="3" t="s">
        <v>1246</v>
      </c>
      <c r="D780" s="3" t="s">
        <v>1238</v>
      </c>
    </row>
    <row r="781" spans="1:4" ht="14.25" customHeight="1">
      <c r="A781" s="2" t="s">
        <v>975</v>
      </c>
      <c r="B781" s="3" t="s">
        <v>1225</v>
      </c>
      <c r="C781" s="3" t="s">
        <v>1244</v>
      </c>
      <c r="D781" s="3" t="s">
        <v>1227</v>
      </c>
    </row>
    <row r="782" spans="1:4" ht="14.25" customHeight="1">
      <c r="A782" s="2" t="s">
        <v>976</v>
      </c>
      <c r="B782" s="3" t="s">
        <v>1228</v>
      </c>
      <c r="C782" s="3" t="s">
        <v>1245</v>
      </c>
      <c r="D782" s="3" t="s">
        <v>1232</v>
      </c>
    </row>
    <row r="783" spans="1:4" ht="14.25" customHeight="1">
      <c r="A783" s="2" t="s">
        <v>977</v>
      </c>
      <c r="B783" s="3" t="s">
        <v>1225</v>
      </c>
      <c r="C783" s="3" t="s">
        <v>1250</v>
      </c>
      <c r="D783" s="3" t="s">
        <v>1227</v>
      </c>
    </row>
    <row r="784" spans="1:4" ht="14.25" customHeight="1">
      <c r="A784" s="2" t="s">
        <v>978</v>
      </c>
      <c r="B784" s="3" t="s">
        <v>1228</v>
      </c>
      <c r="C784" s="3" t="s">
        <v>1229</v>
      </c>
      <c r="D784" s="3" t="s">
        <v>1232</v>
      </c>
    </row>
    <row r="785" spans="1:4" ht="14.25" customHeight="1">
      <c r="A785" s="2" t="s">
        <v>979</v>
      </c>
      <c r="B785" s="3" t="s">
        <v>1225</v>
      </c>
      <c r="C785" s="3" t="s">
        <v>1249</v>
      </c>
      <c r="D785" s="3" t="s">
        <v>1232</v>
      </c>
    </row>
    <row r="786" spans="1:4" ht="14.25" customHeight="1">
      <c r="A786" s="2" t="s">
        <v>980</v>
      </c>
      <c r="B786" s="3" t="s">
        <v>1225</v>
      </c>
      <c r="C786" s="3" t="s">
        <v>1249</v>
      </c>
      <c r="D786" s="3" t="s">
        <v>1238</v>
      </c>
    </row>
    <row r="787" spans="1:4" ht="14.25" customHeight="1">
      <c r="A787" s="2" t="s">
        <v>981</v>
      </c>
      <c r="B787" s="3" t="s">
        <v>1225</v>
      </c>
      <c r="C787" s="3" t="s">
        <v>1226</v>
      </c>
      <c r="D787" s="3" t="s">
        <v>1227</v>
      </c>
    </row>
    <row r="788" spans="1:4" ht="14.25" customHeight="1">
      <c r="A788" s="2" t="s">
        <v>983</v>
      </c>
      <c r="B788" s="3" t="s">
        <v>1228</v>
      </c>
      <c r="C788" s="3" t="s">
        <v>1246</v>
      </c>
      <c r="D788" s="3" t="s">
        <v>1227</v>
      </c>
    </row>
    <row r="789" spans="1:4" ht="14.25" customHeight="1">
      <c r="A789" s="2" t="s">
        <v>984</v>
      </c>
      <c r="B789" s="3" t="s">
        <v>1228</v>
      </c>
      <c r="C789" s="3" t="s">
        <v>1229</v>
      </c>
      <c r="D789" s="3" t="s">
        <v>1238</v>
      </c>
    </row>
    <row r="790" spans="1:4" ht="14.25" customHeight="1">
      <c r="A790" s="2" t="s">
        <v>985</v>
      </c>
      <c r="B790" s="3" t="s">
        <v>1225</v>
      </c>
      <c r="C790" s="3" t="s">
        <v>1226</v>
      </c>
      <c r="D790" s="3" t="s">
        <v>1238</v>
      </c>
    </row>
    <row r="791" spans="1:4" ht="14.25" customHeight="1">
      <c r="A791" s="2" t="s">
        <v>986</v>
      </c>
      <c r="B791" s="3" t="s">
        <v>1236</v>
      </c>
      <c r="C791" s="3" t="s">
        <v>1237</v>
      </c>
      <c r="D791" s="3" t="s">
        <v>1227</v>
      </c>
    </row>
    <row r="792" spans="1:4" ht="14.25" customHeight="1">
      <c r="A792" s="2" t="s">
        <v>988</v>
      </c>
      <c r="B792" s="3" t="s">
        <v>1225</v>
      </c>
      <c r="C792" s="3" t="s">
        <v>1244</v>
      </c>
      <c r="D792" s="3" t="s">
        <v>1232</v>
      </c>
    </row>
    <row r="793" spans="1:4" ht="14.25" customHeight="1">
      <c r="A793" s="2" t="s">
        <v>989</v>
      </c>
      <c r="B793" s="3" t="s">
        <v>1225</v>
      </c>
      <c r="C793" s="3" t="s">
        <v>1244</v>
      </c>
      <c r="D793" s="3" t="s">
        <v>1227</v>
      </c>
    </row>
    <row r="794" spans="1:4" ht="14.25" customHeight="1">
      <c r="A794" s="2" t="s">
        <v>990</v>
      </c>
      <c r="B794" s="3" t="s">
        <v>1228</v>
      </c>
      <c r="C794" s="3" t="s">
        <v>1229</v>
      </c>
      <c r="D794" s="3" t="s">
        <v>1232</v>
      </c>
    </row>
    <row r="795" spans="1:4" ht="14.25" customHeight="1">
      <c r="A795" s="2" t="s">
        <v>992</v>
      </c>
      <c r="B795" s="3" t="s">
        <v>1248</v>
      </c>
      <c r="C795" s="3" t="s">
        <v>1240</v>
      </c>
      <c r="D795" s="3" t="s">
        <v>1241</v>
      </c>
    </row>
    <row r="796" spans="1:4" ht="14.25" customHeight="1">
      <c r="A796" s="2" t="s">
        <v>993</v>
      </c>
      <c r="B796" s="3" t="s">
        <v>1225</v>
      </c>
      <c r="C796" s="3" t="s">
        <v>1250</v>
      </c>
      <c r="D796" s="3" t="s">
        <v>1238</v>
      </c>
    </row>
    <row r="797" spans="1:4" ht="14.25" customHeight="1">
      <c r="A797" s="2" t="s">
        <v>994</v>
      </c>
      <c r="B797" s="3" t="s">
        <v>1234</v>
      </c>
      <c r="C797" s="3" t="s">
        <v>1235</v>
      </c>
      <c r="D797" s="3" t="s">
        <v>1232</v>
      </c>
    </row>
    <row r="798" spans="1:4" ht="14.25" customHeight="1">
      <c r="A798" s="2" t="s">
        <v>995</v>
      </c>
      <c r="B798" s="3" t="s">
        <v>1239</v>
      </c>
      <c r="C798" s="3" t="s">
        <v>1242</v>
      </c>
      <c r="D798" s="3" t="s">
        <v>1241</v>
      </c>
    </row>
    <row r="799" spans="1:4" ht="14.25" customHeight="1">
      <c r="A799" s="2" t="s">
        <v>996</v>
      </c>
      <c r="B799" s="3" t="s">
        <v>1225</v>
      </c>
      <c r="C799" s="3" t="s">
        <v>1249</v>
      </c>
      <c r="D799" s="3" t="s">
        <v>1227</v>
      </c>
    </row>
    <row r="800" spans="1:4" ht="14.25" customHeight="1">
      <c r="A800" s="2" t="s">
        <v>997</v>
      </c>
      <c r="B800" s="3" t="s">
        <v>1228</v>
      </c>
      <c r="C800" s="3" t="s">
        <v>1245</v>
      </c>
      <c r="D800" s="3" t="s">
        <v>1232</v>
      </c>
    </row>
    <row r="801" spans="1:4" ht="14.25" customHeight="1">
      <c r="A801" s="2" t="s">
        <v>998</v>
      </c>
      <c r="B801" s="3" t="s">
        <v>1228</v>
      </c>
      <c r="C801" s="3" t="s">
        <v>1246</v>
      </c>
      <c r="D801" s="3" t="s">
        <v>1227</v>
      </c>
    </row>
    <row r="802" spans="1:4" ht="14.25" customHeight="1">
      <c r="A802" s="2" t="s">
        <v>999</v>
      </c>
      <c r="B802" s="3" t="s">
        <v>1234</v>
      </c>
      <c r="C802" s="3" t="s">
        <v>1251</v>
      </c>
      <c r="D802" s="3" t="s">
        <v>1232</v>
      </c>
    </row>
    <row r="803" spans="1:4" ht="14.25" customHeight="1">
      <c r="A803" s="2" t="s">
        <v>1000</v>
      </c>
      <c r="B803" s="3" t="s">
        <v>1225</v>
      </c>
      <c r="C803" s="3" t="s">
        <v>1250</v>
      </c>
      <c r="D803" s="3" t="s">
        <v>1227</v>
      </c>
    </row>
    <row r="804" spans="1:4" ht="14.25" customHeight="1">
      <c r="A804" s="2" t="s">
        <v>1001</v>
      </c>
      <c r="B804" s="3" t="s">
        <v>1230</v>
      </c>
      <c r="C804" s="3" t="s">
        <v>1233</v>
      </c>
      <c r="D804" s="3" t="s">
        <v>1232</v>
      </c>
    </row>
    <row r="805" spans="1:4" ht="14.25" customHeight="1">
      <c r="A805" s="2" t="s">
        <v>1002</v>
      </c>
      <c r="B805" s="3" t="s">
        <v>1228</v>
      </c>
      <c r="C805" s="3" t="s">
        <v>1247</v>
      </c>
      <c r="D805" s="3" t="s">
        <v>1227</v>
      </c>
    </row>
    <row r="806" spans="1:4" ht="14.25" customHeight="1">
      <c r="A806" s="2" t="s">
        <v>1003</v>
      </c>
      <c r="B806" s="3" t="s">
        <v>1228</v>
      </c>
      <c r="C806" s="3" t="s">
        <v>1247</v>
      </c>
      <c r="D806" s="3" t="s">
        <v>1227</v>
      </c>
    </row>
    <row r="807" spans="1:4" ht="14.25" customHeight="1">
      <c r="A807" s="2" t="s">
        <v>1004</v>
      </c>
      <c r="B807" s="3" t="s">
        <v>1234</v>
      </c>
      <c r="C807" s="3" t="s">
        <v>1252</v>
      </c>
      <c r="D807" s="3" t="s">
        <v>1238</v>
      </c>
    </row>
    <row r="808" spans="1:4" ht="14.25" customHeight="1">
      <c r="A808" s="2" t="s">
        <v>1005</v>
      </c>
      <c r="B808" s="3" t="s">
        <v>1230</v>
      </c>
      <c r="C808" s="3" t="s">
        <v>1243</v>
      </c>
      <c r="D808" s="3" t="s">
        <v>1232</v>
      </c>
    </row>
    <row r="809" spans="1:4" ht="14.25" customHeight="1">
      <c r="A809" s="2" t="s">
        <v>1006</v>
      </c>
      <c r="B809" s="3" t="s">
        <v>1225</v>
      </c>
      <c r="C809" s="3" t="s">
        <v>1249</v>
      </c>
      <c r="D809" s="3" t="s">
        <v>1232</v>
      </c>
    </row>
    <row r="810" spans="1:4" ht="14.25" customHeight="1">
      <c r="A810" s="2" t="s">
        <v>1007</v>
      </c>
      <c r="B810" s="3" t="s">
        <v>1230</v>
      </c>
      <c r="C810" s="3" t="s">
        <v>1243</v>
      </c>
      <c r="D810" s="3" t="s">
        <v>1232</v>
      </c>
    </row>
    <row r="811" spans="1:4" ht="14.25" customHeight="1">
      <c r="A811" s="2" t="s">
        <v>1008</v>
      </c>
      <c r="B811" s="3" t="s">
        <v>1228</v>
      </c>
      <c r="C811" s="3" t="s">
        <v>1229</v>
      </c>
      <c r="D811" s="3" t="s">
        <v>1238</v>
      </c>
    </row>
    <row r="812" spans="1:4" ht="14.25" customHeight="1">
      <c r="A812" s="2" t="s">
        <v>1009</v>
      </c>
      <c r="B812" s="3" t="s">
        <v>1228</v>
      </c>
      <c r="C812" s="3" t="s">
        <v>1229</v>
      </c>
      <c r="D812" s="3" t="s">
        <v>1238</v>
      </c>
    </row>
    <row r="813" spans="1:4" ht="14.25" customHeight="1">
      <c r="A813" s="2" t="s">
        <v>1010</v>
      </c>
      <c r="B813" s="3" t="s">
        <v>1228</v>
      </c>
      <c r="C813" s="3" t="s">
        <v>1247</v>
      </c>
      <c r="D813" s="3" t="s">
        <v>1232</v>
      </c>
    </row>
    <row r="814" spans="1:4" ht="14.25" customHeight="1">
      <c r="A814" s="2" t="s">
        <v>1011</v>
      </c>
      <c r="B814" s="3" t="s">
        <v>1248</v>
      </c>
      <c r="C814" s="3" t="s">
        <v>1240</v>
      </c>
      <c r="D814" s="3" t="s">
        <v>1241</v>
      </c>
    </row>
    <row r="815" spans="1:4" ht="14.25" customHeight="1">
      <c r="A815" s="2" t="s">
        <v>1012</v>
      </c>
      <c r="B815" s="3" t="s">
        <v>1225</v>
      </c>
      <c r="C815" s="3" t="s">
        <v>1226</v>
      </c>
      <c r="D815" s="3" t="s">
        <v>1238</v>
      </c>
    </row>
    <row r="816" spans="1:4" ht="14.25" customHeight="1">
      <c r="A816" s="2" t="s">
        <v>1013</v>
      </c>
      <c r="B816" s="3" t="s">
        <v>1230</v>
      </c>
      <c r="C816" s="3" t="s">
        <v>1233</v>
      </c>
      <c r="D816" s="3" t="s">
        <v>1232</v>
      </c>
    </row>
    <row r="817" spans="1:4" ht="14.25" customHeight="1">
      <c r="A817" s="2" t="s">
        <v>1015</v>
      </c>
      <c r="B817" s="3" t="s">
        <v>1234</v>
      </c>
      <c r="C817" s="3" t="s">
        <v>1237</v>
      </c>
      <c r="D817" s="3" t="s">
        <v>1232</v>
      </c>
    </row>
    <row r="818" spans="1:4" ht="14.25" customHeight="1">
      <c r="A818" s="2" t="s">
        <v>1016</v>
      </c>
      <c r="B818" s="3" t="s">
        <v>1230</v>
      </c>
      <c r="C818" s="3" t="s">
        <v>1243</v>
      </c>
      <c r="D818" s="3" t="s">
        <v>1232</v>
      </c>
    </row>
    <row r="819" spans="1:4" ht="14.25" customHeight="1">
      <c r="A819" s="2" t="s">
        <v>1017</v>
      </c>
      <c r="B819" s="3" t="s">
        <v>1225</v>
      </c>
      <c r="C819" s="3" t="s">
        <v>1249</v>
      </c>
      <c r="D819" s="3" t="s">
        <v>1227</v>
      </c>
    </row>
    <row r="820" spans="1:4" ht="14.25" customHeight="1">
      <c r="A820" s="2" t="s">
        <v>1019</v>
      </c>
      <c r="B820" s="3" t="s">
        <v>1225</v>
      </c>
      <c r="C820" s="3" t="s">
        <v>1226</v>
      </c>
      <c r="D820" s="3" t="s">
        <v>1227</v>
      </c>
    </row>
    <row r="821" spans="1:4" ht="14.25" customHeight="1">
      <c r="A821" s="2" t="s">
        <v>1020</v>
      </c>
      <c r="B821" s="3" t="s">
        <v>1225</v>
      </c>
      <c r="C821" s="3" t="s">
        <v>1250</v>
      </c>
      <c r="D821" s="3" t="s">
        <v>1238</v>
      </c>
    </row>
    <row r="822" spans="1:4" ht="14.25" customHeight="1">
      <c r="A822" s="2" t="s">
        <v>1021</v>
      </c>
      <c r="B822" s="3" t="s">
        <v>1234</v>
      </c>
      <c r="C822" s="3" t="s">
        <v>1251</v>
      </c>
      <c r="D822" s="3" t="s">
        <v>1232</v>
      </c>
    </row>
    <row r="823" spans="1:4" ht="14.25" customHeight="1">
      <c r="A823" s="2" t="s">
        <v>1022</v>
      </c>
      <c r="B823" s="3" t="s">
        <v>1248</v>
      </c>
      <c r="C823" s="3" t="s">
        <v>1240</v>
      </c>
      <c r="D823" s="3" t="s">
        <v>1241</v>
      </c>
    </row>
    <row r="824" spans="1:4" ht="14.25" customHeight="1">
      <c r="A824" s="2" t="s">
        <v>1023</v>
      </c>
      <c r="B824" s="3" t="s">
        <v>1228</v>
      </c>
      <c r="C824" s="3" t="s">
        <v>1246</v>
      </c>
      <c r="D824" s="3" t="s">
        <v>1227</v>
      </c>
    </row>
    <row r="825" spans="1:4" ht="14.25" customHeight="1">
      <c r="A825" s="2" t="s">
        <v>1024</v>
      </c>
      <c r="B825" s="3" t="s">
        <v>1225</v>
      </c>
      <c r="C825" s="3" t="s">
        <v>1244</v>
      </c>
      <c r="D825" s="3" t="s">
        <v>1238</v>
      </c>
    </row>
    <row r="826" spans="1:4" ht="14.25" customHeight="1">
      <c r="A826" s="2" t="s">
        <v>1025</v>
      </c>
      <c r="B826" s="3" t="s">
        <v>1236</v>
      </c>
      <c r="C826" s="3" t="s">
        <v>1251</v>
      </c>
      <c r="D826" s="3" t="s">
        <v>1232</v>
      </c>
    </row>
    <row r="827" spans="1:4" ht="14.25" customHeight="1">
      <c r="A827" s="2" t="s">
        <v>1026</v>
      </c>
      <c r="B827" s="3" t="s">
        <v>1225</v>
      </c>
      <c r="C827" s="3" t="s">
        <v>1250</v>
      </c>
      <c r="D827" s="3" t="s">
        <v>1227</v>
      </c>
    </row>
    <row r="828" spans="1:4" ht="14.25" customHeight="1">
      <c r="A828" s="2" t="s">
        <v>1027</v>
      </c>
      <c r="B828" s="3" t="s">
        <v>1228</v>
      </c>
      <c r="C828" s="3" t="s">
        <v>1246</v>
      </c>
      <c r="D828" s="3" t="s">
        <v>1238</v>
      </c>
    </row>
    <row r="829" spans="1:4" ht="14.25" customHeight="1">
      <c r="A829" s="2" t="s">
        <v>1028</v>
      </c>
      <c r="B829" s="3" t="s">
        <v>1234</v>
      </c>
      <c r="C829" s="3" t="s">
        <v>1237</v>
      </c>
      <c r="D829" s="3" t="s">
        <v>1232</v>
      </c>
    </row>
    <row r="830" spans="1:4" ht="14.25" customHeight="1">
      <c r="A830" s="2" t="s">
        <v>1029</v>
      </c>
      <c r="B830" s="3" t="s">
        <v>1234</v>
      </c>
      <c r="C830" s="3" t="s">
        <v>1251</v>
      </c>
      <c r="D830" s="3" t="s">
        <v>1227</v>
      </c>
    </row>
    <row r="831" spans="1:4" ht="14.25" customHeight="1">
      <c r="A831" s="2" t="s">
        <v>1030</v>
      </c>
      <c r="B831" s="3" t="s">
        <v>1248</v>
      </c>
      <c r="C831" s="3" t="s">
        <v>1240</v>
      </c>
      <c r="D831" s="3" t="s">
        <v>1241</v>
      </c>
    </row>
    <row r="832" spans="1:4" ht="14.25" customHeight="1">
      <c r="A832" s="2" t="s">
        <v>1031</v>
      </c>
      <c r="B832" s="3" t="s">
        <v>1230</v>
      </c>
      <c r="C832" s="3" t="s">
        <v>1233</v>
      </c>
      <c r="D832" s="3" t="s">
        <v>1232</v>
      </c>
    </row>
    <row r="833" spans="1:4" ht="14.25" customHeight="1">
      <c r="A833" s="2" t="s">
        <v>1032</v>
      </c>
      <c r="B833" s="3" t="s">
        <v>1230</v>
      </c>
      <c r="C833" s="3" t="s">
        <v>1233</v>
      </c>
      <c r="D833" s="3" t="s">
        <v>1232</v>
      </c>
    </row>
    <row r="834" spans="1:4" ht="14.25" customHeight="1">
      <c r="A834" s="2" t="s">
        <v>1033</v>
      </c>
      <c r="B834" s="3" t="s">
        <v>1228</v>
      </c>
      <c r="C834" s="3" t="s">
        <v>1247</v>
      </c>
      <c r="D834" s="3" t="s">
        <v>1238</v>
      </c>
    </row>
    <row r="835" spans="1:4" ht="14.25" customHeight="1">
      <c r="A835" s="2" t="s">
        <v>1034</v>
      </c>
      <c r="B835" s="3" t="s">
        <v>1230</v>
      </c>
      <c r="C835" s="3" t="s">
        <v>1233</v>
      </c>
      <c r="D835" s="3" t="s">
        <v>1232</v>
      </c>
    </row>
    <row r="836" spans="1:4" ht="14.25" customHeight="1">
      <c r="A836" s="2" t="s">
        <v>1035</v>
      </c>
      <c r="B836" s="3" t="s">
        <v>1228</v>
      </c>
      <c r="C836" s="3" t="s">
        <v>1245</v>
      </c>
      <c r="D836" s="3" t="s">
        <v>1238</v>
      </c>
    </row>
    <row r="837" spans="1:4" ht="14.25" customHeight="1">
      <c r="A837" s="2" t="s">
        <v>1036</v>
      </c>
      <c r="B837" s="3" t="s">
        <v>1248</v>
      </c>
      <c r="C837" s="3" t="s">
        <v>1240</v>
      </c>
      <c r="D837" s="3" t="s">
        <v>1241</v>
      </c>
    </row>
    <row r="838" spans="1:4" ht="14.25" customHeight="1">
      <c r="A838" s="2" t="s">
        <v>1037</v>
      </c>
      <c r="B838" s="3" t="s">
        <v>1248</v>
      </c>
      <c r="C838" s="3" t="s">
        <v>1240</v>
      </c>
      <c r="D838" s="3" t="s">
        <v>1241</v>
      </c>
    </row>
    <row r="839" spans="1:4" ht="14.25" customHeight="1">
      <c r="A839" s="2" t="s">
        <v>1038</v>
      </c>
      <c r="B839" s="3" t="s">
        <v>1225</v>
      </c>
      <c r="C839" s="3" t="s">
        <v>1244</v>
      </c>
      <c r="D839" s="3" t="s">
        <v>1232</v>
      </c>
    </row>
    <row r="840" spans="1:4" ht="14.25" customHeight="1">
      <c r="A840" s="2" t="s">
        <v>1039</v>
      </c>
      <c r="B840" s="3" t="s">
        <v>1225</v>
      </c>
      <c r="C840" s="3" t="s">
        <v>1226</v>
      </c>
      <c r="D840" s="3" t="s">
        <v>1238</v>
      </c>
    </row>
    <row r="841" spans="1:4" ht="14.25" customHeight="1">
      <c r="A841" s="2" t="s">
        <v>1040</v>
      </c>
      <c r="B841" s="3" t="s">
        <v>1230</v>
      </c>
      <c r="C841" s="3" t="s">
        <v>1233</v>
      </c>
      <c r="D841" s="3" t="s">
        <v>1232</v>
      </c>
    </row>
    <row r="842" spans="1:4" ht="14.25" customHeight="1">
      <c r="A842" s="2" t="s">
        <v>1041</v>
      </c>
      <c r="B842" s="3" t="s">
        <v>1230</v>
      </c>
      <c r="C842" s="3" t="s">
        <v>1231</v>
      </c>
      <c r="D842" s="3" t="s">
        <v>1232</v>
      </c>
    </row>
    <row r="843" spans="1:4" ht="14.25" customHeight="1">
      <c r="A843" s="2" t="s">
        <v>1042</v>
      </c>
      <c r="B843" s="3" t="s">
        <v>1225</v>
      </c>
      <c r="C843" s="3" t="s">
        <v>1244</v>
      </c>
      <c r="D843" s="3" t="s">
        <v>1232</v>
      </c>
    </row>
    <row r="844" spans="1:4" ht="14.25" customHeight="1">
      <c r="A844" s="2" t="s">
        <v>1044</v>
      </c>
      <c r="B844" s="3" t="s">
        <v>1230</v>
      </c>
      <c r="C844" s="3" t="s">
        <v>1243</v>
      </c>
      <c r="D844" s="3" t="s">
        <v>1232</v>
      </c>
    </row>
    <row r="845" spans="1:4" ht="14.25" customHeight="1">
      <c r="A845" s="2" t="s">
        <v>1045</v>
      </c>
      <c r="B845" s="3" t="s">
        <v>1234</v>
      </c>
      <c r="C845" s="3" t="s">
        <v>1252</v>
      </c>
      <c r="D845" s="3" t="s">
        <v>1238</v>
      </c>
    </row>
    <row r="846" spans="1:4" ht="14.25" customHeight="1">
      <c r="A846" s="2" t="s">
        <v>1046</v>
      </c>
      <c r="B846" s="3" t="s">
        <v>1239</v>
      </c>
      <c r="C846" s="3" t="s">
        <v>1253</v>
      </c>
      <c r="D846" s="3" t="s">
        <v>1241</v>
      </c>
    </row>
    <row r="847" spans="1:4" ht="14.25" customHeight="1">
      <c r="A847" s="2" t="s">
        <v>1048</v>
      </c>
      <c r="B847" s="3" t="s">
        <v>1228</v>
      </c>
      <c r="C847" s="3" t="s">
        <v>1245</v>
      </c>
      <c r="D847" s="3" t="s">
        <v>1232</v>
      </c>
    </row>
    <row r="848" spans="1:4" ht="14.25" customHeight="1">
      <c r="A848" s="2" t="s">
        <v>1049</v>
      </c>
      <c r="B848" s="3" t="s">
        <v>1228</v>
      </c>
      <c r="C848" s="3" t="s">
        <v>1246</v>
      </c>
      <c r="D848" s="3" t="s">
        <v>1232</v>
      </c>
    </row>
    <row r="849" spans="1:4" ht="14.25" customHeight="1">
      <c r="A849" s="2" t="s">
        <v>1050</v>
      </c>
      <c r="B849" s="3" t="s">
        <v>1230</v>
      </c>
      <c r="C849" s="3" t="s">
        <v>1233</v>
      </c>
      <c r="D849" s="3" t="s">
        <v>1232</v>
      </c>
    </row>
    <row r="850" spans="1:4" ht="14.25" customHeight="1">
      <c r="A850" s="2" t="s">
        <v>1051</v>
      </c>
      <c r="B850" s="3" t="s">
        <v>1225</v>
      </c>
      <c r="C850" s="3" t="s">
        <v>1226</v>
      </c>
      <c r="D850" s="3" t="s">
        <v>1238</v>
      </c>
    </row>
    <row r="851" spans="1:4" ht="14.25" customHeight="1">
      <c r="A851" s="2" t="s">
        <v>1052</v>
      </c>
      <c r="B851" s="3" t="s">
        <v>1248</v>
      </c>
      <c r="C851" s="3" t="s">
        <v>1240</v>
      </c>
      <c r="D851" s="3" t="s">
        <v>1241</v>
      </c>
    </row>
    <row r="852" spans="1:4" ht="14.25" customHeight="1">
      <c r="A852" s="2" t="s">
        <v>1053</v>
      </c>
      <c r="B852" s="3" t="s">
        <v>1230</v>
      </c>
      <c r="C852" s="3" t="s">
        <v>1231</v>
      </c>
      <c r="D852" s="3" t="s">
        <v>1232</v>
      </c>
    </row>
    <row r="853" spans="1:4" ht="14.25" customHeight="1">
      <c r="A853" s="2" t="s">
        <v>1054</v>
      </c>
      <c r="B853" s="3" t="s">
        <v>1228</v>
      </c>
      <c r="C853" s="3" t="s">
        <v>1246</v>
      </c>
      <c r="D853" s="3" t="s">
        <v>1227</v>
      </c>
    </row>
    <row r="854" spans="1:4" ht="14.25" customHeight="1">
      <c r="A854" s="2" t="s">
        <v>1055</v>
      </c>
      <c r="B854" s="3" t="s">
        <v>1248</v>
      </c>
      <c r="C854" s="3" t="s">
        <v>1240</v>
      </c>
      <c r="D854" s="3" t="s">
        <v>1241</v>
      </c>
    </row>
    <row r="855" spans="1:4" ht="14.25" customHeight="1">
      <c r="A855" s="2" t="s">
        <v>1056</v>
      </c>
      <c r="B855" s="3" t="s">
        <v>1225</v>
      </c>
      <c r="C855" s="3" t="s">
        <v>1244</v>
      </c>
      <c r="D855" s="3" t="s">
        <v>1238</v>
      </c>
    </row>
    <row r="856" spans="1:4" ht="14.25" customHeight="1">
      <c r="A856" s="2" t="s">
        <v>1057</v>
      </c>
      <c r="B856" s="3" t="s">
        <v>1230</v>
      </c>
      <c r="C856" s="3" t="s">
        <v>1233</v>
      </c>
      <c r="D856" s="3" t="s">
        <v>1232</v>
      </c>
    </row>
    <row r="857" spans="1:4" ht="14.25" customHeight="1">
      <c r="A857" s="2" t="s">
        <v>1058</v>
      </c>
      <c r="B857" s="3" t="s">
        <v>1228</v>
      </c>
      <c r="C857" s="3" t="s">
        <v>1247</v>
      </c>
      <c r="D857" s="3" t="s">
        <v>1232</v>
      </c>
    </row>
    <row r="858" spans="1:4" ht="14.25" customHeight="1">
      <c r="A858" s="2" t="s">
        <v>1059</v>
      </c>
      <c r="B858" s="3" t="s">
        <v>1230</v>
      </c>
      <c r="C858" s="3" t="s">
        <v>1233</v>
      </c>
      <c r="D858" s="3" t="s">
        <v>1232</v>
      </c>
    </row>
    <row r="859" spans="1:4" ht="14.25" customHeight="1">
      <c r="A859" s="2" t="s">
        <v>1060</v>
      </c>
      <c r="B859" s="3" t="s">
        <v>1228</v>
      </c>
      <c r="C859" s="3" t="s">
        <v>1246</v>
      </c>
      <c r="D859" s="3" t="s">
        <v>1227</v>
      </c>
    </row>
    <row r="860" spans="1:4" ht="14.25" customHeight="1">
      <c r="A860" s="2" t="s">
        <v>1062</v>
      </c>
      <c r="B860" s="3" t="s">
        <v>1225</v>
      </c>
      <c r="C860" s="3" t="s">
        <v>1226</v>
      </c>
      <c r="D860" s="3" t="s">
        <v>1227</v>
      </c>
    </row>
    <row r="861" spans="1:4" ht="14.25" customHeight="1">
      <c r="A861" s="2" t="s">
        <v>1063</v>
      </c>
      <c r="B861" s="3" t="s">
        <v>1225</v>
      </c>
      <c r="C861" s="3" t="s">
        <v>1226</v>
      </c>
      <c r="D861" s="3" t="s">
        <v>1232</v>
      </c>
    </row>
    <row r="862" spans="1:4" ht="14.25" customHeight="1">
      <c r="A862" s="2" t="s">
        <v>1064</v>
      </c>
      <c r="B862" s="3" t="s">
        <v>1228</v>
      </c>
      <c r="C862" s="3" t="s">
        <v>1247</v>
      </c>
      <c r="D862" s="3" t="s">
        <v>1232</v>
      </c>
    </row>
    <row r="863" spans="1:4" ht="14.25" customHeight="1">
      <c r="A863" s="2" t="s">
        <v>1065</v>
      </c>
      <c r="B863" s="3" t="s">
        <v>1228</v>
      </c>
      <c r="C863" s="3" t="s">
        <v>1247</v>
      </c>
      <c r="D863" s="3" t="s">
        <v>1227</v>
      </c>
    </row>
    <row r="864" spans="1:4" ht="14.25" customHeight="1">
      <c r="A864" s="2" t="s">
        <v>1066</v>
      </c>
      <c r="B864" s="3" t="s">
        <v>1228</v>
      </c>
      <c r="C864" s="3" t="s">
        <v>1245</v>
      </c>
      <c r="D864" s="3" t="s">
        <v>1227</v>
      </c>
    </row>
    <row r="865" spans="1:4" ht="14.25" customHeight="1">
      <c r="A865" s="2" t="s">
        <v>1067</v>
      </c>
      <c r="B865" s="3" t="s">
        <v>1230</v>
      </c>
      <c r="C865" s="3" t="s">
        <v>1231</v>
      </c>
      <c r="D865" s="3" t="s">
        <v>1232</v>
      </c>
    </row>
    <row r="866" spans="1:4" ht="14.25" customHeight="1">
      <c r="A866" s="2" t="s">
        <v>1068</v>
      </c>
      <c r="B866" s="3" t="s">
        <v>1228</v>
      </c>
      <c r="C866" s="3" t="s">
        <v>1247</v>
      </c>
      <c r="D866" s="3" t="s">
        <v>1227</v>
      </c>
    </row>
    <row r="867" spans="1:4" ht="14.25" customHeight="1">
      <c r="A867" s="2" t="s">
        <v>1069</v>
      </c>
      <c r="B867" s="3" t="s">
        <v>1225</v>
      </c>
      <c r="C867" s="3" t="s">
        <v>1226</v>
      </c>
      <c r="D867" s="3" t="s">
        <v>1232</v>
      </c>
    </row>
    <row r="868" spans="1:4" ht="14.25" customHeight="1">
      <c r="A868" s="2" t="s">
        <v>1070</v>
      </c>
      <c r="B868" s="3" t="s">
        <v>1225</v>
      </c>
      <c r="C868" s="3" t="s">
        <v>1249</v>
      </c>
      <c r="D868" s="3" t="s">
        <v>1232</v>
      </c>
    </row>
    <row r="869" spans="1:4" ht="14.25" customHeight="1">
      <c r="A869" s="2" t="s">
        <v>1071</v>
      </c>
      <c r="B869" s="3" t="s">
        <v>1228</v>
      </c>
      <c r="C869" s="3" t="s">
        <v>1245</v>
      </c>
      <c r="D869" s="3" t="s">
        <v>1238</v>
      </c>
    </row>
    <row r="870" spans="1:4" ht="14.25" customHeight="1">
      <c r="A870" s="2" t="s">
        <v>1072</v>
      </c>
      <c r="B870" s="3" t="s">
        <v>1236</v>
      </c>
      <c r="C870" s="3" t="s">
        <v>1235</v>
      </c>
      <c r="D870" s="3" t="s">
        <v>1238</v>
      </c>
    </row>
    <row r="871" spans="1:4" ht="14.25" customHeight="1">
      <c r="A871" s="2" t="s">
        <v>1073</v>
      </c>
      <c r="B871" s="3" t="s">
        <v>1225</v>
      </c>
      <c r="C871" s="3" t="s">
        <v>1226</v>
      </c>
      <c r="D871" s="3" t="s">
        <v>1227</v>
      </c>
    </row>
    <row r="872" spans="1:4" ht="14.25" customHeight="1">
      <c r="A872" s="2" t="s">
        <v>1074</v>
      </c>
      <c r="B872" s="3" t="s">
        <v>1225</v>
      </c>
      <c r="C872" s="3" t="s">
        <v>1249</v>
      </c>
      <c r="D872" s="3" t="s">
        <v>1238</v>
      </c>
    </row>
    <row r="873" spans="1:4" ht="14.25" customHeight="1">
      <c r="A873" s="2" t="s">
        <v>1075</v>
      </c>
      <c r="B873" s="3" t="s">
        <v>1230</v>
      </c>
      <c r="C873" s="3" t="s">
        <v>1231</v>
      </c>
      <c r="D873" s="3" t="s">
        <v>1232</v>
      </c>
    </row>
    <row r="874" spans="1:4" ht="14.25" customHeight="1">
      <c r="A874" s="2" t="s">
        <v>1076</v>
      </c>
      <c r="B874" s="3" t="s">
        <v>1225</v>
      </c>
      <c r="C874" s="3" t="s">
        <v>1249</v>
      </c>
      <c r="D874" s="3" t="s">
        <v>1232</v>
      </c>
    </row>
    <row r="875" spans="1:4" ht="14.25" customHeight="1">
      <c r="A875" s="2" t="s">
        <v>1077</v>
      </c>
      <c r="B875" s="3" t="s">
        <v>1234</v>
      </c>
      <c r="C875" s="3" t="s">
        <v>1251</v>
      </c>
      <c r="D875" s="3" t="s">
        <v>1227</v>
      </c>
    </row>
    <row r="876" spans="1:4" ht="14.25" customHeight="1">
      <c r="A876" s="2" t="s">
        <v>1078</v>
      </c>
      <c r="B876" s="3" t="s">
        <v>1230</v>
      </c>
      <c r="C876" s="3" t="s">
        <v>1243</v>
      </c>
      <c r="D876" s="3" t="s">
        <v>1232</v>
      </c>
    </row>
    <row r="877" spans="1:4" ht="14.25" customHeight="1">
      <c r="A877" s="2" t="s">
        <v>1079</v>
      </c>
      <c r="B877" s="3" t="s">
        <v>1228</v>
      </c>
      <c r="C877" s="3" t="s">
        <v>1245</v>
      </c>
      <c r="D877" s="3" t="s">
        <v>1232</v>
      </c>
    </row>
    <row r="878" spans="1:4" ht="14.25" customHeight="1">
      <c r="A878" s="2" t="s">
        <v>1081</v>
      </c>
      <c r="B878" s="3" t="s">
        <v>1248</v>
      </c>
      <c r="C878" s="3" t="s">
        <v>1240</v>
      </c>
      <c r="D878" s="3" t="s">
        <v>1241</v>
      </c>
    </row>
    <row r="879" spans="1:4" ht="14.25" customHeight="1">
      <c r="A879" s="2" t="s">
        <v>1082</v>
      </c>
      <c r="B879" s="3" t="s">
        <v>1230</v>
      </c>
      <c r="C879" s="3" t="s">
        <v>1233</v>
      </c>
      <c r="D879" s="3" t="s">
        <v>1232</v>
      </c>
    </row>
    <row r="880" spans="1:4" ht="14.25" customHeight="1">
      <c r="A880" s="2" t="s">
        <v>1083</v>
      </c>
      <c r="B880" s="3" t="s">
        <v>1228</v>
      </c>
      <c r="C880" s="3" t="s">
        <v>1246</v>
      </c>
      <c r="D880" s="3" t="s">
        <v>1238</v>
      </c>
    </row>
    <row r="881" spans="1:4" ht="14.25" customHeight="1">
      <c r="A881" s="2" t="s">
        <v>1084</v>
      </c>
      <c r="B881" s="3" t="s">
        <v>1248</v>
      </c>
      <c r="C881" s="3" t="s">
        <v>1240</v>
      </c>
      <c r="D881" s="3" t="s">
        <v>1241</v>
      </c>
    </row>
    <row r="882" spans="1:4" ht="14.25" customHeight="1">
      <c r="A882" s="2" t="s">
        <v>1085</v>
      </c>
      <c r="B882" s="3" t="s">
        <v>1230</v>
      </c>
      <c r="C882" s="3" t="s">
        <v>1231</v>
      </c>
      <c r="D882" s="3" t="s">
        <v>1232</v>
      </c>
    </row>
    <row r="883" spans="1:4" ht="14.25" customHeight="1">
      <c r="A883" s="2" t="s">
        <v>1086</v>
      </c>
      <c r="B883" s="3" t="s">
        <v>1225</v>
      </c>
      <c r="C883" s="3" t="s">
        <v>1244</v>
      </c>
      <c r="D883" s="3" t="s">
        <v>1227</v>
      </c>
    </row>
    <row r="884" spans="1:4" ht="14.25" customHeight="1">
      <c r="A884" s="2" t="s">
        <v>1087</v>
      </c>
      <c r="B884" s="3" t="s">
        <v>1228</v>
      </c>
      <c r="C884" s="3" t="s">
        <v>1246</v>
      </c>
      <c r="D884" s="3" t="s">
        <v>1238</v>
      </c>
    </row>
    <row r="885" spans="1:4" ht="14.25" customHeight="1">
      <c r="A885" s="2" t="s">
        <v>1088</v>
      </c>
      <c r="B885" s="3" t="s">
        <v>1236</v>
      </c>
      <c r="C885" s="3" t="s">
        <v>1252</v>
      </c>
      <c r="D885" s="3" t="s">
        <v>1238</v>
      </c>
    </row>
    <row r="886" spans="1:4" ht="14.25" customHeight="1">
      <c r="A886" s="2" t="s">
        <v>1089</v>
      </c>
      <c r="B886" s="3" t="s">
        <v>1228</v>
      </c>
      <c r="C886" s="3" t="s">
        <v>1247</v>
      </c>
      <c r="D886" s="3" t="s">
        <v>1232</v>
      </c>
    </row>
    <row r="887" spans="1:4" ht="14.25" customHeight="1">
      <c r="A887" s="2" t="s">
        <v>1090</v>
      </c>
      <c r="B887" s="3" t="s">
        <v>1239</v>
      </c>
      <c r="C887" s="3" t="s">
        <v>1240</v>
      </c>
      <c r="D887" s="3" t="s">
        <v>1241</v>
      </c>
    </row>
    <row r="888" spans="1:4" ht="14.25" customHeight="1">
      <c r="A888" s="2" t="s">
        <v>1091</v>
      </c>
      <c r="B888" s="3" t="s">
        <v>1225</v>
      </c>
      <c r="C888" s="3" t="s">
        <v>1250</v>
      </c>
      <c r="D888" s="3" t="s">
        <v>1232</v>
      </c>
    </row>
    <row r="889" spans="1:4" ht="14.25" customHeight="1">
      <c r="A889" s="2" t="s">
        <v>1092</v>
      </c>
      <c r="B889" s="3" t="s">
        <v>1228</v>
      </c>
      <c r="C889" s="3" t="s">
        <v>1246</v>
      </c>
      <c r="D889" s="3" t="s">
        <v>1232</v>
      </c>
    </row>
    <row r="890" spans="1:4" ht="14.25" customHeight="1">
      <c r="A890" s="2" t="s">
        <v>1093</v>
      </c>
      <c r="B890" s="3" t="s">
        <v>1225</v>
      </c>
      <c r="C890" s="3" t="s">
        <v>1250</v>
      </c>
      <c r="D890" s="3" t="s">
        <v>1232</v>
      </c>
    </row>
    <row r="891" spans="1:4" ht="14.25" customHeight="1">
      <c r="A891" s="2" t="s">
        <v>1094</v>
      </c>
      <c r="B891" s="3" t="s">
        <v>1236</v>
      </c>
      <c r="C891" s="3" t="s">
        <v>1251</v>
      </c>
      <c r="D891" s="3" t="s">
        <v>1227</v>
      </c>
    </row>
    <row r="892" spans="1:4" ht="14.25" customHeight="1">
      <c r="A892" s="2" t="s">
        <v>1096</v>
      </c>
      <c r="B892" s="3" t="s">
        <v>1228</v>
      </c>
      <c r="C892" s="3" t="s">
        <v>1247</v>
      </c>
      <c r="D892" s="3" t="s">
        <v>1227</v>
      </c>
    </row>
    <row r="893" spans="1:4" ht="14.25" customHeight="1">
      <c r="A893" s="2" t="s">
        <v>1097</v>
      </c>
      <c r="B893" s="3" t="s">
        <v>1248</v>
      </c>
      <c r="C893" s="3" t="s">
        <v>1240</v>
      </c>
      <c r="D893" s="3" t="s">
        <v>1241</v>
      </c>
    </row>
    <row r="894" spans="1:4" ht="14.25" customHeight="1">
      <c r="A894" s="2" t="s">
        <v>1099</v>
      </c>
      <c r="B894" s="3" t="s">
        <v>1228</v>
      </c>
      <c r="C894" s="3" t="s">
        <v>1245</v>
      </c>
      <c r="D894" s="3" t="s">
        <v>1238</v>
      </c>
    </row>
    <row r="895" spans="1:4" ht="14.25" customHeight="1">
      <c r="A895" s="2" t="s">
        <v>1100</v>
      </c>
      <c r="B895" s="3" t="s">
        <v>1228</v>
      </c>
      <c r="C895" s="3" t="s">
        <v>1247</v>
      </c>
      <c r="D895" s="3" t="s">
        <v>1238</v>
      </c>
    </row>
    <row r="896" spans="1:4" ht="14.25" customHeight="1">
      <c r="A896" s="2" t="s">
        <v>1101</v>
      </c>
      <c r="B896" s="3" t="s">
        <v>1234</v>
      </c>
      <c r="C896" s="3" t="s">
        <v>1235</v>
      </c>
      <c r="D896" s="3" t="s">
        <v>1227</v>
      </c>
    </row>
    <row r="897" spans="1:4" ht="14.25" customHeight="1">
      <c r="A897" s="2" t="s">
        <v>1102</v>
      </c>
      <c r="B897" s="3" t="s">
        <v>1230</v>
      </c>
      <c r="C897" s="3" t="s">
        <v>1231</v>
      </c>
      <c r="D897" s="3" t="s">
        <v>1232</v>
      </c>
    </row>
    <row r="898" spans="1:4" ht="14.25" customHeight="1">
      <c r="A898" s="2" t="s">
        <v>1103</v>
      </c>
      <c r="B898" s="3" t="s">
        <v>1230</v>
      </c>
      <c r="C898" s="3" t="s">
        <v>1231</v>
      </c>
      <c r="D898" s="3" t="s">
        <v>1232</v>
      </c>
    </row>
    <row r="899" spans="1:4" ht="14.25" customHeight="1">
      <c r="A899" s="2" t="s">
        <v>1104</v>
      </c>
      <c r="B899" s="3" t="s">
        <v>1228</v>
      </c>
      <c r="C899" s="3" t="s">
        <v>1229</v>
      </c>
      <c r="D899" s="3" t="s">
        <v>1232</v>
      </c>
    </row>
    <row r="900" spans="1:4" ht="14.25" customHeight="1">
      <c r="A900" s="2" t="s">
        <v>1105</v>
      </c>
      <c r="B900" s="3" t="s">
        <v>1225</v>
      </c>
      <c r="C900" s="3" t="s">
        <v>1249</v>
      </c>
      <c r="D900" s="3" t="s">
        <v>1232</v>
      </c>
    </row>
    <row r="901" spans="1:4" ht="14.25" customHeight="1">
      <c r="A901" s="2" t="s">
        <v>1106</v>
      </c>
      <c r="B901" s="3" t="s">
        <v>1225</v>
      </c>
      <c r="C901" s="3" t="s">
        <v>1249</v>
      </c>
      <c r="D901" s="3" t="s">
        <v>1232</v>
      </c>
    </row>
    <row r="902" spans="1:4" ht="14.25" customHeight="1">
      <c r="A902" s="2" t="s">
        <v>1107</v>
      </c>
      <c r="B902" s="3" t="s">
        <v>1228</v>
      </c>
      <c r="C902" s="3" t="s">
        <v>1246</v>
      </c>
      <c r="D902" s="3" t="s">
        <v>1232</v>
      </c>
    </row>
    <row r="903" spans="1:4" ht="14.25" customHeight="1">
      <c r="A903" s="2" t="s">
        <v>1108</v>
      </c>
      <c r="B903" s="3" t="s">
        <v>1230</v>
      </c>
      <c r="C903" s="3" t="s">
        <v>1231</v>
      </c>
      <c r="D903" s="3" t="s">
        <v>1232</v>
      </c>
    </row>
    <row r="904" spans="1:4" ht="14.25" customHeight="1">
      <c r="A904" s="2" t="s">
        <v>1109</v>
      </c>
      <c r="B904" s="3" t="s">
        <v>1236</v>
      </c>
      <c r="C904" s="3" t="s">
        <v>1251</v>
      </c>
      <c r="D904" s="3" t="s">
        <v>1238</v>
      </c>
    </row>
    <row r="905" spans="1:4" ht="14.25" customHeight="1">
      <c r="A905" s="2" t="s">
        <v>1111</v>
      </c>
      <c r="B905" s="3" t="s">
        <v>1225</v>
      </c>
      <c r="C905" s="3" t="s">
        <v>1226</v>
      </c>
      <c r="D905" s="3" t="s">
        <v>1232</v>
      </c>
    </row>
    <row r="906" spans="1:4" ht="14.25" customHeight="1">
      <c r="A906" s="2" t="s">
        <v>1112</v>
      </c>
      <c r="B906" s="3" t="s">
        <v>1225</v>
      </c>
      <c r="C906" s="3" t="s">
        <v>1244</v>
      </c>
      <c r="D906" s="3" t="s">
        <v>1232</v>
      </c>
    </row>
    <row r="907" spans="1:4" ht="14.25" customHeight="1">
      <c r="A907" s="2" t="s">
        <v>1113</v>
      </c>
      <c r="B907" s="3" t="s">
        <v>1228</v>
      </c>
      <c r="C907" s="3" t="s">
        <v>1229</v>
      </c>
      <c r="D907" s="3" t="s">
        <v>1232</v>
      </c>
    </row>
    <row r="908" spans="1:4" ht="14.25" customHeight="1">
      <c r="A908" s="2" t="s">
        <v>1114</v>
      </c>
      <c r="B908" s="3" t="s">
        <v>1225</v>
      </c>
      <c r="C908" s="3" t="s">
        <v>1244</v>
      </c>
      <c r="D908" s="3" t="s">
        <v>1232</v>
      </c>
    </row>
    <row r="909" spans="1:4" ht="14.25" customHeight="1">
      <c r="A909" s="2" t="s">
        <v>1115</v>
      </c>
      <c r="B909" s="3" t="s">
        <v>1228</v>
      </c>
      <c r="C909" s="3" t="s">
        <v>1229</v>
      </c>
      <c r="D909" s="3" t="s">
        <v>1232</v>
      </c>
    </row>
    <row r="910" spans="1:4" ht="14.25" customHeight="1">
      <c r="A910" s="2" t="s">
        <v>1116</v>
      </c>
      <c r="B910" s="3" t="s">
        <v>1228</v>
      </c>
      <c r="C910" s="3" t="s">
        <v>1247</v>
      </c>
      <c r="D910" s="3" t="s">
        <v>1227</v>
      </c>
    </row>
    <row r="911" spans="1:4" ht="14.25" customHeight="1">
      <c r="A911" s="2" t="s">
        <v>1117</v>
      </c>
      <c r="B911" s="3" t="s">
        <v>1230</v>
      </c>
      <c r="C911" s="3" t="s">
        <v>1233</v>
      </c>
      <c r="D911" s="3" t="s">
        <v>1232</v>
      </c>
    </row>
    <row r="912" spans="1:4" ht="14.25" customHeight="1">
      <c r="A912" s="2" t="s">
        <v>1118</v>
      </c>
      <c r="B912" s="3" t="s">
        <v>1228</v>
      </c>
      <c r="C912" s="3" t="s">
        <v>1245</v>
      </c>
      <c r="D912" s="3" t="s">
        <v>1238</v>
      </c>
    </row>
    <row r="913" spans="1:4" ht="14.25" customHeight="1">
      <c r="A913" s="2" t="s">
        <v>1119</v>
      </c>
      <c r="B913" s="3" t="s">
        <v>1228</v>
      </c>
      <c r="C913" s="3" t="s">
        <v>1229</v>
      </c>
      <c r="D913" s="3" t="s">
        <v>1232</v>
      </c>
    </row>
    <row r="914" spans="1:4" ht="14.25" customHeight="1">
      <c r="A914" s="2" t="s">
        <v>1120</v>
      </c>
      <c r="B914" s="3" t="s">
        <v>1228</v>
      </c>
      <c r="C914" s="3" t="s">
        <v>1247</v>
      </c>
      <c r="D914" s="3" t="s">
        <v>1232</v>
      </c>
    </row>
    <row r="915" spans="1:4" ht="14.25" customHeight="1">
      <c r="A915" s="2" t="s">
        <v>1121</v>
      </c>
      <c r="B915" s="3" t="s">
        <v>1228</v>
      </c>
      <c r="C915" s="3" t="s">
        <v>1247</v>
      </c>
      <c r="D915" s="3" t="s">
        <v>1227</v>
      </c>
    </row>
    <row r="916" spans="1:4" ht="14.25" customHeight="1">
      <c r="A916" s="2" t="s">
        <v>1122</v>
      </c>
      <c r="B916" s="3" t="s">
        <v>1234</v>
      </c>
      <c r="C916" s="3" t="s">
        <v>1252</v>
      </c>
      <c r="D916" s="3" t="s">
        <v>1232</v>
      </c>
    </row>
    <row r="917" spans="1:4" ht="14.25" customHeight="1">
      <c r="A917" s="2" t="s">
        <v>1123</v>
      </c>
      <c r="B917" s="3" t="s">
        <v>1248</v>
      </c>
      <c r="C917" s="3" t="s">
        <v>1240</v>
      </c>
      <c r="D917" s="3" t="s">
        <v>1241</v>
      </c>
    </row>
    <row r="918" spans="1:4" ht="14.25" customHeight="1">
      <c r="A918" s="2" t="s">
        <v>1124</v>
      </c>
      <c r="B918" s="3" t="s">
        <v>1234</v>
      </c>
      <c r="C918" s="3" t="s">
        <v>1251</v>
      </c>
      <c r="D918" s="3" t="s">
        <v>1238</v>
      </c>
    </row>
    <row r="919" spans="1:4" ht="14.25" customHeight="1">
      <c r="A919" s="2" t="s">
        <v>1125</v>
      </c>
      <c r="B919" s="3" t="s">
        <v>1225</v>
      </c>
      <c r="C919" s="3" t="s">
        <v>1249</v>
      </c>
      <c r="D919" s="3" t="s">
        <v>1227</v>
      </c>
    </row>
    <row r="920" spans="1:4" ht="14.25" customHeight="1">
      <c r="A920" s="2" t="s">
        <v>1126</v>
      </c>
      <c r="B920" s="3" t="s">
        <v>1225</v>
      </c>
      <c r="C920" s="3" t="s">
        <v>1244</v>
      </c>
      <c r="D920" s="3" t="s">
        <v>1238</v>
      </c>
    </row>
    <row r="921" spans="1:4" ht="14.25" customHeight="1">
      <c r="A921" s="2" t="s">
        <v>1127</v>
      </c>
      <c r="B921" s="3" t="s">
        <v>1225</v>
      </c>
      <c r="C921" s="3" t="s">
        <v>1250</v>
      </c>
      <c r="D921" s="3" t="s">
        <v>1238</v>
      </c>
    </row>
    <row r="922" spans="1:4" ht="14.25" customHeight="1">
      <c r="A922" s="2" t="s">
        <v>1128</v>
      </c>
      <c r="B922" s="3" t="s">
        <v>1225</v>
      </c>
      <c r="C922" s="3" t="s">
        <v>1226</v>
      </c>
      <c r="D922" s="3" t="s">
        <v>1238</v>
      </c>
    </row>
    <row r="923" spans="1:4" ht="14.25" customHeight="1">
      <c r="A923" s="2" t="s">
        <v>1129</v>
      </c>
      <c r="B923" s="3" t="s">
        <v>1228</v>
      </c>
      <c r="C923" s="3" t="s">
        <v>1246</v>
      </c>
      <c r="D923" s="3" t="s">
        <v>1232</v>
      </c>
    </row>
    <row r="924" spans="1:4" ht="14.25" customHeight="1">
      <c r="A924" s="2" t="s">
        <v>1130</v>
      </c>
      <c r="B924" s="3" t="s">
        <v>1228</v>
      </c>
      <c r="C924" s="3" t="s">
        <v>1229</v>
      </c>
      <c r="D924" s="3" t="s">
        <v>1232</v>
      </c>
    </row>
    <row r="925" spans="1:4" ht="14.25" customHeight="1">
      <c r="A925" s="2" t="s">
        <v>1131</v>
      </c>
      <c r="B925" s="3" t="s">
        <v>1225</v>
      </c>
      <c r="C925" s="3" t="s">
        <v>1226</v>
      </c>
      <c r="D925" s="3" t="s">
        <v>1227</v>
      </c>
    </row>
    <row r="926" spans="1:4" ht="14.25" customHeight="1">
      <c r="A926" s="2" t="s">
        <v>1132</v>
      </c>
      <c r="B926" s="3" t="s">
        <v>1234</v>
      </c>
      <c r="C926" s="3" t="s">
        <v>1235</v>
      </c>
      <c r="D926" s="3" t="s">
        <v>1232</v>
      </c>
    </row>
    <row r="927" spans="1:4" ht="14.25" customHeight="1">
      <c r="A927" s="2" t="s">
        <v>1134</v>
      </c>
      <c r="B927" s="3" t="s">
        <v>1234</v>
      </c>
      <c r="C927" s="3" t="s">
        <v>1251</v>
      </c>
      <c r="D927" s="3" t="s">
        <v>1232</v>
      </c>
    </row>
    <row r="928" spans="1:4" ht="14.25" customHeight="1">
      <c r="A928" s="2" t="s">
        <v>1135</v>
      </c>
      <c r="B928" s="3" t="s">
        <v>1225</v>
      </c>
      <c r="C928" s="3" t="s">
        <v>1249</v>
      </c>
      <c r="D928" s="3" t="s">
        <v>1227</v>
      </c>
    </row>
    <row r="929" spans="1:4" ht="14.25" customHeight="1">
      <c r="A929" s="2" t="s">
        <v>1136</v>
      </c>
      <c r="B929" s="3" t="s">
        <v>1228</v>
      </c>
      <c r="C929" s="3" t="s">
        <v>1245</v>
      </c>
      <c r="D929" s="3" t="s">
        <v>1227</v>
      </c>
    </row>
    <row r="930" spans="1:4" ht="14.25" customHeight="1">
      <c r="A930" s="2" t="s">
        <v>1137</v>
      </c>
      <c r="B930" s="3" t="s">
        <v>1225</v>
      </c>
      <c r="C930" s="3" t="s">
        <v>1244</v>
      </c>
      <c r="D930" s="3" t="s">
        <v>1232</v>
      </c>
    </row>
    <row r="931" spans="1:4" ht="14.25" customHeight="1">
      <c r="A931" s="2" t="s">
        <v>1138</v>
      </c>
      <c r="B931" s="3" t="s">
        <v>1225</v>
      </c>
      <c r="C931" s="3" t="s">
        <v>1244</v>
      </c>
      <c r="D931" s="3" t="s">
        <v>1232</v>
      </c>
    </row>
    <row r="932" spans="1:4" ht="14.25" customHeight="1">
      <c r="A932" s="2" t="s">
        <v>1139</v>
      </c>
      <c r="B932" s="3" t="s">
        <v>1225</v>
      </c>
      <c r="C932" s="3" t="s">
        <v>1250</v>
      </c>
      <c r="D932" s="3" t="s">
        <v>1227</v>
      </c>
    </row>
    <row r="933" spans="1:4" ht="14.25" customHeight="1">
      <c r="A933" s="2" t="s">
        <v>1140</v>
      </c>
      <c r="B933" s="3" t="s">
        <v>1225</v>
      </c>
      <c r="C933" s="3" t="s">
        <v>1244</v>
      </c>
      <c r="D933" s="3" t="s">
        <v>1238</v>
      </c>
    </row>
    <row r="934" spans="1:4" ht="14.25" customHeight="1">
      <c r="A934" s="2" t="s">
        <v>1141</v>
      </c>
      <c r="B934" s="3" t="s">
        <v>1225</v>
      </c>
      <c r="C934" s="3" t="s">
        <v>1250</v>
      </c>
      <c r="D934" s="3" t="s">
        <v>1227</v>
      </c>
    </row>
    <row r="935" spans="1:4" ht="14.25" customHeight="1">
      <c r="A935" s="2" t="s">
        <v>1142</v>
      </c>
      <c r="B935" s="3" t="s">
        <v>1225</v>
      </c>
      <c r="C935" s="3" t="s">
        <v>1244</v>
      </c>
      <c r="D935" s="3" t="s">
        <v>1232</v>
      </c>
    </row>
    <row r="936" spans="1:4" ht="14.25" customHeight="1">
      <c r="A936" s="2" t="s">
        <v>1143</v>
      </c>
      <c r="B936" s="3" t="s">
        <v>1225</v>
      </c>
      <c r="C936" s="3" t="s">
        <v>1226</v>
      </c>
      <c r="D936" s="3" t="s">
        <v>1238</v>
      </c>
    </row>
    <row r="937" spans="1:4" ht="14.25" customHeight="1">
      <c r="A937" s="2" t="s">
        <v>1144</v>
      </c>
      <c r="B937" s="3" t="s">
        <v>1228</v>
      </c>
      <c r="C937" s="3" t="s">
        <v>1229</v>
      </c>
      <c r="D937" s="3" t="s">
        <v>1232</v>
      </c>
    </row>
    <row r="938" spans="1:4" ht="14.25" customHeight="1">
      <c r="A938" s="2" t="s">
        <v>1145</v>
      </c>
      <c r="B938" s="3" t="s">
        <v>1225</v>
      </c>
      <c r="C938" s="3" t="s">
        <v>1249</v>
      </c>
      <c r="D938" s="3" t="s">
        <v>1238</v>
      </c>
    </row>
    <row r="939" spans="1:4" ht="14.25" customHeight="1">
      <c r="A939" s="2" t="s">
        <v>1146</v>
      </c>
      <c r="B939" s="3" t="s">
        <v>1234</v>
      </c>
      <c r="C939" s="3" t="s">
        <v>1235</v>
      </c>
      <c r="D939" s="3" t="s">
        <v>1238</v>
      </c>
    </row>
    <row r="940" spans="1:4" ht="14.25" customHeight="1">
      <c r="A940" s="2" t="s">
        <v>1147</v>
      </c>
      <c r="B940" s="3" t="s">
        <v>1225</v>
      </c>
      <c r="C940" s="3" t="s">
        <v>1226</v>
      </c>
      <c r="D940" s="3" t="s">
        <v>1227</v>
      </c>
    </row>
    <row r="941" spans="1:4" ht="14.25" customHeight="1">
      <c r="A941" s="2" t="s">
        <v>1148</v>
      </c>
      <c r="B941" s="3" t="s">
        <v>1225</v>
      </c>
      <c r="C941" s="3" t="s">
        <v>1249</v>
      </c>
      <c r="D941" s="3" t="s">
        <v>1232</v>
      </c>
    </row>
    <row r="942" spans="1:4" ht="14.25" customHeight="1">
      <c r="A942" s="2" t="s">
        <v>1149</v>
      </c>
      <c r="B942" s="3" t="s">
        <v>1230</v>
      </c>
      <c r="C942" s="3" t="s">
        <v>1231</v>
      </c>
      <c r="D942" s="3" t="s">
        <v>1232</v>
      </c>
    </row>
    <row r="943" spans="1:4" ht="14.25" customHeight="1">
      <c r="A943" s="2" t="s">
        <v>1150</v>
      </c>
      <c r="B943" s="3" t="s">
        <v>1228</v>
      </c>
      <c r="C943" s="3" t="s">
        <v>1247</v>
      </c>
      <c r="D943" s="3" t="s">
        <v>1227</v>
      </c>
    </row>
    <row r="944" spans="1:4" ht="14.25" customHeight="1">
      <c r="A944" s="2" t="s">
        <v>1151</v>
      </c>
      <c r="B944" s="3" t="s">
        <v>1225</v>
      </c>
      <c r="C944" s="3" t="s">
        <v>1249</v>
      </c>
      <c r="D944" s="3" t="s">
        <v>1238</v>
      </c>
    </row>
    <row r="945" spans="1:4" ht="14.25" customHeight="1">
      <c r="A945" s="2" t="s">
        <v>1152</v>
      </c>
      <c r="B945" s="3" t="s">
        <v>1239</v>
      </c>
      <c r="C945" s="3" t="s">
        <v>1240</v>
      </c>
      <c r="D945" s="3" t="s">
        <v>1241</v>
      </c>
    </row>
    <row r="946" spans="1:4" ht="14.25" customHeight="1">
      <c r="A946" s="2" t="s">
        <v>1154</v>
      </c>
      <c r="B946" s="3" t="s">
        <v>1225</v>
      </c>
      <c r="C946" s="3" t="s">
        <v>1250</v>
      </c>
      <c r="D946" s="3" t="s">
        <v>1238</v>
      </c>
    </row>
    <row r="947" spans="1:4" ht="14.25" customHeight="1">
      <c r="A947" s="2" t="s">
        <v>1155</v>
      </c>
      <c r="B947" s="3" t="s">
        <v>1234</v>
      </c>
      <c r="C947" s="3" t="s">
        <v>1237</v>
      </c>
      <c r="D947" s="3" t="s">
        <v>1238</v>
      </c>
    </row>
    <row r="948" spans="1:4" ht="14.25" customHeight="1">
      <c r="A948" s="2" t="s">
        <v>1156</v>
      </c>
      <c r="B948" s="3" t="s">
        <v>1230</v>
      </c>
      <c r="C948" s="3" t="s">
        <v>1243</v>
      </c>
      <c r="D948" s="3" t="s">
        <v>1232</v>
      </c>
    </row>
    <row r="949" spans="1:4" ht="14.25" customHeight="1">
      <c r="A949" s="2" t="s">
        <v>1157</v>
      </c>
      <c r="B949" s="3" t="s">
        <v>1230</v>
      </c>
      <c r="C949" s="3" t="s">
        <v>1243</v>
      </c>
      <c r="D949" s="3" t="s">
        <v>1232</v>
      </c>
    </row>
    <row r="950" spans="1:4" ht="14.25" customHeight="1">
      <c r="A950" s="2" t="s">
        <v>1158</v>
      </c>
      <c r="B950" s="3" t="s">
        <v>1236</v>
      </c>
      <c r="C950" s="3" t="s">
        <v>1252</v>
      </c>
      <c r="D950" s="3" t="s">
        <v>1232</v>
      </c>
    </row>
    <row r="951" spans="1:4" ht="14.25" customHeight="1">
      <c r="A951" s="2" t="s">
        <v>1159</v>
      </c>
      <c r="B951" s="3" t="s">
        <v>1225</v>
      </c>
      <c r="C951" s="3" t="s">
        <v>1226</v>
      </c>
      <c r="D951" s="3" t="s">
        <v>1238</v>
      </c>
    </row>
    <row r="952" spans="1:4" ht="14.25" customHeight="1">
      <c r="A952" s="2" t="s">
        <v>1160</v>
      </c>
      <c r="B952" s="3" t="s">
        <v>1228</v>
      </c>
      <c r="C952" s="3" t="s">
        <v>1247</v>
      </c>
      <c r="D952" s="3" t="s">
        <v>1227</v>
      </c>
    </row>
    <row r="953" spans="1:4" ht="14.25" customHeight="1">
      <c r="A953" s="2" t="s">
        <v>1161</v>
      </c>
      <c r="B953" s="3" t="s">
        <v>1228</v>
      </c>
      <c r="C953" s="3" t="s">
        <v>1245</v>
      </c>
      <c r="D953" s="3" t="s">
        <v>1227</v>
      </c>
    </row>
    <row r="954" spans="1:4" ht="14.25" customHeight="1">
      <c r="A954" s="2" t="s">
        <v>1162</v>
      </c>
      <c r="B954" s="3" t="s">
        <v>1225</v>
      </c>
      <c r="C954" s="3" t="s">
        <v>1226</v>
      </c>
      <c r="D954" s="3" t="s">
        <v>1227</v>
      </c>
    </row>
    <row r="955" spans="1:4" ht="14.25" customHeight="1">
      <c r="A955" s="2" t="s">
        <v>1163</v>
      </c>
      <c r="B955" s="3" t="s">
        <v>1248</v>
      </c>
      <c r="C955" s="3" t="s">
        <v>1240</v>
      </c>
      <c r="D955" s="3" t="s">
        <v>1241</v>
      </c>
    </row>
    <row r="956" spans="1:4" ht="14.25" customHeight="1">
      <c r="A956" s="2" t="s">
        <v>1164</v>
      </c>
      <c r="B956" s="3" t="s">
        <v>1225</v>
      </c>
      <c r="C956" s="3" t="s">
        <v>1226</v>
      </c>
      <c r="D956" s="3" t="s">
        <v>1227</v>
      </c>
    </row>
    <row r="957" spans="1:4" ht="14.25" customHeight="1">
      <c r="A957" s="2" t="s">
        <v>1165</v>
      </c>
      <c r="B957" s="3" t="s">
        <v>1236</v>
      </c>
      <c r="C957" s="3" t="s">
        <v>1235</v>
      </c>
      <c r="D957" s="3" t="s">
        <v>1232</v>
      </c>
    </row>
    <row r="958" spans="1:4" ht="14.25" customHeight="1">
      <c r="A958" s="2" t="s">
        <v>1166</v>
      </c>
      <c r="B958" s="3" t="s">
        <v>1236</v>
      </c>
      <c r="C958" s="3" t="s">
        <v>1235</v>
      </c>
      <c r="D958" s="3" t="s">
        <v>1227</v>
      </c>
    </row>
    <row r="959" spans="1:4" ht="14.25" customHeight="1">
      <c r="A959" s="2" t="s">
        <v>1167</v>
      </c>
      <c r="B959" s="3" t="s">
        <v>1234</v>
      </c>
      <c r="C959" s="3" t="s">
        <v>1237</v>
      </c>
      <c r="D959" s="3" t="s">
        <v>1227</v>
      </c>
    </row>
    <row r="960" spans="1:4" ht="14.25" customHeight="1">
      <c r="A960" s="2" t="s">
        <v>1168</v>
      </c>
      <c r="B960" s="3" t="s">
        <v>1230</v>
      </c>
      <c r="C960" s="3" t="s">
        <v>1233</v>
      </c>
      <c r="D960" s="3" t="s">
        <v>1232</v>
      </c>
    </row>
    <row r="961" spans="1:4" ht="14.25" customHeight="1">
      <c r="A961" s="2" t="s">
        <v>1169</v>
      </c>
      <c r="B961" s="3" t="s">
        <v>1225</v>
      </c>
      <c r="C961" s="3" t="s">
        <v>1244</v>
      </c>
      <c r="D961" s="3" t="s">
        <v>1232</v>
      </c>
    </row>
    <row r="962" spans="1:4" ht="14.25" customHeight="1">
      <c r="A962" s="2" t="s">
        <v>1170</v>
      </c>
      <c r="B962" s="3" t="s">
        <v>1230</v>
      </c>
      <c r="C962" s="3" t="s">
        <v>1231</v>
      </c>
      <c r="D962" s="3" t="s">
        <v>1232</v>
      </c>
    </row>
    <row r="963" spans="1:4" ht="14.25" customHeight="1">
      <c r="A963" s="2" t="s">
        <v>1171</v>
      </c>
      <c r="B963" s="3" t="s">
        <v>1225</v>
      </c>
      <c r="C963" s="3" t="s">
        <v>1249</v>
      </c>
      <c r="D963" s="3" t="s">
        <v>1227</v>
      </c>
    </row>
    <row r="964" spans="1:4" ht="14.25" customHeight="1">
      <c r="A964" s="2" t="s">
        <v>1172</v>
      </c>
      <c r="B964" s="3" t="s">
        <v>1225</v>
      </c>
      <c r="C964" s="3" t="s">
        <v>1249</v>
      </c>
      <c r="D964" s="3" t="s">
        <v>1238</v>
      </c>
    </row>
    <row r="965" spans="1:4" ht="14.25" customHeight="1">
      <c r="A965" s="2" t="s">
        <v>1173</v>
      </c>
      <c r="B965" s="3" t="s">
        <v>1225</v>
      </c>
      <c r="C965" s="3" t="s">
        <v>1250</v>
      </c>
      <c r="D965" s="3" t="s">
        <v>1227</v>
      </c>
    </row>
    <row r="966" spans="1:4" ht="14.25" customHeight="1">
      <c r="A966" s="2" t="s">
        <v>1174</v>
      </c>
      <c r="B966" s="3" t="s">
        <v>1225</v>
      </c>
      <c r="C966" s="3" t="s">
        <v>1249</v>
      </c>
      <c r="D966" s="3" t="s">
        <v>1232</v>
      </c>
    </row>
    <row r="967" spans="1:4" ht="14.25" customHeight="1">
      <c r="A967" s="2" t="s">
        <v>1175</v>
      </c>
      <c r="B967" s="3" t="s">
        <v>1236</v>
      </c>
      <c r="C967" s="3" t="s">
        <v>1237</v>
      </c>
      <c r="D967" s="3" t="s">
        <v>1232</v>
      </c>
    </row>
    <row r="968" spans="1:4" ht="14.25" customHeight="1">
      <c r="A968" s="2" t="s">
        <v>1176</v>
      </c>
      <c r="B968" s="3" t="s">
        <v>1236</v>
      </c>
      <c r="C968" s="3" t="s">
        <v>1252</v>
      </c>
      <c r="D968" s="3" t="s">
        <v>1238</v>
      </c>
    </row>
    <row r="969" spans="1:4" ht="14.25" customHeight="1">
      <c r="A969" s="2" t="s">
        <v>1177</v>
      </c>
      <c r="B969" s="3" t="s">
        <v>1228</v>
      </c>
      <c r="C969" s="3" t="s">
        <v>1246</v>
      </c>
      <c r="D969" s="3" t="s">
        <v>1238</v>
      </c>
    </row>
    <row r="970" spans="1:4" ht="14.25" customHeight="1">
      <c r="A970" s="2" t="s">
        <v>1178</v>
      </c>
      <c r="B970" s="3" t="s">
        <v>1230</v>
      </c>
      <c r="C970" s="3" t="s">
        <v>1243</v>
      </c>
      <c r="D970" s="3" t="s">
        <v>1232</v>
      </c>
    </row>
    <row r="971" spans="1:4" ht="14.25" customHeight="1">
      <c r="A971" s="2" t="s">
        <v>1179</v>
      </c>
      <c r="B971" s="3" t="s">
        <v>1225</v>
      </c>
      <c r="C971" s="3" t="s">
        <v>1226</v>
      </c>
      <c r="D971" s="3" t="s">
        <v>1227</v>
      </c>
    </row>
    <row r="972" spans="1:4" ht="14.25" customHeight="1">
      <c r="A972" s="2" t="s">
        <v>1180</v>
      </c>
      <c r="B972" s="3" t="s">
        <v>1230</v>
      </c>
      <c r="C972" s="3" t="s">
        <v>1243</v>
      </c>
      <c r="D972" s="3" t="s">
        <v>1232</v>
      </c>
    </row>
    <row r="973" spans="1:4" ht="14.25" customHeight="1">
      <c r="A973" s="2" t="s">
        <v>1181</v>
      </c>
      <c r="B973" s="3" t="s">
        <v>1230</v>
      </c>
      <c r="C973" s="3" t="s">
        <v>1233</v>
      </c>
      <c r="D973" s="3" t="s">
        <v>1232</v>
      </c>
    </row>
    <row r="974" spans="1:4" ht="14.25" customHeight="1">
      <c r="A974" s="2" t="s">
        <v>1182</v>
      </c>
      <c r="B974" s="3" t="s">
        <v>1228</v>
      </c>
      <c r="C974" s="3" t="s">
        <v>1246</v>
      </c>
      <c r="D974" s="3" t="s">
        <v>1232</v>
      </c>
    </row>
    <row r="975" spans="1:4" ht="14.25" customHeight="1">
      <c r="A975" s="2" t="s">
        <v>1183</v>
      </c>
      <c r="B975" s="3" t="s">
        <v>1230</v>
      </c>
      <c r="C975" s="3" t="s">
        <v>1233</v>
      </c>
      <c r="D975" s="3" t="s">
        <v>1232</v>
      </c>
    </row>
    <row r="976" spans="1:4" ht="14.25" customHeight="1">
      <c r="A976" s="2" t="s">
        <v>1184</v>
      </c>
      <c r="B976" s="3" t="s">
        <v>1230</v>
      </c>
      <c r="C976" s="3" t="s">
        <v>1231</v>
      </c>
      <c r="D976" s="3" t="s">
        <v>1232</v>
      </c>
    </row>
    <row r="977" spans="1:4" ht="14.25" customHeight="1">
      <c r="A977" s="2" t="s">
        <v>1185</v>
      </c>
      <c r="B977" s="3" t="s">
        <v>1225</v>
      </c>
      <c r="C977" s="3" t="s">
        <v>1244</v>
      </c>
      <c r="D977" s="3" t="s">
        <v>1227</v>
      </c>
    </row>
    <row r="978" spans="1:4" ht="14.25" customHeight="1">
      <c r="A978" s="2" t="s">
        <v>1186</v>
      </c>
      <c r="B978" s="3" t="s">
        <v>1228</v>
      </c>
      <c r="C978" s="3" t="s">
        <v>1245</v>
      </c>
      <c r="D978" s="3" t="s">
        <v>1227</v>
      </c>
    </row>
    <row r="979" spans="1:4" ht="14.25" customHeight="1">
      <c r="A979" s="2" t="s">
        <v>1187</v>
      </c>
      <c r="B979" s="3" t="s">
        <v>1228</v>
      </c>
      <c r="C979" s="3" t="s">
        <v>1246</v>
      </c>
      <c r="D979" s="3" t="s">
        <v>1238</v>
      </c>
    </row>
    <row r="980" spans="1:4" ht="14.25" customHeight="1">
      <c r="A980" s="2" t="s">
        <v>1188</v>
      </c>
      <c r="B980" s="3" t="s">
        <v>1236</v>
      </c>
      <c r="C980" s="3" t="s">
        <v>1235</v>
      </c>
      <c r="D980" s="3" t="s">
        <v>1238</v>
      </c>
    </row>
    <row r="981" spans="1:4" ht="14.25" customHeight="1">
      <c r="A981" s="2" t="s">
        <v>1189</v>
      </c>
      <c r="B981" s="3" t="s">
        <v>1236</v>
      </c>
      <c r="C981" s="3" t="s">
        <v>1252</v>
      </c>
      <c r="D981" s="3" t="s">
        <v>1238</v>
      </c>
    </row>
    <row r="982" spans="1:4" ht="14.25" customHeight="1">
      <c r="A982" s="2" t="s">
        <v>1190</v>
      </c>
      <c r="B982" s="3" t="s">
        <v>1239</v>
      </c>
      <c r="C982" s="3" t="s">
        <v>1240</v>
      </c>
      <c r="D982" s="3" t="s">
        <v>1241</v>
      </c>
    </row>
    <row r="983" spans="1:4" ht="14.25" customHeight="1">
      <c r="A983" s="2" t="s">
        <v>1192</v>
      </c>
      <c r="B983" s="3" t="s">
        <v>1230</v>
      </c>
      <c r="C983" s="3" t="s">
        <v>1231</v>
      </c>
      <c r="D983" s="3" t="s">
        <v>1232</v>
      </c>
    </row>
    <row r="984" spans="1:4" ht="14.25" customHeight="1">
      <c r="A984" s="2" t="s">
        <v>1193</v>
      </c>
      <c r="B984" s="3" t="s">
        <v>1225</v>
      </c>
      <c r="C984" s="3" t="s">
        <v>1226</v>
      </c>
      <c r="D984" s="3" t="s">
        <v>1227</v>
      </c>
    </row>
    <row r="985" spans="1:4" ht="14.25" customHeight="1">
      <c r="A985" s="2" t="s">
        <v>1194</v>
      </c>
      <c r="B985" s="3" t="s">
        <v>1228</v>
      </c>
      <c r="C985" s="3" t="s">
        <v>1246</v>
      </c>
      <c r="D985" s="3" t="s">
        <v>1227</v>
      </c>
    </row>
    <row r="986" spans="1:4" ht="14.25" customHeight="1">
      <c r="A986" s="2" t="s">
        <v>1195</v>
      </c>
      <c r="B986" s="3" t="s">
        <v>1228</v>
      </c>
      <c r="C986" s="3" t="s">
        <v>1247</v>
      </c>
      <c r="D986" s="3" t="s">
        <v>1227</v>
      </c>
    </row>
    <row r="987" spans="1:4" ht="14.25" customHeight="1">
      <c r="A987" s="2" t="s">
        <v>1196</v>
      </c>
      <c r="B987" s="3" t="s">
        <v>1228</v>
      </c>
      <c r="C987" s="3" t="s">
        <v>1246</v>
      </c>
      <c r="D987" s="3" t="s">
        <v>1227</v>
      </c>
    </row>
    <row r="988" spans="1:4" ht="14.25" customHeight="1">
      <c r="A988" s="2" t="s">
        <v>1197</v>
      </c>
      <c r="B988" s="3" t="s">
        <v>1230</v>
      </c>
      <c r="C988" s="3" t="s">
        <v>1231</v>
      </c>
      <c r="D988" s="3" t="s">
        <v>1232</v>
      </c>
    </row>
    <row r="989" spans="1:4" ht="14.25" customHeight="1">
      <c r="A989" s="2" t="s">
        <v>1198</v>
      </c>
      <c r="B989" s="3" t="s">
        <v>1239</v>
      </c>
      <c r="C989" s="3" t="s">
        <v>1253</v>
      </c>
      <c r="D989" s="3" t="s">
        <v>1241</v>
      </c>
    </row>
    <row r="990" spans="1:4" ht="14.25" customHeight="1">
      <c r="A990" s="2" t="s">
        <v>1199</v>
      </c>
      <c r="B990" s="3" t="s">
        <v>1230</v>
      </c>
      <c r="C990" s="3" t="s">
        <v>1233</v>
      </c>
      <c r="D990" s="3" t="s">
        <v>1232</v>
      </c>
    </row>
    <row r="991" spans="1:4" ht="14.25" customHeight="1">
      <c r="A991" s="2" t="s">
        <v>1200</v>
      </c>
      <c r="B991" s="3" t="s">
        <v>1234</v>
      </c>
      <c r="C991" s="3" t="s">
        <v>1237</v>
      </c>
      <c r="D991" s="3" t="s">
        <v>1238</v>
      </c>
    </row>
    <row r="992" spans="1:4" ht="14.25" customHeight="1">
      <c r="A992" s="2" t="s">
        <v>1201</v>
      </c>
      <c r="B992" s="3" t="s">
        <v>1225</v>
      </c>
      <c r="C992" s="3" t="s">
        <v>1244</v>
      </c>
      <c r="D992" s="3" t="s">
        <v>1232</v>
      </c>
    </row>
    <row r="993" spans="1:4" ht="14.25" customHeight="1">
      <c r="A993" s="2" t="s">
        <v>1202</v>
      </c>
      <c r="B993" s="3" t="s">
        <v>1225</v>
      </c>
      <c r="C993" s="3" t="s">
        <v>1250</v>
      </c>
      <c r="D993" s="3" t="s">
        <v>1238</v>
      </c>
    </row>
    <row r="994" spans="1:4" ht="14.25" customHeight="1">
      <c r="A994" s="2" t="s">
        <v>1203</v>
      </c>
      <c r="B994" s="3" t="s">
        <v>1228</v>
      </c>
      <c r="C994" s="3" t="s">
        <v>1229</v>
      </c>
      <c r="D994" s="3" t="s">
        <v>1238</v>
      </c>
    </row>
    <row r="995" spans="1:4" ht="14.25" customHeight="1">
      <c r="A995" s="2" t="s">
        <v>1204</v>
      </c>
      <c r="B995" s="3" t="s">
        <v>1230</v>
      </c>
      <c r="C995" s="3" t="s">
        <v>1243</v>
      </c>
      <c r="D995" s="3" t="s">
        <v>1232</v>
      </c>
    </row>
    <row r="996" spans="1:4" ht="14.25" customHeight="1">
      <c r="A996" s="2" t="s">
        <v>1205</v>
      </c>
      <c r="B996" s="3" t="s">
        <v>1228</v>
      </c>
      <c r="C996" s="3" t="s">
        <v>1247</v>
      </c>
      <c r="D996" s="3" t="s">
        <v>1227</v>
      </c>
    </row>
    <row r="997" spans="1:4" ht="14.25" customHeight="1">
      <c r="A997" s="2" t="s">
        <v>1206</v>
      </c>
      <c r="B997" s="3" t="s">
        <v>1228</v>
      </c>
      <c r="C997" s="3" t="s">
        <v>1246</v>
      </c>
      <c r="D997" s="3" t="s">
        <v>1238</v>
      </c>
    </row>
    <row r="998" spans="1:4" ht="14.25" customHeight="1">
      <c r="A998" s="2" t="s">
        <v>1207</v>
      </c>
      <c r="B998" s="3" t="s">
        <v>1230</v>
      </c>
      <c r="C998" s="3" t="s">
        <v>1231</v>
      </c>
      <c r="D998" s="3" t="s">
        <v>1232</v>
      </c>
    </row>
    <row r="999" spans="1:4" ht="14.25" customHeight="1">
      <c r="A999" s="2" t="s">
        <v>1208</v>
      </c>
      <c r="B999" s="3" t="s">
        <v>1225</v>
      </c>
      <c r="C999" s="3" t="s">
        <v>1244</v>
      </c>
      <c r="D999" s="3" t="s">
        <v>1232</v>
      </c>
    </row>
    <row r="1000" spans="1:4" ht="14.25" customHeight="1">
      <c r="A1000" s="2" t="s">
        <v>1210</v>
      </c>
      <c r="B1000" s="3" t="s">
        <v>1225</v>
      </c>
      <c r="C1000" s="3" t="s">
        <v>1250</v>
      </c>
      <c r="D1000" s="3" t="s">
        <v>1232</v>
      </c>
    </row>
    <row r="1001" spans="1:4" ht="14.25" customHeight="1">
      <c r="A1001" s="2" t="s">
        <v>1211</v>
      </c>
      <c r="B1001" s="3" t="s">
        <v>1228</v>
      </c>
      <c r="C1001" s="3" t="s">
        <v>1229</v>
      </c>
      <c r="D1001" s="3" t="s">
        <v>1227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1"/>
  <sheetViews>
    <sheetView topLeftCell="C1"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/>
  <cols>
    <col min="1" max="1" width="9.42578125" customWidth="1"/>
    <col min="2" max="4" width="34.85546875" customWidth="1"/>
    <col min="5" max="5" width="34.85546875" hidden="1" customWidth="1"/>
    <col min="6" max="6" width="12.5703125" customWidth="1"/>
    <col min="7" max="12" width="15.7109375" customWidth="1"/>
    <col min="13" max="13" width="18.5703125" customWidth="1"/>
    <col min="14" max="14" width="15.7109375" customWidth="1"/>
    <col min="15" max="15" width="13.85546875" customWidth="1"/>
    <col min="16" max="17" width="18.85546875" customWidth="1"/>
    <col min="18" max="18" width="17.42578125" customWidth="1"/>
    <col min="19" max="19" width="19.7109375" customWidth="1"/>
    <col min="20" max="20" width="24" customWidth="1"/>
    <col min="21" max="40" width="8.7109375" customWidth="1"/>
  </cols>
  <sheetData>
    <row r="1" spans="1:20" ht="14.25" customHeight="1">
      <c r="A1" s="1" t="s">
        <v>0</v>
      </c>
      <c r="B1" s="1" t="s">
        <v>1669</v>
      </c>
      <c r="C1" s="1" t="s">
        <v>1793</v>
      </c>
      <c r="D1" s="1" t="s">
        <v>1794</v>
      </c>
      <c r="E1" s="1" t="s">
        <v>1795</v>
      </c>
      <c r="F1" s="1" t="s">
        <v>1670</v>
      </c>
      <c r="G1" s="1" t="s">
        <v>1671</v>
      </c>
      <c r="H1" s="1" t="s">
        <v>1755</v>
      </c>
      <c r="I1" s="1" t="s">
        <v>1746</v>
      </c>
      <c r="J1" s="1"/>
      <c r="K1" s="1" t="s">
        <v>1751</v>
      </c>
      <c r="L1" s="1" t="s">
        <v>1754</v>
      </c>
      <c r="M1" s="1" t="s">
        <v>1752</v>
      </c>
      <c r="N1" s="1" t="s">
        <v>1753</v>
      </c>
      <c r="O1" s="1" t="s">
        <v>1672</v>
      </c>
      <c r="P1" s="1" t="s">
        <v>1673</v>
      </c>
      <c r="Q1" s="1" t="s">
        <v>1674</v>
      </c>
      <c r="R1" s="1" t="s">
        <v>1675</v>
      </c>
      <c r="S1" s="1" t="s">
        <v>1676</v>
      </c>
      <c r="T1" s="1" t="s">
        <v>1677</v>
      </c>
    </row>
    <row r="2" spans="1:20" ht="14.25" customHeight="1">
      <c r="A2" s="2" t="s">
        <v>7</v>
      </c>
      <c r="B2" s="3" t="s">
        <v>1678</v>
      </c>
      <c r="C2" s="3" t="str" cm="1">
        <f t="array" ref="C2:C16">_xlfn.UNIQUE(B2:B1001)</f>
        <v>Delivery and Postnatal Care</v>
      </c>
      <c r="D2" s="2" t="s">
        <v>11</v>
      </c>
      <c r="E2" s="3">
        <f>SUMIFS('Billing Details'!T:T,'Billing Details'!D:D,'Billing Details'!$J$2,'Billing Details'!B:B,'Billing Details'!C2) * 100/ SUMIFS(I:I,'Billing Details'!D:D,'Billing Details'!$J$2,'Billing Details'!B:B,'Billing Details'!C2)</f>
        <v>56.192082687338498</v>
      </c>
      <c r="F2" s="2">
        <v>12000</v>
      </c>
      <c r="G2" s="2">
        <v>5</v>
      </c>
      <c r="H2" s="2" t="s">
        <v>11</v>
      </c>
      <c r="I2" s="2">
        <f>F2*G2</f>
        <v>60000</v>
      </c>
      <c r="J2" s="21" t="s">
        <v>11</v>
      </c>
      <c r="K2" s="2">
        <f>AVERAGEIF('Patient Demographics'!K2:K1001,'Patient Demographics'!O2,'Billing Details'!I2:I1001)</f>
        <v>47541.873278236912</v>
      </c>
      <c r="L2" s="22">
        <f>SUMIF(H2:H1001,J2,T2:T1001)*100/SUMIF(H2:H1001,J2,I2:I1001)</f>
        <v>54.667952855826684</v>
      </c>
      <c r="M2" s="2" cm="1">
        <f t="array" ref="M2">MEDIAN(IF(H2:H1001="South",I2:I1001))</f>
        <v>21000</v>
      </c>
      <c r="N2" s="2"/>
      <c r="O2" s="2">
        <v>212</v>
      </c>
      <c r="P2" s="6">
        <v>44905</v>
      </c>
      <c r="Q2" s="6">
        <v>44908</v>
      </c>
      <c r="R2" s="2" t="s">
        <v>1679</v>
      </c>
      <c r="S2" s="2" t="b">
        <v>1</v>
      </c>
      <c r="T2" s="2">
        <v>32168.649999999998</v>
      </c>
    </row>
    <row r="3" spans="1:20" ht="14.25" customHeight="1">
      <c r="A3" s="2" t="s">
        <v>12</v>
      </c>
      <c r="B3" s="3" t="s">
        <v>1680</v>
      </c>
      <c r="C3" s="3" t="str">
        <v>X-Ray and Splint</v>
      </c>
      <c r="D3" s="2" t="s">
        <v>51</v>
      </c>
      <c r="E3" s="3">
        <f>SUMIFS('Billing Details'!T:T,'Billing Details'!D:D,'Billing Details'!$J$2,'Billing Details'!B:B,'Billing Details'!C3) * 100/ SUMIFS(I:I,'Billing Details'!D:D,'Billing Details'!$J$2,'Billing Details'!B:B,'Billing Details'!C3)</f>
        <v>49.730645161290333</v>
      </c>
      <c r="F3" s="2">
        <v>500</v>
      </c>
      <c r="G3" s="2">
        <v>1</v>
      </c>
      <c r="H3" s="2" t="s">
        <v>51</v>
      </c>
      <c r="I3" s="2">
        <f t="shared" ref="I3:I66" si="0">F3*G3</f>
        <v>500</v>
      </c>
      <c r="J3" s="2" t="s">
        <v>51</v>
      </c>
      <c r="K3" s="2">
        <f ca="1">AVERAGEIF('Patient Demographics'!K3:K1002,'Patient Demographics'!O3,'Billing Details'!I3:I1001)</f>
        <v>62654.618473895585</v>
      </c>
      <c r="L3" s="22">
        <f>SUMIF(H3:H1002,J3,T3:T1002)*100/SUMIF(H3:H1002,J3,I3:I1002)</f>
        <v>54.139674700339739</v>
      </c>
      <c r="M3" s="2" cm="1">
        <f t="array" ref="M3">MEDIAN(IF(H3:H1001="North",I3:I1001))</f>
        <v>22500</v>
      </c>
      <c r="N3" s="2"/>
      <c r="O3" s="2">
        <v>173</v>
      </c>
      <c r="P3" s="6">
        <v>43992</v>
      </c>
      <c r="Q3" s="6">
        <v>43995</v>
      </c>
      <c r="S3" s="2" t="b">
        <v>0</v>
      </c>
      <c r="T3" s="2" t="s">
        <v>1681</v>
      </c>
    </row>
    <row r="4" spans="1:20" ht="14.25" customHeight="1">
      <c r="A4" s="2" t="s">
        <v>15</v>
      </c>
      <c r="B4" s="3" t="s">
        <v>1682</v>
      </c>
      <c r="C4" s="3" t="str">
        <v>Lithotripsy</v>
      </c>
      <c r="D4" s="2" t="s">
        <v>17</v>
      </c>
      <c r="E4" s="3">
        <f>SUMIFS('Billing Details'!T:T,'Billing Details'!D:D,'Billing Details'!$J$2,'Billing Details'!B:B,'Billing Details'!C4) * 100/ SUMIFS(I:I,'Billing Details'!D:D,'Billing Details'!$J$2,'Billing Details'!B:B,'Billing Details'!C4)</f>
        <v>52.582664285714287</v>
      </c>
      <c r="F4" s="2">
        <v>6000</v>
      </c>
      <c r="G4" s="2">
        <v>3</v>
      </c>
      <c r="H4" s="2" t="s">
        <v>17</v>
      </c>
      <c r="I4" s="2">
        <f t="shared" si="0"/>
        <v>18000</v>
      </c>
      <c r="J4" s="2" t="s">
        <v>17</v>
      </c>
      <c r="K4" s="2">
        <f ca="1">AVERAGEIF('Patient Demographics'!K4:K1003,'Patient Demographics'!O4,'Billing Details'!I4:I1002)</f>
        <v>54700.793650793654</v>
      </c>
      <c r="L4" s="22">
        <f>SUMIF(H4:H1003,J4,T4:T1003)*100/SUMIF(H4:H1003,J4,I4:I1003)</f>
        <v>55.759287030454296</v>
      </c>
      <c r="M4" s="2" cm="1">
        <f t="array" ref="M4">MEDIAN(IF(H4:H1002="East",I4:I1002))</f>
        <v>22500</v>
      </c>
      <c r="N4" s="2"/>
      <c r="O4" s="2">
        <v>216</v>
      </c>
      <c r="P4" s="6">
        <v>45006</v>
      </c>
      <c r="Q4" s="6">
        <v>45009</v>
      </c>
      <c r="R4" s="2" t="s">
        <v>1679</v>
      </c>
      <c r="S4" s="2" t="b">
        <v>1</v>
      </c>
      <c r="T4" s="2">
        <v>12004.650000000001</v>
      </c>
    </row>
    <row r="5" spans="1:20" ht="14.25" customHeight="1">
      <c r="A5" s="2" t="s">
        <v>18</v>
      </c>
      <c r="B5" s="3" t="s">
        <v>1678</v>
      </c>
      <c r="C5" s="3" t="str">
        <v>Cast and Physical Therapy</v>
      </c>
      <c r="D5" s="2" t="s">
        <v>11</v>
      </c>
      <c r="E5" s="3">
        <f>SUMIFS('Billing Details'!T:T,'Billing Details'!D:D,'Billing Details'!$J$2,'Billing Details'!B:B,'Billing Details'!C5) * 100/ SUMIFS(I:I,'Billing Details'!D:D,'Billing Details'!$J$2,'Billing Details'!B:B,'Billing Details'!C5)</f>
        <v>49.623380952380963</v>
      </c>
      <c r="F5" s="2">
        <v>12000</v>
      </c>
      <c r="G5" s="2">
        <v>4</v>
      </c>
      <c r="H5" s="2" t="s">
        <v>11</v>
      </c>
      <c r="I5" s="2">
        <f t="shared" si="0"/>
        <v>48000</v>
      </c>
      <c r="J5" s="2" t="s">
        <v>29</v>
      </c>
      <c r="K5" s="2">
        <f ca="1">AVERAGEIF('Patient Demographics'!K5:K1004,'Patient Demographics'!O5,'Billing Details'!I5:I1003)</f>
        <v>61180.882352941175</v>
      </c>
      <c r="L5" s="22">
        <f>SUMIF(H5:H1004,J5,T5:T1004)*100/SUMIF(H5:H1004,J5,I5:I1004)</f>
        <v>55.831486912001552</v>
      </c>
      <c r="M5" s="2" cm="1">
        <f t="array" ref="M5">MEDIAN(IF(H5:H1003="West",I5:I1003))</f>
        <v>31000</v>
      </c>
      <c r="N5" s="2"/>
      <c r="O5" s="2">
        <v>125</v>
      </c>
      <c r="P5" s="6">
        <v>44506</v>
      </c>
      <c r="Q5" s="6">
        <v>44512</v>
      </c>
      <c r="R5" s="2" t="s">
        <v>1683</v>
      </c>
      <c r="S5" s="2" t="b">
        <v>1</v>
      </c>
      <c r="T5" s="2">
        <v>32956.92</v>
      </c>
    </row>
    <row r="6" spans="1:20" ht="14.25" customHeight="1">
      <c r="A6" s="2" t="s">
        <v>21</v>
      </c>
      <c r="B6" s="3" t="s">
        <v>1684</v>
      </c>
      <c r="C6" s="3" t="str">
        <v>Medication and Counseling</v>
      </c>
      <c r="D6" s="2" t="s">
        <v>17</v>
      </c>
      <c r="E6" s="3">
        <f>SUMIFS('Billing Details'!T:T,'Billing Details'!D:D,'Billing Details'!$J$2,'Billing Details'!B:B,'Billing Details'!C6) * 100/ SUMIFS(I:I,'Billing Details'!D:D,'Billing Details'!$J$2,'Billing Details'!B:B,'Billing Details'!C6)</f>
        <v>58.574803571428575</v>
      </c>
      <c r="F6" s="2">
        <v>3000</v>
      </c>
      <c r="G6" s="2">
        <v>7</v>
      </c>
      <c r="H6" s="2" t="s">
        <v>17</v>
      </c>
      <c r="I6" s="2">
        <f t="shared" si="0"/>
        <v>21000</v>
      </c>
      <c r="J6" s="2"/>
      <c r="K6" s="2"/>
      <c r="L6" s="2"/>
      <c r="M6" s="2"/>
      <c r="N6" s="2"/>
      <c r="O6" s="2">
        <v>235</v>
      </c>
      <c r="P6" s="6">
        <v>43683</v>
      </c>
      <c r="Q6" s="6">
        <v>43685</v>
      </c>
      <c r="R6" s="2" t="s">
        <v>1685</v>
      </c>
      <c r="S6" s="2" t="b">
        <v>1</v>
      </c>
      <c r="T6" s="2">
        <v>16712.080000000002</v>
      </c>
    </row>
    <row r="7" spans="1:20" ht="14.25" customHeight="1">
      <c r="A7" s="2" t="s">
        <v>23</v>
      </c>
      <c r="B7" s="3" t="s">
        <v>1682</v>
      </c>
      <c r="C7" s="3" t="str">
        <v>CT Scan and Medication</v>
      </c>
      <c r="D7" s="2" t="s">
        <v>11</v>
      </c>
      <c r="E7" s="3">
        <f>SUMIFS('Billing Details'!T:T,'Billing Details'!D:D,'Billing Details'!$J$2,'Billing Details'!B:B,'Billing Details'!C7) * 100/ SUMIFS(I:I,'Billing Details'!D:D,'Billing Details'!$J$2,'Billing Details'!B:B,'Billing Details'!C7)</f>
        <v>64.791321126760579</v>
      </c>
      <c r="F7" s="2" t="s">
        <v>1686</v>
      </c>
      <c r="G7" s="2">
        <v>3</v>
      </c>
      <c r="H7" s="2" t="s">
        <v>11</v>
      </c>
      <c r="I7" s="2">
        <f t="shared" si="0"/>
        <v>18000</v>
      </c>
      <c r="J7" s="2"/>
      <c r="K7" s="2"/>
      <c r="L7" s="2"/>
      <c r="M7" s="2"/>
      <c r="N7" s="2"/>
      <c r="O7" s="2">
        <v>483</v>
      </c>
      <c r="P7" s="6">
        <v>44324</v>
      </c>
      <c r="Q7" s="6">
        <v>44326</v>
      </c>
      <c r="R7" s="2" t="s">
        <v>1685</v>
      </c>
      <c r="S7" s="2" t="b">
        <v>1</v>
      </c>
      <c r="T7" s="2">
        <v>13741.14</v>
      </c>
    </row>
    <row r="8" spans="1:20" ht="14.25" customHeight="1">
      <c r="A8" s="2" t="s">
        <v>25</v>
      </c>
      <c r="B8" s="3" t="s">
        <v>1687</v>
      </c>
      <c r="C8" s="3" t="str">
        <v>Cardiac Catheterization</v>
      </c>
      <c r="D8" s="2" t="s">
        <v>51</v>
      </c>
      <c r="E8" s="3">
        <f>SUMIFS('Billing Details'!T:T,'Billing Details'!D:D,'Billing Details'!$J$2,'Billing Details'!B:B,'Billing Details'!C8) * 100/ SUMIFS(I:I,'Billing Details'!D:D,'Billing Details'!$J$2,'Billing Details'!B:B,'Billing Details'!C8)</f>
        <v>55.667183127572009</v>
      </c>
      <c r="F8" s="2">
        <v>1000</v>
      </c>
      <c r="G8" s="2">
        <v>3</v>
      </c>
      <c r="H8" s="2" t="s">
        <v>51</v>
      </c>
      <c r="I8" s="2">
        <f t="shared" si="0"/>
        <v>3000</v>
      </c>
      <c r="J8" s="2"/>
      <c r="K8" s="2"/>
      <c r="L8" s="2"/>
      <c r="M8" s="2"/>
      <c r="N8" s="2"/>
      <c r="O8" s="2">
        <v>128</v>
      </c>
      <c r="P8" s="6">
        <v>45035</v>
      </c>
      <c r="Q8" s="6">
        <v>45039</v>
      </c>
      <c r="R8" s="2" t="s">
        <v>1683</v>
      </c>
      <c r="S8" s="2" t="b">
        <v>1</v>
      </c>
      <c r="T8" s="2">
        <v>1831.0500000000002</v>
      </c>
    </row>
    <row r="9" spans="1:20" ht="14.25" customHeight="1">
      <c r="A9" s="2" t="s">
        <v>27</v>
      </c>
      <c r="B9" s="3" t="s">
        <v>1688</v>
      </c>
      <c r="C9" s="3" t="str">
        <v>Surgery and Chemotherapy</v>
      </c>
      <c r="D9" s="2" t="s">
        <v>11</v>
      </c>
      <c r="E9" s="3">
        <f>SUMIFS('Billing Details'!T:T,'Billing Details'!D:D,'Billing Details'!$J$2,'Billing Details'!B:B,'Billing Details'!C9) * 100/ SUMIFS(I:I,'Billing Details'!D:D,'Billing Details'!$J$2,'Billing Details'!B:B,'Billing Details'!C9)</f>
        <v>48.926027272727261</v>
      </c>
      <c r="F9" s="2">
        <v>10000</v>
      </c>
      <c r="G9" s="2">
        <v>2</v>
      </c>
      <c r="H9" s="2" t="s">
        <v>11</v>
      </c>
      <c r="I9" s="2">
        <f t="shared" si="0"/>
        <v>20000</v>
      </c>
      <c r="J9" s="2"/>
      <c r="K9" s="2"/>
      <c r="L9" s="2"/>
      <c r="M9" s="2"/>
      <c r="N9" s="2"/>
      <c r="O9" s="2">
        <v>274</v>
      </c>
      <c r="P9" s="6">
        <v>45036</v>
      </c>
      <c r="Q9" s="6">
        <v>45042</v>
      </c>
      <c r="R9" s="2" t="s">
        <v>1683</v>
      </c>
      <c r="S9" s="2" t="b">
        <v>1</v>
      </c>
      <c r="T9" s="2">
        <v>16593.84</v>
      </c>
    </row>
    <row r="10" spans="1:20" ht="14.25" customHeight="1">
      <c r="A10" s="2" t="s">
        <v>30</v>
      </c>
      <c r="B10" s="3" t="s">
        <v>1689</v>
      </c>
      <c r="C10" s="3" t="str">
        <v>Appendectomy</v>
      </c>
      <c r="D10" s="2" t="s">
        <v>11</v>
      </c>
      <c r="E10" s="3">
        <f>SUMIFS('Billing Details'!T:T,'Billing Details'!D:D,'Billing Details'!$J$2,'Billing Details'!B:B,'Billing Details'!C10) * 100/ SUMIFS(I:I,'Billing Details'!D:D,'Billing Details'!$J$2,'Billing Details'!B:B,'Billing Details'!C10)</f>
        <v>59.024537037037014</v>
      </c>
      <c r="F10" s="2" t="s">
        <v>1690</v>
      </c>
      <c r="G10" s="2">
        <v>4</v>
      </c>
      <c r="H10" s="2" t="s">
        <v>11</v>
      </c>
      <c r="I10" s="2">
        <f t="shared" si="0"/>
        <v>72000</v>
      </c>
      <c r="J10" s="2"/>
      <c r="K10" s="2"/>
      <c r="L10" s="2"/>
      <c r="M10" s="2"/>
      <c r="N10" s="2"/>
      <c r="O10" s="2">
        <v>461</v>
      </c>
      <c r="P10" s="6">
        <v>45101</v>
      </c>
      <c r="Q10" s="6">
        <v>45104</v>
      </c>
      <c r="R10" s="2" t="s">
        <v>1683</v>
      </c>
      <c r="S10" s="2" t="b">
        <v>1</v>
      </c>
      <c r="T10" s="2">
        <v>52009.8</v>
      </c>
    </row>
    <row r="11" spans="1:20" ht="14.25" customHeight="1">
      <c r="A11" s="2" t="s">
        <v>32</v>
      </c>
      <c r="B11" s="3" t="s">
        <v>1691</v>
      </c>
      <c r="C11" s="3" t="str">
        <v>Angioplasty</v>
      </c>
      <c r="D11" s="2" t="s">
        <v>29</v>
      </c>
      <c r="E11" s="3">
        <f>SUMIFS('Billing Details'!T:T,'Billing Details'!D:D,'Billing Details'!$J$2,'Billing Details'!B:B,'Billing Details'!C11) * 100/ SUMIFS(I:I,'Billing Details'!D:D,'Billing Details'!$J$2,'Billing Details'!B:B,'Billing Details'!C11)</f>
        <v>49.071657543859651</v>
      </c>
      <c r="F11" s="2">
        <v>25000</v>
      </c>
      <c r="G11" s="2">
        <v>10</v>
      </c>
      <c r="H11" s="2" t="s">
        <v>29</v>
      </c>
      <c r="I11" s="2">
        <f t="shared" si="0"/>
        <v>250000</v>
      </c>
      <c r="J11" s="2"/>
      <c r="K11" s="2"/>
      <c r="L11" s="2"/>
      <c r="M11" s="2"/>
      <c r="N11" s="2"/>
      <c r="O11" s="2">
        <v>389</v>
      </c>
      <c r="P11" s="6">
        <v>44828</v>
      </c>
      <c r="Q11" s="6">
        <v>44831</v>
      </c>
      <c r="S11" s="2" t="b">
        <v>0</v>
      </c>
      <c r="T11" s="2" t="s">
        <v>1681</v>
      </c>
    </row>
    <row r="12" spans="1:20" ht="14.25" customHeight="1">
      <c r="A12" s="2" t="s">
        <v>34</v>
      </c>
      <c r="B12" s="3" t="s">
        <v>1692</v>
      </c>
      <c r="C12" s="3" t="str">
        <v>Insulin Therapy</v>
      </c>
      <c r="D12" s="2" t="s">
        <v>11</v>
      </c>
      <c r="E12" s="3">
        <f>SUMIFS('Billing Details'!T:T,'Billing Details'!D:D,'Billing Details'!$J$2,'Billing Details'!B:B,'Billing Details'!C12) * 100/ SUMIFS(I:I,'Billing Details'!D:D,'Billing Details'!$J$2,'Billing Details'!B:B,'Billing Details'!C12)</f>
        <v>53.977955752212388</v>
      </c>
      <c r="F12" s="2">
        <v>8000</v>
      </c>
      <c r="G12" s="2">
        <v>2</v>
      </c>
      <c r="H12" s="2" t="s">
        <v>11</v>
      </c>
      <c r="I12" s="2">
        <f t="shared" si="0"/>
        <v>16000</v>
      </c>
      <c r="J12" s="2"/>
      <c r="K12" s="2"/>
      <c r="L12" s="2"/>
      <c r="M12" s="2"/>
      <c r="N12" s="2"/>
      <c r="O12" s="2">
        <v>115</v>
      </c>
      <c r="P12" s="6">
        <v>44181</v>
      </c>
      <c r="Q12" s="6">
        <v>44184</v>
      </c>
      <c r="R12" s="2" t="s">
        <v>1683</v>
      </c>
      <c r="S12" s="2" t="b">
        <v>1</v>
      </c>
      <c r="T12" s="2">
        <v>9710.7800000000007</v>
      </c>
    </row>
    <row r="13" spans="1:20" ht="14.25" customHeight="1">
      <c r="A13" s="2" t="s">
        <v>35</v>
      </c>
      <c r="B13" s="3" t="s">
        <v>1693</v>
      </c>
      <c r="C13" s="3" t="str">
        <v>Radiation Therapy</v>
      </c>
      <c r="D13" s="2" t="s">
        <v>11</v>
      </c>
      <c r="E13" s="3">
        <f>SUMIFS('Billing Details'!T:T,'Billing Details'!D:D,'Billing Details'!$J$2,'Billing Details'!B:B,'Billing Details'!C13) * 100/ SUMIFS(I:I,'Billing Details'!D:D,'Billing Details'!$J$2,'Billing Details'!B:B,'Billing Details'!C13)</f>
        <v>62.815815000000001</v>
      </c>
      <c r="F13" s="2">
        <v>15000</v>
      </c>
      <c r="G13" s="2">
        <v>3</v>
      </c>
      <c r="H13" s="2" t="s">
        <v>11</v>
      </c>
      <c r="I13" s="2">
        <f t="shared" si="0"/>
        <v>45000</v>
      </c>
      <c r="J13" s="2"/>
      <c r="K13" s="2"/>
      <c r="L13" s="2"/>
      <c r="M13" s="2"/>
      <c r="N13" s="2"/>
      <c r="O13" s="2">
        <v>252</v>
      </c>
      <c r="P13" s="6">
        <v>44486</v>
      </c>
      <c r="Q13" s="6">
        <v>44489</v>
      </c>
      <c r="R13" s="2" t="s">
        <v>1679</v>
      </c>
      <c r="S13" s="2" t="b">
        <v>1</v>
      </c>
      <c r="T13" s="2">
        <v>38364.959999999999</v>
      </c>
    </row>
    <row r="14" spans="1:20" ht="14.25" customHeight="1">
      <c r="A14" s="2" t="s">
        <v>37</v>
      </c>
      <c r="B14" s="3" t="s">
        <v>1682</v>
      </c>
      <c r="C14" s="3" t="str">
        <v>Physical Therapy and Pain Management</v>
      </c>
      <c r="D14" s="2" t="s">
        <v>11</v>
      </c>
      <c r="E14" s="3">
        <f>SUMIFS('Billing Details'!T:T,'Billing Details'!D:D,'Billing Details'!$J$2,'Billing Details'!B:B,'Billing Details'!C14) * 100/ SUMIFS(I:I,'Billing Details'!D:D,'Billing Details'!$J$2,'Billing Details'!B:B,'Billing Details'!C14)</f>
        <v>55.527096330275228</v>
      </c>
      <c r="F14" s="2">
        <v>6000</v>
      </c>
      <c r="G14" s="2">
        <v>3</v>
      </c>
      <c r="H14" s="2" t="s">
        <v>11</v>
      </c>
      <c r="I14" s="2">
        <f t="shared" si="0"/>
        <v>18000</v>
      </c>
      <c r="J14" s="2"/>
      <c r="K14" s="2"/>
      <c r="L14" s="2"/>
      <c r="M14" s="2"/>
      <c r="N14" s="2"/>
      <c r="O14" s="2">
        <v>413</v>
      </c>
      <c r="P14" s="6">
        <v>44482</v>
      </c>
      <c r="Q14" s="6">
        <v>44486</v>
      </c>
      <c r="S14" s="2" t="b">
        <v>0</v>
      </c>
      <c r="T14" s="2" t="s">
        <v>1681</v>
      </c>
    </row>
    <row r="15" spans="1:20" ht="14.25" customHeight="1">
      <c r="A15" s="2" t="s">
        <v>38</v>
      </c>
      <c r="B15" s="3" t="s">
        <v>1694</v>
      </c>
      <c r="C15" s="3" t="str">
        <v>Antibiotics and Rest</v>
      </c>
      <c r="D15" s="2" t="s">
        <v>11</v>
      </c>
      <c r="E15" s="3">
        <f>SUMIFS('Billing Details'!T:T,'Billing Details'!D:D,'Billing Details'!$J$2,'Billing Details'!B:B,'Billing Details'!C15) * 100/ SUMIFS(I:I,'Billing Details'!D:D,'Billing Details'!$J$2,'Billing Details'!B:B,'Billing Details'!C15)</f>
        <v>54.988506944444438</v>
      </c>
      <c r="F15" s="2" t="s">
        <v>1695</v>
      </c>
      <c r="G15" s="2">
        <v>7</v>
      </c>
      <c r="H15" s="2" t="s">
        <v>11</v>
      </c>
      <c r="I15" s="2">
        <f t="shared" si="0"/>
        <v>14000</v>
      </c>
      <c r="J15" s="2"/>
      <c r="K15" s="2"/>
      <c r="L15" s="2"/>
      <c r="M15" s="2"/>
      <c r="N15" s="2"/>
      <c r="O15" s="2">
        <v>239</v>
      </c>
      <c r="P15" s="6">
        <v>43829</v>
      </c>
      <c r="Q15" s="6">
        <v>43835</v>
      </c>
      <c r="R15" s="2" t="s">
        <v>1696</v>
      </c>
      <c r="S15" s="2" t="b">
        <v>1</v>
      </c>
      <c r="T15" s="2">
        <v>10220.91</v>
      </c>
    </row>
    <row r="16" spans="1:20" ht="14.25" customHeight="1">
      <c r="A16" s="2" t="s">
        <v>40</v>
      </c>
      <c r="B16" s="3" t="s">
        <v>1678</v>
      </c>
      <c r="C16" s="3" t="str">
        <v>Epinephrine Injection</v>
      </c>
      <c r="D16" s="2" t="s">
        <v>17</v>
      </c>
      <c r="E16" s="3">
        <f>SUMIFS('Billing Details'!T:T,'Billing Details'!D:D,'Billing Details'!$J$2,'Billing Details'!B:B,'Billing Details'!C16) * 100/ SUMIFS(I:I,'Billing Details'!D:D,'Billing Details'!$J$2,'Billing Details'!B:B,'Billing Details'!C16)</f>
        <v>55.400416666666665</v>
      </c>
      <c r="F16" s="2">
        <v>12000</v>
      </c>
      <c r="G16" s="2">
        <v>5</v>
      </c>
      <c r="H16" s="2" t="s">
        <v>17</v>
      </c>
      <c r="I16" s="2">
        <f t="shared" si="0"/>
        <v>60000</v>
      </c>
      <c r="J16" s="2"/>
      <c r="K16" s="2"/>
      <c r="L16" s="2"/>
      <c r="M16" s="2"/>
      <c r="N16" s="2"/>
      <c r="O16" s="2">
        <v>130</v>
      </c>
      <c r="P16" s="6">
        <v>44270</v>
      </c>
      <c r="Q16" s="6">
        <v>44272</v>
      </c>
      <c r="R16" s="2" t="s">
        <v>1685</v>
      </c>
      <c r="S16" s="2" t="b">
        <v>1</v>
      </c>
      <c r="T16" s="2">
        <v>46847.1</v>
      </c>
    </row>
    <row r="17" spans="1:20" ht="14.25" customHeight="1">
      <c r="A17" s="2" t="s">
        <v>42</v>
      </c>
      <c r="B17" s="3" t="s">
        <v>1697</v>
      </c>
      <c r="D17" s="2" t="s">
        <v>51</v>
      </c>
      <c r="E17" s="3" t="e">
        <f>SUMIFS('Billing Details'!T:T,'Billing Details'!D:D,'Billing Details'!$J$2,'Billing Details'!B:B,'Billing Details'!C17) * 100/ SUMIFS(I:I,'Billing Details'!D:D,'Billing Details'!$J$2,'Billing Details'!B:B,'Billing Details'!C17)</f>
        <v>#DIV/0!</v>
      </c>
      <c r="F17" s="2">
        <v>20000</v>
      </c>
      <c r="G17" s="2">
        <v>12</v>
      </c>
      <c r="H17" s="2" t="s">
        <v>51</v>
      </c>
      <c r="I17" s="2">
        <f t="shared" si="0"/>
        <v>240000</v>
      </c>
      <c r="J17" s="2"/>
      <c r="K17" s="2"/>
      <c r="L17" s="2"/>
      <c r="M17" s="2"/>
      <c r="N17" s="2"/>
      <c r="O17" s="2">
        <v>269</v>
      </c>
      <c r="P17" s="6">
        <v>45019</v>
      </c>
      <c r="Q17" s="6">
        <v>45023</v>
      </c>
      <c r="S17" s="2" t="b">
        <v>0</v>
      </c>
      <c r="T17" s="2" t="s">
        <v>1681</v>
      </c>
    </row>
    <row r="18" spans="1:20" ht="14.25" customHeight="1">
      <c r="A18" s="2" t="s">
        <v>44</v>
      </c>
      <c r="B18" s="3" t="s">
        <v>1680</v>
      </c>
      <c r="C18" s="3"/>
      <c r="D18" s="2" t="s">
        <v>11</v>
      </c>
      <c r="E18" s="3" t="e">
        <f>SUMIFS('Billing Details'!T:T,'Billing Details'!D:D,'Billing Details'!$J$2,'Billing Details'!B:B,'Billing Details'!C18) * 100/ SUMIFS(I:I,'Billing Details'!D:D,'Billing Details'!$J$2,'Billing Details'!B:B,'Billing Details'!C18)</f>
        <v>#DIV/0!</v>
      </c>
      <c r="F18" s="2" t="s">
        <v>1698</v>
      </c>
      <c r="G18" s="2">
        <v>2</v>
      </c>
      <c r="H18" s="2" t="s">
        <v>11</v>
      </c>
      <c r="I18" s="2">
        <f t="shared" si="0"/>
        <v>1000</v>
      </c>
      <c r="J18" s="2"/>
      <c r="K18" s="2"/>
      <c r="L18" s="2"/>
      <c r="M18" s="2"/>
      <c r="N18" s="2"/>
      <c r="O18" s="2">
        <v>155</v>
      </c>
      <c r="P18" s="6">
        <v>44970</v>
      </c>
      <c r="Q18" s="6">
        <v>44975</v>
      </c>
      <c r="S18" s="2" t="b">
        <v>0</v>
      </c>
      <c r="T18" s="2" t="s">
        <v>1681</v>
      </c>
    </row>
    <row r="19" spans="1:20" ht="14.25" customHeight="1">
      <c r="A19" s="2" t="s">
        <v>45</v>
      </c>
      <c r="B19" s="3" t="s">
        <v>1699</v>
      </c>
      <c r="C19" s="3"/>
      <c r="D19" s="2" t="s">
        <v>11</v>
      </c>
      <c r="E19" s="3" t="e">
        <f>SUMIFS('Billing Details'!T:T,'Billing Details'!D:D,'Billing Details'!$J$2,'Billing Details'!B:B,'Billing Details'!C19) * 100/ SUMIFS(I:I,'Billing Details'!D:D,'Billing Details'!$J$2,'Billing Details'!B:B,'Billing Details'!C19)</f>
        <v>#DIV/0!</v>
      </c>
      <c r="F19" s="2">
        <v>4000</v>
      </c>
      <c r="G19" s="2">
        <v>10</v>
      </c>
      <c r="H19" s="2" t="s">
        <v>11</v>
      </c>
      <c r="I19" s="2">
        <f t="shared" si="0"/>
        <v>40000</v>
      </c>
      <c r="J19" s="2"/>
      <c r="K19" s="2"/>
      <c r="L19" s="2"/>
      <c r="M19" s="2"/>
      <c r="N19" s="2"/>
      <c r="O19" s="2">
        <v>479</v>
      </c>
      <c r="P19" s="6">
        <v>44232</v>
      </c>
      <c r="Q19" s="6">
        <v>44236</v>
      </c>
      <c r="R19" s="2" t="s">
        <v>1685</v>
      </c>
      <c r="S19" s="2" t="b">
        <v>1</v>
      </c>
      <c r="T19" s="2">
        <v>21677.3</v>
      </c>
    </row>
    <row r="20" spans="1:20" ht="14.25" customHeight="1">
      <c r="A20" s="2" t="s">
        <v>47</v>
      </c>
      <c r="B20" s="3" t="s">
        <v>1680</v>
      </c>
      <c r="C20" s="3"/>
      <c r="D20" s="2" t="s">
        <v>11</v>
      </c>
      <c r="E20" s="3" t="e">
        <f>SUMIFS('Billing Details'!T:T,'Billing Details'!D:D,'Billing Details'!$J$2,'Billing Details'!B:B,'Billing Details'!C20) * 100/ SUMIFS(I:I,'Billing Details'!D:D,'Billing Details'!$J$2,'Billing Details'!B:B,'Billing Details'!C20)</f>
        <v>#DIV/0!</v>
      </c>
      <c r="F20" s="2">
        <v>500</v>
      </c>
      <c r="G20" s="2">
        <v>1</v>
      </c>
      <c r="H20" s="2" t="s">
        <v>11</v>
      </c>
      <c r="I20" s="2">
        <f t="shared" si="0"/>
        <v>500</v>
      </c>
      <c r="J20" s="2"/>
      <c r="K20" s="2"/>
      <c r="L20" s="2"/>
      <c r="M20" s="2"/>
      <c r="N20" s="2"/>
      <c r="O20" s="2">
        <v>165</v>
      </c>
      <c r="P20" s="6">
        <v>43907</v>
      </c>
      <c r="Q20" s="6">
        <v>43909</v>
      </c>
      <c r="R20" s="2" t="s">
        <v>1700</v>
      </c>
      <c r="S20" s="2" t="b">
        <v>1</v>
      </c>
      <c r="T20" s="2">
        <v>399.98</v>
      </c>
    </row>
    <row r="21" spans="1:20" ht="14.25" customHeight="1">
      <c r="A21" s="2" t="s">
        <v>49</v>
      </c>
      <c r="B21" s="3" t="s">
        <v>1692</v>
      </c>
      <c r="C21" s="3"/>
      <c r="D21" s="2" t="s">
        <v>51</v>
      </c>
      <c r="E21" s="3" t="e">
        <f>SUMIFS('Billing Details'!T:T,'Billing Details'!D:D,'Billing Details'!$J$2,'Billing Details'!B:B,'Billing Details'!C21) * 100/ SUMIFS(I:I,'Billing Details'!D:D,'Billing Details'!$J$2,'Billing Details'!B:B,'Billing Details'!C21)</f>
        <v>#DIV/0!</v>
      </c>
      <c r="F21" s="2">
        <v>8000</v>
      </c>
      <c r="G21" s="2">
        <v>3</v>
      </c>
      <c r="H21" s="2" t="s">
        <v>51</v>
      </c>
      <c r="I21" s="2">
        <f t="shared" si="0"/>
        <v>24000</v>
      </c>
      <c r="J21" s="2"/>
      <c r="K21" s="2"/>
      <c r="L21" s="2"/>
      <c r="M21" s="2"/>
      <c r="N21" s="2"/>
      <c r="O21" s="2">
        <v>363</v>
      </c>
      <c r="P21" s="6">
        <v>43849</v>
      </c>
      <c r="Q21" s="6">
        <v>43855</v>
      </c>
      <c r="R21" s="2" t="s">
        <v>1679</v>
      </c>
      <c r="S21" s="2" t="b">
        <v>1</v>
      </c>
      <c r="T21" s="2">
        <v>12575.07</v>
      </c>
    </row>
    <row r="22" spans="1:20" ht="14.25" customHeight="1">
      <c r="A22" s="2" t="s">
        <v>52</v>
      </c>
      <c r="B22" s="3" t="s">
        <v>1682</v>
      </c>
      <c r="C22" s="3"/>
      <c r="D22" s="2" t="s">
        <v>17</v>
      </c>
      <c r="E22" s="3" t="e">
        <f>SUMIFS('Billing Details'!T:T,'Billing Details'!D:D,'Billing Details'!$J$2,'Billing Details'!B:B,'Billing Details'!C22) * 100/ SUMIFS(I:I,'Billing Details'!D:D,'Billing Details'!$J$2,'Billing Details'!B:B,'Billing Details'!C22)</f>
        <v>#DIV/0!</v>
      </c>
      <c r="F22" s="2">
        <v>6000</v>
      </c>
      <c r="G22" s="2">
        <v>4</v>
      </c>
      <c r="H22" s="2" t="s">
        <v>17</v>
      </c>
      <c r="I22" s="2">
        <f t="shared" si="0"/>
        <v>24000</v>
      </c>
      <c r="J22" s="2"/>
      <c r="K22" s="2"/>
      <c r="L22" s="2"/>
      <c r="M22" s="2"/>
      <c r="N22" s="2"/>
      <c r="O22" s="2">
        <v>496</v>
      </c>
      <c r="P22" s="6">
        <v>44487</v>
      </c>
      <c r="Q22" s="6">
        <v>44493</v>
      </c>
      <c r="R22" s="2" t="s">
        <v>1696</v>
      </c>
      <c r="S22" s="2" t="b">
        <v>1</v>
      </c>
      <c r="T22" s="2">
        <v>19464.48</v>
      </c>
    </row>
    <row r="23" spans="1:20" ht="14.25" customHeight="1">
      <c r="A23" s="2" t="s">
        <v>54</v>
      </c>
      <c r="B23" s="3" t="s">
        <v>1688</v>
      </c>
      <c r="C23" s="3"/>
      <c r="D23" s="2" t="s">
        <v>11</v>
      </c>
      <c r="E23" s="3" t="e">
        <f>SUMIFS('Billing Details'!T:T,'Billing Details'!D:D,'Billing Details'!$J$2,'Billing Details'!B:B,'Billing Details'!C23) * 100/ SUMIFS(I:I,'Billing Details'!D:D,'Billing Details'!$J$2,'Billing Details'!B:B,'Billing Details'!C23)</f>
        <v>#DIV/0!</v>
      </c>
      <c r="F23" s="2">
        <v>10000</v>
      </c>
      <c r="G23" s="2">
        <v>2</v>
      </c>
      <c r="H23" s="2" t="s">
        <v>11</v>
      </c>
      <c r="I23" s="2">
        <f t="shared" si="0"/>
        <v>20000</v>
      </c>
      <c r="J23" s="2"/>
      <c r="K23" s="2"/>
      <c r="L23" s="2"/>
      <c r="M23" s="2"/>
      <c r="N23" s="2"/>
      <c r="O23" s="2">
        <v>323</v>
      </c>
      <c r="P23" s="6">
        <v>44630</v>
      </c>
      <c r="Q23" s="6">
        <v>44636</v>
      </c>
      <c r="R23" s="2" t="s">
        <v>1700</v>
      </c>
      <c r="S23" s="2" t="b">
        <v>1</v>
      </c>
      <c r="T23" s="2">
        <v>15581.86</v>
      </c>
    </row>
    <row r="24" spans="1:20" ht="14.25" customHeight="1">
      <c r="A24" s="2" t="s">
        <v>55</v>
      </c>
      <c r="B24" s="3" t="s">
        <v>1697</v>
      </c>
      <c r="C24" s="3"/>
      <c r="D24" s="2" t="s">
        <v>11</v>
      </c>
      <c r="E24" s="3" t="e">
        <f>SUMIFS('Billing Details'!T:T,'Billing Details'!D:D,'Billing Details'!$J$2,'Billing Details'!B:B,'Billing Details'!C24) * 100/ SUMIFS(I:I,'Billing Details'!D:D,'Billing Details'!$J$2,'Billing Details'!B:B,'Billing Details'!C24)</f>
        <v>#DIV/0!</v>
      </c>
      <c r="F24" s="2">
        <v>20000</v>
      </c>
      <c r="G24" s="2">
        <v>12</v>
      </c>
      <c r="H24" s="2" t="s">
        <v>11</v>
      </c>
      <c r="I24" s="2">
        <f t="shared" si="0"/>
        <v>240000</v>
      </c>
      <c r="J24" s="2"/>
      <c r="K24" s="2"/>
      <c r="L24" s="2"/>
      <c r="M24" s="2"/>
      <c r="N24" s="2"/>
      <c r="O24" s="2">
        <v>128</v>
      </c>
      <c r="P24" s="6">
        <v>45127</v>
      </c>
      <c r="Q24" s="6">
        <v>45132</v>
      </c>
      <c r="S24" s="2" t="b">
        <v>0</v>
      </c>
      <c r="T24" s="2" t="s">
        <v>1681</v>
      </c>
    </row>
    <row r="25" spans="1:20" ht="14.25" customHeight="1">
      <c r="A25" s="2" t="s">
        <v>56</v>
      </c>
      <c r="B25" s="3" t="s">
        <v>1678</v>
      </c>
      <c r="C25" s="3"/>
      <c r="D25" s="2" t="s">
        <v>51</v>
      </c>
      <c r="E25" s="3" t="e">
        <f>SUMIFS('Billing Details'!T:T,'Billing Details'!D:D,'Billing Details'!$J$2,'Billing Details'!B:B,'Billing Details'!C25) * 100/ SUMIFS(I:I,'Billing Details'!D:D,'Billing Details'!$J$2,'Billing Details'!B:B,'Billing Details'!C25)</f>
        <v>#DIV/0!</v>
      </c>
      <c r="F25" s="2" t="s">
        <v>1701</v>
      </c>
      <c r="G25" s="2">
        <v>5</v>
      </c>
      <c r="H25" s="2" t="s">
        <v>51</v>
      </c>
      <c r="I25" s="2">
        <f t="shared" si="0"/>
        <v>60000</v>
      </c>
      <c r="J25" s="2"/>
      <c r="K25" s="2"/>
      <c r="L25" s="2"/>
      <c r="M25" s="2"/>
      <c r="N25" s="2"/>
      <c r="O25" s="2">
        <v>201</v>
      </c>
      <c r="P25" s="6">
        <v>44825</v>
      </c>
      <c r="Q25" s="6">
        <v>44831</v>
      </c>
      <c r="S25" s="2" t="b">
        <v>0</v>
      </c>
      <c r="T25" s="2" t="s">
        <v>1681</v>
      </c>
    </row>
    <row r="26" spans="1:20" ht="14.25" customHeight="1">
      <c r="A26" s="2" t="s">
        <v>58</v>
      </c>
      <c r="B26" s="3" t="s">
        <v>1687</v>
      </c>
      <c r="C26" s="3"/>
      <c r="D26" s="2" t="s">
        <v>51</v>
      </c>
      <c r="E26" s="3" t="e">
        <f>SUMIFS('Billing Details'!T:T,'Billing Details'!D:D,'Billing Details'!$J$2,'Billing Details'!B:B,'Billing Details'!C26) * 100/ SUMIFS(I:I,'Billing Details'!D:D,'Billing Details'!$J$2,'Billing Details'!B:B,'Billing Details'!C26)</f>
        <v>#DIV/0!</v>
      </c>
      <c r="F26" s="2">
        <v>1000</v>
      </c>
      <c r="G26" s="2">
        <v>3</v>
      </c>
      <c r="H26" s="2" t="s">
        <v>51</v>
      </c>
      <c r="I26" s="2">
        <f t="shared" si="0"/>
        <v>3000</v>
      </c>
      <c r="J26" s="2"/>
      <c r="K26" s="2"/>
      <c r="L26" s="2"/>
      <c r="M26" s="2"/>
      <c r="N26" s="2"/>
      <c r="O26" s="2">
        <v>467</v>
      </c>
      <c r="P26" s="6">
        <v>43947</v>
      </c>
      <c r="Q26" s="6">
        <v>43950</v>
      </c>
      <c r="R26" s="2" t="s">
        <v>1696</v>
      </c>
      <c r="S26" s="2" t="b">
        <v>1</v>
      </c>
      <c r="T26" s="2">
        <v>2157.69</v>
      </c>
    </row>
    <row r="27" spans="1:20" ht="14.25" customHeight="1">
      <c r="A27" s="2" t="s">
        <v>60</v>
      </c>
      <c r="B27" s="3" t="s">
        <v>1689</v>
      </c>
      <c r="C27" s="3"/>
      <c r="D27" s="2" t="s">
        <v>17</v>
      </c>
      <c r="E27" s="3" t="e">
        <f>SUMIFS('Billing Details'!T:T,'Billing Details'!D:D,'Billing Details'!$J$2,'Billing Details'!B:B,'Billing Details'!C27) * 100/ SUMIFS(I:I,'Billing Details'!D:D,'Billing Details'!$J$2,'Billing Details'!B:B,'Billing Details'!C27)</f>
        <v>#DIV/0!</v>
      </c>
      <c r="F27" s="2">
        <v>18000</v>
      </c>
      <c r="G27" s="2">
        <v>4</v>
      </c>
      <c r="H27" s="2" t="s">
        <v>17</v>
      </c>
      <c r="I27" s="2">
        <f t="shared" si="0"/>
        <v>72000</v>
      </c>
      <c r="J27" s="2"/>
      <c r="K27" s="2"/>
      <c r="L27" s="2"/>
      <c r="M27" s="2"/>
      <c r="N27" s="2"/>
      <c r="O27" s="2">
        <v>197</v>
      </c>
      <c r="P27" s="6">
        <v>44279</v>
      </c>
      <c r="Q27" s="6">
        <v>44285</v>
      </c>
      <c r="R27" s="2" t="s">
        <v>1679</v>
      </c>
      <c r="S27" s="2" t="b">
        <v>1</v>
      </c>
      <c r="T27" s="2">
        <v>42165.48</v>
      </c>
    </row>
    <row r="28" spans="1:20" ht="14.25" customHeight="1">
      <c r="A28" s="2" t="s">
        <v>62</v>
      </c>
      <c r="B28" s="3" t="s">
        <v>1678</v>
      </c>
      <c r="C28" s="3"/>
      <c r="D28" s="2" t="s">
        <v>51</v>
      </c>
      <c r="E28" s="3" t="e">
        <f>SUMIFS('Billing Details'!T:T,'Billing Details'!D:D,'Billing Details'!$J$2,'Billing Details'!B:B,'Billing Details'!C28) * 100/ SUMIFS(I:I,'Billing Details'!D:D,'Billing Details'!$J$2,'Billing Details'!B:B,'Billing Details'!C28)</f>
        <v>#DIV/0!</v>
      </c>
      <c r="F28" s="2">
        <v>12000</v>
      </c>
      <c r="G28" s="2">
        <v>4</v>
      </c>
      <c r="H28" s="2" t="s">
        <v>51</v>
      </c>
      <c r="I28" s="2">
        <f t="shared" si="0"/>
        <v>48000</v>
      </c>
      <c r="J28" s="2"/>
      <c r="K28" s="2"/>
      <c r="L28" s="2"/>
      <c r="M28" s="2"/>
      <c r="N28" s="2"/>
      <c r="O28" s="2">
        <v>366</v>
      </c>
      <c r="P28" s="6">
        <v>45011</v>
      </c>
      <c r="Q28" s="6">
        <v>45016</v>
      </c>
      <c r="S28" s="2" t="b">
        <v>0</v>
      </c>
      <c r="T28" s="2" t="s">
        <v>1681</v>
      </c>
    </row>
    <row r="29" spans="1:20" ht="14.25" customHeight="1">
      <c r="A29" s="2" t="s">
        <v>63</v>
      </c>
      <c r="B29" s="3" t="s">
        <v>1693</v>
      </c>
      <c r="C29" s="3"/>
      <c r="D29" s="2" t="s">
        <v>11</v>
      </c>
      <c r="E29" s="3" t="e">
        <f>SUMIFS('Billing Details'!T:T,'Billing Details'!D:D,'Billing Details'!$J$2,'Billing Details'!B:B,'Billing Details'!C29) * 100/ SUMIFS(I:I,'Billing Details'!D:D,'Billing Details'!$J$2,'Billing Details'!B:B,'Billing Details'!C29)</f>
        <v>#DIV/0!</v>
      </c>
      <c r="F29" s="2">
        <v>15000</v>
      </c>
      <c r="G29" s="2">
        <v>3</v>
      </c>
      <c r="H29" s="2" t="s">
        <v>11</v>
      </c>
      <c r="I29" s="2">
        <f t="shared" si="0"/>
        <v>45000</v>
      </c>
      <c r="J29" s="2"/>
      <c r="K29" s="2"/>
      <c r="L29" s="2"/>
      <c r="M29" s="2"/>
      <c r="N29" s="2"/>
      <c r="O29" s="2">
        <v>446</v>
      </c>
      <c r="P29" s="6">
        <v>45350</v>
      </c>
      <c r="Q29" s="6">
        <v>45356</v>
      </c>
      <c r="R29" s="2" t="s">
        <v>1679</v>
      </c>
      <c r="S29" s="2" t="b">
        <v>1</v>
      </c>
      <c r="T29" s="2">
        <v>22743.989999999998</v>
      </c>
    </row>
    <row r="30" spans="1:20" ht="14.25" customHeight="1">
      <c r="A30" s="2" t="s">
        <v>64</v>
      </c>
      <c r="B30" s="3" t="s">
        <v>1692</v>
      </c>
      <c r="C30" s="3"/>
      <c r="D30" s="2" t="s">
        <v>17</v>
      </c>
      <c r="E30" s="3" t="e">
        <f>SUMIFS('Billing Details'!T:T,'Billing Details'!D:D,'Billing Details'!$J$2,'Billing Details'!B:B,'Billing Details'!C30) * 100/ SUMIFS(I:I,'Billing Details'!D:D,'Billing Details'!$J$2,'Billing Details'!B:B,'Billing Details'!C30)</f>
        <v>#DIV/0!</v>
      </c>
      <c r="F30" s="2">
        <v>8000</v>
      </c>
      <c r="G30" s="2">
        <v>2</v>
      </c>
      <c r="H30" s="2" t="s">
        <v>17</v>
      </c>
      <c r="I30" s="2">
        <f t="shared" si="0"/>
        <v>16000</v>
      </c>
      <c r="J30" s="2"/>
      <c r="K30" s="2"/>
      <c r="L30" s="2"/>
      <c r="M30" s="2"/>
      <c r="N30" s="2"/>
      <c r="O30" s="2">
        <v>372</v>
      </c>
      <c r="P30" s="6">
        <v>44803</v>
      </c>
      <c r="Q30" s="6">
        <v>44805</v>
      </c>
      <c r="S30" s="2" t="b">
        <v>0</v>
      </c>
      <c r="T30" s="2" t="s">
        <v>1681</v>
      </c>
    </row>
    <row r="31" spans="1:20" ht="14.25" customHeight="1">
      <c r="A31" s="2" t="s">
        <v>66</v>
      </c>
      <c r="B31" s="3" t="s">
        <v>1693</v>
      </c>
      <c r="C31" s="3"/>
      <c r="D31" s="2" t="s">
        <v>17</v>
      </c>
      <c r="E31" s="3" t="e">
        <f>SUMIFS('Billing Details'!T:T,'Billing Details'!D:D,'Billing Details'!$J$2,'Billing Details'!B:B,'Billing Details'!C31) * 100/ SUMIFS(I:I,'Billing Details'!D:D,'Billing Details'!$J$2,'Billing Details'!B:B,'Billing Details'!C31)</f>
        <v>#DIV/0!</v>
      </c>
      <c r="F31" s="2">
        <v>15000</v>
      </c>
      <c r="G31" s="2">
        <v>4</v>
      </c>
      <c r="H31" s="2" t="s">
        <v>17</v>
      </c>
      <c r="I31" s="2">
        <f t="shared" si="0"/>
        <v>60000</v>
      </c>
      <c r="J31" s="2"/>
      <c r="K31" s="2"/>
      <c r="L31" s="2"/>
      <c r="M31" s="2"/>
      <c r="N31" s="2"/>
      <c r="O31" s="2">
        <v>175</v>
      </c>
      <c r="P31" s="6">
        <v>45045</v>
      </c>
      <c r="Q31" s="6">
        <v>45050</v>
      </c>
      <c r="R31" s="2" t="s">
        <v>1700</v>
      </c>
      <c r="S31" s="2" t="b">
        <v>1</v>
      </c>
      <c r="T31" s="2">
        <v>32726.639999999999</v>
      </c>
    </row>
    <row r="32" spans="1:20" ht="14.25" customHeight="1">
      <c r="A32" s="2" t="s">
        <v>67</v>
      </c>
      <c r="B32" s="3" t="s">
        <v>1684</v>
      </c>
      <c r="C32" s="3"/>
      <c r="D32" s="2" t="s">
        <v>17</v>
      </c>
      <c r="E32" s="3" t="e">
        <f>SUMIFS('Billing Details'!T:T,'Billing Details'!D:D,'Billing Details'!$J$2,'Billing Details'!B:B,'Billing Details'!C32) * 100/ SUMIFS(I:I,'Billing Details'!D:D,'Billing Details'!$J$2,'Billing Details'!B:B,'Billing Details'!C32)</f>
        <v>#DIV/0!</v>
      </c>
      <c r="F32" s="2" t="s">
        <v>1702</v>
      </c>
      <c r="G32" s="2">
        <v>7</v>
      </c>
      <c r="H32" s="2" t="s">
        <v>17</v>
      </c>
      <c r="I32" s="2">
        <f t="shared" si="0"/>
        <v>21000</v>
      </c>
      <c r="J32" s="2"/>
      <c r="K32" s="2"/>
      <c r="L32" s="2"/>
      <c r="M32" s="2"/>
      <c r="N32" s="2"/>
      <c r="O32" s="2">
        <v>240</v>
      </c>
      <c r="P32" s="6">
        <v>45310</v>
      </c>
      <c r="Q32" s="6">
        <v>45313</v>
      </c>
      <c r="R32" s="2" t="s">
        <v>1696</v>
      </c>
      <c r="S32" s="2" t="b">
        <v>1</v>
      </c>
      <c r="T32" s="2">
        <v>15341.69</v>
      </c>
    </row>
    <row r="33" spans="1:20" ht="14.25" customHeight="1">
      <c r="A33" s="2" t="s">
        <v>68</v>
      </c>
      <c r="B33" s="3" t="s">
        <v>1693</v>
      </c>
      <c r="C33" s="3"/>
      <c r="D33" s="2" t="s">
        <v>11</v>
      </c>
      <c r="E33" s="3" t="e">
        <f>SUMIFS('Billing Details'!T:T,'Billing Details'!D:D,'Billing Details'!$J$2,'Billing Details'!B:B,'Billing Details'!C33) * 100/ SUMIFS(I:I,'Billing Details'!D:D,'Billing Details'!$J$2,'Billing Details'!B:B,'Billing Details'!C33)</f>
        <v>#DIV/0!</v>
      </c>
      <c r="F33" s="2">
        <v>15000</v>
      </c>
      <c r="G33" s="2">
        <v>3</v>
      </c>
      <c r="H33" s="2" t="s">
        <v>11</v>
      </c>
      <c r="I33" s="2">
        <f t="shared" si="0"/>
        <v>45000</v>
      </c>
      <c r="J33" s="2"/>
      <c r="K33" s="2"/>
      <c r="L33" s="2"/>
      <c r="M33" s="2"/>
      <c r="N33" s="2"/>
      <c r="O33" s="2">
        <v>286</v>
      </c>
      <c r="P33" s="6">
        <v>44241</v>
      </c>
      <c r="Q33" s="6">
        <v>44245</v>
      </c>
      <c r="S33" s="2" t="b">
        <v>0</v>
      </c>
      <c r="T33" s="2" t="s">
        <v>1681</v>
      </c>
    </row>
    <row r="34" spans="1:20" ht="14.25" customHeight="1">
      <c r="A34" s="2" t="s">
        <v>69</v>
      </c>
      <c r="B34" s="3" t="s">
        <v>1699</v>
      </c>
      <c r="C34" s="3"/>
      <c r="D34" s="2" t="s">
        <v>51</v>
      </c>
      <c r="E34" s="3" t="e">
        <f>SUMIFS('Billing Details'!T:T,'Billing Details'!D:D,'Billing Details'!$J$2,'Billing Details'!B:B,'Billing Details'!C34) * 100/ SUMIFS(I:I,'Billing Details'!D:D,'Billing Details'!$J$2,'Billing Details'!B:B,'Billing Details'!C34)</f>
        <v>#DIV/0!</v>
      </c>
      <c r="F34" s="2">
        <v>4000</v>
      </c>
      <c r="G34" s="2">
        <v>8</v>
      </c>
      <c r="H34" s="2" t="s">
        <v>51</v>
      </c>
      <c r="I34" s="2">
        <f t="shared" si="0"/>
        <v>32000</v>
      </c>
      <c r="J34" s="2"/>
      <c r="K34" s="2"/>
      <c r="L34" s="2"/>
      <c r="M34" s="2"/>
      <c r="N34" s="2"/>
      <c r="O34" s="2">
        <v>324</v>
      </c>
      <c r="P34" s="6">
        <v>44045</v>
      </c>
      <c r="Q34" s="6">
        <v>44049</v>
      </c>
      <c r="R34" s="2" t="s">
        <v>1700</v>
      </c>
      <c r="S34" s="2" t="b">
        <v>1</v>
      </c>
      <c r="T34" s="2">
        <v>17963.439999999999</v>
      </c>
    </row>
    <row r="35" spans="1:20" ht="14.25" customHeight="1">
      <c r="A35" s="2" t="s">
        <v>71</v>
      </c>
      <c r="B35" s="3" t="s">
        <v>1687</v>
      </c>
      <c r="C35" s="3"/>
      <c r="D35" s="2" t="s">
        <v>17</v>
      </c>
      <c r="E35" s="3" t="e">
        <f>SUMIFS('Billing Details'!T:T,'Billing Details'!D:D,'Billing Details'!$J$2,'Billing Details'!B:B,'Billing Details'!C35) * 100/ SUMIFS(I:I,'Billing Details'!D:D,'Billing Details'!$J$2,'Billing Details'!B:B,'Billing Details'!C35)</f>
        <v>#DIV/0!</v>
      </c>
      <c r="F35" s="2">
        <v>1000</v>
      </c>
      <c r="G35" s="2">
        <v>3</v>
      </c>
      <c r="H35" s="2" t="s">
        <v>17</v>
      </c>
      <c r="I35" s="2">
        <f t="shared" si="0"/>
        <v>3000</v>
      </c>
      <c r="J35" s="2"/>
      <c r="K35" s="2"/>
      <c r="L35" s="2"/>
      <c r="M35" s="2"/>
      <c r="N35" s="2"/>
      <c r="O35" s="2">
        <v>393</v>
      </c>
      <c r="P35" s="6">
        <v>44168</v>
      </c>
      <c r="Q35" s="6">
        <v>44174</v>
      </c>
      <c r="S35" s="2" t="b">
        <v>0</v>
      </c>
      <c r="T35" s="2" t="s">
        <v>1681</v>
      </c>
    </row>
    <row r="36" spans="1:20" ht="14.25" customHeight="1">
      <c r="A36" s="2" t="s">
        <v>73</v>
      </c>
      <c r="B36" s="3" t="s">
        <v>1694</v>
      </c>
      <c r="C36" s="3"/>
      <c r="D36" s="2" t="s">
        <v>17</v>
      </c>
      <c r="E36" s="3" t="e">
        <f>SUMIFS('Billing Details'!T:T,'Billing Details'!D:D,'Billing Details'!$J$2,'Billing Details'!B:B,'Billing Details'!C36) * 100/ SUMIFS(I:I,'Billing Details'!D:D,'Billing Details'!$J$2,'Billing Details'!B:B,'Billing Details'!C36)</f>
        <v>#DIV/0!</v>
      </c>
      <c r="F36" s="2">
        <v>2000</v>
      </c>
      <c r="G36" s="2">
        <v>7</v>
      </c>
      <c r="H36" s="2" t="s">
        <v>17</v>
      </c>
      <c r="I36" s="2">
        <f t="shared" si="0"/>
        <v>14000</v>
      </c>
      <c r="J36" s="2"/>
      <c r="K36" s="2"/>
      <c r="L36" s="2"/>
      <c r="M36" s="2"/>
      <c r="N36" s="2"/>
      <c r="O36" s="2">
        <v>231</v>
      </c>
      <c r="P36" s="6">
        <v>43781</v>
      </c>
      <c r="Q36" s="6">
        <v>43785</v>
      </c>
      <c r="R36" s="2" t="s">
        <v>1700</v>
      </c>
      <c r="S36" s="2" t="b">
        <v>1</v>
      </c>
      <c r="T36" s="2">
        <v>7827.47</v>
      </c>
    </row>
    <row r="37" spans="1:20" ht="14.25" customHeight="1">
      <c r="A37" s="2" t="s">
        <v>74</v>
      </c>
      <c r="B37" s="3" t="s">
        <v>1684</v>
      </c>
      <c r="C37" s="3"/>
      <c r="D37" s="2" t="s">
        <v>17</v>
      </c>
      <c r="E37" s="3" t="e">
        <f>SUMIFS('Billing Details'!T:T,'Billing Details'!D:D,'Billing Details'!$J$2,'Billing Details'!B:B,'Billing Details'!C37) * 100/ SUMIFS(I:I,'Billing Details'!D:D,'Billing Details'!$J$2,'Billing Details'!B:B,'Billing Details'!C37)</f>
        <v>#DIV/0!</v>
      </c>
      <c r="F37" s="2">
        <v>3000</v>
      </c>
      <c r="G37" s="2">
        <v>6</v>
      </c>
      <c r="H37" s="2" t="s">
        <v>17</v>
      </c>
      <c r="I37" s="2">
        <f t="shared" si="0"/>
        <v>18000</v>
      </c>
      <c r="J37" s="2"/>
      <c r="K37" s="2"/>
      <c r="L37" s="2"/>
      <c r="M37" s="2"/>
      <c r="N37" s="2"/>
      <c r="O37" s="2">
        <v>244</v>
      </c>
      <c r="P37" s="6">
        <v>44150</v>
      </c>
      <c r="Q37" s="6">
        <v>44155</v>
      </c>
      <c r="R37" s="2" t="s">
        <v>1696</v>
      </c>
      <c r="S37" s="2" t="b">
        <v>1</v>
      </c>
      <c r="T37" s="2">
        <v>13659.84</v>
      </c>
    </row>
    <row r="38" spans="1:20" ht="14.25" customHeight="1">
      <c r="A38" s="2" t="s">
        <v>76</v>
      </c>
      <c r="B38" s="3" t="s">
        <v>1688</v>
      </c>
      <c r="C38" s="3"/>
      <c r="D38" s="2" t="s">
        <v>51</v>
      </c>
      <c r="E38" s="3" t="e">
        <f>SUMIFS('Billing Details'!T:T,'Billing Details'!D:D,'Billing Details'!$J$2,'Billing Details'!B:B,'Billing Details'!C38) * 100/ SUMIFS(I:I,'Billing Details'!D:D,'Billing Details'!$J$2,'Billing Details'!B:B,'Billing Details'!C38)</f>
        <v>#DIV/0!</v>
      </c>
      <c r="F38" s="2">
        <v>10000</v>
      </c>
      <c r="G38" s="2">
        <v>3</v>
      </c>
      <c r="H38" s="2" t="s">
        <v>51</v>
      </c>
      <c r="I38" s="2">
        <f t="shared" si="0"/>
        <v>30000</v>
      </c>
      <c r="J38" s="2"/>
      <c r="K38" s="2"/>
      <c r="L38" s="2"/>
      <c r="M38" s="2"/>
      <c r="N38" s="2"/>
      <c r="O38" s="2">
        <v>178</v>
      </c>
      <c r="P38" s="6">
        <v>43814</v>
      </c>
      <c r="Q38" s="6">
        <v>43820</v>
      </c>
      <c r="R38" s="2" t="s">
        <v>1683</v>
      </c>
      <c r="S38" s="2" t="b">
        <v>1</v>
      </c>
      <c r="T38" s="2">
        <v>23257.38</v>
      </c>
    </row>
    <row r="39" spans="1:20" ht="14.25" customHeight="1">
      <c r="A39" s="2" t="s">
        <v>78</v>
      </c>
      <c r="B39" s="3" t="s">
        <v>1688</v>
      </c>
      <c r="C39" s="3"/>
      <c r="D39" s="2" t="s">
        <v>11</v>
      </c>
      <c r="E39" s="3" t="e">
        <f>SUMIFS('Billing Details'!T:T,'Billing Details'!D:D,'Billing Details'!$J$2,'Billing Details'!B:B,'Billing Details'!C39) * 100/ SUMIFS(I:I,'Billing Details'!D:D,'Billing Details'!$J$2,'Billing Details'!B:B,'Billing Details'!C39)</f>
        <v>#DIV/0!</v>
      </c>
      <c r="F39" s="2">
        <v>10000</v>
      </c>
      <c r="G39" s="2">
        <v>2</v>
      </c>
      <c r="H39" s="2" t="s">
        <v>11</v>
      </c>
      <c r="I39" s="2">
        <f t="shared" si="0"/>
        <v>20000</v>
      </c>
      <c r="J39" s="2"/>
      <c r="K39" s="2"/>
      <c r="L39" s="2"/>
      <c r="M39" s="2"/>
      <c r="N39" s="2"/>
      <c r="O39" s="2">
        <v>302</v>
      </c>
      <c r="P39" s="6">
        <v>44205</v>
      </c>
      <c r="Q39" s="6">
        <v>44209</v>
      </c>
      <c r="R39" s="2" t="s">
        <v>1683</v>
      </c>
      <c r="S39" s="2" t="b">
        <v>1</v>
      </c>
      <c r="T39" s="2">
        <v>15921.2</v>
      </c>
    </row>
    <row r="40" spans="1:20" ht="14.25" customHeight="1">
      <c r="A40" s="2" t="s">
        <v>80</v>
      </c>
      <c r="B40" s="3" t="s">
        <v>1697</v>
      </c>
      <c r="C40" s="3"/>
      <c r="D40" s="2" t="s">
        <v>51</v>
      </c>
      <c r="E40" s="3" t="e">
        <f>SUMIFS('Billing Details'!T:T,'Billing Details'!D:D,'Billing Details'!$J$2,'Billing Details'!B:B,'Billing Details'!C40) * 100/ SUMIFS(I:I,'Billing Details'!D:D,'Billing Details'!$J$2,'Billing Details'!B:B,'Billing Details'!C40)</f>
        <v>#DIV/0!</v>
      </c>
      <c r="F40" s="2">
        <v>20000</v>
      </c>
      <c r="G40" s="2">
        <v>10</v>
      </c>
      <c r="H40" s="2" t="s">
        <v>51</v>
      </c>
      <c r="I40" s="2">
        <f t="shared" si="0"/>
        <v>200000</v>
      </c>
      <c r="J40" s="2"/>
      <c r="K40" s="2"/>
      <c r="L40" s="2"/>
      <c r="M40" s="2"/>
      <c r="N40" s="2"/>
      <c r="O40" s="2">
        <v>207</v>
      </c>
      <c r="P40" s="6">
        <v>45125</v>
      </c>
      <c r="Q40" s="6">
        <v>45128</v>
      </c>
      <c r="S40" s="2" t="b">
        <v>0</v>
      </c>
      <c r="T40" s="2" t="s">
        <v>1681</v>
      </c>
    </row>
    <row r="41" spans="1:20" ht="14.25" customHeight="1">
      <c r="A41" s="2" t="s">
        <v>82</v>
      </c>
      <c r="B41" s="3" t="s">
        <v>1688</v>
      </c>
      <c r="C41" s="3"/>
      <c r="D41" s="2" t="s">
        <v>11</v>
      </c>
      <c r="E41" s="3" t="e">
        <f>SUMIFS('Billing Details'!T:T,'Billing Details'!D:D,'Billing Details'!$J$2,'Billing Details'!B:B,'Billing Details'!C41) * 100/ SUMIFS(I:I,'Billing Details'!D:D,'Billing Details'!$J$2,'Billing Details'!B:B,'Billing Details'!C41)</f>
        <v>#DIV/0!</v>
      </c>
      <c r="F41" s="2" t="s">
        <v>1703</v>
      </c>
      <c r="G41" s="2">
        <v>2</v>
      </c>
      <c r="H41" s="2" t="s">
        <v>11</v>
      </c>
      <c r="I41" s="2">
        <f t="shared" si="0"/>
        <v>20000</v>
      </c>
      <c r="J41" s="2"/>
      <c r="K41" s="2"/>
      <c r="L41" s="2"/>
      <c r="M41" s="2"/>
      <c r="N41" s="2"/>
      <c r="O41" s="2">
        <v>206</v>
      </c>
      <c r="P41" s="6">
        <v>44971</v>
      </c>
      <c r="Q41" s="6">
        <v>44973</v>
      </c>
      <c r="R41" s="2" t="s">
        <v>1679</v>
      </c>
      <c r="S41" s="2" t="b">
        <v>1</v>
      </c>
      <c r="T41" s="2">
        <v>13998.94</v>
      </c>
    </row>
    <row r="42" spans="1:20" ht="14.25" customHeight="1">
      <c r="A42" s="2" t="s">
        <v>83</v>
      </c>
      <c r="B42" s="3" t="s">
        <v>1697</v>
      </c>
      <c r="C42" s="3"/>
      <c r="D42" s="2" t="s">
        <v>51</v>
      </c>
      <c r="E42" s="3" t="e">
        <f>SUMIFS('Billing Details'!T:T,'Billing Details'!D:D,'Billing Details'!$J$2,'Billing Details'!B:B,'Billing Details'!C42) * 100/ SUMIFS(I:I,'Billing Details'!D:D,'Billing Details'!$J$2,'Billing Details'!B:B,'Billing Details'!C42)</f>
        <v>#DIV/0!</v>
      </c>
      <c r="F42" s="2">
        <v>20000</v>
      </c>
      <c r="G42" s="2">
        <v>12</v>
      </c>
      <c r="H42" s="2" t="s">
        <v>51</v>
      </c>
      <c r="I42" s="2">
        <f t="shared" si="0"/>
        <v>240000</v>
      </c>
      <c r="J42" s="2"/>
      <c r="K42" s="2"/>
      <c r="L42" s="2"/>
      <c r="M42" s="2"/>
      <c r="N42" s="2"/>
      <c r="O42" s="2">
        <v>225</v>
      </c>
      <c r="P42" s="6">
        <v>45092</v>
      </c>
      <c r="Q42" s="6">
        <v>45094</v>
      </c>
      <c r="R42" s="2" t="s">
        <v>1685</v>
      </c>
      <c r="S42" s="2" t="b">
        <v>1</v>
      </c>
      <c r="T42" s="2">
        <v>148902.72</v>
      </c>
    </row>
    <row r="43" spans="1:20" ht="14.25" customHeight="1">
      <c r="A43" s="2" t="s">
        <v>84</v>
      </c>
      <c r="B43" s="3" t="s">
        <v>1689</v>
      </c>
      <c r="C43" s="3"/>
      <c r="D43" s="2" t="s">
        <v>51</v>
      </c>
      <c r="E43" s="3" t="e">
        <f>SUMIFS('Billing Details'!T:T,'Billing Details'!D:D,'Billing Details'!$J$2,'Billing Details'!B:B,'Billing Details'!C43) * 100/ SUMIFS(I:I,'Billing Details'!D:D,'Billing Details'!$J$2,'Billing Details'!B:B,'Billing Details'!C43)</f>
        <v>#DIV/0!</v>
      </c>
      <c r="F43" s="2">
        <v>18000</v>
      </c>
      <c r="G43" s="2">
        <v>4</v>
      </c>
      <c r="H43" s="2" t="s">
        <v>51</v>
      </c>
      <c r="I43" s="2">
        <f t="shared" si="0"/>
        <v>72000</v>
      </c>
      <c r="J43" s="2"/>
      <c r="K43" s="2"/>
      <c r="L43" s="2"/>
      <c r="M43" s="2"/>
      <c r="N43" s="2"/>
      <c r="O43" s="2">
        <v>306</v>
      </c>
      <c r="P43" s="6">
        <v>45210</v>
      </c>
      <c r="Q43" s="6">
        <v>45215</v>
      </c>
      <c r="R43" s="2" t="s">
        <v>1683</v>
      </c>
      <c r="S43" s="2" t="b">
        <v>1</v>
      </c>
      <c r="T43" s="2">
        <v>50448.4</v>
      </c>
    </row>
    <row r="44" spans="1:20" ht="14.25" customHeight="1">
      <c r="A44" s="2" t="s">
        <v>86</v>
      </c>
      <c r="B44" s="3" t="s">
        <v>1689</v>
      </c>
      <c r="C44" s="3"/>
      <c r="D44" s="2" t="s">
        <v>29</v>
      </c>
      <c r="E44" s="3" t="e">
        <f>SUMIFS('Billing Details'!T:T,'Billing Details'!D:D,'Billing Details'!$J$2,'Billing Details'!B:B,'Billing Details'!C44) * 100/ SUMIFS(I:I,'Billing Details'!D:D,'Billing Details'!$J$2,'Billing Details'!B:B,'Billing Details'!C44)</f>
        <v>#DIV/0!</v>
      </c>
      <c r="F44" s="2">
        <v>18000</v>
      </c>
      <c r="G44" s="2">
        <v>5</v>
      </c>
      <c r="H44" s="2" t="s">
        <v>29</v>
      </c>
      <c r="I44" s="2">
        <f t="shared" si="0"/>
        <v>90000</v>
      </c>
      <c r="J44" s="2"/>
      <c r="K44" s="2"/>
      <c r="L44" s="2"/>
      <c r="M44" s="2"/>
      <c r="N44" s="2"/>
      <c r="O44" s="2">
        <v>180</v>
      </c>
      <c r="P44" s="6">
        <v>44096</v>
      </c>
      <c r="Q44" s="6">
        <v>44100</v>
      </c>
      <c r="R44" s="2" t="s">
        <v>1696</v>
      </c>
      <c r="S44" s="2" t="b">
        <v>1</v>
      </c>
      <c r="T44" s="2">
        <v>69839.149999999994</v>
      </c>
    </row>
    <row r="45" spans="1:20" ht="14.25" customHeight="1">
      <c r="A45" s="2" t="s">
        <v>87</v>
      </c>
      <c r="B45" s="3" t="s">
        <v>1682</v>
      </c>
      <c r="C45" s="3"/>
      <c r="D45" s="2" t="s">
        <v>51</v>
      </c>
      <c r="E45" s="3" t="e">
        <f>SUMIFS('Billing Details'!T:T,'Billing Details'!D:D,'Billing Details'!$J$2,'Billing Details'!B:B,'Billing Details'!C45) * 100/ SUMIFS(I:I,'Billing Details'!D:D,'Billing Details'!$J$2,'Billing Details'!B:B,'Billing Details'!C45)</f>
        <v>#DIV/0!</v>
      </c>
      <c r="F45" s="2">
        <v>6000</v>
      </c>
      <c r="G45" s="2">
        <v>4</v>
      </c>
      <c r="H45" s="2" t="s">
        <v>51</v>
      </c>
      <c r="I45" s="2">
        <f t="shared" si="0"/>
        <v>24000</v>
      </c>
      <c r="J45" s="2"/>
      <c r="K45" s="2"/>
      <c r="L45" s="2"/>
      <c r="M45" s="2"/>
      <c r="N45" s="2"/>
      <c r="O45" s="2">
        <v>324</v>
      </c>
      <c r="P45" s="6">
        <v>44802</v>
      </c>
      <c r="Q45" s="6">
        <v>44805</v>
      </c>
      <c r="R45" s="2" t="s">
        <v>1696</v>
      </c>
      <c r="S45" s="2" t="b">
        <v>1</v>
      </c>
      <c r="T45" s="2">
        <v>20413.2</v>
      </c>
    </row>
    <row r="46" spans="1:20" ht="14.25" customHeight="1">
      <c r="A46" s="2" t="s">
        <v>88</v>
      </c>
      <c r="B46" s="3" t="s">
        <v>1684</v>
      </c>
      <c r="C46" s="3"/>
      <c r="D46" s="2" t="s">
        <v>17</v>
      </c>
      <c r="E46" s="3" t="e">
        <f>SUMIFS('Billing Details'!T:T,'Billing Details'!D:D,'Billing Details'!$J$2,'Billing Details'!B:B,'Billing Details'!C46) * 100/ SUMIFS(I:I,'Billing Details'!D:D,'Billing Details'!$J$2,'Billing Details'!B:B,'Billing Details'!C46)</f>
        <v>#DIV/0!</v>
      </c>
      <c r="F46" s="2">
        <v>3000</v>
      </c>
      <c r="G46" s="2">
        <v>7</v>
      </c>
      <c r="H46" s="2" t="s">
        <v>17</v>
      </c>
      <c r="I46" s="2">
        <f t="shared" si="0"/>
        <v>21000</v>
      </c>
      <c r="J46" s="2"/>
      <c r="K46" s="2"/>
      <c r="L46" s="2"/>
      <c r="M46" s="2"/>
      <c r="N46" s="2"/>
      <c r="O46" s="2">
        <v>287</v>
      </c>
      <c r="P46" s="6">
        <v>44819</v>
      </c>
      <c r="Q46" s="6">
        <v>44823</v>
      </c>
      <c r="R46" s="2" t="s">
        <v>1679</v>
      </c>
      <c r="S46" s="2" t="b">
        <v>1</v>
      </c>
      <c r="T46" s="2">
        <v>15544.83</v>
      </c>
    </row>
    <row r="47" spans="1:20" ht="14.25" customHeight="1">
      <c r="A47" s="2" t="s">
        <v>89</v>
      </c>
      <c r="B47" s="3" t="s">
        <v>1692</v>
      </c>
      <c r="C47" s="3"/>
      <c r="D47" s="2" t="s">
        <v>11</v>
      </c>
      <c r="E47" s="3" t="e">
        <f>SUMIFS('Billing Details'!T:T,'Billing Details'!D:D,'Billing Details'!$J$2,'Billing Details'!B:B,'Billing Details'!C47) * 100/ SUMIFS(I:I,'Billing Details'!D:D,'Billing Details'!$J$2,'Billing Details'!B:B,'Billing Details'!C47)</f>
        <v>#DIV/0!</v>
      </c>
      <c r="F47" s="2" t="s">
        <v>1704</v>
      </c>
      <c r="G47" s="2">
        <v>3</v>
      </c>
      <c r="H47" s="2" t="s">
        <v>11</v>
      </c>
      <c r="I47" s="2">
        <f t="shared" si="0"/>
        <v>24000</v>
      </c>
      <c r="J47" s="2"/>
      <c r="K47" s="2"/>
      <c r="L47" s="2"/>
      <c r="M47" s="2"/>
      <c r="N47" s="2"/>
      <c r="O47" s="2">
        <v>453</v>
      </c>
      <c r="P47" s="6">
        <v>45296</v>
      </c>
      <c r="Q47" s="6">
        <v>45302</v>
      </c>
      <c r="R47" s="2" t="s">
        <v>1679</v>
      </c>
      <c r="S47" s="2" t="b">
        <v>1</v>
      </c>
      <c r="T47" s="2">
        <v>16811.099999999999</v>
      </c>
    </row>
    <row r="48" spans="1:20" ht="14.25" customHeight="1">
      <c r="A48" s="2" t="s">
        <v>91</v>
      </c>
      <c r="B48" s="3" t="s">
        <v>1705</v>
      </c>
      <c r="C48" s="3"/>
      <c r="D48" s="2" t="s">
        <v>11</v>
      </c>
      <c r="E48" s="3" t="e">
        <f>SUMIFS('Billing Details'!T:T,'Billing Details'!D:D,'Billing Details'!$J$2,'Billing Details'!B:B,'Billing Details'!C48) * 100/ SUMIFS(I:I,'Billing Details'!D:D,'Billing Details'!$J$2,'Billing Details'!B:B,'Billing Details'!C48)</f>
        <v>#DIV/0!</v>
      </c>
      <c r="F48" s="2">
        <v>800</v>
      </c>
      <c r="G48" s="2">
        <v>1</v>
      </c>
      <c r="H48" s="2" t="s">
        <v>11</v>
      </c>
      <c r="I48" s="2">
        <f t="shared" si="0"/>
        <v>800</v>
      </c>
      <c r="J48" s="2"/>
      <c r="K48" s="2"/>
      <c r="L48" s="2"/>
      <c r="M48" s="2"/>
      <c r="N48" s="2"/>
      <c r="O48" s="2">
        <v>177</v>
      </c>
      <c r="P48" s="6">
        <v>44134</v>
      </c>
      <c r="Q48" s="6">
        <v>44140</v>
      </c>
      <c r="R48" s="2" t="s">
        <v>1700</v>
      </c>
      <c r="S48" s="2" t="b">
        <v>1</v>
      </c>
      <c r="T48" s="2">
        <v>621.45000000000005</v>
      </c>
    </row>
    <row r="49" spans="1:20" ht="14.25" customHeight="1">
      <c r="A49" s="2" t="s">
        <v>93</v>
      </c>
      <c r="B49" s="3" t="s">
        <v>1697</v>
      </c>
      <c r="C49" s="3"/>
      <c r="D49" s="2" t="s">
        <v>51</v>
      </c>
      <c r="E49" s="3" t="e">
        <f>SUMIFS('Billing Details'!T:T,'Billing Details'!D:D,'Billing Details'!$J$2,'Billing Details'!B:B,'Billing Details'!C49) * 100/ SUMIFS(I:I,'Billing Details'!D:D,'Billing Details'!$J$2,'Billing Details'!B:B,'Billing Details'!C49)</f>
        <v>#DIV/0!</v>
      </c>
      <c r="F49" s="2">
        <v>20000</v>
      </c>
      <c r="G49" s="2">
        <v>15</v>
      </c>
      <c r="H49" s="2" t="s">
        <v>51</v>
      </c>
      <c r="I49" s="2">
        <f t="shared" si="0"/>
        <v>300000</v>
      </c>
      <c r="J49" s="2"/>
      <c r="K49" s="2"/>
      <c r="L49" s="2"/>
      <c r="M49" s="2"/>
      <c r="N49" s="2"/>
      <c r="O49" s="2">
        <v>248</v>
      </c>
      <c r="P49" s="6">
        <v>45405</v>
      </c>
      <c r="Q49" s="6">
        <v>45410</v>
      </c>
      <c r="R49" s="2" t="s">
        <v>1696</v>
      </c>
      <c r="S49" s="2" t="b">
        <v>1</v>
      </c>
      <c r="T49" s="2">
        <v>189845.84999999998</v>
      </c>
    </row>
    <row r="50" spans="1:20" ht="14.25" customHeight="1">
      <c r="A50" s="2" t="s">
        <v>95</v>
      </c>
      <c r="B50" s="3" t="s">
        <v>1705</v>
      </c>
      <c r="C50" s="3"/>
      <c r="D50" s="2" t="s">
        <v>11</v>
      </c>
      <c r="E50" s="3" t="e">
        <f>SUMIFS('Billing Details'!T:T,'Billing Details'!D:D,'Billing Details'!$J$2,'Billing Details'!B:B,'Billing Details'!C50) * 100/ SUMIFS(I:I,'Billing Details'!D:D,'Billing Details'!$J$2,'Billing Details'!B:B,'Billing Details'!C50)</f>
        <v>#DIV/0!</v>
      </c>
      <c r="F50" s="2" t="s">
        <v>1706</v>
      </c>
      <c r="G50" s="2">
        <v>2</v>
      </c>
      <c r="H50" s="2" t="s">
        <v>11</v>
      </c>
      <c r="I50" s="2">
        <f t="shared" si="0"/>
        <v>1600</v>
      </c>
      <c r="J50" s="2"/>
      <c r="K50" s="2"/>
      <c r="L50" s="2"/>
      <c r="M50" s="2"/>
      <c r="N50" s="2"/>
      <c r="O50" s="2">
        <v>299</v>
      </c>
      <c r="P50" s="6">
        <v>43916</v>
      </c>
      <c r="Q50" s="6">
        <v>43921</v>
      </c>
      <c r="R50" s="2" t="s">
        <v>1679</v>
      </c>
      <c r="S50" s="2" t="b">
        <v>1</v>
      </c>
      <c r="T50" s="2">
        <v>1130.5999999999999</v>
      </c>
    </row>
    <row r="51" spans="1:20" ht="14.25" customHeight="1">
      <c r="A51" s="2" t="s">
        <v>97</v>
      </c>
      <c r="B51" s="3" t="s">
        <v>1678</v>
      </c>
      <c r="C51" s="3"/>
      <c r="D51" s="2" t="s">
        <v>29</v>
      </c>
      <c r="E51" s="3" t="e">
        <f>SUMIFS('Billing Details'!T:T,'Billing Details'!D:D,'Billing Details'!$J$2,'Billing Details'!B:B,'Billing Details'!C51) * 100/ SUMIFS(I:I,'Billing Details'!D:D,'Billing Details'!$J$2,'Billing Details'!B:B,'Billing Details'!C51)</f>
        <v>#DIV/0!</v>
      </c>
      <c r="F51" s="2">
        <v>12000</v>
      </c>
      <c r="G51" s="2">
        <v>5</v>
      </c>
      <c r="H51" s="2" t="s">
        <v>29</v>
      </c>
      <c r="I51" s="2">
        <f t="shared" si="0"/>
        <v>60000</v>
      </c>
      <c r="J51" s="2"/>
      <c r="K51" s="2"/>
      <c r="L51" s="2"/>
      <c r="M51" s="2"/>
      <c r="N51" s="2"/>
      <c r="O51" s="2">
        <v>402</v>
      </c>
      <c r="P51" s="6">
        <v>44669</v>
      </c>
      <c r="Q51" s="6">
        <v>44672</v>
      </c>
      <c r="R51" s="2" t="s">
        <v>1683</v>
      </c>
      <c r="S51" s="2" t="b">
        <v>1</v>
      </c>
      <c r="T51" s="2">
        <v>43051.95</v>
      </c>
    </row>
    <row r="52" spans="1:20" ht="14.25" customHeight="1">
      <c r="A52" s="2" t="s">
        <v>98</v>
      </c>
      <c r="B52" s="3" t="s">
        <v>1689</v>
      </c>
      <c r="C52" s="3"/>
      <c r="D52" s="2" t="s">
        <v>51</v>
      </c>
      <c r="E52" s="3" t="e">
        <f>SUMIFS('Billing Details'!T:T,'Billing Details'!D:D,'Billing Details'!$J$2,'Billing Details'!B:B,'Billing Details'!C52) * 100/ SUMIFS(I:I,'Billing Details'!D:D,'Billing Details'!$J$2,'Billing Details'!B:B,'Billing Details'!C52)</f>
        <v>#DIV/0!</v>
      </c>
      <c r="F52" s="2">
        <v>18000</v>
      </c>
      <c r="G52" s="2">
        <v>4</v>
      </c>
      <c r="H52" s="2" t="s">
        <v>51</v>
      </c>
      <c r="I52" s="2">
        <f t="shared" si="0"/>
        <v>72000</v>
      </c>
      <c r="J52" s="2"/>
      <c r="K52" s="2"/>
      <c r="L52" s="2"/>
      <c r="M52" s="2"/>
      <c r="N52" s="2"/>
      <c r="O52" s="2">
        <v>366</v>
      </c>
      <c r="P52" s="6">
        <v>44437</v>
      </c>
      <c r="Q52" s="6">
        <v>44443</v>
      </c>
      <c r="R52" s="2" t="s">
        <v>1683</v>
      </c>
      <c r="S52" s="2" t="b">
        <v>1</v>
      </c>
      <c r="T52" s="2">
        <v>48472.959999999999</v>
      </c>
    </row>
    <row r="53" spans="1:20" ht="14.25" customHeight="1">
      <c r="A53" s="2" t="s">
        <v>100</v>
      </c>
      <c r="B53" s="3" t="s">
        <v>1707</v>
      </c>
      <c r="C53" s="3"/>
      <c r="D53" s="2" t="s">
        <v>51</v>
      </c>
      <c r="E53" s="3" t="e">
        <f>SUMIFS('Billing Details'!T:T,'Billing Details'!D:D,'Billing Details'!$J$2,'Billing Details'!B:B,'Billing Details'!C53) * 100/ SUMIFS(I:I,'Billing Details'!D:D,'Billing Details'!$J$2,'Billing Details'!B:B,'Billing Details'!C53)</f>
        <v>#DIV/0!</v>
      </c>
      <c r="F53" s="2">
        <v>100</v>
      </c>
      <c r="G53" s="2">
        <v>1</v>
      </c>
      <c r="H53" s="2" t="s">
        <v>51</v>
      </c>
      <c r="I53" s="2">
        <f t="shared" si="0"/>
        <v>100</v>
      </c>
      <c r="J53" s="2"/>
      <c r="K53" s="2"/>
      <c r="L53" s="2"/>
      <c r="M53" s="2"/>
      <c r="N53" s="2"/>
      <c r="O53" s="2">
        <v>201</v>
      </c>
      <c r="P53" s="6">
        <v>44825</v>
      </c>
      <c r="Q53" s="6">
        <v>44829</v>
      </c>
      <c r="R53" s="2" t="s">
        <v>1685</v>
      </c>
      <c r="S53" s="2" t="b">
        <v>1</v>
      </c>
      <c r="T53" s="2">
        <v>81.36</v>
      </c>
    </row>
    <row r="54" spans="1:20" ht="14.25" customHeight="1">
      <c r="A54" s="2" t="s">
        <v>102</v>
      </c>
      <c r="B54" s="3" t="s">
        <v>1682</v>
      </c>
      <c r="C54" s="3"/>
      <c r="D54" s="2" t="s">
        <v>51</v>
      </c>
      <c r="E54" s="3" t="e">
        <f>SUMIFS('Billing Details'!T:T,'Billing Details'!D:D,'Billing Details'!$J$2,'Billing Details'!B:B,'Billing Details'!C54) * 100/ SUMIFS(I:I,'Billing Details'!D:D,'Billing Details'!$J$2,'Billing Details'!B:B,'Billing Details'!C54)</f>
        <v>#DIV/0!</v>
      </c>
      <c r="F54" s="2">
        <v>6000</v>
      </c>
      <c r="G54" s="2">
        <v>4</v>
      </c>
      <c r="H54" s="2" t="s">
        <v>51</v>
      </c>
      <c r="I54" s="2">
        <f t="shared" si="0"/>
        <v>24000</v>
      </c>
      <c r="J54" s="2"/>
      <c r="K54" s="2"/>
      <c r="L54" s="2"/>
      <c r="M54" s="2"/>
      <c r="N54" s="2"/>
      <c r="O54" s="2">
        <v>328</v>
      </c>
      <c r="P54" s="6">
        <v>43863</v>
      </c>
      <c r="Q54" s="6">
        <v>43868</v>
      </c>
      <c r="R54" s="2" t="s">
        <v>1700</v>
      </c>
      <c r="S54" s="2" t="b">
        <v>1</v>
      </c>
      <c r="T54" s="2">
        <v>19986.12</v>
      </c>
    </row>
    <row r="55" spans="1:20" ht="14.25" customHeight="1">
      <c r="A55" s="2" t="s">
        <v>103</v>
      </c>
      <c r="B55" s="3" t="s">
        <v>1707</v>
      </c>
      <c r="C55" s="3"/>
      <c r="D55" s="2" t="s">
        <v>51</v>
      </c>
      <c r="E55" s="3" t="e">
        <f>SUMIFS('Billing Details'!T:T,'Billing Details'!D:D,'Billing Details'!$J$2,'Billing Details'!B:B,'Billing Details'!C55) * 100/ SUMIFS(I:I,'Billing Details'!D:D,'Billing Details'!$J$2,'Billing Details'!B:B,'Billing Details'!C55)</f>
        <v>#DIV/0!</v>
      </c>
      <c r="F55" s="2">
        <v>100</v>
      </c>
      <c r="G55" s="2">
        <v>1</v>
      </c>
      <c r="H55" s="2" t="s">
        <v>51</v>
      </c>
      <c r="I55" s="2">
        <f t="shared" si="0"/>
        <v>100</v>
      </c>
      <c r="J55" s="2"/>
      <c r="K55" s="2"/>
      <c r="L55" s="2"/>
      <c r="M55" s="2"/>
      <c r="N55" s="2"/>
      <c r="O55" s="2">
        <v>364</v>
      </c>
      <c r="P55" s="6">
        <v>45077</v>
      </c>
      <c r="Q55" s="6">
        <v>45083</v>
      </c>
      <c r="R55" s="2" t="s">
        <v>1700</v>
      </c>
      <c r="S55" s="2" t="b">
        <v>1</v>
      </c>
      <c r="T55" s="2">
        <v>74.3</v>
      </c>
    </row>
    <row r="56" spans="1:20" ht="14.25" customHeight="1">
      <c r="A56" s="2" t="s">
        <v>104</v>
      </c>
      <c r="B56" s="3" t="s">
        <v>1678</v>
      </c>
      <c r="C56" s="3"/>
      <c r="D56" s="2" t="s">
        <v>17</v>
      </c>
      <c r="E56" s="3" t="e">
        <f>SUMIFS('Billing Details'!T:T,'Billing Details'!D:D,'Billing Details'!$J$2,'Billing Details'!B:B,'Billing Details'!C56) * 100/ SUMIFS(I:I,'Billing Details'!D:D,'Billing Details'!$J$2,'Billing Details'!B:B,'Billing Details'!C56)</f>
        <v>#DIV/0!</v>
      </c>
      <c r="F56" s="2" t="s">
        <v>1701</v>
      </c>
      <c r="G56" s="2">
        <v>5</v>
      </c>
      <c r="H56" s="2" t="s">
        <v>17</v>
      </c>
      <c r="I56" s="2">
        <f t="shared" si="0"/>
        <v>60000</v>
      </c>
      <c r="J56" s="2"/>
      <c r="K56" s="2"/>
      <c r="L56" s="2"/>
      <c r="M56" s="2"/>
      <c r="N56" s="2"/>
      <c r="O56" s="2">
        <v>259</v>
      </c>
      <c r="P56" s="6">
        <v>44866</v>
      </c>
      <c r="Q56" s="6">
        <v>44870</v>
      </c>
      <c r="R56" s="2" t="s">
        <v>1696</v>
      </c>
      <c r="S56" s="2" t="b">
        <v>1</v>
      </c>
      <c r="T56" s="2">
        <v>49152.200000000004</v>
      </c>
    </row>
    <row r="57" spans="1:20" ht="14.25" customHeight="1">
      <c r="A57" s="2" t="s">
        <v>106</v>
      </c>
      <c r="B57" s="3" t="s">
        <v>1678</v>
      </c>
      <c r="C57" s="3"/>
      <c r="D57" s="2" t="s">
        <v>17</v>
      </c>
      <c r="E57" s="3" t="e">
        <f>SUMIFS('Billing Details'!T:T,'Billing Details'!D:D,'Billing Details'!$J$2,'Billing Details'!B:B,'Billing Details'!C57) * 100/ SUMIFS(I:I,'Billing Details'!D:D,'Billing Details'!$J$2,'Billing Details'!B:B,'Billing Details'!C57)</f>
        <v>#DIV/0!</v>
      </c>
      <c r="F57" s="2">
        <v>12000</v>
      </c>
      <c r="G57" s="2">
        <v>4</v>
      </c>
      <c r="H57" s="2" t="s">
        <v>17</v>
      </c>
      <c r="I57" s="2">
        <f t="shared" si="0"/>
        <v>48000</v>
      </c>
      <c r="J57" s="2"/>
      <c r="K57" s="2"/>
      <c r="L57" s="2"/>
      <c r="M57" s="2"/>
      <c r="N57" s="2"/>
      <c r="O57" s="2">
        <v>491</v>
      </c>
      <c r="P57" s="6">
        <v>43715</v>
      </c>
      <c r="Q57" s="6">
        <v>43718</v>
      </c>
      <c r="S57" s="2" t="b">
        <v>0</v>
      </c>
      <c r="T57" s="2" t="s">
        <v>1681</v>
      </c>
    </row>
    <row r="58" spans="1:20" ht="14.25" customHeight="1">
      <c r="A58" s="2" t="s">
        <v>107</v>
      </c>
      <c r="B58" s="3" t="s">
        <v>1680</v>
      </c>
      <c r="C58" s="3"/>
      <c r="D58" s="2" t="s">
        <v>17</v>
      </c>
      <c r="E58" s="3" t="e">
        <f>SUMIFS('Billing Details'!T:T,'Billing Details'!D:D,'Billing Details'!$J$2,'Billing Details'!B:B,'Billing Details'!C58) * 100/ SUMIFS(I:I,'Billing Details'!D:D,'Billing Details'!$J$2,'Billing Details'!B:B,'Billing Details'!C58)</f>
        <v>#DIV/0!</v>
      </c>
      <c r="F58" s="2" t="s">
        <v>1698</v>
      </c>
      <c r="G58" s="2">
        <v>1</v>
      </c>
      <c r="H58" s="2" t="s">
        <v>17</v>
      </c>
      <c r="I58" s="2">
        <f t="shared" si="0"/>
        <v>500</v>
      </c>
      <c r="J58" s="2"/>
      <c r="K58" s="2"/>
      <c r="L58" s="2"/>
      <c r="M58" s="2"/>
      <c r="N58" s="2"/>
      <c r="O58" s="2">
        <v>374</v>
      </c>
      <c r="P58" s="6">
        <v>44321</v>
      </c>
      <c r="Q58" s="6">
        <v>44327</v>
      </c>
      <c r="R58" s="2" t="s">
        <v>1679</v>
      </c>
      <c r="S58" s="2" t="b">
        <v>1</v>
      </c>
      <c r="T58" s="2">
        <v>301.31</v>
      </c>
    </row>
    <row r="59" spans="1:20" ht="14.25" customHeight="1">
      <c r="A59" s="2" t="s">
        <v>109</v>
      </c>
      <c r="B59" s="3" t="s">
        <v>1689</v>
      </c>
      <c r="C59" s="3"/>
      <c r="D59" s="2" t="s">
        <v>11</v>
      </c>
      <c r="E59" s="3" t="e">
        <f>SUMIFS('Billing Details'!T:T,'Billing Details'!D:D,'Billing Details'!$J$2,'Billing Details'!B:B,'Billing Details'!C59) * 100/ SUMIFS(I:I,'Billing Details'!D:D,'Billing Details'!$J$2,'Billing Details'!B:B,'Billing Details'!C59)</f>
        <v>#DIV/0!</v>
      </c>
      <c r="F59" s="2">
        <v>18000</v>
      </c>
      <c r="G59" s="2">
        <v>5</v>
      </c>
      <c r="H59" s="2" t="s">
        <v>11</v>
      </c>
      <c r="I59" s="2">
        <f t="shared" si="0"/>
        <v>90000</v>
      </c>
      <c r="J59" s="2"/>
      <c r="K59" s="2"/>
      <c r="L59" s="2"/>
      <c r="M59" s="2"/>
      <c r="N59" s="2"/>
      <c r="O59" s="2">
        <v>139</v>
      </c>
      <c r="P59" s="6">
        <v>44806</v>
      </c>
      <c r="Q59" s="6">
        <v>44811</v>
      </c>
      <c r="R59" s="2" t="s">
        <v>1700</v>
      </c>
      <c r="S59" s="2" t="b">
        <v>1</v>
      </c>
      <c r="T59" s="2">
        <v>55462.05</v>
      </c>
    </row>
    <row r="60" spans="1:20" ht="14.25" customHeight="1">
      <c r="A60" s="2" t="s">
        <v>111</v>
      </c>
      <c r="B60" s="3" t="s">
        <v>1689</v>
      </c>
      <c r="C60" s="3"/>
      <c r="D60" s="2" t="s">
        <v>11</v>
      </c>
      <c r="E60" s="3" t="e">
        <f>SUMIFS('Billing Details'!T:T,'Billing Details'!D:D,'Billing Details'!$J$2,'Billing Details'!B:B,'Billing Details'!C60) * 100/ SUMIFS(I:I,'Billing Details'!D:D,'Billing Details'!$J$2,'Billing Details'!B:B,'Billing Details'!C60)</f>
        <v>#DIV/0!</v>
      </c>
      <c r="F60" s="2">
        <v>18000</v>
      </c>
      <c r="G60" s="2">
        <v>4</v>
      </c>
      <c r="H60" s="2" t="s">
        <v>11</v>
      </c>
      <c r="I60" s="2">
        <f t="shared" si="0"/>
        <v>72000</v>
      </c>
      <c r="J60" s="2"/>
      <c r="K60" s="2"/>
      <c r="L60" s="2"/>
      <c r="M60" s="2"/>
      <c r="N60" s="2"/>
      <c r="O60" s="2">
        <v>445</v>
      </c>
      <c r="P60" s="6">
        <v>45347</v>
      </c>
      <c r="Q60" s="6">
        <v>45352</v>
      </c>
      <c r="R60" s="2" t="s">
        <v>1679</v>
      </c>
      <c r="S60" s="2" t="b">
        <v>1</v>
      </c>
      <c r="T60" s="2">
        <v>51611.56</v>
      </c>
    </row>
    <row r="61" spans="1:20" ht="14.25" customHeight="1">
      <c r="A61" s="2" t="s">
        <v>112</v>
      </c>
      <c r="B61" s="3" t="s">
        <v>1705</v>
      </c>
      <c r="C61" s="3"/>
      <c r="D61" s="2" t="s">
        <v>17</v>
      </c>
      <c r="E61" s="3" t="e">
        <f>SUMIFS('Billing Details'!T:T,'Billing Details'!D:D,'Billing Details'!$J$2,'Billing Details'!B:B,'Billing Details'!C61) * 100/ SUMIFS(I:I,'Billing Details'!D:D,'Billing Details'!$J$2,'Billing Details'!B:B,'Billing Details'!C61)</f>
        <v>#DIV/0!</v>
      </c>
      <c r="F61" s="2">
        <v>800</v>
      </c>
      <c r="G61" s="2">
        <v>1</v>
      </c>
      <c r="H61" s="2" t="s">
        <v>17</v>
      </c>
      <c r="I61" s="2">
        <f t="shared" si="0"/>
        <v>800</v>
      </c>
      <c r="J61" s="2"/>
      <c r="K61" s="2"/>
      <c r="L61" s="2"/>
      <c r="M61" s="2"/>
      <c r="N61" s="2"/>
      <c r="O61" s="2">
        <v>409</v>
      </c>
      <c r="P61" s="6">
        <v>43599</v>
      </c>
      <c r="Q61" s="6">
        <v>43603</v>
      </c>
      <c r="S61" s="2" t="b">
        <v>0</v>
      </c>
      <c r="T61" s="2" t="s">
        <v>1681</v>
      </c>
    </row>
    <row r="62" spans="1:20" ht="14.25" customHeight="1">
      <c r="A62" s="2" t="s">
        <v>114</v>
      </c>
      <c r="B62" s="3" t="s">
        <v>1694</v>
      </c>
      <c r="C62" s="3"/>
      <c r="D62" s="2" t="s">
        <v>17</v>
      </c>
      <c r="E62" s="3" t="e">
        <f>SUMIFS('Billing Details'!T:T,'Billing Details'!D:D,'Billing Details'!$J$2,'Billing Details'!B:B,'Billing Details'!C62) * 100/ SUMIFS(I:I,'Billing Details'!D:D,'Billing Details'!$J$2,'Billing Details'!B:B,'Billing Details'!C62)</f>
        <v>#DIV/0!</v>
      </c>
      <c r="F62" s="2">
        <v>2000</v>
      </c>
      <c r="G62" s="2">
        <v>7</v>
      </c>
      <c r="H62" s="2" t="s">
        <v>17</v>
      </c>
      <c r="I62" s="2">
        <f t="shared" si="0"/>
        <v>14000</v>
      </c>
      <c r="J62" s="2"/>
      <c r="K62" s="2"/>
      <c r="L62" s="2"/>
      <c r="M62" s="2"/>
      <c r="N62" s="2"/>
      <c r="O62" s="2">
        <v>134</v>
      </c>
      <c r="P62" s="6">
        <v>44742</v>
      </c>
      <c r="Q62" s="6">
        <v>44745</v>
      </c>
      <c r="R62" s="2" t="s">
        <v>1679</v>
      </c>
      <c r="S62" s="2" t="b">
        <v>1</v>
      </c>
      <c r="T62" s="2">
        <v>8311.31</v>
      </c>
    </row>
    <row r="63" spans="1:20" ht="14.25" customHeight="1">
      <c r="A63" s="2" t="s">
        <v>115</v>
      </c>
      <c r="B63" s="3" t="s">
        <v>1693</v>
      </c>
      <c r="C63" s="3"/>
      <c r="D63" s="2" t="s">
        <v>17</v>
      </c>
      <c r="E63" s="3" t="e">
        <f>SUMIFS('Billing Details'!T:T,'Billing Details'!D:D,'Billing Details'!$J$2,'Billing Details'!B:B,'Billing Details'!C63) * 100/ SUMIFS(I:I,'Billing Details'!D:D,'Billing Details'!$J$2,'Billing Details'!B:B,'Billing Details'!C63)</f>
        <v>#DIV/0!</v>
      </c>
      <c r="F63" s="2">
        <v>15000</v>
      </c>
      <c r="G63" s="2">
        <v>5</v>
      </c>
      <c r="H63" s="2" t="s">
        <v>17</v>
      </c>
      <c r="I63" s="2">
        <f t="shared" si="0"/>
        <v>75000</v>
      </c>
      <c r="J63" s="2"/>
      <c r="K63" s="2"/>
      <c r="L63" s="2"/>
      <c r="M63" s="2"/>
      <c r="N63" s="2"/>
      <c r="O63" s="2">
        <v>401</v>
      </c>
      <c r="P63" s="6">
        <v>44468</v>
      </c>
      <c r="Q63" s="6">
        <v>44473</v>
      </c>
      <c r="R63" s="2" t="s">
        <v>1696</v>
      </c>
      <c r="S63" s="2" t="b">
        <v>1</v>
      </c>
      <c r="T63" s="2">
        <v>67475.95</v>
      </c>
    </row>
    <row r="64" spans="1:20" ht="14.25" customHeight="1">
      <c r="A64" s="2" t="s">
        <v>116</v>
      </c>
      <c r="B64" s="3" t="s">
        <v>1693</v>
      </c>
      <c r="C64" s="3"/>
      <c r="D64" s="2" t="s">
        <v>51</v>
      </c>
      <c r="E64" s="3" t="e">
        <f>SUMIFS('Billing Details'!T:T,'Billing Details'!D:D,'Billing Details'!$J$2,'Billing Details'!B:B,'Billing Details'!C64) * 100/ SUMIFS(I:I,'Billing Details'!D:D,'Billing Details'!$J$2,'Billing Details'!B:B,'Billing Details'!C64)</f>
        <v>#DIV/0!</v>
      </c>
      <c r="F64" s="2">
        <v>15000</v>
      </c>
      <c r="G64" s="2">
        <v>3</v>
      </c>
      <c r="H64" s="2" t="s">
        <v>51</v>
      </c>
      <c r="I64" s="2">
        <f t="shared" si="0"/>
        <v>45000</v>
      </c>
      <c r="J64" s="2"/>
      <c r="K64" s="2"/>
      <c r="L64" s="2"/>
      <c r="M64" s="2"/>
      <c r="N64" s="2"/>
      <c r="O64" s="2">
        <v>476</v>
      </c>
      <c r="P64" s="6">
        <v>44117</v>
      </c>
      <c r="Q64" s="6">
        <v>44121</v>
      </c>
      <c r="R64" s="2" t="s">
        <v>1679</v>
      </c>
      <c r="S64" s="2" t="b">
        <v>1</v>
      </c>
      <c r="T64" s="2">
        <v>24489.69</v>
      </c>
    </row>
    <row r="65" spans="1:20" ht="14.25" customHeight="1">
      <c r="A65" s="2" t="s">
        <v>117</v>
      </c>
      <c r="B65" s="3" t="s">
        <v>1707</v>
      </c>
      <c r="C65" s="3"/>
      <c r="D65" s="2" t="s">
        <v>51</v>
      </c>
      <c r="E65" s="3" t="e">
        <f>SUMIFS('Billing Details'!T:T,'Billing Details'!D:D,'Billing Details'!$J$2,'Billing Details'!B:B,'Billing Details'!C65) * 100/ SUMIFS(I:I,'Billing Details'!D:D,'Billing Details'!$J$2,'Billing Details'!B:B,'Billing Details'!C65)</f>
        <v>#DIV/0!</v>
      </c>
      <c r="F65" s="2">
        <v>100</v>
      </c>
      <c r="G65" s="2">
        <v>1</v>
      </c>
      <c r="H65" s="2" t="s">
        <v>51</v>
      </c>
      <c r="I65" s="2">
        <f t="shared" si="0"/>
        <v>100</v>
      </c>
      <c r="J65" s="2"/>
      <c r="K65" s="2"/>
      <c r="L65" s="2"/>
      <c r="M65" s="2"/>
      <c r="N65" s="2"/>
      <c r="O65" s="2">
        <v>274</v>
      </c>
      <c r="P65" s="6">
        <v>43632</v>
      </c>
      <c r="Q65" s="6">
        <v>43635</v>
      </c>
      <c r="R65" s="2" t="s">
        <v>1685</v>
      </c>
      <c r="S65" s="2" t="b">
        <v>1</v>
      </c>
      <c r="T65" s="2">
        <v>53.04</v>
      </c>
    </row>
    <row r="66" spans="1:20" ht="14.25" customHeight="1">
      <c r="A66" s="2" t="s">
        <v>119</v>
      </c>
      <c r="B66" s="3" t="s">
        <v>1699</v>
      </c>
      <c r="C66" s="3"/>
      <c r="D66" s="2" t="s">
        <v>51</v>
      </c>
      <c r="E66" s="3" t="e">
        <f>SUMIFS('Billing Details'!T:T,'Billing Details'!D:D,'Billing Details'!$J$2,'Billing Details'!B:B,'Billing Details'!C66) * 100/ SUMIFS(I:I,'Billing Details'!D:D,'Billing Details'!$J$2,'Billing Details'!B:B,'Billing Details'!C66)</f>
        <v>#DIV/0!</v>
      </c>
      <c r="F66" s="2">
        <v>4000</v>
      </c>
      <c r="G66" s="2">
        <v>8</v>
      </c>
      <c r="H66" s="2" t="s">
        <v>51</v>
      </c>
      <c r="I66" s="2">
        <f t="shared" si="0"/>
        <v>32000</v>
      </c>
      <c r="J66" s="2"/>
      <c r="K66" s="2"/>
      <c r="L66" s="2"/>
      <c r="M66" s="2"/>
      <c r="N66" s="2"/>
      <c r="O66" s="2">
        <v>231</v>
      </c>
      <c r="P66" s="6">
        <v>44590</v>
      </c>
      <c r="Q66" s="6">
        <v>44592</v>
      </c>
      <c r="R66" s="2" t="s">
        <v>1700</v>
      </c>
      <c r="S66" s="2" t="b">
        <v>1</v>
      </c>
      <c r="T66" s="2">
        <v>18466.8</v>
      </c>
    </row>
    <row r="67" spans="1:20" ht="14.25" customHeight="1">
      <c r="A67" s="2" t="s">
        <v>121</v>
      </c>
      <c r="B67" s="3" t="s">
        <v>1684</v>
      </c>
      <c r="C67" s="3"/>
      <c r="D67" s="2" t="s">
        <v>51</v>
      </c>
      <c r="E67" s="3" t="e">
        <f>SUMIFS('Billing Details'!T:T,'Billing Details'!D:D,'Billing Details'!$J$2,'Billing Details'!B:B,'Billing Details'!C67) * 100/ SUMIFS(I:I,'Billing Details'!D:D,'Billing Details'!$J$2,'Billing Details'!B:B,'Billing Details'!C67)</f>
        <v>#DIV/0!</v>
      </c>
      <c r="F67" s="2">
        <v>3000</v>
      </c>
      <c r="G67" s="2">
        <v>6</v>
      </c>
      <c r="H67" s="2" t="s">
        <v>51</v>
      </c>
      <c r="I67" s="2">
        <f t="shared" ref="I67:I130" si="1">F67*G67</f>
        <v>18000</v>
      </c>
      <c r="J67" s="2"/>
      <c r="K67" s="2"/>
      <c r="L67" s="2"/>
      <c r="M67" s="2"/>
      <c r="N67" s="2"/>
      <c r="O67" s="2">
        <v>386</v>
      </c>
      <c r="P67" s="6">
        <v>44770</v>
      </c>
      <c r="Q67" s="6">
        <v>44775</v>
      </c>
      <c r="R67" s="2" t="s">
        <v>1685</v>
      </c>
      <c r="S67" s="2" t="b">
        <v>1</v>
      </c>
      <c r="T67" s="2">
        <v>13355.64</v>
      </c>
    </row>
    <row r="68" spans="1:20" ht="14.25" customHeight="1">
      <c r="A68" s="2" t="s">
        <v>122</v>
      </c>
      <c r="B68" s="3" t="s">
        <v>1697</v>
      </c>
      <c r="C68" s="3"/>
      <c r="D68" s="2" t="s">
        <v>17</v>
      </c>
      <c r="E68" s="3" t="e">
        <f>SUMIFS('Billing Details'!T:T,'Billing Details'!D:D,'Billing Details'!$J$2,'Billing Details'!B:B,'Billing Details'!C68) * 100/ SUMIFS(I:I,'Billing Details'!D:D,'Billing Details'!$J$2,'Billing Details'!B:B,'Billing Details'!C68)</f>
        <v>#DIV/0!</v>
      </c>
      <c r="F68" s="2">
        <v>20000</v>
      </c>
      <c r="G68" s="2">
        <v>10</v>
      </c>
      <c r="H68" s="2" t="s">
        <v>17</v>
      </c>
      <c r="I68" s="2">
        <f t="shared" si="1"/>
        <v>200000</v>
      </c>
      <c r="J68" s="2"/>
      <c r="K68" s="2"/>
      <c r="L68" s="2"/>
      <c r="M68" s="2"/>
      <c r="N68" s="2"/>
      <c r="O68" s="2">
        <v>206</v>
      </c>
      <c r="P68" s="6">
        <v>44349</v>
      </c>
      <c r="Q68" s="6">
        <v>44351</v>
      </c>
      <c r="S68" s="2" t="b">
        <v>0</v>
      </c>
      <c r="T68" s="2" t="s">
        <v>1681</v>
      </c>
    </row>
    <row r="69" spans="1:20" ht="14.25" customHeight="1">
      <c r="A69" s="2" t="s">
        <v>124</v>
      </c>
      <c r="B69" s="3" t="s">
        <v>1688</v>
      </c>
      <c r="C69" s="3"/>
      <c r="D69" s="2" t="s">
        <v>11</v>
      </c>
      <c r="E69" s="3" t="e">
        <f>SUMIFS('Billing Details'!T:T,'Billing Details'!D:D,'Billing Details'!$J$2,'Billing Details'!B:B,'Billing Details'!C69) * 100/ SUMIFS(I:I,'Billing Details'!D:D,'Billing Details'!$J$2,'Billing Details'!B:B,'Billing Details'!C69)</f>
        <v>#DIV/0!</v>
      </c>
      <c r="F69" s="2" t="s">
        <v>1703</v>
      </c>
      <c r="G69" s="2">
        <v>2</v>
      </c>
      <c r="H69" s="2" t="s">
        <v>11</v>
      </c>
      <c r="I69" s="2">
        <f t="shared" si="1"/>
        <v>20000</v>
      </c>
      <c r="J69" s="2"/>
      <c r="K69" s="2"/>
      <c r="L69" s="2"/>
      <c r="M69" s="2"/>
      <c r="N69" s="2"/>
      <c r="O69" s="2">
        <v>364</v>
      </c>
      <c r="P69" s="6">
        <v>44085</v>
      </c>
      <c r="Q69" s="6">
        <v>44087</v>
      </c>
      <c r="R69" s="2" t="s">
        <v>1683</v>
      </c>
      <c r="S69" s="2" t="b">
        <v>1</v>
      </c>
      <c r="T69" s="2">
        <v>17169.96</v>
      </c>
    </row>
    <row r="70" spans="1:20" ht="14.25" customHeight="1">
      <c r="A70" s="2" t="s">
        <v>126</v>
      </c>
      <c r="B70" s="3" t="s">
        <v>1691</v>
      </c>
      <c r="C70" s="3"/>
      <c r="D70" s="2" t="s">
        <v>51</v>
      </c>
      <c r="E70" s="3" t="e">
        <f>SUMIFS('Billing Details'!T:T,'Billing Details'!D:D,'Billing Details'!$J$2,'Billing Details'!B:B,'Billing Details'!C70) * 100/ SUMIFS(I:I,'Billing Details'!D:D,'Billing Details'!$J$2,'Billing Details'!B:B,'Billing Details'!C70)</f>
        <v>#DIV/0!</v>
      </c>
      <c r="F70" s="2">
        <v>25000</v>
      </c>
      <c r="G70" s="2">
        <v>10</v>
      </c>
      <c r="H70" s="2" t="s">
        <v>51</v>
      </c>
      <c r="I70" s="2">
        <f t="shared" si="1"/>
        <v>250000</v>
      </c>
      <c r="J70" s="2"/>
      <c r="K70" s="2"/>
      <c r="L70" s="2"/>
      <c r="M70" s="2"/>
      <c r="N70" s="2"/>
      <c r="O70" s="2">
        <v>289</v>
      </c>
      <c r="P70" s="6">
        <v>44229</v>
      </c>
      <c r="Q70" s="6">
        <v>44234</v>
      </c>
      <c r="R70" s="2" t="s">
        <v>1683</v>
      </c>
      <c r="S70" s="2" t="b">
        <v>1</v>
      </c>
      <c r="T70" s="2">
        <v>174255.5</v>
      </c>
    </row>
    <row r="71" spans="1:20" ht="14.25" customHeight="1">
      <c r="A71" s="2" t="s">
        <v>128</v>
      </c>
      <c r="B71" s="3" t="s">
        <v>1697</v>
      </c>
      <c r="C71" s="3"/>
      <c r="D71" s="2" t="s">
        <v>17</v>
      </c>
      <c r="E71" s="3" t="e">
        <f>SUMIFS('Billing Details'!T:T,'Billing Details'!D:D,'Billing Details'!$J$2,'Billing Details'!B:B,'Billing Details'!C71) * 100/ SUMIFS(I:I,'Billing Details'!D:D,'Billing Details'!$J$2,'Billing Details'!B:B,'Billing Details'!C71)</f>
        <v>#DIV/0!</v>
      </c>
      <c r="F71" s="2">
        <v>20000</v>
      </c>
      <c r="G71" s="2">
        <v>12</v>
      </c>
      <c r="H71" s="2" t="s">
        <v>17</v>
      </c>
      <c r="I71" s="2">
        <f t="shared" si="1"/>
        <v>240000</v>
      </c>
      <c r="J71" s="2"/>
      <c r="K71" s="2"/>
      <c r="L71" s="2"/>
      <c r="M71" s="2"/>
      <c r="N71" s="2"/>
      <c r="O71" s="2">
        <v>269</v>
      </c>
      <c r="P71" s="6">
        <v>43810</v>
      </c>
      <c r="Q71" s="6">
        <v>43816</v>
      </c>
      <c r="R71" s="2" t="s">
        <v>1696</v>
      </c>
      <c r="S71" s="2" t="b">
        <v>1</v>
      </c>
      <c r="T71" s="2">
        <v>208135.44</v>
      </c>
    </row>
    <row r="72" spans="1:20" ht="14.25" customHeight="1">
      <c r="A72" s="2" t="s">
        <v>130</v>
      </c>
      <c r="B72" s="3" t="s">
        <v>1707</v>
      </c>
      <c r="C72" s="3"/>
      <c r="D72" s="2" t="s">
        <v>11</v>
      </c>
      <c r="E72" s="3" t="e">
        <f>SUMIFS('Billing Details'!T:T,'Billing Details'!D:D,'Billing Details'!$J$2,'Billing Details'!B:B,'Billing Details'!C72) * 100/ SUMIFS(I:I,'Billing Details'!D:D,'Billing Details'!$J$2,'Billing Details'!B:B,'Billing Details'!C72)</f>
        <v>#DIV/0!</v>
      </c>
      <c r="F72" s="2">
        <v>100</v>
      </c>
      <c r="G72" s="2">
        <v>1</v>
      </c>
      <c r="H72" s="2" t="s">
        <v>11</v>
      </c>
      <c r="I72" s="2">
        <f t="shared" si="1"/>
        <v>100</v>
      </c>
      <c r="J72" s="2"/>
      <c r="K72" s="2"/>
      <c r="L72" s="2"/>
      <c r="M72" s="2"/>
      <c r="N72" s="2"/>
      <c r="O72" s="2">
        <v>155</v>
      </c>
      <c r="P72" s="6">
        <v>44318</v>
      </c>
      <c r="Q72" s="6">
        <v>44322</v>
      </c>
      <c r="R72" s="2" t="s">
        <v>1685</v>
      </c>
      <c r="S72" s="2" t="b">
        <v>1</v>
      </c>
      <c r="T72" s="2">
        <v>77.959999999999994</v>
      </c>
    </row>
    <row r="73" spans="1:20" ht="14.25" customHeight="1">
      <c r="A73" s="2" t="s">
        <v>132</v>
      </c>
      <c r="B73" s="3" t="s">
        <v>1684</v>
      </c>
      <c r="C73" s="3"/>
      <c r="D73" s="2" t="s">
        <v>51</v>
      </c>
      <c r="E73" s="3" t="e">
        <f>SUMIFS('Billing Details'!T:T,'Billing Details'!D:D,'Billing Details'!$J$2,'Billing Details'!B:B,'Billing Details'!C73) * 100/ SUMIFS(I:I,'Billing Details'!D:D,'Billing Details'!$J$2,'Billing Details'!B:B,'Billing Details'!C73)</f>
        <v>#DIV/0!</v>
      </c>
      <c r="F73" s="2">
        <v>3000</v>
      </c>
      <c r="G73" s="2">
        <v>6</v>
      </c>
      <c r="H73" s="2" t="s">
        <v>51</v>
      </c>
      <c r="I73" s="2">
        <f t="shared" si="1"/>
        <v>18000</v>
      </c>
      <c r="J73" s="2"/>
      <c r="K73" s="2"/>
      <c r="L73" s="2"/>
      <c r="M73" s="2"/>
      <c r="N73" s="2"/>
      <c r="O73" s="2">
        <v>275</v>
      </c>
      <c r="P73" s="6">
        <v>44013</v>
      </c>
      <c r="Q73" s="6">
        <v>44019</v>
      </c>
      <c r="R73" s="2" t="s">
        <v>1696</v>
      </c>
      <c r="S73" s="2" t="b">
        <v>1</v>
      </c>
      <c r="T73" s="2">
        <v>10770.36</v>
      </c>
    </row>
    <row r="74" spans="1:20" ht="14.25" customHeight="1">
      <c r="A74" s="2" t="s">
        <v>133</v>
      </c>
      <c r="B74" s="3" t="s">
        <v>1678</v>
      </c>
      <c r="C74" s="3"/>
      <c r="D74" s="2" t="s">
        <v>51</v>
      </c>
      <c r="E74" s="3" t="e">
        <f>SUMIFS('Billing Details'!T:T,'Billing Details'!D:D,'Billing Details'!$J$2,'Billing Details'!B:B,'Billing Details'!C74) * 100/ SUMIFS(I:I,'Billing Details'!D:D,'Billing Details'!$J$2,'Billing Details'!B:B,'Billing Details'!C74)</f>
        <v>#DIV/0!</v>
      </c>
      <c r="F74" s="2">
        <v>12000</v>
      </c>
      <c r="G74" s="2">
        <v>5</v>
      </c>
      <c r="H74" s="2" t="s">
        <v>51</v>
      </c>
      <c r="I74" s="2">
        <f t="shared" si="1"/>
        <v>60000</v>
      </c>
      <c r="J74" s="2"/>
      <c r="K74" s="2"/>
      <c r="L74" s="2"/>
      <c r="M74" s="2"/>
      <c r="N74" s="2"/>
      <c r="O74" s="2">
        <v>136</v>
      </c>
      <c r="P74" s="6">
        <v>44696</v>
      </c>
      <c r="Q74" s="6">
        <v>44700</v>
      </c>
      <c r="R74" s="2" t="s">
        <v>1679</v>
      </c>
      <c r="S74" s="2" t="b">
        <v>1</v>
      </c>
      <c r="T74" s="2">
        <v>30738.95</v>
      </c>
    </row>
    <row r="75" spans="1:20" ht="14.25" customHeight="1">
      <c r="A75" s="2" t="s">
        <v>134</v>
      </c>
      <c r="B75" s="3" t="s">
        <v>1707</v>
      </c>
      <c r="C75" s="3"/>
      <c r="D75" s="2" t="s">
        <v>11</v>
      </c>
      <c r="E75" s="3" t="e">
        <f>SUMIFS('Billing Details'!T:T,'Billing Details'!D:D,'Billing Details'!$J$2,'Billing Details'!B:B,'Billing Details'!C75) * 100/ SUMIFS(I:I,'Billing Details'!D:D,'Billing Details'!$J$2,'Billing Details'!B:B,'Billing Details'!C75)</f>
        <v>#DIV/0!</v>
      </c>
      <c r="F75" s="2">
        <v>100</v>
      </c>
      <c r="G75" s="2">
        <v>1</v>
      </c>
      <c r="H75" s="2" t="s">
        <v>11</v>
      </c>
      <c r="I75" s="2">
        <f t="shared" si="1"/>
        <v>100</v>
      </c>
      <c r="J75" s="2"/>
      <c r="K75" s="2"/>
      <c r="L75" s="2"/>
      <c r="M75" s="2"/>
      <c r="N75" s="2"/>
      <c r="O75" s="2">
        <v>390</v>
      </c>
      <c r="P75" s="6">
        <v>44393</v>
      </c>
      <c r="Q75" s="6">
        <v>44397</v>
      </c>
      <c r="R75" s="2" t="s">
        <v>1685</v>
      </c>
      <c r="S75" s="2" t="b">
        <v>1</v>
      </c>
      <c r="T75" s="2">
        <v>56.05</v>
      </c>
    </row>
    <row r="76" spans="1:20" ht="14.25" customHeight="1">
      <c r="A76" s="2" t="s">
        <v>135</v>
      </c>
      <c r="B76" s="3" t="s">
        <v>1678</v>
      </c>
      <c r="C76" s="3"/>
      <c r="D76" s="2" t="s">
        <v>11</v>
      </c>
      <c r="E76" s="3" t="e">
        <f>SUMIFS('Billing Details'!T:T,'Billing Details'!D:D,'Billing Details'!$J$2,'Billing Details'!B:B,'Billing Details'!C76) * 100/ SUMIFS(I:I,'Billing Details'!D:D,'Billing Details'!$J$2,'Billing Details'!B:B,'Billing Details'!C76)</f>
        <v>#DIV/0!</v>
      </c>
      <c r="F76" s="2">
        <v>12000</v>
      </c>
      <c r="G76" s="2">
        <v>4</v>
      </c>
      <c r="H76" s="2" t="s">
        <v>11</v>
      </c>
      <c r="I76" s="2">
        <f t="shared" si="1"/>
        <v>48000</v>
      </c>
      <c r="J76" s="2"/>
      <c r="K76" s="2"/>
      <c r="L76" s="2"/>
      <c r="M76" s="2"/>
      <c r="N76" s="2"/>
      <c r="O76" s="2">
        <v>415</v>
      </c>
      <c r="P76" s="6">
        <v>43958</v>
      </c>
      <c r="Q76" s="6">
        <v>43961</v>
      </c>
      <c r="S76" s="2" t="b">
        <v>0</v>
      </c>
      <c r="T76" s="2" t="s">
        <v>1681</v>
      </c>
    </row>
    <row r="77" spans="1:20" ht="14.25" customHeight="1">
      <c r="A77" s="2" t="s">
        <v>137</v>
      </c>
      <c r="B77" s="3" t="s">
        <v>1697</v>
      </c>
      <c r="C77" s="3"/>
      <c r="D77" s="2" t="s">
        <v>29</v>
      </c>
      <c r="E77" s="3" t="e">
        <f>SUMIFS('Billing Details'!T:T,'Billing Details'!D:D,'Billing Details'!$J$2,'Billing Details'!B:B,'Billing Details'!C77) * 100/ SUMIFS(I:I,'Billing Details'!D:D,'Billing Details'!$J$2,'Billing Details'!B:B,'Billing Details'!C77)</f>
        <v>#DIV/0!</v>
      </c>
      <c r="F77" s="2" t="s">
        <v>1708</v>
      </c>
      <c r="G77" s="2">
        <v>15</v>
      </c>
      <c r="H77" s="2" t="s">
        <v>29</v>
      </c>
      <c r="I77" s="2">
        <f t="shared" si="1"/>
        <v>300000</v>
      </c>
      <c r="J77" s="2"/>
      <c r="K77" s="2"/>
      <c r="L77" s="2"/>
      <c r="M77" s="2"/>
      <c r="N77" s="2"/>
      <c r="O77" s="2">
        <v>333</v>
      </c>
      <c r="P77" s="6">
        <v>45308</v>
      </c>
      <c r="Q77" s="6">
        <v>45313</v>
      </c>
      <c r="R77" s="2" t="s">
        <v>1679</v>
      </c>
      <c r="S77" s="2" t="b">
        <v>1</v>
      </c>
      <c r="T77" s="2">
        <v>174141.6</v>
      </c>
    </row>
    <row r="78" spans="1:20" ht="14.25" customHeight="1">
      <c r="A78" s="2" t="s">
        <v>138</v>
      </c>
      <c r="B78" s="3" t="s">
        <v>1691</v>
      </c>
      <c r="C78" s="3"/>
      <c r="D78" s="2" t="s">
        <v>11</v>
      </c>
      <c r="E78" s="3" t="e">
        <f>SUMIFS('Billing Details'!T:T,'Billing Details'!D:D,'Billing Details'!$J$2,'Billing Details'!B:B,'Billing Details'!C78) * 100/ SUMIFS(I:I,'Billing Details'!D:D,'Billing Details'!$J$2,'Billing Details'!B:B,'Billing Details'!C78)</f>
        <v>#DIV/0!</v>
      </c>
      <c r="F78" s="2">
        <v>25000</v>
      </c>
      <c r="G78" s="2">
        <v>12</v>
      </c>
      <c r="H78" s="2" t="s">
        <v>11</v>
      </c>
      <c r="I78" s="2">
        <f t="shared" si="1"/>
        <v>300000</v>
      </c>
      <c r="J78" s="2"/>
      <c r="K78" s="2"/>
      <c r="L78" s="2"/>
      <c r="M78" s="2"/>
      <c r="N78" s="2"/>
      <c r="O78" s="2">
        <v>488</v>
      </c>
      <c r="P78" s="6">
        <v>44383</v>
      </c>
      <c r="Q78" s="6">
        <v>44388</v>
      </c>
      <c r="R78" s="2" t="s">
        <v>1685</v>
      </c>
      <c r="S78" s="2" t="b">
        <v>1</v>
      </c>
      <c r="T78" s="2">
        <v>217453.08000000002</v>
      </c>
    </row>
    <row r="79" spans="1:20" ht="14.25" customHeight="1">
      <c r="A79" s="2" t="s">
        <v>139</v>
      </c>
      <c r="B79" s="3" t="s">
        <v>1707</v>
      </c>
      <c r="C79" s="3"/>
      <c r="D79" s="2" t="s">
        <v>17</v>
      </c>
      <c r="E79" s="3" t="e">
        <f>SUMIFS('Billing Details'!T:T,'Billing Details'!D:D,'Billing Details'!$J$2,'Billing Details'!B:B,'Billing Details'!C79) * 100/ SUMIFS(I:I,'Billing Details'!D:D,'Billing Details'!$J$2,'Billing Details'!B:B,'Billing Details'!C79)</f>
        <v>#DIV/0!</v>
      </c>
      <c r="F79" s="2">
        <v>100</v>
      </c>
      <c r="G79" s="2">
        <v>1</v>
      </c>
      <c r="H79" s="2" t="s">
        <v>17</v>
      </c>
      <c r="I79" s="2">
        <f t="shared" si="1"/>
        <v>100</v>
      </c>
      <c r="J79" s="2"/>
      <c r="K79" s="2"/>
      <c r="L79" s="2"/>
      <c r="M79" s="2"/>
      <c r="N79" s="2"/>
      <c r="O79" s="2">
        <v>268</v>
      </c>
      <c r="P79" s="6">
        <v>44907</v>
      </c>
      <c r="Q79" s="6">
        <v>44911</v>
      </c>
      <c r="S79" s="2" t="b">
        <v>0</v>
      </c>
      <c r="T79" s="2" t="s">
        <v>1681</v>
      </c>
    </row>
    <row r="80" spans="1:20" ht="14.25" customHeight="1">
      <c r="A80" s="2" t="s">
        <v>141</v>
      </c>
      <c r="B80" s="3" t="s">
        <v>1684</v>
      </c>
      <c r="C80" s="3"/>
      <c r="D80" s="2" t="s">
        <v>17</v>
      </c>
      <c r="E80" s="3" t="e">
        <f>SUMIFS('Billing Details'!T:T,'Billing Details'!D:D,'Billing Details'!$J$2,'Billing Details'!B:B,'Billing Details'!C80) * 100/ SUMIFS(I:I,'Billing Details'!D:D,'Billing Details'!$J$2,'Billing Details'!B:B,'Billing Details'!C80)</f>
        <v>#DIV/0!</v>
      </c>
      <c r="F80" s="2" t="s">
        <v>1702</v>
      </c>
      <c r="G80" s="2">
        <v>6</v>
      </c>
      <c r="H80" s="2" t="s">
        <v>17</v>
      </c>
      <c r="I80" s="2">
        <f t="shared" si="1"/>
        <v>18000</v>
      </c>
      <c r="J80" s="2"/>
      <c r="K80" s="2"/>
      <c r="L80" s="2"/>
      <c r="M80" s="2"/>
      <c r="N80" s="2"/>
      <c r="O80" s="2">
        <v>327</v>
      </c>
      <c r="P80" s="6">
        <v>45078</v>
      </c>
      <c r="Q80" s="6">
        <v>45080</v>
      </c>
      <c r="R80" s="2" t="s">
        <v>1700</v>
      </c>
      <c r="S80" s="2" t="b">
        <v>1</v>
      </c>
      <c r="T80" s="2">
        <v>14773.74</v>
      </c>
    </row>
    <row r="81" spans="1:20" ht="14.25" customHeight="1">
      <c r="A81" s="2" t="s">
        <v>143</v>
      </c>
      <c r="B81" s="3" t="s">
        <v>1693</v>
      </c>
      <c r="C81" s="3"/>
      <c r="D81" s="2" t="s">
        <v>51</v>
      </c>
      <c r="E81" s="3" t="e">
        <f>SUMIFS('Billing Details'!T:T,'Billing Details'!D:D,'Billing Details'!$J$2,'Billing Details'!B:B,'Billing Details'!C81) * 100/ SUMIFS(I:I,'Billing Details'!D:D,'Billing Details'!$J$2,'Billing Details'!B:B,'Billing Details'!C81)</f>
        <v>#DIV/0!</v>
      </c>
      <c r="F81" s="2">
        <v>15000</v>
      </c>
      <c r="G81" s="2">
        <v>5</v>
      </c>
      <c r="H81" s="2" t="s">
        <v>51</v>
      </c>
      <c r="I81" s="2">
        <f t="shared" si="1"/>
        <v>75000</v>
      </c>
      <c r="J81" s="2"/>
      <c r="K81" s="2"/>
      <c r="L81" s="2"/>
      <c r="M81" s="2"/>
      <c r="N81" s="2"/>
      <c r="O81" s="2">
        <v>374</v>
      </c>
      <c r="P81" s="6">
        <v>44536</v>
      </c>
      <c r="Q81" s="6">
        <v>44538</v>
      </c>
      <c r="R81" s="2" t="s">
        <v>1685</v>
      </c>
      <c r="S81" s="2" t="b">
        <v>1</v>
      </c>
      <c r="T81" s="2">
        <v>44458.25</v>
      </c>
    </row>
    <row r="82" spans="1:20" ht="14.25" customHeight="1">
      <c r="A82" s="2" t="s">
        <v>145</v>
      </c>
      <c r="B82" s="3" t="s">
        <v>1693</v>
      </c>
      <c r="C82" s="3"/>
      <c r="D82" s="2" t="s">
        <v>11</v>
      </c>
      <c r="E82" s="3" t="e">
        <f>SUMIFS('Billing Details'!T:T,'Billing Details'!D:D,'Billing Details'!$J$2,'Billing Details'!B:B,'Billing Details'!C82) * 100/ SUMIFS(I:I,'Billing Details'!D:D,'Billing Details'!$J$2,'Billing Details'!B:B,'Billing Details'!C82)</f>
        <v>#DIV/0!</v>
      </c>
      <c r="F82" s="2">
        <v>15000</v>
      </c>
      <c r="G82" s="2">
        <v>3</v>
      </c>
      <c r="H82" s="2" t="s">
        <v>11</v>
      </c>
      <c r="I82" s="2">
        <f t="shared" si="1"/>
        <v>45000</v>
      </c>
      <c r="J82" s="2"/>
      <c r="K82" s="2"/>
      <c r="L82" s="2"/>
      <c r="M82" s="2"/>
      <c r="N82" s="2"/>
      <c r="O82" s="2">
        <v>125</v>
      </c>
      <c r="P82" s="6">
        <v>45370</v>
      </c>
      <c r="Q82" s="6">
        <v>45374</v>
      </c>
      <c r="R82" s="2" t="s">
        <v>1700</v>
      </c>
      <c r="S82" s="2" t="b">
        <v>1</v>
      </c>
      <c r="T82" s="2">
        <v>28657.98</v>
      </c>
    </row>
    <row r="83" spans="1:20" ht="14.25" customHeight="1">
      <c r="A83" s="2" t="s">
        <v>146</v>
      </c>
      <c r="B83" s="3" t="s">
        <v>1691</v>
      </c>
      <c r="C83" s="3"/>
      <c r="D83" s="2" t="s">
        <v>29</v>
      </c>
      <c r="E83" s="3" t="e">
        <f>SUMIFS('Billing Details'!T:T,'Billing Details'!D:D,'Billing Details'!$J$2,'Billing Details'!B:B,'Billing Details'!C83) * 100/ SUMIFS(I:I,'Billing Details'!D:D,'Billing Details'!$J$2,'Billing Details'!B:B,'Billing Details'!C83)</f>
        <v>#DIV/0!</v>
      </c>
      <c r="F83" s="2" t="s">
        <v>1709</v>
      </c>
      <c r="G83" s="2">
        <v>10</v>
      </c>
      <c r="H83" s="2" t="s">
        <v>29</v>
      </c>
      <c r="I83" s="2">
        <f t="shared" si="1"/>
        <v>250000</v>
      </c>
      <c r="J83" s="2"/>
      <c r="K83" s="2"/>
      <c r="L83" s="2"/>
      <c r="M83" s="2"/>
      <c r="N83" s="2"/>
      <c r="O83" s="2">
        <v>333</v>
      </c>
      <c r="P83" s="6">
        <v>44632</v>
      </c>
      <c r="Q83" s="6">
        <v>44634</v>
      </c>
      <c r="S83" s="2" t="b">
        <v>0</v>
      </c>
      <c r="T83" s="2" t="s">
        <v>1681</v>
      </c>
    </row>
    <row r="84" spans="1:20" ht="14.25" customHeight="1">
      <c r="A84" s="2" t="s">
        <v>147</v>
      </c>
      <c r="B84" s="3" t="s">
        <v>1707</v>
      </c>
      <c r="C84" s="3"/>
      <c r="D84" s="2" t="s">
        <v>11</v>
      </c>
      <c r="E84" s="3" t="e">
        <f>SUMIFS('Billing Details'!T:T,'Billing Details'!D:D,'Billing Details'!$J$2,'Billing Details'!B:B,'Billing Details'!C84) * 100/ SUMIFS(I:I,'Billing Details'!D:D,'Billing Details'!$J$2,'Billing Details'!B:B,'Billing Details'!C84)</f>
        <v>#DIV/0!</v>
      </c>
      <c r="F84" s="2" t="s">
        <v>1710</v>
      </c>
      <c r="G84" s="2">
        <v>1</v>
      </c>
      <c r="H84" s="2" t="s">
        <v>11</v>
      </c>
      <c r="I84" s="2">
        <f t="shared" si="1"/>
        <v>100</v>
      </c>
      <c r="J84" s="2"/>
      <c r="K84" s="2"/>
      <c r="L84" s="2"/>
      <c r="M84" s="2"/>
      <c r="N84" s="2"/>
      <c r="O84" s="2">
        <v>378</v>
      </c>
      <c r="P84" s="6">
        <v>44952</v>
      </c>
      <c r="Q84" s="6">
        <v>44956</v>
      </c>
      <c r="R84" s="2" t="s">
        <v>1700</v>
      </c>
      <c r="S84" s="2" t="b">
        <v>1</v>
      </c>
      <c r="T84" s="2">
        <v>88.17</v>
      </c>
    </row>
    <row r="85" spans="1:20" ht="14.25" customHeight="1">
      <c r="A85" s="2" t="s">
        <v>148</v>
      </c>
      <c r="B85" s="3" t="s">
        <v>1687</v>
      </c>
      <c r="C85" s="3"/>
      <c r="D85" s="2" t="s">
        <v>11</v>
      </c>
      <c r="E85" s="3" t="e">
        <f>SUMIFS('Billing Details'!T:T,'Billing Details'!D:D,'Billing Details'!$J$2,'Billing Details'!B:B,'Billing Details'!C85) * 100/ SUMIFS(I:I,'Billing Details'!D:D,'Billing Details'!$J$2,'Billing Details'!B:B,'Billing Details'!C85)</f>
        <v>#DIV/0!</v>
      </c>
      <c r="F85" s="2" t="s">
        <v>1711</v>
      </c>
      <c r="G85" s="2">
        <v>3</v>
      </c>
      <c r="H85" s="2" t="s">
        <v>11</v>
      </c>
      <c r="I85" s="2">
        <f t="shared" si="1"/>
        <v>3000</v>
      </c>
      <c r="J85" s="2"/>
      <c r="K85" s="2"/>
      <c r="L85" s="2"/>
      <c r="M85" s="2"/>
      <c r="N85" s="2"/>
      <c r="O85" s="2">
        <v>297</v>
      </c>
      <c r="P85" s="6">
        <v>44167</v>
      </c>
      <c r="Q85" s="6">
        <v>44171</v>
      </c>
      <c r="R85" s="2" t="s">
        <v>1700</v>
      </c>
      <c r="S85" s="2" t="b">
        <v>1</v>
      </c>
      <c r="T85" s="2">
        <v>1770.5099999999998</v>
      </c>
    </row>
    <row r="86" spans="1:20" ht="14.25" customHeight="1">
      <c r="A86" s="2" t="s">
        <v>149</v>
      </c>
      <c r="B86" s="3" t="s">
        <v>1694</v>
      </c>
      <c r="C86" s="3"/>
      <c r="D86" s="2" t="s">
        <v>11</v>
      </c>
      <c r="E86" s="3" t="e">
        <f>SUMIFS('Billing Details'!T:T,'Billing Details'!D:D,'Billing Details'!$J$2,'Billing Details'!B:B,'Billing Details'!C86) * 100/ SUMIFS(I:I,'Billing Details'!D:D,'Billing Details'!$J$2,'Billing Details'!B:B,'Billing Details'!C86)</f>
        <v>#DIV/0!</v>
      </c>
      <c r="F86" s="2">
        <v>2000</v>
      </c>
      <c r="G86" s="2">
        <v>7</v>
      </c>
      <c r="H86" s="2" t="s">
        <v>11</v>
      </c>
      <c r="I86" s="2">
        <f t="shared" si="1"/>
        <v>14000</v>
      </c>
      <c r="J86" s="2"/>
      <c r="K86" s="2"/>
      <c r="L86" s="2"/>
      <c r="M86" s="2"/>
      <c r="N86" s="2"/>
      <c r="O86" s="2">
        <v>432</v>
      </c>
      <c r="P86" s="6">
        <v>43818</v>
      </c>
      <c r="Q86" s="6">
        <v>43824</v>
      </c>
      <c r="R86" s="2" t="s">
        <v>1685</v>
      </c>
      <c r="S86" s="2" t="b">
        <v>1</v>
      </c>
      <c r="T86" s="2">
        <v>8718.2200000000012</v>
      </c>
    </row>
    <row r="87" spans="1:20" ht="14.25" customHeight="1">
      <c r="A87" s="2" t="s">
        <v>150</v>
      </c>
      <c r="B87" s="3" t="s">
        <v>1692</v>
      </c>
      <c r="C87" s="3"/>
      <c r="D87" s="2" t="s">
        <v>51</v>
      </c>
      <c r="E87" s="3" t="e">
        <f>SUMIFS('Billing Details'!T:T,'Billing Details'!D:D,'Billing Details'!$J$2,'Billing Details'!B:B,'Billing Details'!C87) * 100/ SUMIFS(I:I,'Billing Details'!D:D,'Billing Details'!$J$2,'Billing Details'!B:B,'Billing Details'!C87)</f>
        <v>#DIV/0!</v>
      </c>
      <c r="F87" s="2">
        <v>8000</v>
      </c>
      <c r="G87" s="2">
        <v>4</v>
      </c>
      <c r="H87" s="2" t="s">
        <v>51</v>
      </c>
      <c r="I87" s="2">
        <f t="shared" si="1"/>
        <v>32000</v>
      </c>
      <c r="J87" s="2"/>
      <c r="K87" s="2"/>
      <c r="L87" s="2"/>
      <c r="M87" s="2"/>
      <c r="N87" s="2"/>
      <c r="O87" s="2">
        <v>366</v>
      </c>
      <c r="P87" s="6">
        <v>43945</v>
      </c>
      <c r="Q87" s="6">
        <v>43950</v>
      </c>
      <c r="S87" s="2" t="b">
        <v>0</v>
      </c>
      <c r="T87" s="2" t="s">
        <v>1681</v>
      </c>
    </row>
    <row r="88" spans="1:20" ht="14.25" customHeight="1">
      <c r="A88" s="2" t="s">
        <v>152</v>
      </c>
      <c r="B88" s="3" t="s">
        <v>1691</v>
      </c>
      <c r="C88" s="3"/>
      <c r="D88" s="2" t="s">
        <v>17</v>
      </c>
      <c r="E88" s="3" t="e">
        <f>SUMIFS('Billing Details'!T:T,'Billing Details'!D:D,'Billing Details'!$J$2,'Billing Details'!B:B,'Billing Details'!C88) * 100/ SUMIFS(I:I,'Billing Details'!D:D,'Billing Details'!$J$2,'Billing Details'!B:B,'Billing Details'!C88)</f>
        <v>#DIV/0!</v>
      </c>
      <c r="F88" s="2">
        <v>25000</v>
      </c>
      <c r="G88" s="2">
        <v>10</v>
      </c>
      <c r="H88" s="2" t="s">
        <v>17</v>
      </c>
      <c r="I88" s="2">
        <f t="shared" si="1"/>
        <v>250000</v>
      </c>
      <c r="J88" s="2"/>
      <c r="K88" s="2"/>
      <c r="L88" s="2"/>
      <c r="M88" s="2"/>
      <c r="N88" s="2"/>
      <c r="O88" s="2">
        <v>374</v>
      </c>
      <c r="P88" s="6">
        <v>44215</v>
      </c>
      <c r="Q88" s="6">
        <v>44220</v>
      </c>
      <c r="R88" s="2" t="s">
        <v>1685</v>
      </c>
      <c r="S88" s="2" t="b">
        <v>1</v>
      </c>
      <c r="T88" s="2">
        <v>125433.3</v>
      </c>
    </row>
    <row r="89" spans="1:20" ht="14.25" customHeight="1">
      <c r="A89" s="2" t="s">
        <v>154</v>
      </c>
      <c r="B89" s="3" t="s">
        <v>1705</v>
      </c>
      <c r="C89" s="3"/>
      <c r="D89" s="2" t="s">
        <v>11</v>
      </c>
      <c r="E89" s="3" t="e">
        <f>SUMIFS('Billing Details'!T:T,'Billing Details'!D:D,'Billing Details'!$J$2,'Billing Details'!B:B,'Billing Details'!C89) * 100/ SUMIFS(I:I,'Billing Details'!D:D,'Billing Details'!$J$2,'Billing Details'!B:B,'Billing Details'!C89)</f>
        <v>#DIV/0!</v>
      </c>
      <c r="F89" s="2">
        <v>800</v>
      </c>
      <c r="G89" s="2">
        <v>1</v>
      </c>
      <c r="H89" s="2" t="s">
        <v>11</v>
      </c>
      <c r="I89" s="2">
        <f t="shared" si="1"/>
        <v>800</v>
      </c>
      <c r="J89" s="2"/>
      <c r="K89" s="2"/>
      <c r="L89" s="2"/>
      <c r="M89" s="2"/>
      <c r="N89" s="2"/>
      <c r="O89" s="2">
        <v>187</v>
      </c>
      <c r="P89" s="6">
        <v>45147</v>
      </c>
      <c r="Q89" s="6">
        <v>45152</v>
      </c>
      <c r="R89" s="2" t="s">
        <v>1696</v>
      </c>
      <c r="S89" s="2" t="b">
        <v>1</v>
      </c>
      <c r="T89" s="2">
        <v>714.99</v>
      </c>
    </row>
    <row r="90" spans="1:20" ht="14.25" customHeight="1">
      <c r="A90" s="2" t="s">
        <v>156</v>
      </c>
      <c r="B90" s="3" t="s">
        <v>1689</v>
      </c>
      <c r="C90" s="3"/>
      <c r="D90" s="2" t="s">
        <v>17</v>
      </c>
      <c r="E90" s="3" t="e">
        <f>SUMIFS('Billing Details'!T:T,'Billing Details'!D:D,'Billing Details'!$J$2,'Billing Details'!B:B,'Billing Details'!C90) * 100/ SUMIFS(I:I,'Billing Details'!D:D,'Billing Details'!$J$2,'Billing Details'!B:B,'Billing Details'!C90)</f>
        <v>#DIV/0!</v>
      </c>
      <c r="F90" s="2">
        <v>18000</v>
      </c>
      <c r="G90" s="2">
        <v>4</v>
      </c>
      <c r="H90" s="2" t="s">
        <v>17</v>
      </c>
      <c r="I90" s="2">
        <f t="shared" si="1"/>
        <v>72000</v>
      </c>
      <c r="J90" s="2"/>
      <c r="K90" s="2"/>
      <c r="L90" s="2"/>
      <c r="M90" s="2"/>
      <c r="N90" s="2"/>
      <c r="O90" s="2">
        <v>440</v>
      </c>
      <c r="P90" s="6">
        <v>45193</v>
      </c>
      <c r="Q90" s="6">
        <v>45197</v>
      </c>
      <c r="R90" s="2" t="s">
        <v>1683</v>
      </c>
      <c r="S90" s="2" t="b">
        <v>1</v>
      </c>
      <c r="T90" s="2">
        <v>57203.6</v>
      </c>
    </row>
    <row r="91" spans="1:20" ht="14.25" customHeight="1">
      <c r="A91" s="2" t="s">
        <v>158</v>
      </c>
      <c r="B91" s="3" t="s">
        <v>1688</v>
      </c>
      <c r="C91" s="3"/>
      <c r="D91" s="2" t="s">
        <v>11</v>
      </c>
      <c r="E91" s="3" t="e">
        <f>SUMIFS('Billing Details'!T:T,'Billing Details'!D:D,'Billing Details'!$J$2,'Billing Details'!B:B,'Billing Details'!C91) * 100/ SUMIFS(I:I,'Billing Details'!D:D,'Billing Details'!$J$2,'Billing Details'!B:B,'Billing Details'!C91)</f>
        <v>#DIV/0!</v>
      </c>
      <c r="F91" s="2">
        <v>10000</v>
      </c>
      <c r="G91" s="2">
        <v>2</v>
      </c>
      <c r="H91" s="2" t="s">
        <v>11</v>
      </c>
      <c r="I91" s="2">
        <f t="shared" si="1"/>
        <v>20000</v>
      </c>
      <c r="J91" s="2"/>
      <c r="K91" s="2"/>
      <c r="L91" s="2"/>
      <c r="M91" s="2"/>
      <c r="N91" s="2"/>
      <c r="O91" s="2">
        <v>387</v>
      </c>
      <c r="P91" s="6">
        <v>44455</v>
      </c>
      <c r="Q91" s="6">
        <v>44458</v>
      </c>
      <c r="R91" s="2" t="s">
        <v>1696</v>
      </c>
      <c r="S91" s="2" t="b">
        <v>1</v>
      </c>
      <c r="T91" s="2">
        <v>10879.14</v>
      </c>
    </row>
    <row r="92" spans="1:20" ht="14.25" customHeight="1">
      <c r="A92" s="2" t="s">
        <v>159</v>
      </c>
      <c r="B92" s="3" t="s">
        <v>1680</v>
      </c>
      <c r="C92" s="3"/>
      <c r="D92" s="2" t="s">
        <v>51</v>
      </c>
      <c r="E92" s="3" t="e">
        <f>SUMIFS('Billing Details'!T:T,'Billing Details'!D:D,'Billing Details'!$J$2,'Billing Details'!B:B,'Billing Details'!C92) * 100/ SUMIFS(I:I,'Billing Details'!D:D,'Billing Details'!$J$2,'Billing Details'!B:B,'Billing Details'!C92)</f>
        <v>#DIV/0!</v>
      </c>
      <c r="F92" s="2">
        <v>500</v>
      </c>
      <c r="G92" s="2">
        <v>1</v>
      </c>
      <c r="H92" s="2" t="s">
        <v>51</v>
      </c>
      <c r="I92" s="2">
        <f t="shared" si="1"/>
        <v>500</v>
      </c>
      <c r="J92" s="2"/>
      <c r="K92" s="2"/>
      <c r="L92" s="2"/>
      <c r="M92" s="2"/>
      <c r="N92" s="2"/>
      <c r="O92" s="2">
        <v>334</v>
      </c>
      <c r="P92" s="6">
        <v>43827</v>
      </c>
      <c r="Q92" s="6">
        <v>43830</v>
      </c>
      <c r="R92" s="2" t="s">
        <v>1700</v>
      </c>
      <c r="S92" s="2" t="b">
        <v>1</v>
      </c>
      <c r="T92" s="2">
        <v>372.41</v>
      </c>
    </row>
    <row r="93" spans="1:20" ht="14.25" customHeight="1">
      <c r="A93" s="2" t="s">
        <v>160</v>
      </c>
      <c r="B93" s="3" t="s">
        <v>1682</v>
      </c>
      <c r="C93" s="3"/>
      <c r="D93" s="2" t="s">
        <v>17</v>
      </c>
      <c r="E93" s="3" t="e">
        <f>SUMIFS('Billing Details'!T:T,'Billing Details'!D:D,'Billing Details'!$J$2,'Billing Details'!B:B,'Billing Details'!C93) * 100/ SUMIFS(I:I,'Billing Details'!D:D,'Billing Details'!$J$2,'Billing Details'!B:B,'Billing Details'!C93)</f>
        <v>#DIV/0!</v>
      </c>
      <c r="F93" s="2" t="s">
        <v>1686</v>
      </c>
      <c r="G93" s="2">
        <v>3</v>
      </c>
      <c r="H93" s="2" t="s">
        <v>17</v>
      </c>
      <c r="I93" s="2">
        <f t="shared" si="1"/>
        <v>18000</v>
      </c>
      <c r="J93" s="2"/>
      <c r="K93" s="2"/>
      <c r="L93" s="2"/>
      <c r="M93" s="2"/>
      <c r="N93" s="2"/>
      <c r="O93" s="2">
        <v>484</v>
      </c>
      <c r="P93" s="6">
        <v>43866</v>
      </c>
      <c r="Q93" s="6">
        <v>43868</v>
      </c>
      <c r="S93" s="2" t="b">
        <v>0</v>
      </c>
      <c r="T93" s="2" t="s">
        <v>1681</v>
      </c>
    </row>
    <row r="94" spans="1:20" ht="14.25" customHeight="1">
      <c r="A94" s="2" t="s">
        <v>162</v>
      </c>
      <c r="B94" s="3" t="s">
        <v>1694</v>
      </c>
      <c r="C94" s="3"/>
      <c r="D94" s="2" t="s">
        <v>17</v>
      </c>
      <c r="E94" s="3" t="e">
        <f>SUMIFS('Billing Details'!T:T,'Billing Details'!D:D,'Billing Details'!$J$2,'Billing Details'!B:B,'Billing Details'!C94) * 100/ SUMIFS(I:I,'Billing Details'!D:D,'Billing Details'!$J$2,'Billing Details'!B:B,'Billing Details'!C94)</f>
        <v>#DIV/0!</v>
      </c>
      <c r="F94" s="2" t="s">
        <v>1695</v>
      </c>
      <c r="G94" s="2">
        <v>5</v>
      </c>
      <c r="H94" s="2" t="s">
        <v>17</v>
      </c>
      <c r="I94" s="2">
        <f t="shared" si="1"/>
        <v>10000</v>
      </c>
      <c r="J94" s="2"/>
      <c r="K94" s="2"/>
      <c r="L94" s="2"/>
      <c r="M94" s="2"/>
      <c r="N94" s="2"/>
      <c r="O94" s="2">
        <v>114</v>
      </c>
      <c r="P94" s="6">
        <v>43890</v>
      </c>
      <c r="Q94" s="6">
        <v>43896</v>
      </c>
      <c r="R94" s="2" t="s">
        <v>1685</v>
      </c>
      <c r="S94" s="2" t="b">
        <v>1</v>
      </c>
      <c r="T94" s="2">
        <v>5506.4</v>
      </c>
    </row>
    <row r="95" spans="1:20" ht="14.25" customHeight="1">
      <c r="A95" s="2" t="s">
        <v>163</v>
      </c>
      <c r="B95" s="3" t="s">
        <v>1678</v>
      </c>
      <c r="C95" s="3"/>
      <c r="D95" s="2" t="s">
        <v>17</v>
      </c>
      <c r="E95" s="3" t="e">
        <f>SUMIFS('Billing Details'!T:T,'Billing Details'!D:D,'Billing Details'!$J$2,'Billing Details'!B:B,'Billing Details'!C95) * 100/ SUMIFS(I:I,'Billing Details'!D:D,'Billing Details'!$J$2,'Billing Details'!B:B,'Billing Details'!C95)</f>
        <v>#DIV/0!</v>
      </c>
      <c r="F95" s="2">
        <v>12000</v>
      </c>
      <c r="G95" s="2">
        <v>4</v>
      </c>
      <c r="H95" s="2" t="s">
        <v>17</v>
      </c>
      <c r="I95" s="2">
        <f t="shared" si="1"/>
        <v>48000</v>
      </c>
      <c r="J95" s="2"/>
      <c r="K95" s="2"/>
      <c r="L95" s="2"/>
      <c r="M95" s="2"/>
      <c r="N95" s="2"/>
      <c r="O95" s="2">
        <v>443</v>
      </c>
      <c r="P95" s="6">
        <v>45136</v>
      </c>
      <c r="Q95" s="6">
        <v>45141</v>
      </c>
      <c r="R95" s="2" t="s">
        <v>1679</v>
      </c>
      <c r="S95" s="2" t="b">
        <v>1</v>
      </c>
      <c r="T95" s="2">
        <v>38250.120000000003</v>
      </c>
    </row>
    <row r="96" spans="1:20" ht="14.25" customHeight="1">
      <c r="A96" s="2" t="s">
        <v>164</v>
      </c>
      <c r="B96" s="3" t="s">
        <v>1694</v>
      </c>
      <c r="C96" s="3"/>
      <c r="D96" s="2" t="s">
        <v>29</v>
      </c>
      <c r="E96" s="3" t="e">
        <f>SUMIFS('Billing Details'!T:T,'Billing Details'!D:D,'Billing Details'!$J$2,'Billing Details'!B:B,'Billing Details'!C96) * 100/ SUMIFS(I:I,'Billing Details'!D:D,'Billing Details'!$J$2,'Billing Details'!B:B,'Billing Details'!C96)</f>
        <v>#DIV/0!</v>
      </c>
      <c r="F96" s="2" t="s">
        <v>1695</v>
      </c>
      <c r="G96" s="2">
        <v>5</v>
      </c>
      <c r="H96" s="2" t="s">
        <v>29</v>
      </c>
      <c r="I96" s="2">
        <f t="shared" si="1"/>
        <v>10000</v>
      </c>
      <c r="J96" s="2"/>
      <c r="K96" s="2"/>
      <c r="L96" s="2"/>
      <c r="M96" s="2"/>
      <c r="N96" s="2"/>
      <c r="O96" s="2">
        <v>144</v>
      </c>
      <c r="P96" s="6">
        <v>44827</v>
      </c>
      <c r="Q96" s="6">
        <v>44829</v>
      </c>
      <c r="R96" s="2" t="s">
        <v>1683</v>
      </c>
      <c r="S96" s="2" t="b">
        <v>1</v>
      </c>
      <c r="T96" s="2">
        <v>7114.0499999999993</v>
      </c>
    </row>
    <row r="97" spans="1:20" ht="14.25" customHeight="1">
      <c r="A97" s="2" t="s">
        <v>165</v>
      </c>
      <c r="B97" s="3" t="s">
        <v>1688</v>
      </c>
      <c r="C97" s="3"/>
      <c r="D97" s="2" t="s">
        <v>51</v>
      </c>
      <c r="E97" s="3" t="e">
        <f>SUMIFS('Billing Details'!T:T,'Billing Details'!D:D,'Billing Details'!$J$2,'Billing Details'!B:B,'Billing Details'!C97) * 100/ SUMIFS(I:I,'Billing Details'!D:D,'Billing Details'!$J$2,'Billing Details'!B:B,'Billing Details'!C97)</f>
        <v>#DIV/0!</v>
      </c>
      <c r="F97" s="2" t="s">
        <v>1703</v>
      </c>
      <c r="G97" s="2">
        <v>2</v>
      </c>
      <c r="H97" s="2" t="s">
        <v>51</v>
      </c>
      <c r="I97" s="2">
        <f t="shared" si="1"/>
        <v>20000</v>
      </c>
      <c r="J97" s="2"/>
      <c r="K97" s="2"/>
      <c r="L97" s="2"/>
      <c r="M97" s="2"/>
      <c r="N97" s="2"/>
      <c r="O97" s="2">
        <v>412</v>
      </c>
      <c r="P97" s="6">
        <v>45082</v>
      </c>
      <c r="Q97" s="6">
        <v>45087</v>
      </c>
      <c r="R97" s="2" t="s">
        <v>1696</v>
      </c>
      <c r="S97" s="2" t="b">
        <v>1</v>
      </c>
      <c r="T97" s="2">
        <v>14220.48</v>
      </c>
    </row>
    <row r="98" spans="1:20" ht="14.25" customHeight="1">
      <c r="A98" s="2" t="s">
        <v>167</v>
      </c>
      <c r="B98" s="3" t="s">
        <v>1707</v>
      </c>
      <c r="C98" s="3"/>
      <c r="D98" s="2" t="s">
        <v>11</v>
      </c>
      <c r="E98" s="3" t="e">
        <f>SUMIFS('Billing Details'!T:T,'Billing Details'!D:D,'Billing Details'!$J$2,'Billing Details'!B:B,'Billing Details'!C98) * 100/ SUMIFS(I:I,'Billing Details'!D:D,'Billing Details'!$J$2,'Billing Details'!B:B,'Billing Details'!C98)</f>
        <v>#DIV/0!</v>
      </c>
      <c r="F98" s="2">
        <v>100</v>
      </c>
      <c r="G98" s="2">
        <v>2</v>
      </c>
      <c r="H98" s="2" t="s">
        <v>11</v>
      </c>
      <c r="I98" s="2">
        <f t="shared" si="1"/>
        <v>200</v>
      </c>
      <c r="J98" s="2"/>
      <c r="K98" s="2"/>
      <c r="L98" s="2"/>
      <c r="M98" s="2"/>
      <c r="N98" s="2"/>
      <c r="O98" s="2">
        <v>420</v>
      </c>
      <c r="P98" s="6">
        <v>44677</v>
      </c>
      <c r="Q98" s="6">
        <v>44683</v>
      </c>
      <c r="R98" s="2" t="s">
        <v>1685</v>
      </c>
      <c r="S98" s="2" t="b">
        <v>1</v>
      </c>
      <c r="T98" s="2">
        <v>116.84</v>
      </c>
    </row>
    <row r="99" spans="1:20" ht="14.25" customHeight="1">
      <c r="A99" s="2" t="s">
        <v>169</v>
      </c>
      <c r="B99" s="3" t="s">
        <v>1684</v>
      </c>
      <c r="C99" s="3"/>
      <c r="D99" s="2" t="s">
        <v>11</v>
      </c>
      <c r="E99" s="3" t="e">
        <f>SUMIFS('Billing Details'!T:T,'Billing Details'!D:D,'Billing Details'!$J$2,'Billing Details'!B:B,'Billing Details'!C99) * 100/ SUMIFS(I:I,'Billing Details'!D:D,'Billing Details'!$J$2,'Billing Details'!B:B,'Billing Details'!C99)</f>
        <v>#DIV/0!</v>
      </c>
      <c r="F99" s="2" t="s">
        <v>1702</v>
      </c>
      <c r="G99" s="2">
        <v>7</v>
      </c>
      <c r="H99" s="2" t="s">
        <v>11</v>
      </c>
      <c r="I99" s="2">
        <f t="shared" si="1"/>
        <v>21000</v>
      </c>
      <c r="J99" s="2"/>
      <c r="K99" s="2"/>
      <c r="L99" s="2"/>
      <c r="M99" s="2"/>
      <c r="N99" s="2"/>
      <c r="O99" s="2">
        <v>311</v>
      </c>
      <c r="P99" s="6">
        <v>45164</v>
      </c>
      <c r="Q99" s="6">
        <v>45167</v>
      </c>
      <c r="R99" s="2" t="s">
        <v>1685</v>
      </c>
      <c r="S99" s="2" t="b">
        <v>1</v>
      </c>
      <c r="T99" s="2">
        <v>17306.52</v>
      </c>
    </row>
    <row r="100" spans="1:20" ht="14.25" customHeight="1">
      <c r="A100" s="2" t="s">
        <v>170</v>
      </c>
      <c r="B100" s="3" t="s">
        <v>1682</v>
      </c>
      <c r="C100" s="3"/>
      <c r="D100" s="2" t="s">
        <v>17</v>
      </c>
      <c r="E100" s="3" t="e">
        <f>SUMIFS('Billing Details'!T:T,'Billing Details'!D:D,'Billing Details'!$J$2,'Billing Details'!B:B,'Billing Details'!C100) * 100/ SUMIFS(I:I,'Billing Details'!D:D,'Billing Details'!$J$2,'Billing Details'!B:B,'Billing Details'!C100)</f>
        <v>#DIV/0!</v>
      </c>
      <c r="F100" s="2" t="s">
        <v>1686</v>
      </c>
      <c r="G100" s="2">
        <v>3</v>
      </c>
      <c r="H100" s="2" t="s">
        <v>17</v>
      </c>
      <c r="I100" s="2">
        <f t="shared" si="1"/>
        <v>18000</v>
      </c>
      <c r="J100" s="2"/>
      <c r="K100" s="2"/>
      <c r="L100" s="2"/>
      <c r="M100" s="2"/>
      <c r="N100" s="2"/>
      <c r="O100" s="2">
        <v>175</v>
      </c>
      <c r="P100" s="6">
        <v>45025</v>
      </c>
      <c r="Q100" s="6">
        <v>45029</v>
      </c>
      <c r="R100" s="2" t="s">
        <v>1696</v>
      </c>
      <c r="S100" s="2" t="b">
        <v>1</v>
      </c>
      <c r="T100" s="2">
        <v>14155.89</v>
      </c>
    </row>
    <row r="101" spans="1:20" ht="14.25" customHeight="1">
      <c r="A101" s="2" t="s">
        <v>172</v>
      </c>
      <c r="B101" s="3" t="s">
        <v>1687</v>
      </c>
      <c r="C101" s="3"/>
      <c r="D101" s="2" t="s">
        <v>51</v>
      </c>
      <c r="E101" s="3" t="e">
        <f>SUMIFS('Billing Details'!T:T,'Billing Details'!D:D,'Billing Details'!$J$2,'Billing Details'!B:B,'Billing Details'!C101) * 100/ SUMIFS(I:I,'Billing Details'!D:D,'Billing Details'!$J$2,'Billing Details'!B:B,'Billing Details'!C101)</f>
        <v>#DIV/0!</v>
      </c>
      <c r="F101" s="2">
        <v>1000</v>
      </c>
      <c r="G101" s="2">
        <v>3</v>
      </c>
      <c r="H101" s="2" t="s">
        <v>51</v>
      </c>
      <c r="I101" s="2">
        <f t="shared" si="1"/>
        <v>3000</v>
      </c>
      <c r="J101" s="2"/>
      <c r="K101" s="2"/>
      <c r="L101" s="2"/>
      <c r="M101" s="2"/>
      <c r="N101" s="2"/>
      <c r="O101" s="2">
        <v>450</v>
      </c>
      <c r="P101" s="6">
        <v>44560</v>
      </c>
      <c r="Q101" s="6">
        <v>44562</v>
      </c>
      <c r="R101" s="2" t="s">
        <v>1683</v>
      </c>
      <c r="S101" s="2" t="b">
        <v>1</v>
      </c>
      <c r="T101" s="2">
        <v>1695.5099999999998</v>
      </c>
    </row>
    <row r="102" spans="1:20" ht="14.25" customHeight="1">
      <c r="A102" s="2" t="s">
        <v>174</v>
      </c>
      <c r="B102" s="3" t="s">
        <v>1697</v>
      </c>
      <c r="C102" s="3"/>
      <c r="D102" s="2" t="s">
        <v>51</v>
      </c>
      <c r="E102" s="3" t="e">
        <f>SUMIFS('Billing Details'!T:T,'Billing Details'!D:D,'Billing Details'!$J$2,'Billing Details'!B:B,'Billing Details'!C102) * 100/ SUMIFS(I:I,'Billing Details'!D:D,'Billing Details'!$J$2,'Billing Details'!B:B,'Billing Details'!C102)</f>
        <v>#DIV/0!</v>
      </c>
      <c r="F102" s="2">
        <v>20000</v>
      </c>
      <c r="G102" s="2">
        <v>12</v>
      </c>
      <c r="H102" s="2" t="s">
        <v>51</v>
      </c>
      <c r="I102" s="2">
        <f t="shared" si="1"/>
        <v>240000</v>
      </c>
      <c r="J102" s="2"/>
      <c r="K102" s="2"/>
      <c r="L102" s="2"/>
      <c r="M102" s="2"/>
      <c r="N102" s="2"/>
      <c r="O102" s="2">
        <v>493</v>
      </c>
      <c r="P102" s="6">
        <v>43638</v>
      </c>
      <c r="Q102" s="6">
        <v>43644</v>
      </c>
      <c r="R102" s="2" t="s">
        <v>1685</v>
      </c>
      <c r="S102" s="2" t="b">
        <v>1</v>
      </c>
      <c r="T102" s="2">
        <v>169589.52</v>
      </c>
    </row>
    <row r="103" spans="1:20" ht="14.25" customHeight="1">
      <c r="A103" s="2" t="s">
        <v>176</v>
      </c>
      <c r="B103" s="3" t="s">
        <v>1689</v>
      </c>
      <c r="C103" s="3"/>
      <c r="D103" s="2" t="s">
        <v>51</v>
      </c>
      <c r="E103" s="3" t="e">
        <f>SUMIFS('Billing Details'!T:T,'Billing Details'!D:D,'Billing Details'!$J$2,'Billing Details'!B:B,'Billing Details'!C103) * 100/ SUMIFS(I:I,'Billing Details'!D:D,'Billing Details'!$J$2,'Billing Details'!B:B,'Billing Details'!C103)</f>
        <v>#DIV/0!</v>
      </c>
      <c r="F103" s="2" t="s">
        <v>1690</v>
      </c>
      <c r="G103" s="2">
        <v>4</v>
      </c>
      <c r="H103" s="2" t="s">
        <v>51</v>
      </c>
      <c r="I103" s="2">
        <f t="shared" si="1"/>
        <v>72000</v>
      </c>
      <c r="J103" s="2"/>
      <c r="K103" s="2"/>
      <c r="L103" s="2"/>
      <c r="M103" s="2"/>
      <c r="N103" s="2"/>
      <c r="O103" s="2">
        <v>493</v>
      </c>
      <c r="P103" s="6">
        <v>44236</v>
      </c>
      <c r="Q103" s="6">
        <v>44240</v>
      </c>
      <c r="R103" s="2" t="s">
        <v>1679</v>
      </c>
      <c r="S103" s="2" t="b">
        <v>1</v>
      </c>
      <c r="T103" s="2">
        <v>57341.56</v>
      </c>
    </row>
    <row r="104" spans="1:20" ht="14.25" customHeight="1">
      <c r="A104" s="2" t="s">
        <v>178</v>
      </c>
      <c r="B104" s="3" t="s">
        <v>1684</v>
      </c>
      <c r="C104" s="3"/>
      <c r="D104" s="2" t="s">
        <v>11</v>
      </c>
      <c r="E104" s="3" t="e">
        <f>SUMIFS('Billing Details'!T:T,'Billing Details'!D:D,'Billing Details'!$J$2,'Billing Details'!B:B,'Billing Details'!C104) * 100/ SUMIFS(I:I,'Billing Details'!D:D,'Billing Details'!$J$2,'Billing Details'!B:B,'Billing Details'!C104)</f>
        <v>#DIV/0!</v>
      </c>
      <c r="F104" s="2">
        <v>3000</v>
      </c>
      <c r="G104" s="2">
        <v>6</v>
      </c>
      <c r="H104" s="2" t="s">
        <v>11</v>
      </c>
      <c r="I104" s="2">
        <f t="shared" si="1"/>
        <v>18000</v>
      </c>
      <c r="J104" s="2"/>
      <c r="K104" s="2"/>
      <c r="L104" s="2"/>
      <c r="M104" s="2"/>
      <c r="N104" s="2"/>
      <c r="O104" s="2">
        <v>270</v>
      </c>
      <c r="P104" s="6">
        <v>44853</v>
      </c>
      <c r="Q104" s="6">
        <v>44855</v>
      </c>
      <c r="S104" s="2" t="b">
        <v>0</v>
      </c>
      <c r="T104" s="2" t="s">
        <v>1681</v>
      </c>
    </row>
    <row r="105" spans="1:20" ht="14.25" customHeight="1">
      <c r="A105" s="2" t="s">
        <v>179</v>
      </c>
      <c r="B105" s="3" t="s">
        <v>1699</v>
      </c>
      <c r="C105" s="3"/>
      <c r="D105" s="2" t="s">
        <v>29</v>
      </c>
      <c r="E105" s="3" t="e">
        <f>SUMIFS('Billing Details'!T:T,'Billing Details'!D:D,'Billing Details'!$J$2,'Billing Details'!B:B,'Billing Details'!C105) * 100/ SUMIFS(I:I,'Billing Details'!D:D,'Billing Details'!$J$2,'Billing Details'!B:B,'Billing Details'!C105)</f>
        <v>#DIV/0!</v>
      </c>
      <c r="F105" s="2">
        <v>4000</v>
      </c>
      <c r="G105" s="2">
        <v>10</v>
      </c>
      <c r="H105" s="2" t="s">
        <v>29</v>
      </c>
      <c r="I105" s="2">
        <f t="shared" si="1"/>
        <v>40000</v>
      </c>
      <c r="J105" s="2"/>
      <c r="K105" s="2"/>
      <c r="L105" s="2"/>
      <c r="M105" s="2"/>
      <c r="N105" s="2"/>
      <c r="O105" s="2">
        <v>149</v>
      </c>
      <c r="P105" s="6">
        <v>44433</v>
      </c>
      <c r="Q105" s="6">
        <v>44436</v>
      </c>
      <c r="R105" s="2" t="s">
        <v>1700</v>
      </c>
      <c r="S105" s="2" t="b">
        <v>1</v>
      </c>
      <c r="T105" s="2">
        <v>35432.600000000006</v>
      </c>
    </row>
    <row r="106" spans="1:20" ht="14.25" customHeight="1">
      <c r="A106" s="2" t="s">
        <v>180</v>
      </c>
      <c r="B106" s="3" t="s">
        <v>1694</v>
      </c>
      <c r="C106" s="3"/>
      <c r="D106" s="2" t="s">
        <v>51</v>
      </c>
      <c r="E106" s="3" t="e">
        <f>SUMIFS('Billing Details'!T:T,'Billing Details'!D:D,'Billing Details'!$J$2,'Billing Details'!B:B,'Billing Details'!C106) * 100/ SUMIFS(I:I,'Billing Details'!D:D,'Billing Details'!$J$2,'Billing Details'!B:B,'Billing Details'!C106)</f>
        <v>#DIV/0!</v>
      </c>
      <c r="F106" s="2">
        <v>2000</v>
      </c>
      <c r="G106" s="2">
        <v>5</v>
      </c>
      <c r="H106" s="2" t="s">
        <v>51</v>
      </c>
      <c r="I106" s="2">
        <f t="shared" si="1"/>
        <v>10000</v>
      </c>
      <c r="J106" s="2"/>
      <c r="K106" s="2"/>
      <c r="L106" s="2"/>
      <c r="M106" s="2"/>
      <c r="N106" s="2"/>
      <c r="O106" s="2">
        <v>440</v>
      </c>
      <c r="P106" s="6">
        <v>44144</v>
      </c>
      <c r="Q106" s="6">
        <v>44149</v>
      </c>
      <c r="R106" s="2" t="s">
        <v>1685</v>
      </c>
      <c r="S106" s="2" t="b">
        <v>1</v>
      </c>
      <c r="T106" s="2">
        <v>8403.3000000000011</v>
      </c>
    </row>
    <row r="107" spans="1:20" ht="14.25" customHeight="1">
      <c r="A107" s="2" t="s">
        <v>182</v>
      </c>
      <c r="B107" s="3" t="s">
        <v>1692</v>
      </c>
      <c r="C107" s="3"/>
      <c r="D107" s="2" t="s">
        <v>17</v>
      </c>
      <c r="E107" s="3" t="e">
        <f>SUMIFS('Billing Details'!T:T,'Billing Details'!D:D,'Billing Details'!$J$2,'Billing Details'!B:B,'Billing Details'!C107) * 100/ SUMIFS(I:I,'Billing Details'!D:D,'Billing Details'!$J$2,'Billing Details'!B:B,'Billing Details'!C107)</f>
        <v>#DIV/0!</v>
      </c>
      <c r="F107" s="2">
        <v>8000</v>
      </c>
      <c r="G107" s="2">
        <v>4</v>
      </c>
      <c r="H107" s="2" t="s">
        <v>17</v>
      </c>
      <c r="I107" s="2">
        <f t="shared" si="1"/>
        <v>32000</v>
      </c>
      <c r="J107" s="2"/>
      <c r="K107" s="2"/>
      <c r="L107" s="2"/>
      <c r="M107" s="2"/>
      <c r="N107" s="2"/>
      <c r="O107" s="2">
        <v>491</v>
      </c>
      <c r="P107" s="6">
        <v>45206</v>
      </c>
      <c r="Q107" s="6">
        <v>45210</v>
      </c>
      <c r="R107" s="2" t="s">
        <v>1683</v>
      </c>
      <c r="S107" s="2" t="b">
        <v>1</v>
      </c>
      <c r="T107" s="2">
        <v>24816.48</v>
      </c>
    </row>
    <row r="108" spans="1:20" ht="14.25" customHeight="1">
      <c r="A108" s="2" t="s">
        <v>183</v>
      </c>
      <c r="B108" s="3" t="s">
        <v>1691</v>
      </c>
      <c r="C108" s="3"/>
      <c r="D108" s="2" t="s">
        <v>51</v>
      </c>
      <c r="E108" s="3" t="e">
        <f>SUMIFS('Billing Details'!T:T,'Billing Details'!D:D,'Billing Details'!$J$2,'Billing Details'!B:B,'Billing Details'!C108) * 100/ SUMIFS(I:I,'Billing Details'!D:D,'Billing Details'!$J$2,'Billing Details'!B:B,'Billing Details'!C108)</f>
        <v>#DIV/0!</v>
      </c>
      <c r="F108" s="2" t="s">
        <v>1709</v>
      </c>
      <c r="G108" s="2">
        <v>8</v>
      </c>
      <c r="H108" s="2" t="s">
        <v>51</v>
      </c>
      <c r="I108" s="2">
        <f t="shared" si="1"/>
        <v>200000</v>
      </c>
      <c r="J108" s="2"/>
      <c r="K108" s="2"/>
      <c r="L108" s="2"/>
      <c r="M108" s="2"/>
      <c r="N108" s="2"/>
      <c r="O108" s="2">
        <v>302</v>
      </c>
      <c r="P108" s="6">
        <v>43861</v>
      </c>
      <c r="Q108" s="6">
        <v>43867</v>
      </c>
      <c r="R108" s="2" t="s">
        <v>1700</v>
      </c>
      <c r="S108" s="2" t="b">
        <v>1</v>
      </c>
      <c r="T108" s="2">
        <v>153134.96</v>
      </c>
    </row>
    <row r="109" spans="1:20" ht="14.25" customHeight="1">
      <c r="A109" s="2" t="s">
        <v>184</v>
      </c>
      <c r="B109" s="3" t="s">
        <v>1699</v>
      </c>
      <c r="C109" s="3"/>
      <c r="D109" s="2" t="s">
        <v>51</v>
      </c>
      <c r="E109" s="3" t="e">
        <f>SUMIFS('Billing Details'!T:T,'Billing Details'!D:D,'Billing Details'!$J$2,'Billing Details'!B:B,'Billing Details'!C109) * 100/ SUMIFS(I:I,'Billing Details'!D:D,'Billing Details'!$J$2,'Billing Details'!B:B,'Billing Details'!C109)</f>
        <v>#DIV/0!</v>
      </c>
      <c r="F109" s="2">
        <v>4000</v>
      </c>
      <c r="G109" s="2">
        <v>6</v>
      </c>
      <c r="H109" s="2" t="s">
        <v>51</v>
      </c>
      <c r="I109" s="2">
        <f t="shared" si="1"/>
        <v>24000</v>
      </c>
      <c r="J109" s="2"/>
      <c r="K109" s="2"/>
      <c r="L109" s="2"/>
      <c r="M109" s="2"/>
      <c r="N109" s="2"/>
      <c r="O109" s="2">
        <v>168</v>
      </c>
      <c r="P109" s="6">
        <v>45290</v>
      </c>
      <c r="Q109" s="6">
        <v>45295</v>
      </c>
      <c r="R109" s="2" t="s">
        <v>1679</v>
      </c>
      <c r="S109" s="2" t="b">
        <v>1</v>
      </c>
      <c r="T109" s="2">
        <v>20927.52</v>
      </c>
    </row>
    <row r="110" spans="1:20" ht="14.25" customHeight="1">
      <c r="A110" s="2" t="s">
        <v>186</v>
      </c>
      <c r="B110" s="3" t="s">
        <v>1697</v>
      </c>
      <c r="C110" s="3"/>
      <c r="D110" s="2" t="s">
        <v>17</v>
      </c>
      <c r="E110" s="3" t="e">
        <f>SUMIFS('Billing Details'!T:T,'Billing Details'!D:D,'Billing Details'!$J$2,'Billing Details'!B:B,'Billing Details'!C110) * 100/ SUMIFS(I:I,'Billing Details'!D:D,'Billing Details'!$J$2,'Billing Details'!B:B,'Billing Details'!C110)</f>
        <v>#DIV/0!</v>
      </c>
      <c r="F110" s="2">
        <v>20000</v>
      </c>
      <c r="G110" s="2">
        <v>12</v>
      </c>
      <c r="H110" s="2" t="s">
        <v>17</v>
      </c>
      <c r="I110" s="2">
        <f t="shared" si="1"/>
        <v>240000</v>
      </c>
      <c r="J110" s="2"/>
      <c r="K110" s="2"/>
      <c r="L110" s="2"/>
      <c r="M110" s="2"/>
      <c r="N110" s="2"/>
      <c r="O110" s="2">
        <v>479</v>
      </c>
      <c r="P110" s="6">
        <v>45292</v>
      </c>
      <c r="Q110" s="6">
        <v>45298</v>
      </c>
      <c r="S110" s="2" t="b">
        <v>0</v>
      </c>
      <c r="T110" s="2" t="s">
        <v>1681</v>
      </c>
    </row>
    <row r="111" spans="1:20" ht="14.25" customHeight="1">
      <c r="A111" s="2" t="s">
        <v>187</v>
      </c>
      <c r="B111" s="3" t="s">
        <v>1682</v>
      </c>
      <c r="C111" s="3"/>
      <c r="D111" s="2" t="s">
        <v>11</v>
      </c>
      <c r="E111" s="3" t="e">
        <f>SUMIFS('Billing Details'!T:T,'Billing Details'!D:D,'Billing Details'!$J$2,'Billing Details'!B:B,'Billing Details'!C111) * 100/ SUMIFS(I:I,'Billing Details'!D:D,'Billing Details'!$J$2,'Billing Details'!B:B,'Billing Details'!C111)</f>
        <v>#DIV/0!</v>
      </c>
      <c r="F111" s="2">
        <v>6000</v>
      </c>
      <c r="G111" s="2">
        <v>3</v>
      </c>
      <c r="H111" s="2" t="s">
        <v>11</v>
      </c>
      <c r="I111" s="2">
        <f t="shared" si="1"/>
        <v>18000</v>
      </c>
      <c r="J111" s="2"/>
      <c r="K111" s="2"/>
      <c r="L111" s="2"/>
      <c r="M111" s="2"/>
      <c r="N111" s="2"/>
      <c r="O111" s="2">
        <v>271</v>
      </c>
      <c r="P111" s="6">
        <v>44178</v>
      </c>
      <c r="Q111" s="6">
        <v>44180</v>
      </c>
      <c r="R111" s="2" t="s">
        <v>1679</v>
      </c>
      <c r="S111" s="2" t="b">
        <v>1</v>
      </c>
      <c r="T111" s="2">
        <v>12518.82</v>
      </c>
    </row>
    <row r="112" spans="1:20" ht="14.25" customHeight="1">
      <c r="A112" s="2" t="s">
        <v>188</v>
      </c>
      <c r="B112" s="3" t="s">
        <v>1682</v>
      </c>
      <c r="C112" s="3"/>
      <c r="D112" s="2" t="s">
        <v>51</v>
      </c>
      <c r="E112" s="3" t="e">
        <f>SUMIFS('Billing Details'!T:T,'Billing Details'!D:D,'Billing Details'!$J$2,'Billing Details'!B:B,'Billing Details'!C112) * 100/ SUMIFS(I:I,'Billing Details'!D:D,'Billing Details'!$J$2,'Billing Details'!B:B,'Billing Details'!C112)</f>
        <v>#DIV/0!</v>
      </c>
      <c r="F112" s="2" t="s">
        <v>1686</v>
      </c>
      <c r="G112" s="2">
        <v>4</v>
      </c>
      <c r="H112" s="2" t="s">
        <v>51</v>
      </c>
      <c r="I112" s="2">
        <f t="shared" si="1"/>
        <v>24000</v>
      </c>
      <c r="J112" s="2"/>
      <c r="K112" s="2"/>
      <c r="L112" s="2"/>
      <c r="M112" s="2"/>
      <c r="N112" s="2"/>
      <c r="O112" s="2">
        <v>434</v>
      </c>
      <c r="P112" s="6">
        <v>44604</v>
      </c>
      <c r="Q112" s="6">
        <v>44610</v>
      </c>
      <c r="R112" s="2" t="s">
        <v>1696</v>
      </c>
      <c r="S112" s="2" t="b">
        <v>1</v>
      </c>
      <c r="T112" s="2">
        <v>12412.04</v>
      </c>
    </row>
    <row r="113" spans="1:20" ht="14.25" customHeight="1">
      <c r="A113" s="2" t="s">
        <v>190</v>
      </c>
      <c r="B113" s="3" t="s">
        <v>1697</v>
      </c>
      <c r="C113" s="3"/>
      <c r="D113" s="2" t="s">
        <v>29</v>
      </c>
      <c r="E113" s="3" t="e">
        <f>SUMIFS('Billing Details'!T:T,'Billing Details'!D:D,'Billing Details'!$J$2,'Billing Details'!B:B,'Billing Details'!C113) * 100/ SUMIFS(I:I,'Billing Details'!D:D,'Billing Details'!$J$2,'Billing Details'!B:B,'Billing Details'!C113)</f>
        <v>#DIV/0!</v>
      </c>
      <c r="F113" s="2">
        <v>20000</v>
      </c>
      <c r="G113" s="2">
        <v>12</v>
      </c>
      <c r="H113" s="2" t="s">
        <v>29</v>
      </c>
      <c r="I113" s="2">
        <f t="shared" si="1"/>
        <v>240000</v>
      </c>
      <c r="J113" s="2"/>
      <c r="K113" s="2"/>
      <c r="L113" s="2"/>
      <c r="M113" s="2"/>
      <c r="N113" s="2"/>
      <c r="O113" s="2">
        <v>496</v>
      </c>
      <c r="P113" s="6">
        <v>43941</v>
      </c>
      <c r="Q113" s="6">
        <v>43947</v>
      </c>
      <c r="R113" s="2" t="s">
        <v>1696</v>
      </c>
      <c r="S113" s="2" t="b">
        <v>1</v>
      </c>
      <c r="T113" s="2">
        <v>179908.08000000002</v>
      </c>
    </row>
    <row r="114" spans="1:20" ht="14.25" customHeight="1">
      <c r="A114" s="2" t="s">
        <v>191</v>
      </c>
      <c r="B114" s="3" t="s">
        <v>1705</v>
      </c>
      <c r="C114" s="3"/>
      <c r="D114" s="2" t="s">
        <v>51</v>
      </c>
      <c r="E114" s="3" t="e">
        <f>SUMIFS('Billing Details'!T:T,'Billing Details'!D:D,'Billing Details'!$J$2,'Billing Details'!B:B,'Billing Details'!C114) * 100/ SUMIFS(I:I,'Billing Details'!D:D,'Billing Details'!$J$2,'Billing Details'!B:B,'Billing Details'!C114)</f>
        <v>#DIV/0!</v>
      </c>
      <c r="F114" s="2" t="s">
        <v>1706</v>
      </c>
      <c r="G114" s="2">
        <v>1</v>
      </c>
      <c r="H114" s="2" t="s">
        <v>51</v>
      </c>
      <c r="I114" s="2">
        <f t="shared" si="1"/>
        <v>800</v>
      </c>
      <c r="J114" s="2"/>
      <c r="K114" s="2"/>
      <c r="L114" s="2"/>
      <c r="M114" s="2"/>
      <c r="N114" s="2"/>
      <c r="O114" s="2">
        <v>412</v>
      </c>
      <c r="P114" s="6">
        <v>45041</v>
      </c>
      <c r="Q114" s="6">
        <v>45047</v>
      </c>
      <c r="R114" s="2" t="s">
        <v>1683</v>
      </c>
      <c r="S114" s="2" t="b">
        <v>1</v>
      </c>
      <c r="T114" s="2">
        <v>678.92</v>
      </c>
    </row>
    <row r="115" spans="1:20" ht="14.25" customHeight="1">
      <c r="A115" s="2" t="s">
        <v>193</v>
      </c>
      <c r="B115" s="3" t="s">
        <v>1689</v>
      </c>
      <c r="C115" s="3"/>
      <c r="D115" s="2" t="s">
        <v>11</v>
      </c>
      <c r="E115" s="3" t="e">
        <f>SUMIFS('Billing Details'!T:T,'Billing Details'!D:D,'Billing Details'!$J$2,'Billing Details'!B:B,'Billing Details'!C115) * 100/ SUMIFS(I:I,'Billing Details'!D:D,'Billing Details'!$J$2,'Billing Details'!B:B,'Billing Details'!C115)</f>
        <v>#DIV/0!</v>
      </c>
      <c r="F115" s="2">
        <v>18000</v>
      </c>
      <c r="G115" s="2">
        <v>5</v>
      </c>
      <c r="H115" s="2" t="s">
        <v>11</v>
      </c>
      <c r="I115" s="2">
        <f t="shared" si="1"/>
        <v>90000</v>
      </c>
      <c r="J115" s="2"/>
      <c r="K115" s="2"/>
      <c r="L115" s="2"/>
      <c r="M115" s="2"/>
      <c r="N115" s="2"/>
      <c r="O115" s="2">
        <v>367</v>
      </c>
      <c r="P115" s="6">
        <v>43649</v>
      </c>
      <c r="Q115" s="6">
        <v>43652</v>
      </c>
      <c r="S115" s="2" t="b">
        <v>0</v>
      </c>
      <c r="T115" s="2" t="s">
        <v>1681</v>
      </c>
    </row>
    <row r="116" spans="1:20" ht="14.25" customHeight="1">
      <c r="A116" s="2" t="s">
        <v>195</v>
      </c>
      <c r="B116" s="3" t="s">
        <v>1707</v>
      </c>
      <c r="C116" s="3"/>
      <c r="D116" s="2" t="s">
        <v>51</v>
      </c>
      <c r="E116" s="3" t="e">
        <f>SUMIFS('Billing Details'!T:T,'Billing Details'!D:D,'Billing Details'!$J$2,'Billing Details'!B:B,'Billing Details'!C116) * 100/ SUMIFS(I:I,'Billing Details'!D:D,'Billing Details'!$J$2,'Billing Details'!B:B,'Billing Details'!C116)</f>
        <v>#DIV/0!</v>
      </c>
      <c r="F116" s="2">
        <v>100</v>
      </c>
      <c r="G116" s="2">
        <v>1</v>
      </c>
      <c r="H116" s="2" t="s">
        <v>51</v>
      </c>
      <c r="I116" s="2">
        <f t="shared" si="1"/>
        <v>100</v>
      </c>
      <c r="J116" s="2"/>
      <c r="K116" s="2"/>
      <c r="L116" s="2"/>
      <c r="M116" s="2"/>
      <c r="N116" s="2"/>
      <c r="O116" s="2">
        <v>338</v>
      </c>
      <c r="P116" s="6">
        <v>43960</v>
      </c>
      <c r="Q116" s="6">
        <v>43966</v>
      </c>
      <c r="S116" s="2" t="b">
        <v>0</v>
      </c>
      <c r="T116" s="2" t="s">
        <v>1681</v>
      </c>
    </row>
    <row r="117" spans="1:20" ht="14.25" customHeight="1">
      <c r="A117" s="2" t="s">
        <v>196</v>
      </c>
      <c r="B117" s="3" t="s">
        <v>1705</v>
      </c>
      <c r="C117" s="3"/>
      <c r="D117" s="2" t="s">
        <v>11</v>
      </c>
      <c r="E117" s="3" t="e">
        <f>SUMIFS('Billing Details'!T:T,'Billing Details'!D:D,'Billing Details'!$J$2,'Billing Details'!B:B,'Billing Details'!C117) * 100/ SUMIFS(I:I,'Billing Details'!D:D,'Billing Details'!$J$2,'Billing Details'!B:B,'Billing Details'!C117)</f>
        <v>#DIV/0!</v>
      </c>
      <c r="F117" s="2">
        <v>800</v>
      </c>
      <c r="G117" s="2">
        <v>1</v>
      </c>
      <c r="H117" s="2" t="s">
        <v>11</v>
      </c>
      <c r="I117" s="2">
        <f t="shared" si="1"/>
        <v>800</v>
      </c>
      <c r="J117" s="2"/>
      <c r="K117" s="2"/>
      <c r="L117" s="2"/>
      <c r="M117" s="2"/>
      <c r="N117" s="2"/>
      <c r="O117" s="2">
        <v>488</v>
      </c>
      <c r="P117" s="6">
        <v>44835</v>
      </c>
      <c r="Q117" s="6">
        <v>44838</v>
      </c>
      <c r="R117" s="2" t="s">
        <v>1696</v>
      </c>
      <c r="S117" s="2" t="b">
        <v>1</v>
      </c>
      <c r="T117" s="2">
        <v>411.43</v>
      </c>
    </row>
    <row r="118" spans="1:20" ht="14.25" customHeight="1">
      <c r="A118" s="2" t="s">
        <v>198</v>
      </c>
      <c r="B118" s="3" t="s">
        <v>1678</v>
      </c>
      <c r="C118" s="3"/>
      <c r="D118" s="2" t="s">
        <v>51</v>
      </c>
      <c r="E118" s="3" t="e">
        <f>SUMIFS('Billing Details'!T:T,'Billing Details'!D:D,'Billing Details'!$J$2,'Billing Details'!B:B,'Billing Details'!C118) * 100/ SUMIFS(I:I,'Billing Details'!D:D,'Billing Details'!$J$2,'Billing Details'!B:B,'Billing Details'!C118)</f>
        <v>#DIV/0!</v>
      </c>
      <c r="F118" s="2" t="s">
        <v>1701</v>
      </c>
      <c r="G118" s="2">
        <v>4</v>
      </c>
      <c r="H118" s="2" t="s">
        <v>51</v>
      </c>
      <c r="I118" s="2">
        <f t="shared" si="1"/>
        <v>48000</v>
      </c>
      <c r="J118" s="2"/>
      <c r="K118" s="2"/>
      <c r="L118" s="2"/>
      <c r="M118" s="2"/>
      <c r="N118" s="2"/>
      <c r="O118" s="2">
        <v>193</v>
      </c>
      <c r="P118" s="6">
        <v>43850</v>
      </c>
      <c r="Q118" s="6">
        <v>43852</v>
      </c>
      <c r="R118" s="2" t="s">
        <v>1696</v>
      </c>
      <c r="S118" s="2" t="b">
        <v>1</v>
      </c>
      <c r="T118" s="2">
        <v>25741.52</v>
      </c>
    </row>
    <row r="119" spans="1:20" ht="14.25" customHeight="1">
      <c r="A119" s="2" t="s">
        <v>199</v>
      </c>
      <c r="B119" s="3" t="s">
        <v>1680</v>
      </c>
      <c r="C119" s="3"/>
      <c r="D119" s="2" t="s">
        <v>11</v>
      </c>
      <c r="E119" s="3" t="e">
        <f>SUMIFS('Billing Details'!T:T,'Billing Details'!D:D,'Billing Details'!$J$2,'Billing Details'!B:B,'Billing Details'!C119) * 100/ SUMIFS(I:I,'Billing Details'!D:D,'Billing Details'!$J$2,'Billing Details'!B:B,'Billing Details'!C119)</f>
        <v>#DIV/0!</v>
      </c>
      <c r="F119" s="2" t="s">
        <v>1698</v>
      </c>
      <c r="G119" s="2">
        <v>1</v>
      </c>
      <c r="H119" s="2" t="s">
        <v>11</v>
      </c>
      <c r="I119" s="2">
        <f t="shared" si="1"/>
        <v>500</v>
      </c>
      <c r="J119" s="2"/>
      <c r="K119" s="2"/>
      <c r="L119" s="2"/>
      <c r="M119" s="2"/>
      <c r="N119" s="2"/>
      <c r="O119" s="2">
        <v>390</v>
      </c>
      <c r="P119" s="6">
        <v>44577</v>
      </c>
      <c r="Q119" s="6">
        <v>44581</v>
      </c>
      <c r="S119" s="2" t="b">
        <v>0</v>
      </c>
      <c r="T119" s="2" t="s">
        <v>1681</v>
      </c>
    </row>
    <row r="120" spans="1:20" ht="14.25" customHeight="1">
      <c r="A120" s="2" t="s">
        <v>200</v>
      </c>
      <c r="B120" s="3" t="s">
        <v>1680</v>
      </c>
      <c r="C120" s="3"/>
      <c r="D120" s="2" t="s">
        <v>29</v>
      </c>
      <c r="E120" s="3" t="e">
        <f>SUMIFS('Billing Details'!T:T,'Billing Details'!D:D,'Billing Details'!$J$2,'Billing Details'!B:B,'Billing Details'!C120) * 100/ SUMIFS(I:I,'Billing Details'!D:D,'Billing Details'!$J$2,'Billing Details'!B:B,'Billing Details'!C120)</f>
        <v>#DIV/0!</v>
      </c>
      <c r="F120" s="2">
        <v>500</v>
      </c>
      <c r="G120" s="2">
        <v>1</v>
      </c>
      <c r="H120" s="2" t="s">
        <v>29</v>
      </c>
      <c r="I120" s="2">
        <f t="shared" si="1"/>
        <v>500</v>
      </c>
      <c r="J120" s="2"/>
      <c r="K120" s="2"/>
      <c r="L120" s="2"/>
      <c r="M120" s="2"/>
      <c r="N120" s="2"/>
      <c r="O120" s="2">
        <v>118</v>
      </c>
      <c r="P120" s="6">
        <v>44195</v>
      </c>
      <c r="Q120" s="6">
        <v>44199</v>
      </c>
      <c r="R120" s="2" t="s">
        <v>1696</v>
      </c>
      <c r="S120" s="2" t="b">
        <v>1</v>
      </c>
      <c r="T120" s="2">
        <v>278.88</v>
      </c>
    </row>
    <row r="121" spans="1:20" ht="14.25" customHeight="1">
      <c r="A121" s="2" t="s">
        <v>201</v>
      </c>
      <c r="B121" s="3" t="s">
        <v>1682</v>
      </c>
      <c r="C121" s="3"/>
      <c r="D121" s="2" t="s">
        <v>17</v>
      </c>
      <c r="E121" s="3" t="e">
        <f>SUMIFS('Billing Details'!T:T,'Billing Details'!D:D,'Billing Details'!$J$2,'Billing Details'!B:B,'Billing Details'!C121) * 100/ SUMIFS(I:I,'Billing Details'!D:D,'Billing Details'!$J$2,'Billing Details'!B:B,'Billing Details'!C121)</f>
        <v>#DIV/0!</v>
      </c>
      <c r="F121" s="2" t="s">
        <v>1686</v>
      </c>
      <c r="G121" s="2">
        <v>3</v>
      </c>
      <c r="H121" s="2" t="s">
        <v>17</v>
      </c>
      <c r="I121" s="2">
        <f t="shared" si="1"/>
        <v>18000</v>
      </c>
      <c r="J121" s="2"/>
      <c r="K121" s="2"/>
      <c r="L121" s="2"/>
      <c r="M121" s="2"/>
      <c r="N121" s="2"/>
      <c r="O121" s="2">
        <v>231</v>
      </c>
      <c r="P121" s="6">
        <v>44385</v>
      </c>
      <c r="Q121" s="6">
        <v>44389</v>
      </c>
      <c r="R121" s="2" t="s">
        <v>1685</v>
      </c>
      <c r="S121" s="2" t="b">
        <v>1</v>
      </c>
      <c r="T121" s="2">
        <v>14820.27</v>
      </c>
    </row>
    <row r="122" spans="1:20" ht="14.25" customHeight="1">
      <c r="A122" s="2" t="s">
        <v>202</v>
      </c>
      <c r="B122" s="3" t="s">
        <v>1688</v>
      </c>
      <c r="C122" s="3"/>
      <c r="D122" s="2" t="s">
        <v>51</v>
      </c>
      <c r="E122" s="3" t="e">
        <f>SUMIFS('Billing Details'!T:T,'Billing Details'!D:D,'Billing Details'!$J$2,'Billing Details'!B:B,'Billing Details'!C122) * 100/ SUMIFS(I:I,'Billing Details'!D:D,'Billing Details'!$J$2,'Billing Details'!B:B,'Billing Details'!C122)</f>
        <v>#DIV/0!</v>
      </c>
      <c r="F122" s="2">
        <v>10000</v>
      </c>
      <c r="G122" s="2">
        <v>2</v>
      </c>
      <c r="H122" s="2" t="s">
        <v>51</v>
      </c>
      <c r="I122" s="2">
        <f t="shared" si="1"/>
        <v>20000</v>
      </c>
      <c r="J122" s="2"/>
      <c r="K122" s="2"/>
      <c r="L122" s="2"/>
      <c r="M122" s="2"/>
      <c r="N122" s="2"/>
      <c r="O122" s="2">
        <v>102</v>
      </c>
      <c r="P122" s="6">
        <v>44361</v>
      </c>
      <c r="Q122" s="6">
        <v>44366</v>
      </c>
      <c r="R122" s="2" t="s">
        <v>1685</v>
      </c>
      <c r="S122" s="2" t="b">
        <v>1</v>
      </c>
      <c r="T122" s="2">
        <v>10985.7</v>
      </c>
    </row>
    <row r="123" spans="1:20" ht="14.25" customHeight="1">
      <c r="A123" s="2" t="s">
        <v>203</v>
      </c>
      <c r="B123" s="3" t="s">
        <v>1682</v>
      </c>
      <c r="C123" s="3"/>
      <c r="D123" s="2" t="s">
        <v>11</v>
      </c>
      <c r="E123" s="3" t="e">
        <f>SUMIFS('Billing Details'!T:T,'Billing Details'!D:D,'Billing Details'!$J$2,'Billing Details'!B:B,'Billing Details'!C123) * 100/ SUMIFS(I:I,'Billing Details'!D:D,'Billing Details'!$J$2,'Billing Details'!B:B,'Billing Details'!C123)</f>
        <v>#DIV/0!</v>
      </c>
      <c r="F123" s="2" t="s">
        <v>1686</v>
      </c>
      <c r="G123" s="2">
        <v>3</v>
      </c>
      <c r="H123" s="2" t="s">
        <v>11</v>
      </c>
      <c r="I123" s="2">
        <f t="shared" si="1"/>
        <v>18000</v>
      </c>
      <c r="J123" s="2"/>
      <c r="K123" s="2"/>
      <c r="L123" s="2"/>
      <c r="M123" s="2"/>
      <c r="N123" s="2"/>
      <c r="O123" s="2">
        <v>358</v>
      </c>
      <c r="P123" s="6">
        <v>45347</v>
      </c>
      <c r="Q123" s="6">
        <v>45351</v>
      </c>
      <c r="R123" s="2" t="s">
        <v>1696</v>
      </c>
      <c r="S123" s="2" t="b">
        <v>1</v>
      </c>
      <c r="T123" s="2">
        <v>10522.68</v>
      </c>
    </row>
    <row r="124" spans="1:20" ht="14.25" customHeight="1">
      <c r="A124" s="2" t="s">
        <v>204</v>
      </c>
      <c r="B124" s="3" t="s">
        <v>1694</v>
      </c>
      <c r="C124" s="3"/>
      <c r="D124" s="2" t="s">
        <v>11</v>
      </c>
      <c r="E124" s="3" t="e">
        <f>SUMIFS('Billing Details'!T:T,'Billing Details'!D:D,'Billing Details'!$J$2,'Billing Details'!B:B,'Billing Details'!C124) * 100/ SUMIFS(I:I,'Billing Details'!D:D,'Billing Details'!$J$2,'Billing Details'!B:B,'Billing Details'!C124)</f>
        <v>#DIV/0!</v>
      </c>
      <c r="F124" s="2" t="s">
        <v>1695</v>
      </c>
      <c r="G124" s="2">
        <v>5</v>
      </c>
      <c r="H124" s="2" t="s">
        <v>11</v>
      </c>
      <c r="I124" s="2">
        <f t="shared" si="1"/>
        <v>10000</v>
      </c>
      <c r="J124" s="2"/>
      <c r="K124" s="2"/>
      <c r="L124" s="2"/>
      <c r="M124" s="2"/>
      <c r="N124" s="2"/>
      <c r="O124" s="2">
        <v>465</v>
      </c>
      <c r="P124" s="6">
        <v>44393</v>
      </c>
      <c r="Q124" s="6">
        <v>44397</v>
      </c>
      <c r="S124" s="2" t="b">
        <v>0</v>
      </c>
      <c r="T124" s="2" t="s">
        <v>1681</v>
      </c>
    </row>
    <row r="125" spans="1:20" ht="14.25" customHeight="1">
      <c r="A125" s="2" t="s">
        <v>206</v>
      </c>
      <c r="B125" s="3" t="s">
        <v>1689</v>
      </c>
      <c r="C125" s="3"/>
      <c r="D125" s="2" t="s">
        <v>11</v>
      </c>
      <c r="E125" s="3" t="e">
        <f>SUMIFS('Billing Details'!T:T,'Billing Details'!D:D,'Billing Details'!$J$2,'Billing Details'!B:B,'Billing Details'!C125) * 100/ SUMIFS(I:I,'Billing Details'!D:D,'Billing Details'!$J$2,'Billing Details'!B:B,'Billing Details'!C125)</f>
        <v>#DIV/0!</v>
      </c>
      <c r="F125" s="2" t="s">
        <v>1690</v>
      </c>
      <c r="G125" s="2">
        <v>5</v>
      </c>
      <c r="H125" s="2" t="s">
        <v>11</v>
      </c>
      <c r="I125" s="2">
        <f t="shared" si="1"/>
        <v>90000</v>
      </c>
      <c r="J125" s="2"/>
      <c r="K125" s="2"/>
      <c r="L125" s="2"/>
      <c r="M125" s="2"/>
      <c r="N125" s="2"/>
      <c r="O125" s="2">
        <v>231</v>
      </c>
      <c r="P125" s="6">
        <v>44590</v>
      </c>
      <c r="Q125" s="6">
        <v>44593</v>
      </c>
      <c r="R125" s="2" t="s">
        <v>1700</v>
      </c>
      <c r="S125" s="2" t="b">
        <v>1</v>
      </c>
      <c r="T125" s="2">
        <v>68611.3</v>
      </c>
    </row>
    <row r="126" spans="1:20" ht="14.25" customHeight="1">
      <c r="A126" s="2" t="s">
        <v>207</v>
      </c>
      <c r="B126" s="3" t="s">
        <v>1684</v>
      </c>
      <c r="C126" s="3"/>
      <c r="D126" s="2" t="s">
        <v>11</v>
      </c>
      <c r="E126" s="3" t="e">
        <f>SUMIFS('Billing Details'!T:T,'Billing Details'!D:D,'Billing Details'!$J$2,'Billing Details'!B:B,'Billing Details'!C126) * 100/ SUMIFS(I:I,'Billing Details'!D:D,'Billing Details'!$J$2,'Billing Details'!B:B,'Billing Details'!C126)</f>
        <v>#DIV/0!</v>
      </c>
      <c r="F126" s="2">
        <v>3000</v>
      </c>
      <c r="G126" s="2">
        <v>6</v>
      </c>
      <c r="H126" s="2" t="s">
        <v>11</v>
      </c>
      <c r="I126" s="2">
        <f t="shared" si="1"/>
        <v>18000</v>
      </c>
      <c r="J126" s="2"/>
      <c r="K126" s="2"/>
      <c r="L126" s="2"/>
      <c r="M126" s="2"/>
      <c r="N126" s="2"/>
      <c r="O126" s="2">
        <v>101</v>
      </c>
      <c r="P126" s="6">
        <v>43973</v>
      </c>
      <c r="Q126" s="6">
        <v>43976</v>
      </c>
      <c r="R126" s="2" t="s">
        <v>1679</v>
      </c>
      <c r="S126" s="2" t="b">
        <v>1</v>
      </c>
      <c r="T126" s="2">
        <v>10076.52</v>
      </c>
    </row>
    <row r="127" spans="1:20" ht="14.25" customHeight="1">
      <c r="A127" s="2" t="s">
        <v>208</v>
      </c>
      <c r="B127" s="3" t="s">
        <v>1705</v>
      </c>
      <c r="C127" s="3"/>
      <c r="D127" s="2" t="s">
        <v>11</v>
      </c>
      <c r="E127" s="3" t="e">
        <f>SUMIFS('Billing Details'!T:T,'Billing Details'!D:D,'Billing Details'!$J$2,'Billing Details'!B:B,'Billing Details'!C127) * 100/ SUMIFS(I:I,'Billing Details'!D:D,'Billing Details'!$J$2,'Billing Details'!B:B,'Billing Details'!C127)</f>
        <v>#DIV/0!</v>
      </c>
      <c r="F127" s="2" t="s">
        <v>1706</v>
      </c>
      <c r="G127" s="2">
        <v>1</v>
      </c>
      <c r="H127" s="2" t="s">
        <v>11</v>
      </c>
      <c r="I127" s="2">
        <f t="shared" si="1"/>
        <v>800</v>
      </c>
      <c r="J127" s="2"/>
      <c r="K127" s="2"/>
      <c r="L127" s="2"/>
      <c r="M127" s="2"/>
      <c r="N127" s="2"/>
      <c r="O127" s="2">
        <v>146</v>
      </c>
      <c r="P127" s="6">
        <v>44189</v>
      </c>
      <c r="Q127" s="6">
        <v>44195</v>
      </c>
      <c r="R127" s="2" t="s">
        <v>1696</v>
      </c>
      <c r="S127" s="2" t="b">
        <v>1</v>
      </c>
      <c r="T127" s="2">
        <v>499.21</v>
      </c>
    </row>
    <row r="128" spans="1:20" ht="14.25" customHeight="1">
      <c r="A128" s="2" t="s">
        <v>210</v>
      </c>
      <c r="B128" s="3" t="s">
        <v>1682</v>
      </c>
      <c r="C128" s="3"/>
      <c r="D128" s="2" t="s">
        <v>11</v>
      </c>
      <c r="E128" s="3" t="e">
        <f>SUMIFS('Billing Details'!T:T,'Billing Details'!D:D,'Billing Details'!$J$2,'Billing Details'!B:B,'Billing Details'!C128) * 100/ SUMIFS(I:I,'Billing Details'!D:D,'Billing Details'!$J$2,'Billing Details'!B:B,'Billing Details'!C128)</f>
        <v>#DIV/0!</v>
      </c>
      <c r="F128" s="2">
        <v>6000</v>
      </c>
      <c r="G128" s="2">
        <v>3</v>
      </c>
      <c r="H128" s="2" t="s">
        <v>11</v>
      </c>
      <c r="I128" s="2">
        <f t="shared" si="1"/>
        <v>18000</v>
      </c>
      <c r="J128" s="2"/>
      <c r="K128" s="2"/>
      <c r="L128" s="2"/>
      <c r="M128" s="2"/>
      <c r="N128" s="2"/>
      <c r="O128" s="2">
        <v>274</v>
      </c>
      <c r="P128" s="6">
        <v>44896</v>
      </c>
      <c r="Q128" s="6">
        <v>44901</v>
      </c>
      <c r="R128" s="2" t="s">
        <v>1696</v>
      </c>
      <c r="S128" s="2" t="b">
        <v>1</v>
      </c>
      <c r="T128" s="2">
        <v>11448.42</v>
      </c>
    </row>
    <row r="129" spans="1:20" ht="14.25" customHeight="1">
      <c r="A129" s="2" t="s">
        <v>212</v>
      </c>
      <c r="B129" s="3" t="s">
        <v>1691</v>
      </c>
      <c r="C129" s="3"/>
      <c r="D129" s="2" t="s">
        <v>11</v>
      </c>
      <c r="E129" s="3" t="e">
        <f>SUMIFS('Billing Details'!T:T,'Billing Details'!D:D,'Billing Details'!$J$2,'Billing Details'!B:B,'Billing Details'!C129) * 100/ SUMIFS(I:I,'Billing Details'!D:D,'Billing Details'!$J$2,'Billing Details'!B:B,'Billing Details'!C129)</f>
        <v>#DIV/0!</v>
      </c>
      <c r="F129" s="2">
        <v>25000</v>
      </c>
      <c r="G129" s="2">
        <v>10</v>
      </c>
      <c r="H129" s="2" t="s">
        <v>11</v>
      </c>
      <c r="I129" s="2">
        <f t="shared" si="1"/>
        <v>250000</v>
      </c>
      <c r="J129" s="2"/>
      <c r="K129" s="2"/>
      <c r="L129" s="2"/>
      <c r="M129" s="2"/>
      <c r="N129" s="2"/>
      <c r="O129" s="2">
        <v>343</v>
      </c>
      <c r="P129" s="6">
        <v>44149</v>
      </c>
      <c r="Q129" s="6">
        <v>44151</v>
      </c>
      <c r="R129" s="2" t="s">
        <v>1683</v>
      </c>
      <c r="S129" s="2" t="b">
        <v>1</v>
      </c>
      <c r="T129" s="2">
        <v>211680</v>
      </c>
    </row>
    <row r="130" spans="1:20" ht="14.25" customHeight="1">
      <c r="A130" s="2" t="s">
        <v>214</v>
      </c>
      <c r="B130" s="3" t="s">
        <v>1699</v>
      </c>
      <c r="C130" s="3"/>
      <c r="D130" s="2" t="s">
        <v>51</v>
      </c>
      <c r="E130" s="3" t="e">
        <f>SUMIFS('Billing Details'!T:T,'Billing Details'!D:D,'Billing Details'!$J$2,'Billing Details'!B:B,'Billing Details'!C130) * 100/ SUMIFS(I:I,'Billing Details'!D:D,'Billing Details'!$J$2,'Billing Details'!B:B,'Billing Details'!C130)</f>
        <v>#DIV/0!</v>
      </c>
      <c r="F130" s="2">
        <v>4000</v>
      </c>
      <c r="G130" s="2">
        <v>10</v>
      </c>
      <c r="H130" s="2" t="s">
        <v>51</v>
      </c>
      <c r="I130" s="2">
        <f t="shared" si="1"/>
        <v>40000</v>
      </c>
      <c r="J130" s="2"/>
      <c r="K130" s="2"/>
      <c r="L130" s="2"/>
      <c r="M130" s="2"/>
      <c r="N130" s="2"/>
      <c r="O130" s="2">
        <v>241</v>
      </c>
      <c r="P130" s="6">
        <v>44956</v>
      </c>
      <c r="Q130" s="6">
        <v>44960</v>
      </c>
      <c r="R130" s="2" t="s">
        <v>1696</v>
      </c>
      <c r="S130" s="2" t="b">
        <v>1</v>
      </c>
      <c r="T130" s="2">
        <v>35676.199999999997</v>
      </c>
    </row>
    <row r="131" spans="1:20" ht="14.25" customHeight="1">
      <c r="A131" s="2" t="s">
        <v>216</v>
      </c>
      <c r="B131" s="3" t="s">
        <v>1689</v>
      </c>
      <c r="C131" s="3"/>
      <c r="D131" s="2" t="s">
        <v>11</v>
      </c>
      <c r="E131" s="3" t="e">
        <f>SUMIFS('Billing Details'!T:T,'Billing Details'!D:D,'Billing Details'!$J$2,'Billing Details'!B:B,'Billing Details'!C131) * 100/ SUMIFS(I:I,'Billing Details'!D:D,'Billing Details'!$J$2,'Billing Details'!B:B,'Billing Details'!C131)</f>
        <v>#DIV/0!</v>
      </c>
      <c r="F131" s="2">
        <v>18000</v>
      </c>
      <c r="G131" s="2">
        <v>5</v>
      </c>
      <c r="H131" s="2" t="s">
        <v>11</v>
      </c>
      <c r="I131" s="2">
        <f t="shared" ref="I131:I194" si="2">F131*G131</f>
        <v>90000</v>
      </c>
      <c r="J131" s="2"/>
      <c r="K131" s="2"/>
      <c r="L131" s="2"/>
      <c r="M131" s="2"/>
      <c r="N131" s="2"/>
      <c r="O131" s="2">
        <v>262</v>
      </c>
      <c r="P131" s="6">
        <v>45341</v>
      </c>
      <c r="Q131" s="6">
        <v>45344</v>
      </c>
      <c r="R131" s="2" t="s">
        <v>1679</v>
      </c>
      <c r="S131" s="2" t="b">
        <v>1</v>
      </c>
      <c r="T131" s="2">
        <v>73985</v>
      </c>
    </row>
    <row r="132" spans="1:20" ht="14.25" customHeight="1">
      <c r="A132" s="2" t="s">
        <v>217</v>
      </c>
      <c r="B132" s="3" t="s">
        <v>1692</v>
      </c>
      <c r="C132" s="3"/>
      <c r="D132" s="2" t="s">
        <v>11</v>
      </c>
      <c r="E132" s="3" t="e">
        <f>SUMIFS('Billing Details'!T:T,'Billing Details'!D:D,'Billing Details'!$J$2,'Billing Details'!B:B,'Billing Details'!C132) * 100/ SUMIFS(I:I,'Billing Details'!D:D,'Billing Details'!$J$2,'Billing Details'!B:B,'Billing Details'!C132)</f>
        <v>#DIV/0!</v>
      </c>
      <c r="F132" s="2" t="s">
        <v>1704</v>
      </c>
      <c r="G132" s="2">
        <v>4</v>
      </c>
      <c r="H132" s="2" t="s">
        <v>11</v>
      </c>
      <c r="I132" s="2">
        <f t="shared" si="2"/>
        <v>32000</v>
      </c>
      <c r="J132" s="2"/>
      <c r="K132" s="2"/>
      <c r="L132" s="2"/>
      <c r="M132" s="2"/>
      <c r="N132" s="2"/>
      <c r="O132" s="2">
        <v>241</v>
      </c>
      <c r="P132" s="6">
        <v>44558</v>
      </c>
      <c r="Q132" s="6">
        <v>44562</v>
      </c>
      <c r="R132" s="2" t="s">
        <v>1679</v>
      </c>
      <c r="S132" s="2" t="b">
        <v>1</v>
      </c>
      <c r="T132" s="2">
        <v>23309.4</v>
      </c>
    </row>
    <row r="133" spans="1:20" ht="14.25" customHeight="1">
      <c r="A133" s="2" t="s">
        <v>218</v>
      </c>
      <c r="B133" s="3" t="s">
        <v>1697</v>
      </c>
      <c r="C133" s="3"/>
      <c r="D133" s="2" t="s">
        <v>29</v>
      </c>
      <c r="E133" s="3" t="e">
        <f>SUMIFS('Billing Details'!T:T,'Billing Details'!D:D,'Billing Details'!$J$2,'Billing Details'!B:B,'Billing Details'!C133) * 100/ SUMIFS(I:I,'Billing Details'!D:D,'Billing Details'!$J$2,'Billing Details'!B:B,'Billing Details'!C133)</f>
        <v>#DIV/0!</v>
      </c>
      <c r="F133" s="2">
        <v>20000</v>
      </c>
      <c r="G133" s="2">
        <v>15</v>
      </c>
      <c r="H133" s="2" t="s">
        <v>29</v>
      </c>
      <c r="I133" s="2">
        <f t="shared" si="2"/>
        <v>300000</v>
      </c>
      <c r="J133" s="2"/>
      <c r="K133" s="2"/>
      <c r="L133" s="2"/>
      <c r="M133" s="2"/>
      <c r="N133" s="2"/>
      <c r="O133" s="2">
        <v>260</v>
      </c>
      <c r="P133" s="6">
        <v>44174</v>
      </c>
      <c r="Q133" s="6">
        <v>44178</v>
      </c>
      <c r="S133" s="2" t="b">
        <v>0</v>
      </c>
      <c r="T133" s="2" t="s">
        <v>1681</v>
      </c>
    </row>
    <row r="134" spans="1:20" ht="14.25" customHeight="1">
      <c r="A134" s="2" t="s">
        <v>219</v>
      </c>
      <c r="B134" s="3" t="s">
        <v>1692</v>
      </c>
      <c r="C134" s="3"/>
      <c r="D134" s="2" t="s">
        <v>11</v>
      </c>
      <c r="E134" s="3" t="e">
        <f>SUMIFS('Billing Details'!T:T,'Billing Details'!D:D,'Billing Details'!$J$2,'Billing Details'!B:B,'Billing Details'!C134) * 100/ SUMIFS(I:I,'Billing Details'!D:D,'Billing Details'!$J$2,'Billing Details'!B:B,'Billing Details'!C134)</f>
        <v>#DIV/0!</v>
      </c>
      <c r="F134" s="2" t="s">
        <v>1704</v>
      </c>
      <c r="G134" s="2">
        <v>3</v>
      </c>
      <c r="H134" s="2" t="s">
        <v>11</v>
      </c>
      <c r="I134" s="2">
        <f t="shared" si="2"/>
        <v>24000</v>
      </c>
      <c r="J134" s="2"/>
      <c r="K134" s="2"/>
      <c r="L134" s="2"/>
      <c r="M134" s="2"/>
      <c r="N134" s="2"/>
      <c r="O134" s="2">
        <v>292</v>
      </c>
      <c r="P134" s="6">
        <v>43842</v>
      </c>
      <c r="Q134" s="6">
        <v>43845</v>
      </c>
      <c r="R134" s="2" t="s">
        <v>1700</v>
      </c>
      <c r="S134" s="2" t="b">
        <v>1</v>
      </c>
      <c r="T134" s="2">
        <v>19197.150000000001</v>
      </c>
    </row>
    <row r="135" spans="1:20" ht="14.25" customHeight="1">
      <c r="A135" s="2" t="s">
        <v>220</v>
      </c>
      <c r="B135" s="3" t="s">
        <v>1692</v>
      </c>
      <c r="C135" s="3"/>
      <c r="D135" s="2" t="s">
        <v>11</v>
      </c>
      <c r="E135" s="3" t="e">
        <f>SUMIFS('Billing Details'!T:T,'Billing Details'!D:D,'Billing Details'!$J$2,'Billing Details'!B:B,'Billing Details'!C135) * 100/ SUMIFS(I:I,'Billing Details'!D:D,'Billing Details'!$J$2,'Billing Details'!B:B,'Billing Details'!C135)</f>
        <v>#DIV/0!</v>
      </c>
      <c r="F135" s="2">
        <v>8000</v>
      </c>
      <c r="G135" s="2">
        <v>4</v>
      </c>
      <c r="H135" s="2" t="s">
        <v>11</v>
      </c>
      <c r="I135" s="2">
        <f t="shared" si="2"/>
        <v>32000</v>
      </c>
      <c r="J135" s="2"/>
      <c r="K135" s="2"/>
      <c r="L135" s="2"/>
      <c r="M135" s="2"/>
      <c r="N135" s="2"/>
      <c r="O135" s="2">
        <v>362</v>
      </c>
      <c r="P135" s="6">
        <v>44158</v>
      </c>
      <c r="Q135" s="6">
        <v>44160</v>
      </c>
      <c r="R135" s="2" t="s">
        <v>1683</v>
      </c>
      <c r="S135" s="2" t="b">
        <v>1</v>
      </c>
      <c r="T135" s="2">
        <v>27759.8</v>
      </c>
    </row>
    <row r="136" spans="1:20" ht="14.25" customHeight="1">
      <c r="A136" s="2" t="s">
        <v>222</v>
      </c>
      <c r="B136" s="3" t="s">
        <v>1694</v>
      </c>
      <c r="C136" s="3"/>
      <c r="D136" s="2" t="s">
        <v>51</v>
      </c>
      <c r="E136" s="3" t="e">
        <f>SUMIFS('Billing Details'!T:T,'Billing Details'!D:D,'Billing Details'!$J$2,'Billing Details'!B:B,'Billing Details'!C136) * 100/ SUMIFS(I:I,'Billing Details'!D:D,'Billing Details'!$J$2,'Billing Details'!B:B,'Billing Details'!C136)</f>
        <v>#DIV/0!</v>
      </c>
      <c r="F136" s="2">
        <v>2000</v>
      </c>
      <c r="G136" s="2">
        <v>5</v>
      </c>
      <c r="H136" s="2" t="s">
        <v>51</v>
      </c>
      <c r="I136" s="2">
        <f t="shared" si="2"/>
        <v>10000</v>
      </c>
      <c r="J136" s="2"/>
      <c r="K136" s="2"/>
      <c r="L136" s="2"/>
      <c r="M136" s="2"/>
      <c r="N136" s="2"/>
      <c r="O136" s="2">
        <v>314</v>
      </c>
      <c r="P136" s="6">
        <v>44895</v>
      </c>
      <c r="Q136" s="6">
        <v>44900</v>
      </c>
      <c r="S136" s="2" t="b">
        <v>0</v>
      </c>
      <c r="T136" s="2" t="s">
        <v>1681</v>
      </c>
    </row>
    <row r="137" spans="1:20" ht="14.25" customHeight="1">
      <c r="A137" s="2" t="s">
        <v>223</v>
      </c>
      <c r="B137" s="3" t="s">
        <v>1692</v>
      </c>
      <c r="C137" s="3"/>
      <c r="D137" s="2" t="s">
        <v>11</v>
      </c>
      <c r="E137" s="3" t="e">
        <f>SUMIFS('Billing Details'!T:T,'Billing Details'!D:D,'Billing Details'!$J$2,'Billing Details'!B:B,'Billing Details'!C137) * 100/ SUMIFS(I:I,'Billing Details'!D:D,'Billing Details'!$J$2,'Billing Details'!B:B,'Billing Details'!C137)</f>
        <v>#DIV/0!</v>
      </c>
      <c r="F137" s="2" t="s">
        <v>1704</v>
      </c>
      <c r="G137" s="2">
        <v>3</v>
      </c>
      <c r="H137" s="2" t="s">
        <v>11</v>
      </c>
      <c r="I137" s="2">
        <f t="shared" si="2"/>
        <v>24000</v>
      </c>
      <c r="J137" s="2"/>
      <c r="K137" s="2"/>
      <c r="L137" s="2"/>
      <c r="M137" s="2"/>
      <c r="N137" s="2"/>
      <c r="O137" s="2">
        <v>338</v>
      </c>
      <c r="P137" s="6">
        <v>43960</v>
      </c>
      <c r="Q137" s="6">
        <v>43965</v>
      </c>
      <c r="S137" s="2" t="b">
        <v>0</v>
      </c>
      <c r="T137" s="2" t="s">
        <v>1681</v>
      </c>
    </row>
    <row r="138" spans="1:20" ht="14.25" customHeight="1">
      <c r="A138" s="2" t="s">
        <v>225</v>
      </c>
      <c r="B138" s="3" t="s">
        <v>1707</v>
      </c>
      <c r="C138" s="3"/>
      <c r="D138" s="2" t="s">
        <v>51</v>
      </c>
      <c r="E138" s="3" t="e">
        <f>SUMIFS('Billing Details'!T:T,'Billing Details'!D:D,'Billing Details'!$J$2,'Billing Details'!B:B,'Billing Details'!C138) * 100/ SUMIFS(I:I,'Billing Details'!D:D,'Billing Details'!$J$2,'Billing Details'!B:B,'Billing Details'!C138)</f>
        <v>#DIV/0!</v>
      </c>
      <c r="F138" s="2">
        <v>100</v>
      </c>
      <c r="G138" s="2">
        <v>1</v>
      </c>
      <c r="H138" s="2" t="s">
        <v>51</v>
      </c>
      <c r="I138" s="2">
        <f t="shared" si="2"/>
        <v>100</v>
      </c>
      <c r="J138" s="2"/>
      <c r="K138" s="2"/>
      <c r="L138" s="2"/>
      <c r="M138" s="2"/>
      <c r="N138" s="2"/>
      <c r="O138" s="2">
        <v>480</v>
      </c>
      <c r="P138" s="6">
        <v>44172</v>
      </c>
      <c r="Q138" s="6">
        <v>44177</v>
      </c>
      <c r="R138" s="2" t="s">
        <v>1679</v>
      </c>
      <c r="S138" s="2" t="b">
        <v>1</v>
      </c>
      <c r="T138" s="2">
        <v>50.09</v>
      </c>
    </row>
    <row r="139" spans="1:20" ht="14.25" customHeight="1">
      <c r="A139" s="2" t="s">
        <v>227</v>
      </c>
      <c r="B139" s="3" t="s">
        <v>1705</v>
      </c>
      <c r="C139" s="3"/>
      <c r="D139" s="2" t="s">
        <v>29</v>
      </c>
      <c r="E139" s="3" t="e">
        <f>SUMIFS('Billing Details'!T:T,'Billing Details'!D:D,'Billing Details'!$J$2,'Billing Details'!B:B,'Billing Details'!C139) * 100/ SUMIFS(I:I,'Billing Details'!D:D,'Billing Details'!$J$2,'Billing Details'!B:B,'Billing Details'!C139)</f>
        <v>#DIV/0!</v>
      </c>
      <c r="F139" s="2" t="s">
        <v>1706</v>
      </c>
      <c r="G139" s="2">
        <v>1</v>
      </c>
      <c r="H139" s="2" t="s">
        <v>29</v>
      </c>
      <c r="I139" s="2">
        <f t="shared" si="2"/>
        <v>800</v>
      </c>
      <c r="J139" s="2"/>
      <c r="K139" s="2"/>
      <c r="L139" s="2"/>
      <c r="M139" s="2"/>
      <c r="N139" s="2"/>
      <c r="O139" s="2">
        <v>183</v>
      </c>
      <c r="P139" s="6">
        <v>44943</v>
      </c>
      <c r="Q139" s="6">
        <v>44949</v>
      </c>
      <c r="R139" s="2" t="s">
        <v>1683</v>
      </c>
      <c r="S139" s="2" t="b">
        <v>1</v>
      </c>
      <c r="T139" s="2">
        <v>598.46</v>
      </c>
    </row>
    <row r="140" spans="1:20" ht="14.25" customHeight="1">
      <c r="A140" s="2" t="s">
        <v>228</v>
      </c>
      <c r="B140" s="3" t="s">
        <v>1694</v>
      </c>
      <c r="C140" s="3"/>
      <c r="D140" s="2" t="s">
        <v>29</v>
      </c>
      <c r="E140" s="3" t="e">
        <f>SUMIFS('Billing Details'!T:T,'Billing Details'!D:D,'Billing Details'!$J$2,'Billing Details'!B:B,'Billing Details'!C140) * 100/ SUMIFS(I:I,'Billing Details'!D:D,'Billing Details'!$J$2,'Billing Details'!B:B,'Billing Details'!C140)</f>
        <v>#DIV/0!</v>
      </c>
      <c r="F140" s="2">
        <v>2000</v>
      </c>
      <c r="G140" s="2">
        <v>5</v>
      </c>
      <c r="H140" s="2" t="s">
        <v>29</v>
      </c>
      <c r="I140" s="2">
        <f t="shared" si="2"/>
        <v>10000</v>
      </c>
      <c r="J140" s="2"/>
      <c r="K140" s="2"/>
      <c r="L140" s="2"/>
      <c r="M140" s="2"/>
      <c r="N140" s="2"/>
      <c r="O140" s="2">
        <v>316</v>
      </c>
      <c r="P140" s="6">
        <v>43911</v>
      </c>
      <c r="Q140" s="6">
        <v>43913</v>
      </c>
      <c r="S140" s="2" t="b">
        <v>0</v>
      </c>
      <c r="T140" s="2" t="s">
        <v>1681</v>
      </c>
    </row>
    <row r="141" spans="1:20" ht="14.25" customHeight="1">
      <c r="A141" s="2" t="s">
        <v>229</v>
      </c>
      <c r="B141" s="3" t="s">
        <v>1678</v>
      </c>
      <c r="C141" s="3"/>
      <c r="D141" s="2" t="s">
        <v>11</v>
      </c>
      <c r="E141" s="3" t="e">
        <f>SUMIFS('Billing Details'!T:T,'Billing Details'!D:D,'Billing Details'!$J$2,'Billing Details'!B:B,'Billing Details'!C141) * 100/ SUMIFS(I:I,'Billing Details'!D:D,'Billing Details'!$J$2,'Billing Details'!B:B,'Billing Details'!C141)</f>
        <v>#DIV/0!</v>
      </c>
      <c r="F141" s="2" t="s">
        <v>1701</v>
      </c>
      <c r="G141" s="2">
        <v>5</v>
      </c>
      <c r="H141" s="2" t="s">
        <v>11</v>
      </c>
      <c r="I141" s="2">
        <f t="shared" si="2"/>
        <v>60000</v>
      </c>
      <c r="J141" s="2"/>
      <c r="K141" s="2"/>
      <c r="L141" s="2"/>
      <c r="M141" s="2"/>
      <c r="N141" s="2"/>
      <c r="O141" s="2">
        <v>435</v>
      </c>
      <c r="P141" s="6">
        <v>44893</v>
      </c>
      <c r="Q141" s="6">
        <v>44898</v>
      </c>
      <c r="R141" s="2" t="s">
        <v>1700</v>
      </c>
      <c r="S141" s="2" t="b">
        <v>1</v>
      </c>
      <c r="T141" s="2">
        <v>41536.300000000003</v>
      </c>
    </row>
    <row r="142" spans="1:20" ht="14.25" customHeight="1">
      <c r="A142" s="2" t="s">
        <v>230</v>
      </c>
      <c r="B142" s="3" t="s">
        <v>1687</v>
      </c>
      <c r="C142" s="3"/>
      <c r="D142" s="2" t="s">
        <v>51</v>
      </c>
      <c r="E142" s="3" t="e">
        <f>SUMIFS('Billing Details'!T:T,'Billing Details'!D:D,'Billing Details'!$J$2,'Billing Details'!B:B,'Billing Details'!C142) * 100/ SUMIFS(I:I,'Billing Details'!D:D,'Billing Details'!$J$2,'Billing Details'!B:B,'Billing Details'!C142)</f>
        <v>#DIV/0!</v>
      </c>
      <c r="F142" s="2">
        <v>1000</v>
      </c>
      <c r="G142" s="2">
        <v>2</v>
      </c>
      <c r="H142" s="2" t="s">
        <v>51</v>
      </c>
      <c r="I142" s="2">
        <f t="shared" si="2"/>
        <v>2000</v>
      </c>
      <c r="J142" s="2"/>
      <c r="K142" s="2"/>
      <c r="L142" s="2"/>
      <c r="M142" s="2"/>
      <c r="N142" s="2"/>
      <c r="O142" s="2">
        <v>164</v>
      </c>
      <c r="P142" s="6">
        <v>44027</v>
      </c>
      <c r="Q142" s="6">
        <v>44029</v>
      </c>
      <c r="R142" s="2" t="s">
        <v>1696</v>
      </c>
      <c r="S142" s="2" t="b">
        <v>1</v>
      </c>
      <c r="T142" s="2">
        <v>1789.7</v>
      </c>
    </row>
    <row r="143" spans="1:20" ht="14.25" customHeight="1">
      <c r="A143" s="2" t="s">
        <v>232</v>
      </c>
      <c r="B143" s="3" t="s">
        <v>1692</v>
      </c>
      <c r="C143" s="3"/>
      <c r="D143" s="2" t="s">
        <v>51</v>
      </c>
      <c r="E143" s="3" t="e">
        <f>SUMIFS('Billing Details'!T:T,'Billing Details'!D:D,'Billing Details'!$J$2,'Billing Details'!B:B,'Billing Details'!C143) * 100/ SUMIFS(I:I,'Billing Details'!D:D,'Billing Details'!$J$2,'Billing Details'!B:B,'Billing Details'!C143)</f>
        <v>#DIV/0!</v>
      </c>
      <c r="F143" s="2">
        <v>8000</v>
      </c>
      <c r="G143" s="2">
        <v>4</v>
      </c>
      <c r="H143" s="2" t="s">
        <v>51</v>
      </c>
      <c r="I143" s="2">
        <f t="shared" si="2"/>
        <v>32000</v>
      </c>
      <c r="J143" s="2"/>
      <c r="K143" s="2"/>
      <c r="L143" s="2"/>
      <c r="M143" s="2"/>
      <c r="N143" s="2"/>
      <c r="O143" s="2">
        <v>400</v>
      </c>
      <c r="P143" s="6">
        <v>44049</v>
      </c>
      <c r="Q143" s="6">
        <v>44052</v>
      </c>
      <c r="R143" s="2" t="s">
        <v>1700</v>
      </c>
      <c r="S143" s="2" t="b">
        <v>1</v>
      </c>
      <c r="T143" s="2">
        <v>20629.759999999998</v>
      </c>
    </row>
    <row r="144" spans="1:20" ht="14.25" customHeight="1">
      <c r="A144" s="2" t="s">
        <v>233</v>
      </c>
      <c r="B144" s="3" t="s">
        <v>1684</v>
      </c>
      <c r="C144" s="3"/>
      <c r="D144" s="2" t="s">
        <v>11</v>
      </c>
      <c r="E144" s="3" t="e">
        <f>SUMIFS('Billing Details'!T:T,'Billing Details'!D:D,'Billing Details'!$J$2,'Billing Details'!B:B,'Billing Details'!C144) * 100/ SUMIFS(I:I,'Billing Details'!D:D,'Billing Details'!$J$2,'Billing Details'!B:B,'Billing Details'!C144)</f>
        <v>#DIV/0!</v>
      </c>
      <c r="F144" s="2">
        <v>3000</v>
      </c>
      <c r="G144" s="2">
        <v>7</v>
      </c>
      <c r="H144" s="2" t="s">
        <v>11</v>
      </c>
      <c r="I144" s="2">
        <f t="shared" si="2"/>
        <v>21000</v>
      </c>
      <c r="J144" s="2"/>
      <c r="K144" s="2"/>
      <c r="L144" s="2"/>
      <c r="M144" s="2"/>
      <c r="N144" s="2"/>
      <c r="O144" s="2">
        <v>494</v>
      </c>
      <c r="P144" s="6">
        <v>44326</v>
      </c>
      <c r="Q144" s="6">
        <v>44331</v>
      </c>
      <c r="S144" s="2" t="b">
        <v>0</v>
      </c>
      <c r="T144" s="2" t="s">
        <v>1681</v>
      </c>
    </row>
    <row r="145" spans="1:20" ht="14.25" customHeight="1">
      <c r="A145" s="2" t="s">
        <v>234</v>
      </c>
      <c r="B145" s="3" t="s">
        <v>1707</v>
      </c>
      <c r="C145" s="3"/>
      <c r="D145" s="2" t="s">
        <v>11</v>
      </c>
      <c r="E145" s="3" t="e">
        <f>SUMIFS('Billing Details'!T:T,'Billing Details'!D:D,'Billing Details'!$J$2,'Billing Details'!B:B,'Billing Details'!C145) * 100/ SUMIFS(I:I,'Billing Details'!D:D,'Billing Details'!$J$2,'Billing Details'!B:B,'Billing Details'!C145)</f>
        <v>#DIV/0!</v>
      </c>
      <c r="F145" s="2">
        <v>100</v>
      </c>
      <c r="G145" s="2">
        <v>1</v>
      </c>
      <c r="H145" s="2" t="s">
        <v>11</v>
      </c>
      <c r="I145" s="2">
        <f t="shared" si="2"/>
        <v>100</v>
      </c>
      <c r="J145" s="2"/>
      <c r="K145" s="2"/>
      <c r="L145" s="2"/>
      <c r="M145" s="2"/>
      <c r="N145" s="2"/>
      <c r="O145" s="2">
        <v>392</v>
      </c>
      <c r="P145" s="6">
        <v>43849</v>
      </c>
      <c r="Q145" s="6">
        <v>43851</v>
      </c>
      <c r="R145" s="2" t="s">
        <v>1683</v>
      </c>
      <c r="S145" s="2" t="b">
        <v>1</v>
      </c>
      <c r="T145" s="2">
        <v>61.54</v>
      </c>
    </row>
    <row r="146" spans="1:20" ht="14.25" customHeight="1">
      <c r="A146" s="2" t="s">
        <v>235</v>
      </c>
      <c r="B146" s="3" t="s">
        <v>1699</v>
      </c>
      <c r="C146" s="3"/>
      <c r="D146" s="2" t="s">
        <v>11</v>
      </c>
      <c r="E146" s="3" t="e">
        <f>SUMIFS('Billing Details'!T:T,'Billing Details'!D:D,'Billing Details'!$J$2,'Billing Details'!B:B,'Billing Details'!C146) * 100/ SUMIFS(I:I,'Billing Details'!D:D,'Billing Details'!$J$2,'Billing Details'!B:B,'Billing Details'!C146)</f>
        <v>#DIV/0!</v>
      </c>
      <c r="F146" s="2">
        <v>4000</v>
      </c>
      <c r="G146" s="2">
        <v>10</v>
      </c>
      <c r="H146" s="2" t="s">
        <v>11</v>
      </c>
      <c r="I146" s="2">
        <f t="shared" si="2"/>
        <v>40000</v>
      </c>
      <c r="J146" s="2"/>
      <c r="K146" s="2"/>
      <c r="L146" s="2"/>
      <c r="M146" s="2"/>
      <c r="N146" s="2"/>
      <c r="O146" s="2">
        <v>317</v>
      </c>
      <c r="P146" s="6">
        <v>44779</v>
      </c>
      <c r="Q146" s="6">
        <v>44781</v>
      </c>
      <c r="R146" s="2" t="s">
        <v>1683</v>
      </c>
      <c r="S146" s="2" t="b">
        <v>1</v>
      </c>
      <c r="T146" s="2">
        <v>29298.800000000003</v>
      </c>
    </row>
    <row r="147" spans="1:20" ht="14.25" customHeight="1">
      <c r="A147" s="2" t="s">
        <v>236</v>
      </c>
      <c r="B147" s="3" t="s">
        <v>1687</v>
      </c>
      <c r="C147" s="3"/>
      <c r="D147" s="2" t="s">
        <v>51</v>
      </c>
      <c r="E147" s="3" t="e">
        <f>SUMIFS('Billing Details'!T:T,'Billing Details'!D:D,'Billing Details'!$J$2,'Billing Details'!B:B,'Billing Details'!C147) * 100/ SUMIFS(I:I,'Billing Details'!D:D,'Billing Details'!$J$2,'Billing Details'!B:B,'Billing Details'!C147)</f>
        <v>#DIV/0!</v>
      </c>
      <c r="F147" s="2" t="s">
        <v>1711</v>
      </c>
      <c r="G147" s="2">
        <v>2</v>
      </c>
      <c r="H147" s="2" t="s">
        <v>51</v>
      </c>
      <c r="I147" s="2">
        <f t="shared" si="2"/>
        <v>2000</v>
      </c>
      <c r="J147" s="2"/>
      <c r="K147" s="2"/>
      <c r="L147" s="2"/>
      <c r="M147" s="2"/>
      <c r="N147" s="2"/>
      <c r="O147" s="2">
        <v>426</v>
      </c>
      <c r="P147" s="6">
        <v>43634</v>
      </c>
      <c r="Q147" s="6">
        <v>43640</v>
      </c>
      <c r="R147" s="2" t="s">
        <v>1696</v>
      </c>
      <c r="S147" s="2" t="b">
        <v>1</v>
      </c>
      <c r="T147" s="2">
        <v>1319.34</v>
      </c>
    </row>
    <row r="148" spans="1:20" ht="14.25" customHeight="1">
      <c r="A148" s="2" t="s">
        <v>237</v>
      </c>
      <c r="B148" s="3" t="s">
        <v>1680</v>
      </c>
      <c r="C148" s="3"/>
      <c r="D148" s="2" t="s">
        <v>29</v>
      </c>
      <c r="E148" s="3" t="e">
        <f>SUMIFS('Billing Details'!T:T,'Billing Details'!D:D,'Billing Details'!$J$2,'Billing Details'!B:B,'Billing Details'!C148) * 100/ SUMIFS(I:I,'Billing Details'!D:D,'Billing Details'!$J$2,'Billing Details'!B:B,'Billing Details'!C148)</f>
        <v>#DIV/0!</v>
      </c>
      <c r="F148" s="2">
        <v>500</v>
      </c>
      <c r="G148" s="2">
        <v>1</v>
      </c>
      <c r="H148" s="2" t="s">
        <v>29</v>
      </c>
      <c r="I148" s="2">
        <f t="shared" si="2"/>
        <v>500</v>
      </c>
      <c r="J148" s="2"/>
      <c r="K148" s="2"/>
      <c r="L148" s="2"/>
      <c r="M148" s="2"/>
      <c r="N148" s="2"/>
      <c r="O148" s="2">
        <v>338</v>
      </c>
      <c r="P148" s="6">
        <v>44320</v>
      </c>
      <c r="Q148" s="6">
        <v>44323</v>
      </c>
      <c r="R148" s="2" t="s">
        <v>1696</v>
      </c>
      <c r="S148" s="2" t="b">
        <v>1</v>
      </c>
      <c r="T148" s="2">
        <v>259.10000000000002</v>
      </c>
    </row>
    <row r="149" spans="1:20" ht="14.25" customHeight="1">
      <c r="A149" s="2" t="s">
        <v>239</v>
      </c>
      <c r="B149" s="3" t="s">
        <v>1697</v>
      </c>
      <c r="C149" s="3"/>
      <c r="D149" s="2" t="s">
        <v>51</v>
      </c>
      <c r="E149" s="3" t="e">
        <f>SUMIFS('Billing Details'!T:T,'Billing Details'!D:D,'Billing Details'!$J$2,'Billing Details'!B:B,'Billing Details'!C149) * 100/ SUMIFS(I:I,'Billing Details'!D:D,'Billing Details'!$J$2,'Billing Details'!B:B,'Billing Details'!C149)</f>
        <v>#DIV/0!</v>
      </c>
      <c r="F149" s="2">
        <v>20000</v>
      </c>
      <c r="G149" s="2">
        <v>10</v>
      </c>
      <c r="H149" s="2" t="s">
        <v>51</v>
      </c>
      <c r="I149" s="2">
        <f t="shared" si="2"/>
        <v>200000</v>
      </c>
      <c r="J149" s="2"/>
      <c r="K149" s="2"/>
      <c r="L149" s="2"/>
      <c r="M149" s="2"/>
      <c r="N149" s="2"/>
      <c r="O149" s="2">
        <v>137</v>
      </c>
      <c r="P149" s="6">
        <v>43960</v>
      </c>
      <c r="Q149" s="6">
        <v>43964</v>
      </c>
      <c r="R149" s="2" t="s">
        <v>1679</v>
      </c>
      <c r="S149" s="2" t="b">
        <v>1</v>
      </c>
      <c r="T149" s="2">
        <v>106845.8</v>
      </c>
    </row>
    <row r="150" spans="1:20" ht="14.25" customHeight="1">
      <c r="A150" s="2" t="s">
        <v>240</v>
      </c>
      <c r="B150" s="3" t="s">
        <v>1693</v>
      </c>
      <c r="C150" s="3"/>
      <c r="D150" s="2" t="s">
        <v>17</v>
      </c>
      <c r="E150" s="3" t="e">
        <f>SUMIFS('Billing Details'!T:T,'Billing Details'!D:D,'Billing Details'!$J$2,'Billing Details'!B:B,'Billing Details'!C150) * 100/ SUMIFS(I:I,'Billing Details'!D:D,'Billing Details'!$J$2,'Billing Details'!B:B,'Billing Details'!C150)</f>
        <v>#DIV/0!</v>
      </c>
      <c r="F150" s="2" t="s">
        <v>1712</v>
      </c>
      <c r="G150" s="2">
        <v>4</v>
      </c>
      <c r="H150" s="2" t="s">
        <v>17</v>
      </c>
      <c r="I150" s="2">
        <f t="shared" si="2"/>
        <v>60000</v>
      </c>
      <c r="J150" s="2"/>
      <c r="K150" s="2"/>
      <c r="L150" s="2"/>
      <c r="M150" s="2"/>
      <c r="N150" s="2"/>
      <c r="O150" s="2">
        <v>438</v>
      </c>
      <c r="P150" s="6">
        <v>44868</v>
      </c>
      <c r="Q150" s="6">
        <v>44871</v>
      </c>
      <c r="R150" s="2" t="s">
        <v>1683</v>
      </c>
      <c r="S150" s="2" t="b">
        <v>1</v>
      </c>
      <c r="T150" s="2">
        <v>51135.96</v>
      </c>
    </row>
    <row r="151" spans="1:20" ht="14.25" customHeight="1">
      <c r="A151" s="2" t="s">
        <v>241</v>
      </c>
      <c r="B151" s="3" t="s">
        <v>1697</v>
      </c>
      <c r="C151" s="3"/>
      <c r="D151" s="2" t="s">
        <v>17</v>
      </c>
      <c r="E151" s="3" t="e">
        <f>SUMIFS('Billing Details'!T:T,'Billing Details'!D:D,'Billing Details'!$J$2,'Billing Details'!B:B,'Billing Details'!C151) * 100/ SUMIFS(I:I,'Billing Details'!D:D,'Billing Details'!$J$2,'Billing Details'!B:B,'Billing Details'!C151)</f>
        <v>#DIV/0!</v>
      </c>
      <c r="F151" s="2">
        <v>20000</v>
      </c>
      <c r="G151" s="2">
        <v>12</v>
      </c>
      <c r="H151" s="2" t="s">
        <v>17</v>
      </c>
      <c r="I151" s="2">
        <f t="shared" si="2"/>
        <v>240000</v>
      </c>
      <c r="J151" s="2"/>
      <c r="K151" s="2"/>
      <c r="L151" s="2"/>
      <c r="M151" s="2"/>
      <c r="N151" s="2"/>
      <c r="O151" s="2">
        <v>247</v>
      </c>
      <c r="P151" s="6">
        <v>44878</v>
      </c>
      <c r="Q151" s="6">
        <v>44883</v>
      </c>
      <c r="R151" s="2" t="s">
        <v>1679</v>
      </c>
      <c r="S151" s="2" t="b">
        <v>1</v>
      </c>
      <c r="T151" s="2">
        <v>137764.79999999999</v>
      </c>
    </row>
    <row r="152" spans="1:20" ht="14.25" customHeight="1">
      <c r="A152" s="2" t="s">
        <v>242</v>
      </c>
      <c r="B152" s="3" t="s">
        <v>1694</v>
      </c>
      <c r="C152" s="3"/>
      <c r="D152" s="2" t="s">
        <v>11</v>
      </c>
      <c r="E152" s="3" t="e">
        <f>SUMIFS('Billing Details'!T:T,'Billing Details'!D:D,'Billing Details'!$J$2,'Billing Details'!B:B,'Billing Details'!C152) * 100/ SUMIFS(I:I,'Billing Details'!D:D,'Billing Details'!$J$2,'Billing Details'!B:B,'Billing Details'!C152)</f>
        <v>#DIV/0!</v>
      </c>
      <c r="F152" s="2">
        <v>2000</v>
      </c>
      <c r="G152" s="2">
        <v>5</v>
      </c>
      <c r="H152" s="2" t="s">
        <v>11</v>
      </c>
      <c r="I152" s="2">
        <f t="shared" si="2"/>
        <v>10000</v>
      </c>
      <c r="J152" s="2"/>
      <c r="K152" s="2"/>
      <c r="L152" s="2"/>
      <c r="M152" s="2"/>
      <c r="N152" s="2"/>
      <c r="O152" s="2">
        <v>179</v>
      </c>
      <c r="P152" s="6">
        <v>44470</v>
      </c>
      <c r="Q152" s="6">
        <v>44473</v>
      </c>
      <c r="R152" s="2" t="s">
        <v>1696</v>
      </c>
      <c r="S152" s="2" t="b">
        <v>1</v>
      </c>
      <c r="T152" s="2">
        <v>8622.85</v>
      </c>
    </row>
    <row r="153" spans="1:20" ht="14.25" customHeight="1">
      <c r="A153" s="2" t="s">
        <v>243</v>
      </c>
      <c r="B153" s="3" t="s">
        <v>1692</v>
      </c>
      <c r="C153" s="3"/>
      <c r="D153" s="2" t="s">
        <v>51</v>
      </c>
      <c r="E153" s="3" t="e">
        <f>SUMIFS('Billing Details'!T:T,'Billing Details'!D:D,'Billing Details'!$J$2,'Billing Details'!B:B,'Billing Details'!C153) * 100/ SUMIFS(I:I,'Billing Details'!D:D,'Billing Details'!$J$2,'Billing Details'!B:B,'Billing Details'!C153)</f>
        <v>#DIV/0!</v>
      </c>
      <c r="F153" s="2">
        <v>8000</v>
      </c>
      <c r="G153" s="2">
        <v>3</v>
      </c>
      <c r="H153" s="2" t="s">
        <v>51</v>
      </c>
      <c r="I153" s="2">
        <f t="shared" si="2"/>
        <v>24000</v>
      </c>
      <c r="J153" s="2"/>
      <c r="K153" s="2"/>
      <c r="L153" s="2"/>
      <c r="M153" s="2"/>
      <c r="N153" s="2"/>
      <c r="O153" s="2">
        <v>460</v>
      </c>
      <c r="P153" s="6">
        <v>44344</v>
      </c>
      <c r="Q153" s="6">
        <v>44347</v>
      </c>
      <c r="R153" s="2" t="s">
        <v>1679</v>
      </c>
      <c r="S153" s="2" t="b">
        <v>1</v>
      </c>
      <c r="T153" s="2">
        <v>13038.27</v>
      </c>
    </row>
    <row r="154" spans="1:20" ht="14.25" customHeight="1">
      <c r="A154" s="2" t="s">
        <v>244</v>
      </c>
      <c r="B154" s="3" t="s">
        <v>1699</v>
      </c>
      <c r="C154" s="3"/>
      <c r="D154" s="2" t="s">
        <v>29</v>
      </c>
      <c r="E154" s="3" t="e">
        <f>SUMIFS('Billing Details'!T:T,'Billing Details'!D:D,'Billing Details'!$J$2,'Billing Details'!B:B,'Billing Details'!C154) * 100/ SUMIFS(I:I,'Billing Details'!D:D,'Billing Details'!$J$2,'Billing Details'!B:B,'Billing Details'!C154)</f>
        <v>#DIV/0!</v>
      </c>
      <c r="F154" s="2">
        <v>4000</v>
      </c>
      <c r="G154" s="2">
        <v>10</v>
      </c>
      <c r="H154" s="2" t="s">
        <v>29</v>
      </c>
      <c r="I154" s="2">
        <f t="shared" si="2"/>
        <v>40000</v>
      </c>
      <c r="J154" s="2"/>
      <c r="K154" s="2"/>
      <c r="L154" s="2"/>
      <c r="M154" s="2"/>
      <c r="N154" s="2"/>
      <c r="O154" s="2">
        <v>426</v>
      </c>
      <c r="P154" s="6">
        <v>44551</v>
      </c>
      <c r="Q154" s="6">
        <v>44557</v>
      </c>
      <c r="R154" s="2" t="s">
        <v>1683</v>
      </c>
      <c r="S154" s="2" t="b">
        <v>1</v>
      </c>
      <c r="T154" s="2">
        <v>35399.4</v>
      </c>
    </row>
    <row r="155" spans="1:20" ht="14.25" customHeight="1">
      <c r="A155" s="2" t="s">
        <v>245</v>
      </c>
      <c r="B155" s="3" t="s">
        <v>1678</v>
      </c>
      <c r="C155" s="3"/>
      <c r="D155" s="2" t="s">
        <v>11</v>
      </c>
      <c r="E155" s="3" t="e">
        <f>SUMIFS('Billing Details'!T:T,'Billing Details'!D:D,'Billing Details'!$J$2,'Billing Details'!B:B,'Billing Details'!C155) * 100/ SUMIFS(I:I,'Billing Details'!D:D,'Billing Details'!$J$2,'Billing Details'!B:B,'Billing Details'!C155)</f>
        <v>#DIV/0!</v>
      </c>
      <c r="F155" s="2" t="s">
        <v>1701</v>
      </c>
      <c r="G155" s="2">
        <v>5</v>
      </c>
      <c r="H155" s="2" t="s">
        <v>11</v>
      </c>
      <c r="I155" s="2">
        <f t="shared" si="2"/>
        <v>60000</v>
      </c>
      <c r="J155" s="2"/>
      <c r="K155" s="2"/>
      <c r="L155" s="2"/>
      <c r="M155" s="2"/>
      <c r="N155" s="2"/>
      <c r="O155" s="2">
        <v>409</v>
      </c>
      <c r="P155" s="6">
        <v>43599</v>
      </c>
      <c r="Q155" s="6">
        <v>43601</v>
      </c>
      <c r="R155" s="2" t="s">
        <v>1685</v>
      </c>
      <c r="S155" s="2" t="b">
        <v>1</v>
      </c>
      <c r="T155" s="2">
        <v>44585.9</v>
      </c>
    </row>
    <row r="156" spans="1:20" ht="14.25" customHeight="1">
      <c r="A156" s="2" t="s">
        <v>246</v>
      </c>
      <c r="B156" s="3" t="s">
        <v>1705</v>
      </c>
      <c r="C156" s="3"/>
      <c r="D156" s="2" t="s">
        <v>11</v>
      </c>
      <c r="E156" s="3" t="e">
        <f>SUMIFS('Billing Details'!T:T,'Billing Details'!D:D,'Billing Details'!$J$2,'Billing Details'!B:B,'Billing Details'!C156) * 100/ SUMIFS(I:I,'Billing Details'!D:D,'Billing Details'!$J$2,'Billing Details'!B:B,'Billing Details'!C156)</f>
        <v>#DIV/0!</v>
      </c>
      <c r="F156" s="2" t="s">
        <v>1706</v>
      </c>
      <c r="G156" s="2">
        <v>1</v>
      </c>
      <c r="H156" s="2" t="s">
        <v>11</v>
      </c>
      <c r="I156" s="2">
        <f t="shared" si="2"/>
        <v>800</v>
      </c>
      <c r="J156" s="2"/>
      <c r="K156" s="2"/>
      <c r="L156" s="2"/>
      <c r="M156" s="2"/>
      <c r="N156" s="2"/>
      <c r="O156" s="2">
        <v>442</v>
      </c>
      <c r="P156" s="6">
        <v>43648</v>
      </c>
      <c r="Q156" s="6">
        <v>43650</v>
      </c>
      <c r="R156" s="2" t="s">
        <v>1700</v>
      </c>
      <c r="S156" s="2" t="b">
        <v>1</v>
      </c>
      <c r="T156" s="2">
        <v>531.89</v>
      </c>
    </row>
    <row r="157" spans="1:20" ht="14.25" customHeight="1">
      <c r="A157" s="2" t="s">
        <v>247</v>
      </c>
      <c r="B157" s="3" t="s">
        <v>1692</v>
      </c>
      <c r="C157" s="3"/>
      <c r="D157" s="2" t="s">
        <v>11</v>
      </c>
      <c r="E157" s="3" t="e">
        <f>SUMIFS('Billing Details'!T:T,'Billing Details'!D:D,'Billing Details'!$J$2,'Billing Details'!B:B,'Billing Details'!C157) * 100/ SUMIFS(I:I,'Billing Details'!D:D,'Billing Details'!$J$2,'Billing Details'!B:B,'Billing Details'!C157)</f>
        <v>#DIV/0!</v>
      </c>
      <c r="F157" s="2" t="s">
        <v>1704</v>
      </c>
      <c r="G157" s="2">
        <v>3</v>
      </c>
      <c r="H157" s="2" t="s">
        <v>11</v>
      </c>
      <c r="I157" s="2">
        <f t="shared" si="2"/>
        <v>24000</v>
      </c>
      <c r="J157" s="2"/>
      <c r="K157" s="2"/>
      <c r="L157" s="2"/>
      <c r="M157" s="2"/>
      <c r="N157" s="2"/>
      <c r="O157" s="2">
        <v>362</v>
      </c>
      <c r="P157" s="6">
        <v>43776</v>
      </c>
      <c r="Q157" s="6">
        <v>43782</v>
      </c>
      <c r="R157" s="2" t="s">
        <v>1683</v>
      </c>
      <c r="S157" s="2" t="b">
        <v>1</v>
      </c>
      <c r="T157" s="2">
        <v>20033.97</v>
      </c>
    </row>
    <row r="158" spans="1:20" ht="14.25" customHeight="1">
      <c r="A158" s="2" t="s">
        <v>249</v>
      </c>
      <c r="B158" s="3" t="s">
        <v>1692</v>
      </c>
      <c r="C158" s="3"/>
      <c r="D158" s="2" t="s">
        <v>11</v>
      </c>
      <c r="E158" s="3" t="e">
        <f>SUMIFS('Billing Details'!T:T,'Billing Details'!D:D,'Billing Details'!$J$2,'Billing Details'!B:B,'Billing Details'!C158) * 100/ SUMIFS(I:I,'Billing Details'!D:D,'Billing Details'!$J$2,'Billing Details'!B:B,'Billing Details'!C158)</f>
        <v>#DIV/0!</v>
      </c>
      <c r="F158" s="2">
        <v>8000</v>
      </c>
      <c r="G158" s="2">
        <v>3</v>
      </c>
      <c r="H158" s="2" t="s">
        <v>11</v>
      </c>
      <c r="I158" s="2">
        <f t="shared" si="2"/>
        <v>24000</v>
      </c>
      <c r="J158" s="2"/>
      <c r="K158" s="2"/>
      <c r="L158" s="2"/>
      <c r="M158" s="2"/>
      <c r="N158" s="2"/>
      <c r="O158" s="2">
        <v>279</v>
      </c>
      <c r="P158" s="6">
        <v>44183</v>
      </c>
      <c r="Q158" s="6">
        <v>44189</v>
      </c>
      <c r="R158" s="2" t="s">
        <v>1696</v>
      </c>
      <c r="S158" s="2" t="b">
        <v>1</v>
      </c>
      <c r="T158" s="2">
        <v>12658.14</v>
      </c>
    </row>
    <row r="159" spans="1:20" ht="14.25" customHeight="1">
      <c r="A159" s="2" t="s">
        <v>250</v>
      </c>
      <c r="B159" s="3" t="s">
        <v>1707</v>
      </c>
      <c r="C159" s="3"/>
      <c r="D159" s="2" t="s">
        <v>11</v>
      </c>
      <c r="E159" s="3" t="e">
        <f>SUMIFS('Billing Details'!T:T,'Billing Details'!D:D,'Billing Details'!$J$2,'Billing Details'!B:B,'Billing Details'!C159) * 100/ SUMIFS(I:I,'Billing Details'!D:D,'Billing Details'!$J$2,'Billing Details'!B:B,'Billing Details'!C159)</f>
        <v>#DIV/0!</v>
      </c>
      <c r="F159" s="2" t="s">
        <v>1710</v>
      </c>
      <c r="G159" s="2">
        <v>1</v>
      </c>
      <c r="H159" s="2" t="s">
        <v>11</v>
      </c>
      <c r="I159" s="2">
        <f t="shared" si="2"/>
        <v>100</v>
      </c>
      <c r="J159" s="2"/>
      <c r="K159" s="2"/>
      <c r="L159" s="2"/>
      <c r="M159" s="2"/>
      <c r="N159" s="2"/>
      <c r="O159" s="2">
        <v>267</v>
      </c>
      <c r="P159" s="6">
        <v>43980</v>
      </c>
      <c r="Q159" s="6">
        <v>43985</v>
      </c>
      <c r="R159" s="2" t="s">
        <v>1696</v>
      </c>
      <c r="S159" s="2" t="b">
        <v>1</v>
      </c>
      <c r="T159" s="2">
        <v>64.28</v>
      </c>
    </row>
    <row r="160" spans="1:20" ht="14.25" customHeight="1">
      <c r="A160" s="2" t="s">
        <v>252</v>
      </c>
      <c r="B160" s="3" t="s">
        <v>1705</v>
      </c>
      <c r="C160" s="3"/>
      <c r="D160" s="2" t="s">
        <v>29</v>
      </c>
      <c r="E160" s="3" t="e">
        <f>SUMIFS('Billing Details'!T:T,'Billing Details'!D:D,'Billing Details'!$J$2,'Billing Details'!B:B,'Billing Details'!C160) * 100/ SUMIFS(I:I,'Billing Details'!D:D,'Billing Details'!$J$2,'Billing Details'!B:B,'Billing Details'!C160)</f>
        <v>#DIV/0!</v>
      </c>
      <c r="F160" s="2">
        <v>800</v>
      </c>
      <c r="G160" s="2">
        <v>1</v>
      </c>
      <c r="H160" s="2" t="s">
        <v>29</v>
      </c>
      <c r="I160" s="2">
        <f t="shared" si="2"/>
        <v>800</v>
      </c>
      <c r="J160" s="2"/>
      <c r="K160" s="2"/>
      <c r="L160" s="2"/>
      <c r="M160" s="2"/>
      <c r="N160" s="2"/>
      <c r="O160" s="2">
        <v>424</v>
      </c>
      <c r="P160" s="6">
        <v>44352</v>
      </c>
      <c r="Q160" s="6">
        <v>44355</v>
      </c>
      <c r="R160" s="2" t="s">
        <v>1679</v>
      </c>
      <c r="S160" s="2" t="b">
        <v>1</v>
      </c>
      <c r="T160" s="2">
        <v>632.6</v>
      </c>
    </row>
    <row r="161" spans="1:20" ht="14.25" customHeight="1">
      <c r="A161" s="2" t="s">
        <v>254</v>
      </c>
      <c r="B161" s="3" t="s">
        <v>1697</v>
      </c>
      <c r="C161" s="3"/>
      <c r="D161" s="2" t="s">
        <v>29</v>
      </c>
      <c r="E161" s="3" t="e">
        <f>SUMIFS('Billing Details'!T:T,'Billing Details'!D:D,'Billing Details'!$J$2,'Billing Details'!B:B,'Billing Details'!C161) * 100/ SUMIFS(I:I,'Billing Details'!D:D,'Billing Details'!$J$2,'Billing Details'!B:B,'Billing Details'!C161)</f>
        <v>#DIV/0!</v>
      </c>
      <c r="F161" s="2">
        <v>20000</v>
      </c>
      <c r="G161" s="2">
        <v>15</v>
      </c>
      <c r="H161" s="2" t="s">
        <v>29</v>
      </c>
      <c r="I161" s="2">
        <f t="shared" si="2"/>
        <v>300000</v>
      </c>
      <c r="J161" s="2"/>
      <c r="K161" s="2"/>
      <c r="L161" s="2"/>
      <c r="M161" s="2"/>
      <c r="N161" s="2"/>
      <c r="O161" s="2">
        <v>127</v>
      </c>
      <c r="P161" s="6">
        <v>44517</v>
      </c>
      <c r="Q161" s="6">
        <v>44520</v>
      </c>
      <c r="R161" s="2" t="s">
        <v>1696</v>
      </c>
      <c r="S161" s="2" t="b">
        <v>1</v>
      </c>
      <c r="T161" s="2">
        <v>198697.35</v>
      </c>
    </row>
    <row r="162" spans="1:20" ht="14.25" customHeight="1">
      <c r="A162" s="2" t="s">
        <v>255</v>
      </c>
      <c r="B162" s="3" t="s">
        <v>1693</v>
      </c>
      <c r="C162" s="3"/>
      <c r="D162" s="2" t="s">
        <v>51</v>
      </c>
      <c r="E162" s="3" t="e">
        <f>SUMIFS('Billing Details'!T:T,'Billing Details'!D:D,'Billing Details'!$J$2,'Billing Details'!B:B,'Billing Details'!C162) * 100/ SUMIFS(I:I,'Billing Details'!D:D,'Billing Details'!$J$2,'Billing Details'!B:B,'Billing Details'!C162)</f>
        <v>#DIV/0!</v>
      </c>
      <c r="F162" s="2">
        <v>15000</v>
      </c>
      <c r="G162" s="2">
        <v>4</v>
      </c>
      <c r="H162" s="2" t="s">
        <v>51</v>
      </c>
      <c r="I162" s="2">
        <f t="shared" si="2"/>
        <v>60000</v>
      </c>
      <c r="J162" s="2"/>
      <c r="K162" s="2"/>
      <c r="L162" s="2"/>
      <c r="M162" s="2"/>
      <c r="N162" s="2"/>
      <c r="O162" s="2">
        <v>134</v>
      </c>
      <c r="P162" s="6">
        <v>43747</v>
      </c>
      <c r="Q162" s="6">
        <v>43752</v>
      </c>
      <c r="R162" s="2" t="s">
        <v>1683</v>
      </c>
      <c r="S162" s="2" t="b">
        <v>1</v>
      </c>
      <c r="T162" s="2">
        <v>47214.76</v>
      </c>
    </row>
    <row r="163" spans="1:20" ht="14.25" customHeight="1">
      <c r="A163" s="2" t="s">
        <v>256</v>
      </c>
      <c r="B163" s="3" t="s">
        <v>1693</v>
      </c>
      <c r="C163" s="3"/>
      <c r="D163" s="2" t="s">
        <v>11</v>
      </c>
      <c r="E163" s="3" t="e">
        <f>SUMIFS('Billing Details'!T:T,'Billing Details'!D:D,'Billing Details'!$J$2,'Billing Details'!B:B,'Billing Details'!C163) * 100/ SUMIFS(I:I,'Billing Details'!D:D,'Billing Details'!$J$2,'Billing Details'!B:B,'Billing Details'!C163)</f>
        <v>#DIV/0!</v>
      </c>
      <c r="F163" s="2">
        <v>15000</v>
      </c>
      <c r="G163" s="2">
        <v>4</v>
      </c>
      <c r="H163" s="2" t="s">
        <v>11</v>
      </c>
      <c r="I163" s="2">
        <f t="shared" si="2"/>
        <v>60000</v>
      </c>
      <c r="J163" s="2"/>
      <c r="K163" s="2"/>
      <c r="L163" s="2"/>
      <c r="M163" s="2"/>
      <c r="N163" s="2"/>
      <c r="O163" s="2">
        <v>429</v>
      </c>
      <c r="P163" s="6">
        <v>44478</v>
      </c>
      <c r="Q163" s="6">
        <v>44483</v>
      </c>
      <c r="R163" s="2" t="s">
        <v>1685</v>
      </c>
      <c r="S163" s="2" t="b">
        <v>1</v>
      </c>
      <c r="T163" s="2">
        <v>47381.56</v>
      </c>
    </row>
    <row r="164" spans="1:20" ht="14.25" customHeight="1">
      <c r="A164" s="2" t="s">
        <v>257</v>
      </c>
      <c r="B164" s="3" t="s">
        <v>1682</v>
      </c>
      <c r="C164" s="3"/>
      <c r="D164" s="2" t="s">
        <v>17</v>
      </c>
      <c r="E164" s="3" t="e">
        <f>SUMIFS('Billing Details'!T:T,'Billing Details'!D:D,'Billing Details'!$J$2,'Billing Details'!B:B,'Billing Details'!C164) * 100/ SUMIFS(I:I,'Billing Details'!D:D,'Billing Details'!$J$2,'Billing Details'!B:B,'Billing Details'!C164)</f>
        <v>#DIV/0!</v>
      </c>
      <c r="F164" s="2">
        <v>6000</v>
      </c>
      <c r="G164" s="2">
        <v>4</v>
      </c>
      <c r="H164" s="2" t="s">
        <v>17</v>
      </c>
      <c r="I164" s="2">
        <f t="shared" si="2"/>
        <v>24000</v>
      </c>
      <c r="J164" s="2"/>
      <c r="K164" s="2"/>
      <c r="L164" s="2"/>
      <c r="M164" s="2"/>
      <c r="N164" s="2"/>
      <c r="O164" s="2">
        <v>181</v>
      </c>
      <c r="P164" s="6">
        <v>44343</v>
      </c>
      <c r="Q164" s="6">
        <v>44349</v>
      </c>
      <c r="R164" s="2" t="s">
        <v>1683</v>
      </c>
      <c r="S164" s="2" t="b">
        <v>1</v>
      </c>
      <c r="T164" s="2">
        <v>17921.32</v>
      </c>
    </row>
    <row r="165" spans="1:20" ht="14.25" customHeight="1">
      <c r="A165" s="2" t="s">
        <v>258</v>
      </c>
      <c r="B165" s="3" t="s">
        <v>1688</v>
      </c>
      <c r="C165" s="3"/>
      <c r="D165" s="2" t="s">
        <v>29</v>
      </c>
      <c r="E165" s="3" t="e">
        <f>SUMIFS('Billing Details'!T:T,'Billing Details'!D:D,'Billing Details'!$J$2,'Billing Details'!B:B,'Billing Details'!C165) * 100/ SUMIFS(I:I,'Billing Details'!D:D,'Billing Details'!$J$2,'Billing Details'!B:B,'Billing Details'!C165)</f>
        <v>#DIV/0!</v>
      </c>
      <c r="F165" s="2" t="s">
        <v>1703</v>
      </c>
      <c r="G165" s="2">
        <v>4</v>
      </c>
      <c r="H165" s="2" t="s">
        <v>29</v>
      </c>
      <c r="I165" s="2">
        <f t="shared" si="2"/>
        <v>40000</v>
      </c>
      <c r="J165" s="2"/>
      <c r="K165" s="2"/>
      <c r="L165" s="2"/>
      <c r="M165" s="2"/>
      <c r="N165" s="2"/>
      <c r="O165" s="2">
        <v>318</v>
      </c>
      <c r="P165" s="6">
        <v>45154</v>
      </c>
      <c r="Q165" s="6">
        <v>45156</v>
      </c>
      <c r="R165" s="2" t="s">
        <v>1700</v>
      </c>
      <c r="S165" s="2" t="b">
        <v>1</v>
      </c>
      <c r="T165" s="2">
        <v>28057</v>
      </c>
    </row>
    <row r="166" spans="1:20" ht="14.25" customHeight="1">
      <c r="A166" s="2" t="s">
        <v>259</v>
      </c>
      <c r="B166" s="3" t="s">
        <v>1684</v>
      </c>
      <c r="C166" s="3"/>
      <c r="D166" s="2" t="s">
        <v>11</v>
      </c>
      <c r="E166" s="3" t="e">
        <f>SUMIFS('Billing Details'!T:T,'Billing Details'!D:D,'Billing Details'!$J$2,'Billing Details'!B:B,'Billing Details'!C166) * 100/ SUMIFS(I:I,'Billing Details'!D:D,'Billing Details'!$J$2,'Billing Details'!B:B,'Billing Details'!C166)</f>
        <v>#DIV/0!</v>
      </c>
      <c r="F166" s="2" t="s">
        <v>1702</v>
      </c>
      <c r="G166" s="2">
        <v>6</v>
      </c>
      <c r="H166" s="2" t="s">
        <v>11</v>
      </c>
      <c r="I166" s="2">
        <f t="shared" si="2"/>
        <v>18000</v>
      </c>
      <c r="J166" s="2"/>
      <c r="K166" s="2"/>
      <c r="L166" s="2"/>
      <c r="M166" s="2"/>
      <c r="N166" s="2"/>
      <c r="O166" s="2">
        <v>494</v>
      </c>
      <c r="P166" s="6">
        <v>44306</v>
      </c>
      <c r="Q166" s="6">
        <v>44308</v>
      </c>
      <c r="S166" s="2" t="b">
        <v>0</v>
      </c>
      <c r="T166" s="2" t="s">
        <v>1681</v>
      </c>
    </row>
    <row r="167" spans="1:20" ht="14.25" customHeight="1">
      <c r="A167" s="2" t="s">
        <v>260</v>
      </c>
      <c r="B167" s="3" t="s">
        <v>1688</v>
      </c>
      <c r="C167" s="3"/>
      <c r="D167" s="2" t="s">
        <v>51</v>
      </c>
      <c r="E167" s="3" t="e">
        <f>SUMIFS('Billing Details'!T:T,'Billing Details'!D:D,'Billing Details'!$J$2,'Billing Details'!B:B,'Billing Details'!C167) * 100/ SUMIFS(I:I,'Billing Details'!D:D,'Billing Details'!$J$2,'Billing Details'!B:B,'Billing Details'!C167)</f>
        <v>#DIV/0!</v>
      </c>
      <c r="F167" s="2" t="s">
        <v>1703</v>
      </c>
      <c r="G167" s="2">
        <v>2</v>
      </c>
      <c r="H167" s="2" t="s">
        <v>51</v>
      </c>
      <c r="I167" s="2">
        <f t="shared" si="2"/>
        <v>20000</v>
      </c>
      <c r="J167" s="2"/>
      <c r="K167" s="2"/>
      <c r="L167" s="2"/>
      <c r="M167" s="2"/>
      <c r="N167" s="2"/>
      <c r="O167" s="2">
        <v>252</v>
      </c>
      <c r="P167" s="6">
        <v>44863</v>
      </c>
      <c r="Q167" s="6">
        <v>44868</v>
      </c>
      <c r="S167" s="2" t="b">
        <v>0</v>
      </c>
      <c r="T167" s="2" t="s">
        <v>1681</v>
      </c>
    </row>
    <row r="168" spans="1:20" ht="14.25" customHeight="1">
      <c r="A168" s="2" t="s">
        <v>261</v>
      </c>
      <c r="B168" s="3" t="s">
        <v>1691</v>
      </c>
      <c r="C168" s="3"/>
      <c r="D168" s="2" t="s">
        <v>29</v>
      </c>
      <c r="E168" s="3" t="e">
        <f>SUMIFS('Billing Details'!T:T,'Billing Details'!D:D,'Billing Details'!$J$2,'Billing Details'!B:B,'Billing Details'!C168) * 100/ SUMIFS(I:I,'Billing Details'!D:D,'Billing Details'!$J$2,'Billing Details'!B:B,'Billing Details'!C168)</f>
        <v>#DIV/0!</v>
      </c>
      <c r="F168" s="2">
        <v>25000</v>
      </c>
      <c r="G168" s="2">
        <v>10</v>
      </c>
      <c r="H168" s="2" t="s">
        <v>29</v>
      </c>
      <c r="I168" s="2">
        <f t="shared" si="2"/>
        <v>250000</v>
      </c>
      <c r="J168" s="2"/>
      <c r="K168" s="2"/>
      <c r="L168" s="2"/>
      <c r="M168" s="2"/>
      <c r="N168" s="2"/>
      <c r="O168" s="2">
        <v>399</v>
      </c>
      <c r="P168" s="6">
        <v>43888</v>
      </c>
      <c r="Q168" s="6">
        <v>43890</v>
      </c>
      <c r="R168" s="2" t="s">
        <v>1700</v>
      </c>
      <c r="S168" s="2" t="b">
        <v>1</v>
      </c>
      <c r="T168" s="2">
        <v>203806.19999999998</v>
      </c>
    </row>
    <row r="169" spans="1:20" ht="14.25" customHeight="1">
      <c r="A169" s="2" t="s">
        <v>263</v>
      </c>
      <c r="B169" s="3" t="s">
        <v>1707</v>
      </c>
      <c r="C169" s="3"/>
      <c r="D169" s="2" t="s">
        <v>17</v>
      </c>
      <c r="E169" s="3" t="e">
        <f>SUMIFS('Billing Details'!T:T,'Billing Details'!D:D,'Billing Details'!$J$2,'Billing Details'!B:B,'Billing Details'!C169) * 100/ SUMIFS(I:I,'Billing Details'!D:D,'Billing Details'!$J$2,'Billing Details'!B:B,'Billing Details'!C169)</f>
        <v>#DIV/0!</v>
      </c>
      <c r="F169" s="2">
        <v>100</v>
      </c>
      <c r="G169" s="2">
        <v>1</v>
      </c>
      <c r="H169" s="2" t="s">
        <v>17</v>
      </c>
      <c r="I169" s="2">
        <f t="shared" si="2"/>
        <v>100</v>
      </c>
      <c r="J169" s="2"/>
      <c r="K169" s="2"/>
      <c r="L169" s="2"/>
      <c r="M169" s="2"/>
      <c r="N169" s="2"/>
      <c r="O169" s="2">
        <v>188</v>
      </c>
      <c r="P169" s="6">
        <v>45313</v>
      </c>
      <c r="Q169" s="6">
        <v>45317</v>
      </c>
      <c r="R169" s="2" t="s">
        <v>1696</v>
      </c>
      <c r="S169" s="2" t="b">
        <v>1</v>
      </c>
      <c r="T169" s="2">
        <v>72.98</v>
      </c>
    </row>
    <row r="170" spans="1:20" ht="14.25" customHeight="1">
      <c r="A170" s="2" t="s">
        <v>265</v>
      </c>
      <c r="B170" s="3" t="s">
        <v>1684</v>
      </c>
      <c r="C170" s="3"/>
      <c r="D170" s="2" t="s">
        <v>17</v>
      </c>
      <c r="E170" s="3" t="e">
        <f>SUMIFS('Billing Details'!T:T,'Billing Details'!D:D,'Billing Details'!$J$2,'Billing Details'!B:B,'Billing Details'!C170) * 100/ SUMIFS(I:I,'Billing Details'!D:D,'Billing Details'!$J$2,'Billing Details'!B:B,'Billing Details'!C170)</f>
        <v>#DIV/0!</v>
      </c>
      <c r="F170" s="2">
        <v>3000</v>
      </c>
      <c r="G170" s="2">
        <v>7</v>
      </c>
      <c r="H170" s="2" t="s">
        <v>17</v>
      </c>
      <c r="I170" s="2">
        <f t="shared" si="2"/>
        <v>21000</v>
      </c>
      <c r="J170" s="2"/>
      <c r="K170" s="2"/>
      <c r="L170" s="2"/>
      <c r="M170" s="2"/>
      <c r="N170" s="2"/>
      <c r="O170" s="2">
        <v>388</v>
      </c>
      <c r="P170" s="6">
        <v>45040</v>
      </c>
      <c r="Q170" s="6">
        <v>45044</v>
      </c>
      <c r="R170" s="2" t="s">
        <v>1700</v>
      </c>
      <c r="S170" s="2" t="b">
        <v>1</v>
      </c>
      <c r="T170" s="2">
        <v>17316.740000000002</v>
      </c>
    </row>
    <row r="171" spans="1:20" ht="14.25" customHeight="1">
      <c r="A171" s="2" t="s">
        <v>266</v>
      </c>
      <c r="B171" s="3" t="s">
        <v>1688</v>
      </c>
      <c r="C171" s="3"/>
      <c r="D171" s="2" t="s">
        <v>51</v>
      </c>
      <c r="E171" s="3" t="e">
        <f>SUMIFS('Billing Details'!T:T,'Billing Details'!D:D,'Billing Details'!$J$2,'Billing Details'!B:B,'Billing Details'!C171) * 100/ SUMIFS(I:I,'Billing Details'!D:D,'Billing Details'!$J$2,'Billing Details'!B:B,'Billing Details'!C171)</f>
        <v>#DIV/0!</v>
      </c>
      <c r="F171" s="2" t="s">
        <v>1703</v>
      </c>
      <c r="G171" s="2">
        <v>2</v>
      </c>
      <c r="H171" s="2" t="s">
        <v>51</v>
      </c>
      <c r="I171" s="2">
        <f t="shared" si="2"/>
        <v>20000</v>
      </c>
      <c r="J171" s="2"/>
      <c r="K171" s="2"/>
      <c r="L171" s="2"/>
      <c r="M171" s="2"/>
      <c r="N171" s="2"/>
      <c r="O171" s="2">
        <v>263</v>
      </c>
      <c r="P171" s="6">
        <v>44330</v>
      </c>
      <c r="Q171" s="6">
        <v>44332</v>
      </c>
      <c r="R171" s="2" t="s">
        <v>1700</v>
      </c>
      <c r="S171" s="2" t="b">
        <v>1</v>
      </c>
      <c r="T171" s="2">
        <v>12759.74</v>
      </c>
    </row>
    <row r="172" spans="1:20" ht="14.25" customHeight="1">
      <c r="A172" s="2" t="s">
        <v>268</v>
      </c>
      <c r="B172" s="3" t="s">
        <v>1707</v>
      </c>
      <c r="C172" s="3"/>
      <c r="D172" s="2" t="s">
        <v>11</v>
      </c>
      <c r="E172" s="3" t="e">
        <f>SUMIFS('Billing Details'!T:T,'Billing Details'!D:D,'Billing Details'!$J$2,'Billing Details'!B:B,'Billing Details'!C172) * 100/ SUMIFS(I:I,'Billing Details'!D:D,'Billing Details'!$J$2,'Billing Details'!B:B,'Billing Details'!C172)</f>
        <v>#DIV/0!</v>
      </c>
      <c r="F172" s="2" t="s">
        <v>1710</v>
      </c>
      <c r="G172" s="2">
        <v>1</v>
      </c>
      <c r="H172" s="2" t="s">
        <v>11</v>
      </c>
      <c r="I172" s="2">
        <f t="shared" si="2"/>
        <v>100</v>
      </c>
      <c r="J172" s="2"/>
      <c r="K172" s="2"/>
      <c r="L172" s="2"/>
      <c r="M172" s="2"/>
      <c r="N172" s="2"/>
      <c r="O172" s="2">
        <v>346</v>
      </c>
      <c r="P172" s="6">
        <v>45073</v>
      </c>
      <c r="Q172" s="6">
        <v>45077</v>
      </c>
      <c r="R172" s="2" t="s">
        <v>1700</v>
      </c>
      <c r="S172" s="2" t="b">
        <v>1</v>
      </c>
      <c r="T172" s="2">
        <v>83.26</v>
      </c>
    </row>
    <row r="173" spans="1:20" ht="14.25" customHeight="1">
      <c r="A173" s="2" t="s">
        <v>269</v>
      </c>
      <c r="B173" s="3" t="s">
        <v>1687</v>
      </c>
      <c r="C173" s="3"/>
      <c r="D173" s="2" t="s">
        <v>17</v>
      </c>
      <c r="E173" s="3" t="e">
        <f>SUMIFS('Billing Details'!T:T,'Billing Details'!D:D,'Billing Details'!$J$2,'Billing Details'!B:B,'Billing Details'!C173) * 100/ SUMIFS(I:I,'Billing Details'!D:D,'Billing Details'!$J$2,'Billing Details'!B:B,'Billing Details'!C173)</f>
        <v>#DIV/0!</v>
      </c>
      <c r="F173" s="2" t="s">
        <v>1711</v>
      </c>
      <c r="G173" s="2">
        <v>3</v>
      </c>
      <c r="H173" s="2" t="s">
        <v>17</v>
      </c>
      <c r="I173" s="2">
        <f t="shared" si="2"/>
        <v>3000</v>
      </c>
      <c r="J173" s="2"/>
      <c r="K173" s="2"/>
      <c r="L173" s="2"/>
      <c r="M173" s="2"/>
      <c r="N173" s="2"/>
      <c r="O173" s="2">
        <v>156</v>
      </c>
      <c r="P173" s="6">
        <v>44343</v>
      </c>
      <c r="Q173" s="6">
        <v>44348</v>
      </c>
      <c r="S173" s="2" t="b">
        <v>0</v>
      </c>
      <c r="T173" s="2" t="s">
        <v>1681</v>
      </c>
    </row>
    <row r="174" spans="1:20" ht="14.25" customHeight="1">
      <c r="A174" s="2" t="s">
        <v>270</v>
      </c>
      <c r="B174" s="3" t="s">
        <v>1707</v>
      </c>
      <c r="C174" s="3"/>
      <c r="D174" s="2" t="s">
        <v>51</v>
      </c>
      <c r="E174" s="3" t="e">
        <f>SUMIFS('Billing Details'!T:T,'Billing Details'!D:D,'Billing Details'!$J$2,'Billing Details'!B:B,'Billing Details'!C174) * 100/ SUMIFS(I:I,'Billing Details'!D:D,'Billing Details'!$J$2,'Billing Details'!B:B,'Billing Details'!C174)</f>
        <v>#DIV/0!</v>
      </c>
      <c r="F174" s="2">
        <v>100</v>
      </c>
      <c r="G174" s="2">
        <v>1</v>
      </c>
      <c r="H174" s="2" t="s">
        <v>51</v>
      </c>
      <c r="I174" s="2">
        <f t="shared" si="2"/>
        <v>100</v>
      </c>
      <c r="J174" s="2"/>
      <c r="K174" s="2"/>
      <c r="L174" s="2"/>
      <c r="M174" s="2"/>
      <c r="N174" s="2"/>
      <c r="O174" s="2">
        <v>245</v>
      </c>
      <c r="P174" s="6">
        <v>43893</v>
      </c>
      <c r="Q174" s="6">
        <v>43895</v>
      </c>
      <c r="S174" s="2" t="b">
        <v>0</v>
      </c>
      <c r="T174" s="2" t="s">
        <v>1681</v>
      </c>
    </row>
    <row r="175" spans="1:20" ht="14.25" customHeight="1">
      <c r="A175" s="2" t="s">
        <v>271</v>
      </c>
      <c r="B175" s="3" t="s">
        <v>1687</v>
      </c>
      <c r="C175" s="3"/>
      <c r="D175" s="2" t="s">
        <v>11</v>
      </c>
      <c r="E175" s="3" t="e">
        <f>SUMIFS('Billing Details'!T:T,'Billing Details'!D:D,'Billing Details'!$J$2,'Billing Details'!B:B,'Billing Details'!C175) * 100/ SUMIFS(I:I,'Billing Details'!D:D,'Billing Details'!$J$2,'Billing Details'!B:B,'Billing Details'!C175)</f>
        <v>#DIV/0!</v>
      </c>
      <c r="F175" s="2">
        <v>1000</v>
      </c>
      <c r="G175" s="2">
        <v>3</v>
      </c>
      <c r="H175" s="2" t="s">
        <v>11</v>
      </c>
      <c r="I175" s="2">
        <f t="shared" si="2"/>
        <v>3000</v>
      </c>
      <c r="J175" s="2"/>
      <c r="K175" s="2"/>
      <c r="L175" s="2"/>
      <c r="M175" s="2"/>
      <c r="N175" s="2"/>
      <c r="O175" s="2">
        <v>298</v>
      </c>
      <c r="P175" s="6">
        <v>44844</v>
      </c>
      <c r="Q175" s="6">
        <v>44850</v>
      </c>
      <c r="R175" s="2" t="s">
        <v>1685</v>
      </c>
      <c r="S175" s="2" t="b">
        <v>1</v>
      </c>
      <c r="T175" s="2">
        <v>2684.7599999999998</v>
      </c>
    </row>
    <row r="176" spans="1:20" ht="14.25" customHeight="1">
      <c r="A176" s="2" t="s">
        <v>272</v>
      </c>
      <c r="B176" s="3" t="s">
        <v>1678</v>
      </c>
      <c r="C176" s="3"/>
      <c r="D176" s="2" t="s">
        <v>11</v>
      </c>
      <c r="E176" s="3" t="e">
        <f>SUMIFS('Billing Details'!T:T,'Billing Details'!D:D,'Billing Details'!$J$2,'Billing Details'!B:B,'Billing Details'!C176) * 100/ SUMIFS(I:I,'Billing Details'!D:D,'Billing Details'!$J$2,'Billing Details'!B:B,'Billing Details'!C176)</f>
        <v>#DIV/0!</v>
      </c>
      <c r="F176" s="2">
        <v>12000</v>
      </c>
      <c r="G176" s="2">
        <v>3</v>
      </c>
      <c r="H176" s="2" t="s">
        <v>11</v>
      </c>
      <c r="I176" s="2">
        <f t="shared" si="2"/>
        <v>36000</v>
      </c>
      <c r="J176" s="2"/>
      <c r="K176" s="2"/>
      <c r="L176" s="2"/>
      <c r="M176" s="2"/>
      <c r="N176" s="2"/>
      <c r="O176" s="2">
        <v>404</v>
      </c>
      <c r="P176" s="6">
        <v>45042</v>
      </c>
      <c r="Q176" s="6">
        <v>45047</v>
      </c>
      <c r="R176" s="2" t="s">
        <v>1679</v>
      </c>
      <c r="S176" s="2" t="b">
        <v>1</v>
      </c>
      <c r="T176" s="2">
        <v>29560.29</v>
      </c>
    </row>
    <row r="177" spans="1:20" ht="14.25" customHeight="1">
      <c r="A177" s="2" t="s">
        <v>273</v>
      </c>
      <c r="B177" s="3" t="s">
        <v>1705</v>
      </c>
      <c r="C177" s="3"/>
      <c r="D177" s="2" t="s">
        <v>29</v>
      </c>
      <c r="E177" s="3" t="e">
        <f>SUMIFS('Billing Details'!T:T,'Billing Details'!D:D,'Billing Details'!$J$2,'Billing Details'!B:B,'Billing Details'!C177) * 100/ SUMIFS(I:I,'Billing Details'!D:D,'Billing Details'!$J$2,'Billing Details'!B:B,'Billing Details'!C177)</f>
        <v>#DIV/0!</v>
      </c>
      <c r="F177" s="2" t="s">
        <v>1706</v>
      </c>
      <c r="G177" s="2">
        <v>1</v>
      </c>
      <c r="H177" s="2" t="s">
        <v>29</v>
      </c>
      <c r="I177" s="2">
        <f t="shared" si="2"/>
        <v>800</v>
      </c>
      <c r="J177" s="2"/>
      <c r="K177" s="2"/>
      <c r="L177" s="2"/>
      <c r="M177" s="2"/>
      <c r="N177" s="2"/>
      <c r="O177" s="2">
        <v>315</v>
      </c>
      <c r="P177" s="6">
        <v>44964</v>
      </c>
      <c r="Q177" s="6">
        <v>44968</v>
      </c>
      <c r="R177" s="2" t="s">
        <v>1700</v>
      </c>
      <c r="S177" s="2" t="b">
        <v>1</v>
      </c>
      <c r="T177" s="2">
        <v>550.38</v>
      </c>
    </row>
    <row r="178" spans="1:20" ht="14.25" customHeight="1">
      <c r="A178" s="2" t="s">
        <v>275</v>
      </c>
      <c r="B178" s="3" t="s">
        <v>1680</v>
      </c>
      <c r="C178" s="3"/>
      <c r="D178" s="2" t="s">
        <v>11</v>
      </c>
      <c r="E178" s="3" t="e">
        <f>SUMIFS('Billing Details'!T:T,'Billing Details'!D:D,'Billing Details'!$J$2,'Billing Details'!B:B,'Billing Details'!C178) * 100/ SUMIFS(I:I,'Billing Details'!D:D,'Billing Details'!$J$2,'Billing Details'!B:B,'Billing Details'!C178)</f>
        <v>#DIV/0!</v>
      </c>
      <c r="F178" s="2">
        <v>500</v>
      </c>
      <c r="G178" s="2">
        <v>1</v>
      </c>
      <c r="H178" s="2" t="s">
        <v>11</v>
      </c>
      <c r="I178" s="2">
        <f t="shared" si="2"/>
        <v>500</v>
      </c>
      <c r="J178" s="2"/>
      <c r="K178" s="2"/>
      <c r="L178" s="2"/>
      <c r="M178" s="2"/>
      <c r="N178" s="2"/>
      <c r="O178" s="2">
        <v>130</v>
      </c>
      <c r="P178" s="6">
        <v>43730</v>
      </c>
      <c r="Q178" s="6">
        <v>43734</v>
      </c>
      <c r="R178" s="2" t="s">
        <v>1683</v>
      </c>
      <c r="S178" s="2" t="b">
        <v>1</v>
      </c>
      <c r="T178" s="2">
        <v>394.97</v>
      </c>
    </row>
    <row r="179" spans="1:20" ht="14.25" customHeight="1">
      <c r="A179" s="2" t="s">
        <v>277</v>
      </c>
      <c r="B179" s="3" t="s">
        <v>1699</v>
      </c>
      <c r="C179" s="3"/>
      <c r="D179" s="2" t="s">
        <v>51</v>
      </c>
      <c r="E179" s="3" t="e">
        <f>SUMIFS('Billing Details'!T:T,'Billing Details'!D:D,'Billing Details'!$J$2,'Billing Details'!B:B,'Billing Details'!C179) * 100/ SUMIFS(I:I,'Billing Details'!D:D,'Billing Details'!$J$2,'Billing Details'!B:B,'Billing Details'!C179)</f>
        <v>#DIV/0!</v>
      </c>
      <c r="F179" s="2">
        <v>4000</v>
      </c>
      <c r="G179" s="2">
        <v>8</v>
      </c>
      <c r="H179" s="2" t="s">
        <v>51</v>
      </c>
      <c r="I179" s="2">
        <f t="shared" si="2"/>
        <v>32000</v>
      </c>
      <c r="J179" s="2"/>
      <c r="K179" s="2"/>
      <c r="L179" s="2"/>
      <c r="M179" s="2"/>
      <c r="N179" s="2"/>
      <c r="O179" s="2">
        <v>302</v>
      </c>
      <c r="P179" s="6">
        <v>44278</v>
      </c>
      <c r="Q179" s="6">
        <v>44283</v>
      </c>
      <c r="R179" s="2" t="s">
        <v>1700</v>
      </c>
      <c r="S179" s="2" t="b">
        <v>1</v>
      </c>
      <c r="T179" s="2">
        <v>20010.64</v>
      </c>
    </row>
    <row r="180" spans="1:20" ht="14.25" customHeight="1">
      <c r="A180" s="2" t="s">
        <v>278</v>
      </c>
      <c r="B180" s="3" t="s">
        <v>1687</v>
      </c>
      <c r="C180" s="3"/>
      <c r="D180" s="2" t="s">
        <v>11</v>
      </c>
      <c r="E180" s="3" t="e">
        <f>SUMIFS('Billing Details'!T:T,'Billing Details'!D:D,'Billing Details'!$J$2,'Billing Details'!B:B,'Billing Details'!C180) * 100/ SUMIFS(I:I,'Billing Details'!D:D,'Billing Details'!$J$2,'Billing Details'!B:B,'Billing Details'!C180)</f>
        <v>#DIV/0!</v>
      </c>
      <c r="F180" s="2" t="s">
        <v>1711</v>
      </c>
      <c r="G180" s="2">
        <v>3</v>
      </c>
      <c r="H180" s="2" t="s">
        <v>11</v>
      </c>
      <c r="I180" s="2">
        <f t="shared" si="2"/>
        <v>3000</v>
      </c>
      <c r="J180" s="2"/>
      <c r="K180" s="2"/>
      <c r="L180" s="2"/>
      <c r="M180" s="2"/>
      <c r="N180" s="2"/>
      <c r="O180" s="2">
        <v>370</v>
      </c>
      <c r="P180" s="6">
        <v>45007</v>
      </c>
      <c r="Q180" s="6">
        <v>45012</v>
      </c>
      <c r="R180" s="2" t="s">
        <v>1685</v>
      </c>
      <c r="S180" s="2" t="b">
        <v>1</v>
      </c>
      <c r="T180" s="2">
        <v>1974.03</v>
      </c>
    </row>
    <row r="181" spans="1:20" ht="14.25" customHeight="1">
      <c r="A181" s="2" t="s">
        <v>279</v>
      </c>
      <c r="B181" s="3" t="s">
        <v>1694</v>
      </c>
      <c r="C181" s="3"/>
      <c r="D181" s="2" t="s">
        <v>51</v>
      </c>
      <c r="E181" s="3" t="e">
        <f>SUMIFS('Billing Details'!T:T,'Billing Details'!D:D,'Billing Details'!$J$2,'Billing Details'!B:B,'Billing Details'!C181) * 100/ SUMIFS(I:I,'Billing Details'!D:D,'Billing Details'!$J$2,'Billing Details'!B:B,'Billing Details'!C181)</f>
        <v>#DIV/0!</v>
      </c>
      <c r="F181" s="2">
        <v>2000</v>
      </c>
      <c r="G181" s="2">
        <v>5</v>
      </c>
      <c r="H181" s="2" t="s">
        <v>51</v>
      </c>
      <c r="I181" s="2">
        <f t="shared" si="2"/>
        <v>10000</v>
      </c>
      <c r="J181" s="2"/>
      <c r="K181" s="2"/>
      <c r="L181" s="2"/>
      <c r="M181" s="2"/>
      <c r="N181" s="2"/>
      <c r="O181" s="2">
        <v>328</v>
      </c>
      <c r="P181" s="6">
        <v>43952</v>
      </c>
      <c r="Q181" s="6">
        <v>43958</v>
      </c>
      <c r="S181" s="2" t="b">
        <v>0</v>
      </c>
      <c r="T181" s="2" t="s">
        <v>1681</v>
      </c>
    </row>
    <row r="182" spans="1:20" ht="14.25" customHeight="1">
      <c r="A182" s="2" t="s">
        <v>281</v>
      </c>
      <c r="B182" s="3" t="s">
        <v>1691</v>
      </c>
      <c r="C182" s="3"/>
      <c r="D182" s="2" t="s">
        <v>11</v>
      </c>
      <c r="E182" s="3" t="e">
        <f>SUMIFS('Billing Details'!T:T,'Billing Details'!D:D,'Billing Details'!$J$2,'Billing Details'!B:B,'Billing Details'!C182) * 100/ SUMIFS(I:I,'Billing Details'!D:D,'Billing Details'!$J$2,'Billing Details'!B:B,'Billing Details'!C182)</f>
        <v>#DIV/0!</v>
      </c>
      <c r="F182" s="2" t="s">
        <v>1709</v>
      </c>
      <c r="G182" s="2">
        <v>8</v>
      </c>
      <c r="H182" s="2" t="s">
        <v>11</v>
      </c>
      <c r="I182" s="2">
        <f t="shared" si="2"/>
        <v>200000</v>
      </c>
      <c r="J182" s="2"/>
      <c r="K182" s="2"/>
      <c r="L182" s="2"/>
      <c r="M182" s="2"/>
      <c r="N182" s="2"/>
      <c r="O182" s="2">
        <v>217</v>
      </c>
      <c r="P182" s="6">
        <v>43761</v>
      </c>
      <c r="Q182" s="6">
        <v>43764</v>
      </c>
      <c r="R182" s="2" t="s">
        <v>1685</v>
      </c>
      <c r="S182" s="2" t="b">
        <v>1</v>
      </c>
      <c r="T182" s="2">
        <v>163598.39999999999</v>
      </c>
    </row>
    <row r="183" spans="1:20" ht="14.25" customHeight="1">
      <c r="A183" s="2" t="s">
        <v>282</v>
      </c>
      <c r="B183" s="3" t="s">
        <v>1678</v>
      </c>
      <c r="C183" s="3"/>
      <c r="D183" s="2" t="s">
        <v>11</v>
      </c>
      <c r="E183" s="3" t="e">
        <f>SUMIFS('Billing Details'!T:T,'Billing Details'!D:D,'Billing Details'!$J$2,'Billing Details'!B:B,'Billing Details'!C183) * 100/ SUMIFS(I:I,'Billing Details'!D:D,'Billing Details'!$J$2,'Billing Details'!B:B,'Billing Details'!C183)</f>
        <v>#DIV/0!</v>
      </c>
      <c r="F183" s="2">
        <v>12000</v>
      </c>
      <c r="G183" s="2">
        <v>5</v>
      </c>
      <c r="H183" s="2" t="s">
        <v>11</v>
      </c>
      <c r="I183" s="2">
        <f t="shared" si="2"/>
        <v>60000</v>
      </c>
      <c r="J183" s="2"/>
      <c r="K183" s="2"/>
      <c r="L183" s="2"/>
      <c r="M183" s="2"/>
      <c r="N183" s="2"/>
      <c r="O183" s="2">
        <v>494</v>
      </c>
      <c r="P183" s="6">
        <v>45188</v>
      </c>
      <c r="Q183" s="6">
        <v>45191</v>
      </c>
      <c r="R183" s="2" t="s">
        <v>1696</v>
      </c>
      <c r="S183" s="2" t="b">
        <v>1</v>
      </c>
      <c r="T183" s="2">
        <v>34972.1</v>
      </c>
    </row>
    <row r="184" spans="1:20" ht="14.25" customHeight="1">
      <c r="A184" s="2" t="s">
        <v>283</v>
      </c>
      <c r="B184" s="3" t="s">
        <v>1684</v>
      </c>
      <c r="C184" s="3"/>
      <c r="D184" s="2" t="s">
        <v>51</v>
      </c>
      <c r="E184" s="3" t="e">
        <f>SUMIFS('Billing Details'!T:T,'Billing Details'!D:D,'Billing Details'!$J$2,'Billing Details'!B:B,'Billing Details'!C184) * 100/ SUMIFS(I:I,'Billing Details'!D:D,'Billing Details'!$J$2,'Billing Details'!B:B,'Billing Details'!C184)</f>
        <v>#DIV/0!</v>
      </c>
      <c r="F184" s="2">
        <v>3000</v>
      </c>
      <c r="G184" s="2">
        <v>6</v>
      </c>
      <c r="H184" s="2" t="s">
        <v>51</v>
      </c>
      <c r="I184" s="2">
        <f t="shared" si="2"/>
        <v>18000</v>
      </c>
      <c r="J184" s="2"/>
      <c r="K184" s="2"/>
      <c r="L184" s="2"/>
      <c r="M184" s="2"/>
      <c r="N184" s="2"/>
      <c r="O184" s="2">
        <v>476</v>
      </c>
      <c r="P184" s="6">
        <v>44133</v>
      </c>
      <c r="Q184" s="6">
        <v>44137</v>
      </c>
      <c r="R184" s="2" t="s">
        <v>1679</v>
      </c>
      <c r="S184" s="2" t="b">
        <v>1</v>
      </c>
      <c r="T184" s="2">
        <v>11502.539999999999</v>
      </c>
    </row>
    <row r="185" spans="1:20" ht="14.25" customHeight="1">
      <c r="A185" s="2" t="s">
        <v>285</v>
      </c>
      <c r="B185" s="3" t="s">
        <v>1697</v>
      </c>
      <c r="C185" s="3"/>
      <c r="D185" s="2" t="s">
        <v>17</v>
      </c>
      <c r="E185" s="3" t="e">
        <f>SUMIFS('Billing Details'!T:T,'Billing Details'!D:D,'Billing Details'!$J$2,'Billing Details'!B:B,'Billing Details'!C185) * 100/ SUMIFS(I:I,'Billing Details'!D:D,'Billing Details'!$J$2,'Billing Details'!B:B,'Billing Details'!C185)</f>
        <v>#DIV/0!</v>
      </c>
      <c r="F185" s="2">
        <v>20000</v>
      </c>
      <c r="G185" s="2">
        <v>12</v>
      </c>
      <c r="H185" s="2" t="s">
        <v>17</v>
      </c>
      <c r="I185" s="2">
        <f t="shared" si="2"/>
        <v>240000</v>
      </c>
      <c r="J185" s="2"/>
      <c r="K185" s="2"/>
      <c r="L185" s="2"/>
      <c r="M185" s="2"/>
      <c r="N185" s="2"/>
      <c r="O185" s="2">
        <v>130</v>
      </c>
      <c r="P185" s="6">
        <v>44517</v>
      </c>
      <c r="Q185" s="6">
        <v>44520</v>
      </c>
      <c r="R185" s="2" t="s">
        <v>1679</v>
      </c>
      <c r="S185" s="2" t="b">
        <v>1</v>
      </c>
      <c r="T185" s="2">
        <v>164092.20000000001</v>
      </c>
    </row>
    <row r="186" spans="1:20" ht="14.25" customHeight="1">
      <c r="A186" s="2" t="s">
        <v>286</v>
      </c>
      <c r="B186" s="3" t="s">
        <v>1689</v>
      </c>
      <c r="C186" s="3"/>
      <c r="D186" s="2" t="s">
        <v>11</v>
      </c>
      <c r="E186" s="3" t="e">
        <f>SUMIFS('Billing Details'!T:T,'Billing Details'!D:D,'Billing Details'!$J$2,'Billing Details'!B:B,'Billing Details'!C186) * 100/ SUMIFS(I:I,'Billing Details'!D:D,'Billing Details'!$J$2,'Billing Details'!B:B,'Billing Details'!C186)</f>
        <v>#DIV/0!</v>
      </c>
      <c r="F186" s="2" t="s">
        <v>1690</v>
      </c>
      <c r="G186" s="2">
        <v>5</v>
      </c>
      <c r="H186" s="2" t="s">
        <v>11</v>
      </c>
      <c r="I186" s="2">
        <f t="shared" si="2"/>
        <v>90000</v>
      </c>
      <c r="J186" s="2"/>
      <c r="K186" s="2"/>
      <c r="L186" s="2"/>
      <c r="M186" s="2"/>
      <c r="N186" s="2"/>
      <c r="O186" s="2">
        <v>289</v>
      </c>
      <c r="P186" s="6">
        <v>44736</v>
      </c>
      <c r="Q186" s="6">
        <v>44739</v>
      </c>
      <c r="S186" s="2" t="b">
        <v>0</v>
      </c>
      <c r="T186" s="2" t="s">
        <v>1681</v>
      </c>
    </row>
    <row r="187" spans="1:20" ht="14.25" customHeight="1">
      <c r="A187" s="2" t="s">
        <v>287</v>
      </c>
      <c r="B187" s="3" t="s">
        <v>1691</v>
      </c>
      <c r="C187" s="3"/>
      <c r="D187" s="2" t="s">
        <v>11</v>
      </c>
      <c r="E187" s="3" t="e">
        <f>SUMIFS('Billing Details'!T:T,'Billing Details'!D:D,'Billing Details'!$J$2,'Billing Details'!B:B,'Billing Details'!C187) * 100/ SUMIFS(I:I,'Billing Details'!D:D,'Billing Details'!$J$2,'Billing Details'!B:B,'Billing Details'!C187)</f>
        <v>#DIV/0!</v>
      </c>
      <c r="F187" s="2">
        <v>25000</v>
      </c>
      <c r="G187" s="2">
        <v>12</v>
      </c>
      <c r="H187" s="2" t="s">
        <v>11</v>
      </c>
      <c r="I187" s="2">
        <f t="shared" si="2"/>
        <v>300000</v>
      </c>
      <c r="J187" s="2"/>
      <c r="K187" s="2"/>
      <c r="L187" s="2"/>
      <c r="M187" s="2"/>
      <c r="N187" s="2"/>
      <c r="O187" s="2">
        <v>264</v>
      </c>
      <c r="P187" s="6">
        <v>44154</v>
      </c>
      <c r="Q187" s="6">
        <v>44158</v>
      </c>
      <c r="R187" s="2" t="s">
        <v>1696</v>
      </c>
      <c r="S187" s="2" t="b">
        <v>1</v>
      </c>
      <c r="T187" s="2">
        <v>194773.68</v>
      </c>
    </row>
    <row r="188" spans="1:20" ht="14.25" customHeight="1">
      <c r="A188" s="2" t="s">
        <v>289</v>
      </c>
      <c r="B188" s="3" t="s">
        <v>1707</v>
      </c>
      <c r="C188" s="3"/>
      <c r="D188" s="2" t="s">
        <v>11</v>
      </c>
      <c r="E188" s="3" t="e">
        <f>SUMIFS('Billing Details'!T:T,'Billing Details'!D:D,'Billing Details'!$J$2,'Billing Details'!B:B,'Billing Details'!C188) * 100/ SUMIFS(I:I,'Billing Details'!D:D,'Billing Details'!$J$2,'Billing Details'!B:B,'Billing Details'!C188)</f>
        <v>#DIV/0!</v>
      </c>
      <c r="F188" s="2">
        <v>100</v>
      </c>
      <c r="G188" s="2">
        <v>1</v>
      </c>
      <c r="H188" s="2" t="s">
        <v>11</v>
      </c>
      <c r="I188" s="2">
        <f t="shared" si="2"/>
        <v>100</v>
      </c>
      <c r="J188" s="2"/>
      <c r="K188" s="2"/>
      <c r="L188" s="2"/>
      <c r="M188" s="2"/>
      <c r="N188" s="2"/>
      <c r="O188" s="2">
        <v>179</v>
      </c>
      <c r="P188" s="6">
        <v>44563</v>
      </c>
      <c r="Q188" s="6">
        <v>44566</v>
      </c>
      <c r="R188" s="2" t="s">
        <v>1679</v>
      </c>
      <c r="S188" s="2" t="b">
        <v>1</v>
      </c>
      <c r="T188" s="2">
        <v>60.96</v>
      </c>
    </row>
    <row r="189" spans="1:20" ht="14.25" customHeight="1">
      <c r="A189" s="2" t="s">
        <v>290</v>
      </c>
      <c r="B189" s="3" t="s">
        <v>1694</v>
      </c>
      <c r="C189" s="3"/>
      <c r="D189" s="2" t="s">
        <v>17</v>
      </c>
      <c r="E189" s="3" t="e">
        <f>SUMIFS('Billing Details'!T:T,'Billing Details'!D:D,'Billing Details'!$J$2,'Billing Details'!B:B,'Billing Details'!C189) * 100/ SUMIFS(I:I,'Billing Details'!D:D,'Billing Details'!$J$2,'Billing Details'!B:B,'Billing Details'!C189)</f>
        <v>#DIV/0!</v>
      </c>
      <c r="F189" s="2">
        <v>2000</v>
      </c>
      <c r="G189" s="2">
        <v>5</v>
      </c>
      <c r="H189" s="2" t="s">
        <v>17</v>
      </c>
      <c r="I189" s="2">
        <f t="shared" si="2"/>
        <v>10000</v>
      </c>
      <c r="J189" s="2"/>
      <c r="K189" s="2"/>
      <c r="L189" s="2"/>
      <c r="M189" s="2"/>
      <c r="N189" s="2"/>
      <c r="O189" s="2">
        <v>290</v>
      </c>
      <c r="P189" s="6">
        <v>45268</v>
      </c>
      <c r="Q189" s="6">
        <v>45270</v>
      </c>
      <c r="R189" s="2" t="s">
        <v>1683</v>
      </c>
      <c r="S189" s="2" t="b">
        <v>1</v>
      </c>
      <c r="T189" s="2">
        <v>7939.0999999999995</v>
      </c>
    </row>
    <row r="190" spans="1:20" ht="14.25" customHeight="1">
      <c r="A190" s="2" t="s">
        <v>291</v>
      </c>
      <c r="B190" s="3" t="s">
        <v>1697</v>
      </c>
      <c r="C190" s="3"/>
      <c r="D190" s="2" t="s">
        <v>11</v>
      </c>
      <c r="E190" s="3" t="e">
        <f>SUMIFS('Billing Details'!T:T,'Billing Details'!D:D,'Billing Details'!$J$2,'Billing Details'!B:B,'Billing Details'!C190) * 100/ SUMIFS(I:I,'Billing Details'!D:D,'Billing Details'!$J$2,'Billing Details'!B:B,'Billing Details'!C190)</f>
        <v>#DIV/0!</v>
      </c>
      <c r="F190" s="2" t="s">
        <v>1708</v>
      </c>
      <c r="G190" s="2">
        <v>12</v>
      </c>
      <c r="H190" s="2" t="s">
        <v>11</v>
      </c>
      <c r="I190" s="2">
        <f t="shared" si="2"/>
        <v>240000</v>
      </c>
      <c r="J190" s="2"/>
      <c r="K190" s="2"/>
      <c r="L190" s="2"/>
      <c r="M190" s="2"/>
      <c r="N190" s="2"/>
      <c r="O190" s="2">
        <v>232</v>
      </c>
      <c r="P190" s="6">
        <v>45320</v>
      </c>
      <c r="Q190" s="6">
        <v>45323</v>
      </c>
      <c r="R190" s="2" t="s">
        <v>1679</v>
      </c>
      <c r="S190" s="2" t="b">
        <v>1</v>
      </c>
      <c r="T190" s="2">
        <v>214090.32</v>
      </c>
    </row>
    <row r="191" spans="1:20" ht="14.25" customHeight="1">
      <c r="A191" s="2" t="s">
        <v>292</v>
      </c>
      <c r="B191" s="3" t="s">
        <v>1682</v>
      </c>
      <c r="C191" s="3"/>
      <c r="D191" s="2" t="s">
        <v>17</v>
      </c>
      <c r="E191" s="3" t="e">
        <f>SUMIFS('Billing Details'!T:T,'Billing Details'!D:D,'Billing Details'!$J$2,'Billing Details'!B:B,'Billing Details'!C191) * 100/ SUMIFS(I:I,'Billing Details'!D:D,'Billing Details'!$J$2,'Billing Details'!B:B,'Billing Details'!C191)</f>
        <v>#DIV/0!</v>
      </c>
      <c r="F191" s="2">
        <v>6000</v>
      </c>
      <c r="G191" s="2">
        <v>3</v>
      </c>
      <c r="H191" s="2" t="s">
        <v>17</v>
      </c>
      <c r="I191" s="2">
        <f t="shared" si="2"/>
        <v>18000</v>
      </c>
      <c r="J191" s="2"/>
      <c r="K191" s="2"/>
      <c r="L191" s="2"/>
      <c r="M191" s="2"/>
      <c r="N191" s="2"/>
      <c r="O191" s="2">
        <v>362</v>
      </c>
      <c r="P191" s="6">
        <v>44935</v>
      </c>
      <c r="Q191" s="6">
        <v>44939</v>
      </c>
      <c r="R191" s="2" t="s">
        <v>1696</v>
      </c>
      <c r="S191" s="2" t="b">
        <v>1</v>
      </c>
      <c r="T191" s="2">
        <v>12382.380000000001</v>
      </c>
    </row>
    <row r="192" spans="1:20" ht="14.25" customHeight="1">
      <c r="A192" s="2" t="s">
        <v>293</v>
      </c>
      <c r="B192" s="3" t="s">
        <v>1693</v>
      </c>
      <c r="C192" s="3"/>
      <c r="D192" s="2" t="s">
        <v>17</v>
      </c>
      <c r="E192" s="3" t="e">
        <f>SUMIFS('Billing Details'!T:T,'Billing Details'!D:D,'Billing Details'!$J$2,'Billing Details'!B:B,'Billing Details'!C192) * 100/ SUMIFS(I:I,'Billing Details'!D:D,'Billing Details'!$J$2,'Billing Details'!B:B,'Billing Details'!C192)</f>
        <v>#DIV/0!</v>
      </c>
      <c r="F192" s="2">
        <v>15000</v>
      </c>
      <c r="G192" s="2">
        <v>5</v>
      </c>
      <c r="H192" s="2" t="s">
        <v>17</v>
      </c>
      <c r="I192" s="2">
        <f t="shared" si="2"/>
        <v>75000</v>
      </c>
      <c r="J192" s="2"/>
      <c r="K192" s="2"/>
      <c r="L192" s="2"/>
      <c r="M192" s="2"/>
      <c r="N192" s="2"/>
      <c r="O192" s="2">
        <v>286</v>
      </c>
      <c r="P192" s="6">
        <v>44582</v>
      </c>
      <c r="Q192" s="6">
        <v>44588</v>
      </c>
      <c r="R192" s="2" t="s">
        <v>1685</v>
      </c>
      <c r="S192" s="2" t="b">
        <v>1</v>
      </c>
      <c r="T192" s="2">
        <v>57189.799999999996</v>
      </c>
    </row>
    <row r="193" spans="1:20" ht="14.25" customHeight="1">
      <c r="A193" s="2" t="s">
        <v>294</v>
      </c>
      <c r="B193" s="3" t="s">
        <v>1687</v>
      </c>
      <c r="C193" s="3"/>
      <c r="D193" s="2" t="s">
        <v>17</v>
      </c>
      <c r="E193" s="3" t="e">
        <f>SUMIFS('Billing Details'!T:T,'Billing Details'!D:D,'Billing Details'!$J$2,'Billing Details'!B:B,'Billing Details'!C193) * 100/ SUMIFS(I:I,'Billing Details'!D:D,'Billing Details'!$J$2,'Billing Details'!B:B,'Billing Details'!C193)</f>
        <v>#DIV/0!</v>
      </c>
      <c r="F193" s="2">
        <v>1000</v>
      </c>
      <c r="G193" s="2">
        <v>2</v>
      </c>
      <c r="H193" s="2" t="s">
        <v>17</v>
      </c>
      <c r="I193" s="2">
        <f t="shared" si="2"/>
        <v>2000</v>
      </c>
      <c r="J193" s="2"/>
      <c r="K193" s="2"/>
      <c r="L193" s="2"/>
      <c r="M193" s="2"/>
      <c r="N193" s="2"/>
      <c r="O193" s="2">
        <v>464</v>
      </c>
      <c r="P193" s="6">
        <v>44015</v>
      </c>
      <c r="Q193" s="6">
        <v>44020</v>
      </c>
      <c r="R193" s="2" t="s">
        <v>1683</v>
      </c>
      <c r="S193" s="2" t="b">
        <v>1</v>
      </c>
      <c r="T193" s="2">
        <v>1230.08</v>
      </c>
    </row>
    <row r="194" spans="1:20" ht="14.25" customHeight="1">
      <c r="A194" s="2" t="s">
        <v>295</v>
      </c>
      <c r="B194" s="3" t="s">
        <v>1687</v>
      </c>
      <c r="C194" s="3"/>
      <c r="D194" s="2" t="s">
        <v>17</v>
      </c>
      <c r="E194" s="3" t="e">
        <f>SUMIFS('Billing Details'!T:T,'Billing Details'!D:D,'Billing Details'!$J$2,'Billing Details'!B:B,'Billing Details'!C194) * 100/ SUMIFS(I:I,'Billing Details'!D:D,'Billing Details'!$J$2,'Billing Details'!B:B,'Billing Details'!C194)</f>
        <v>#DIV/0!</v>
      </c>
      <c r="F194" s="2">
        <v>1000</v>
      </c>
      <c r="G194" s="2">
        <v>3</v>
      </c>
      <c r="H194" s="2" t="s">
        <v>17</v>
      </c>
      <c r="I194" s="2">
        <f t="shared" si="2"/>
        <v>3000</v>
      </c>
      <c r="J194" s="2"/>
      <c r="K194" s="2"/>
      <c r="L194" s="2"/>
      <c r="M194" s="2"/>
      <c r="N194" s="2"/>
      <c r="O194" s="2">
        <v>150</v>
      </c>
      <c r="P194" s="6">
        <v>44927</v>
      </c>
      <c r="Q194" s="6">
        <v>44931</v>
      </c>
      <c r="S194" s="2" t="b">
        <v>0</v>
      </c>
      <c r="T194" s="2" t="s">
        <v>1681</v>
      </c>
    </row>
    <row r="195" spans="1:20" ht="14.25" customHeight="1">
      <c r="A195" s="2" t="s">
        <v>296</v>
      </c>
      <c r="B195" s="3" t="s">
        <v>1694</v>
      </c>
      <c r="C195" s="3"/>
      <c r="D195" s="2" t="s">
        <v>51</v>
      </c>
      <c r="E195" s="3" t="e">
        <f>SUMIFS('Billing Details'!T:T,'Billing Details'!D:D,'Billing Details'!$J$2,'Billing Details'!B:B,'Billing Details'!C195) * 100/ SUMIFS(I:I,'Billing Details'!D:D,'Billing Details'!$J$2,'Billing Details'!B:B,'Billing Details'!C195)</f>
        <v>#DIV/0!</v>
      </c>
      <c r="F195" s="2">
        <v>2000</v>
      </c>
      <c r="G195" s="2">
        <v>6</v>
      </c>
      <c r="H195" s="2" t="s">
        <v>51</v>
      </c>
      <c r="I195" s="2">
        <f t="shared" ref="I195:I258" si="3">F195*G195</f>
        <v>12000</v>
      </c>
      <c r="J195" s="2"/>
      <c r="K195" s="2"/>
      <c r="L195" s="2"/>
      <c r="M195" s="2"/>
      <c r="N195" s="2"/>
      <c r="O195" s="2">
        <v>329</v>
      </c>
      <c r="P195" s="6">
        <v>45372</v>
      </c>
      <c r="Q195" s="6">
        <v>45377</v>
      </c>
      <c r="R195" s="2" t="s">
        <v>1685</v>
      </c>
      <c r="S195" s="2" t="b">
        <v>1</v>
      </c>
      <c r="T195" s="2">
        <v>8360.16</v>
      </c>
    </row>
    <row r="196" spans="1:20" ht="14.25" customHeight="1">
      <c r="A196" s="2" t="s">
        <v>297</v>
      </c>
      <c r="B196" s="3" t="s">
        <v>1678</v>
      </c>
      <c r="C196" s="3"/>
      <c r="D196" s="2" t="s">
        <v>51</v>
      </c>
      <c r="E196" s="3" t="e">
        <f>SUMIFS('Billing Details'!T:T,'Billing Details'!D:D,'Billing Details'!$J$2,'Billing Details'!B:B,'Billing Details'!C196) * 100/ SUMIFS(I:I,'Billing Details'!D:D,'Billing Details'!$J$2,'Billing Details'!B:B,'Billing Details'!C196)</f>
        <v>#DIV/0!</v>
      </c>
      <c r="F196" s="2">
        <v>12000</v>
      </c>
      <c r="G196" s="2">
        <v>5</v>
      </c>
      <c r="H196" s="2" t="s">
        <v>51</v>
      </c>
      <c r="I196" s="2">
        <f t="shared" si="3"/>
        <v>60000</v>
      </c>
      <c r="J196" s="2"/>
      <c r="K196" s="2"/>
      <c r="L196" s="2"/>
      <c r="M196" s="2"/>
      <c r="N196" s="2"/>
      <c r="O196" s="2">
        <v>268</v>
      </c>
      <c r="P196" s="6">
        <v>44109</v>
      </c>
      <c r="Q196" s="6">
        <v>44111</v>
      </c>
      <c r="S196" s="2" t="b">
        <v>0</v>
      </c>
      <c r="T196" s="2" t="s">
        <v>1681</v>
      </c>
    </row>
    <row r="197" spans="1:20" ht="14.25" customHeight="1">
      <c r="A197" s="2" t="s">
        <v>299</v>
      </c>
      <c r="B197" s="3" t="s">
        <v>1693</v>
      </c>
      <c r="C197" s="3"/>
      <c r="D197" s="2" t="s">
        <v>51</v>
      </c>
      <c r="E197" s="3" t="e">
        <f>SUMIFS('Billing Details'!T:T,'Billing Details'!D:D,'Billing Details'!$J$2,'Billing Details'!B:B,'Billing Details'!C197) * 100/ SUMIFS(I:I,'Billing Details'!D:D,'Billing Details'!$J$2,'Billing Details'!B:B,'Billing Details'!C197)</f>
        <v>#DIV/0!</v>
      </c>
      <c r="F197" s="2">
        <v>15000</v>
      </c>
      <c r="G197" s="2">
        <v>5</v>
      </c>
      <c r="H197" s="2" t="s">
        <v>51</v>
      </c>
      <c r="I197" s="2">
        <f t="shared" si="3"/>
        <v>75000</v>
      </c>
      <c r="J197" s="2"/>
      <c r="K197" s="2"/>
      <c r="L197" s="2"/>
      <c r="M197" s="2"/>
      <c r="N197" s="2"/>
      <c r="O197" s="2">
        <v>215</v>
      </c>
      <c r="P197" s="6">
        <v>44430</v>
      </c>
      <c r="Q197" s="6">
        <v>44433</v>
      </c>
      <c r="S197" s="2" t="b">
        <v>0</v>
      </c>
      <c r="T197" s="2" t="s">
        <v>1681</v>
      </c>
    </row>
    <row r="198" spans="1:20" ht="14.25" customHeight="1">
      <c r="A198" s="2" t="s">
        <v>300</v>
      </c>
      <c r="B198" s="3" t="s">
        <v>1684</v>
      </c>
      <c r="C198" s="3"/>
      <c r="D198" s="2" t="s">
        <v>51</v>
      </c>
      <c r="E198" s="3" t="e">
        <f>SUMIFS('Billing Details'!T:T,'Billing Details'!D:D,'Billing Details'!$J$2,'Billing Details'!B:B,'Billing Details'!C198) * 100/ SUMIFS(I:I,'Billing Details'!D:D,'Billing Details'!$J$2,'Billing Details'!B:B,'Billing Details'!C198)</f>
        <v>#DIV/0!</v>
      </c>
      <c r="F198" s="2">
        <v>3000</v>
      </c>
      <c r="G198" s="2">
        <v>7</v>
      </c>
      <c r="H198" s="2" t="s">
        <v>51</v>
      </c>
      <c r="I198" s="2">
        <f t="shared" si="3"/>
        <v>21000</v>
      </c>
      <c r="J198" s="2"/>
      <c r="K198" s="2"/>
      <c r="L198" s="2"/>
      <c r="M198" s="2"/>
      <c r="N198" s="2"/>
      <c r="O198" s="2">
        <v>286</v>
      </c>
      <c r="P198" s="6">
        <v>45028</v>
      </c>
      <c r="Q198" s="6">
        <v>45034</v>
      </c>
      <c r="R198" s="2" t="s">
        <v>1683</v>
      </c>
      <c r="S198" s="2" t="b">
        <v>1</v>
      </c>
      <c r="T198" s="2">
        <v>13329.75</v>
      </c>
    </row>
    <row r="199" spans="1:20" ht="14.25" customHeight="1">
      <c r="A199" s="2" t="s">
        <v>301</v>
      </c>
      <c r="B199" s="3" t="s">
        <v>1687</v>
      </c>
      <c r="C199" s="3"/>
      <c r="D199" s="2" t="s">
        <v>17</v>
      </c>
      <c r="E199" s="3" t="e">
        <f>SUMIFS('Billing Details'!T:T,'Billing Details'!D:D,'Billing Details'!$J$2,'Billing Details'!B:B,'Billing Details'!C199) * 100/ SUMIFS(I:I,'Billing Details'!D:D,'Billing Details'!$J$2,'Billing Details'!B:B,'Billing Details'!C199)</f>
        <v>#DIV/0!</v>
      </c>
      <c r="F199" s="2">
        <v>1000</v>
      </c>
      <c r="G199" s="2">
        <v>3</v>
      </c>
      <c r="H199" s="2" t="s">
        <v>17</v>
      </c>
      <c r="I199" s="2">
        <f t="shared" si="3"/>
        <v>3000</v>
      </c>
      <c r="J199" s="2"/>
      <c r="K199" s="2"/>
      <c r="L199" s="2"/>
      <c r="M199" s="2"/>
      <c r="N199" s="2"/>
      <c r="O199" s="2">
        <v>476</v>
      </c>
      <c r="P199" s="6">
        <v>45205</v>
      </c>
      <c r="Q199" s="6">
        <v>45209</v>
      </c>
      <c r="R199" s="2" t="s">
        <v>1683</v>
      </c>
      <c r="S199" s="2" t="b">
        <v>1</v>
      </c>
      <c r="T199" s="2">
        <v>2153.2200000000003</v>
      </c>
    </row>
    <row r="200" spans="1:20" ht="14.25" customHeight="1">
      <c r="A200" s="2" t="s">
        <v>302</v>
      </c>
      <c r="B200" s="3" t="s">
        <v>1693</v>
      </c>
      <c r="C200" s="3"/>
      <c r="D200" s="2" t="s">
        <v>11</v>
      </c>
      <c r="E200" s="3" t="e">
        <f>SUMIFS('Billing Details'!T:T,'Billing Details'!D:D,'Billing Details'!$J$2,'Billing Details'!B:B,'Billing Details'!C200) * 100/ SUMIFS(I:I,'Billing Details'!D:D,'Billing Details'!$J$2,'Billing Details'!B:B,'Billing Details'!C200)</f>
        <v>#DIV/0!</v>
      </c>
      <c r="F200" s="2">
        <v>15000</v>
      </c>
      <c r="G200" s="2">
        <v>3</v>
      </c>
      <c r="H200" s="2" t="s">
        <v>11</v>
      </c>
      <c r="I200" s="2">
        <f t="shared" si="3"/>
        <v>45000</v>
      </c>
      <c r="J200" s="2"/>
      <c r="K200" s="2"/>
      <c r="L200" s="2"/>
      <c r="M200" s="2"/>
      <c r="N200" s="2"/>
      <c r="O200" s="2">
        <v>392</v>
      </c>
      <c r="P200" s="6">
        <v>44454</v>
      </c>
      <c r="Q200" s="6">
        <v>44456</v>
      </c>
      <c r="R200" s="2" t="s">
        <v>1696</v>
      </c>
      <c r="S200" s="2" t="b">
        <v>1</v>
      </c>
      <c r="T200" s="2">
        <v>40303.020000000004</v>
      </c>
    </row>
    <row r="201" spans="1:20" ht="14.25" customHeight="1">
      <c r="A201" s="2" t="s">
        <v>303</v>
      </c>
      <c r="B201" s="3" t="s">
        <v>1705</v>
      </c>
      <c r="C201" s="3"/>
      <c r="D201" s="2" t="s">
        <v>17</v>
      </c>
      <c r="E201" s="3" t="e">
        <f>SUMIFS('Billing Details'!T:T,'Billing Details'!D:D,'Billing Details'!$J$2,'Billing Details'!B:B,'Billing Details'!C201) * 100/ SUMIFS(I:I,'Billing Details'!D:D,'Billing Details'!$J$2,'Billing Details'!B:B,'Billing Details'!C201)</f>
        <v>#DIV/0!</v>
      </c>
      <c r="F201" s="2">
        <v>800</v>
      </c>
      <c r="G201" s="2">
        <v>2</v>
      </c>
      <c r="H201" s="2" t="s">
        <v>17</v>
      </c>
      <c r="I201" s="2">
        <f t="shared" si="3"/>
        <v>1600</v>
      </c>
      <c r="J201" s="2"/>
      <c r="K201" s="2"/>
      <c r="L201" s="2"/>
      <c r="M201" s="2"/>
      <c r="N201" s="2"/>
      <c r="O201" s="2">
        <v>419</v>
      </c>
      <c r="P201" s="6">
        <v>45316</v>
      </c>
      <c r="Q201" s="6">
        <v>45320</v>
      </c>
      <c r="R201" s="2" t="s">
        <v>1696</v>
      </c>
      <c r="S201" s="2" t="b">
        <v>1</v>
      </c>
      <c r="T201" s="2">
        <v>1266.78</v>
      </c>
    </row>
    <row r="202" spans="1:20" ht="14.25" customHeight="1">
      <c r="A202" s="2" t="s">
        <v>304</v>
      </c>
      <c r="B202" s="3" t="s">
        <v>1705</v>
      </c>
      <c r="C202" s="3"/>
      <c r="D202" s="2" t="s">
        <v>11</v>
      </c>
      <c r="E202" s="3" t="e">
        <f>SUMIFS('Billing Details'!T:T,'Billing Details'!D:D,'Billing Details'!$J$2,'Billing Details'!B:B,'Billing Details'!C202) * 100/ SUMIFS(I:I,'Billing Details'!D:D,'Billing Details'!$J$2,'Billing Details'!B:B,'Billing Details'!C202)</f>
        <v>#DIV/0!</v>
      </c>
      <c r="F202" s="2">
        <v>800</v>
      </c>
      <c r="G202" s="2">
        <v>1</v>
      </c>
      <c r="H202" s="2" t="s">
        <v>11</v>
      </c>
      <c r="I202" s="2">
        <f t="shared" si="3"/>
        <v>800</v>
      </c>
      <c r="J202" s="2"/>
      <c r="K202" s="2"/>
      <c r="L202" s="2"/>
      <c r="M202" s="2"/>
      <c r="N202" s="2"/>
      <c r="O202" s="2">
        <v>338</v>
      </c>
      <c r="P202" s="6">
        <v>43884</v>
      </c>
      <c r="Q202" s="6">
        <v>43886</v>
      </c>
      <c r="R202" s="2" t="s">
        <v>1700</v>
      </c>
      <c r="S202" s="2" t="b">
        <v>1</v>
      </c>
      <c r="T202" s="2">
        <v>630.48</v>
      </c>
    </row>
    <row r="203" spans="1:20" ht="14.25" customHeight="1">
      <c r="A203" s="2" t="s">
        <v>305</v>
      </c>
      <c r="B203" s="3" t="s">
        <v>1707</v>
      </c>
      <c r="C203" s="3"/>
      <c r="D203" s="2" t="s">
        <v>17</v>
      </c>
      <c r="E203" s="3" t="e">
        <f>SUMIFS('Billing Details'!T:T,'Billing Details'!D:D,'Billing Details'!$J$2,'Billing Details'!B:B,'Billing Details'!C203) * 100/ SUMIFS(I:I,'Billing Details'!D:D,'Billing Details'!$J$2,'Billing Details'!B:B,'Billing Details'!C203)</f>
        <v>#DIV/0!</v>
      </c>
      <c r="F203" s="2">
        <v>100</v>
      </c>
      <c r="G203" s="2">
        <v>1</v>
      </c>
      <c r="H203" s="2" t="s">
        <v>17</v>
      </c>
      <c r="I203" s="2">
        <f t="shared" si="3"/>
        <v>100</v>
      </c>
      <c r="J203" s="2"/>
      <c r="K203" s="2"/>
      <c r="L203" s="2"/>
      <c r="M203" s="2"/>
      <c r="N203" s="2"/>
      <c r="O203" s="2">
        <v>353</v>
      </c>
      <c r="P203" s="6">
        <v>45348</v>
      </c>
      <c r="Q203" s="6">
        <v>45353</v>
      </c>
      <c r="S203" s="2" t="b">
        <v>0</v>
      </c>
      <c r="T203" s="2" t="s">
        <v>1681</v>
      </c>
    </row>
    <row r="204" spans="1:20" ht="14.25" customHeight="1">
      <c r="A204" s="2" t="s">
        <v>306</v>
      </c>
      <c r="B204" s="3" t="s">
        <v>1691</v>
      </c>
      <c r="C204" s="3"/>
      <c r="D204" s="2" t="s">
        <v>29</v>
      </c>
      <c r="E204" s="3" t="e">
        <f>SUMIFS('Billing Details'!T:T,'Billing Details'!D:D,'Billing Details'!$J$2,'Billing Details'!B:B,'Billing Details'!C204) * 100/ SUMIFS(I:I,'Billing Details'!D:D,'Billing Details'!$J$2,'Billing Details'!B:B,'Billing Details'!C204)</f>
        <v>#DIV/0!</v>
      </c>
      <c r="F204" s="2">
        <v>25000</v>
      </c>
      <c r="G204" s="2">
        <v>12</v>
      </c>
      <c r="H204" s="2" t="s">
        <v>29</v>
      </c>
      <c r="I204" s="2">
        <f t="shared" si="3"/>
        <v>300000</v>
      </c>
      <c r="J204" s="2"/>
      <c r="K204" s="2"/>
      <c r="L204" s="2"/>
      <c r="M204" s="2"/>
      <c r="N204" s="2"/>
      <c r="O204" s="2">
        <v>444</v>
      </c>
      <c r="P204" s="6">
        <v>44297</v>
      </c>
      <c r="Q204" s="6">
        <v>44299</v>
      </c>
      <c r="R204" s="2" t="s">
        <v>1685</v>
      </c>
      <c r="S204" s="2" t="b">
        <v>1</v>
      </c>
      <c r="T204" s="2">
        <v>233626.56</v>
      </c>
    </row>
    <row r="205" spans="1:20" ht="14.25" customHeight="1">
      <c r="A205" s="2" t="s">
        <v>308</v>
      </c>
      <c r="B205" s="3" t="s">
        <v>1697</v>
      </c>
      <c r="C205" s="3"/>
      <c r="D205" s="2" t="s">
        <v>29</v>
      </c>
      <c r="E205" s="3" t="e">
        <f>SUMIFS('Billing Details'!T:T,'Billing Details'!D:D,'Billing Details'!$J$2,'Billing Details'!B:B,'Billing Details'!C205) * 100/ SUMIFS(I:I,'Billing Details'!D:D,'Billing Details'!$J$2,'Billing Details'!B:B,'Billing Details'!C205)</f>
        <v>#DIV/0!</v>
      </c>
      <c r="F205" s="2">
        <v>20000</v>
      </c>
      <c r="G205" s="2">
        <v>15</v>
      </c>
      <c r="H205" s="2" t="s">
        <v>29</v>
      </c>
      <c r="I205" s="2">
        <f t="shared" si="3"/>
        <v>300000</v>
      </c>
      <c r="J205" s="2"/>
      <c r="K205" s="2"/>
      <c r="L205" s="2"/>
      <c r="M205" s="2"/>
      <c r="N205" s="2"/>
      <c r="O205" s="2">
        <v>163</v>
      </c>
      <c r="P205" s="6">
        <v>44941</v>
      </c>
      <c r="Q205" s="6">
        <v>44945</v>
      </c>
      <c r="R205" s="2" t="s">
        <v>1696</v>
      </c>
      <c r="S205" s="2" t="b">
        <v>1</v>
      </c>
      <c r="T205" s="2">
        <v>210807</v>
      </c>
    </row>
    <row r="206" spans="1:20" ht="14.25" customHeight="1">
      <c r="A206" s="2" t="s">
        <v>310</v>
      </c>
      <c r="B206" s="3" t="s">
        <v>1693</v>
      </c>
      <c r="C206" s="3"/>
      <c r="D206" s="2" t="s">
        <v>11</v>
      </c>
      <c r="E206" s="3" t="e">
        <f>SUMIFS('Billing Details'!T:T,'Billing Details'!D:D,'Billing Details'!$J$2,'Billing Details'!B:B,'Billing Details'!C206) * 100/ SUMIFS(I:I,'Billing Details'!D:D,'Billing Details'!$J$2,'Billing Details'!B:B,'Billing Details'!C206)</f>
        <v>#DIV/0!</v>
      </c>
      <c r="F206" s="2">
        <v>15000</v>
      </c>
      <c r="G206" s="2">
        <v>3</v>
      </c>
      <c r="H206" s="2" t="s">
        <v>11</v>
      </c>
      <c r="I206" s="2">
        <f t="shared" si="3"/>
        <v>45000</v>
      </c>
      <c r="J206" s="2"/>
      <c r="K206" s="2"/>
      <c r="L206" s="2"/>
      <c r="M206" s="2"/>
      <c r="N206" s="2"/>
      <c r="O206" s="2">
        <v>304</v>
      </c>
      <c r="P206" s="6">
        <v>43749</v>
      </c>
      <c r="Q206" s="6">
        <v>43751</v>
      </c>
      <c r="R206" s="2" t="s">
        <v>1685</v>
      </c>
      <c r="S206" s="2" t="b">
        <v>1</v>
      </c>
      <c r="T206" s="2">
        <v>36976.979999999996</v>
      </c>
    </row>
    <row r="207" spans="1:20" ht="14.25" customHeight="1">
      <c r="A207" s="2" t="s">
        <v>312</v>
      </c>
      <c r="B207" s="3" t="s">
        <v>1682</v>
      </c>
      <c r="C207" s="3"/>
      <c r="D207" s="2" t="s">
        <v>17</v>
      </c>
      <c r="E207" s="3" t="e">
        <f>SUMIFS('Billing Details'!T:T,'Billing Details'!D:D,'Billing Details'!$J$2,'Billing Details'!B:B,'Billing Details'!C207) * 100/ SUMIFS(I:I,'Billing Details'!D:D,'Billing Details'!$J$2,'Billing Details'!B:B,'Billing Details'!C207)</f>
        <v>#DIV/0!</v>
      </c>
      <c r="F207" s="2" t="s">
        <v>1686</v>
      </c>
      <c r="G207" s="2">
        <v>3</v>
      </c>
      <c r="H207" s="2" t="s">
        <v>17</v>
      </c>
      <c r="I207" s="2">
        <f t="shared" si="3"/>
        <v>18000</v>
      </c>
      <c r="J207" s="2"/>
      <c r="K207" s="2"/>
      <c r="L207" s="2"/>
      <c r="M207" s="2"/>
      <c r="N207" s="2"/>
      <c r="O207" s="2">
        <v>141</v>
      </c>
      <c r="P207" s="6">
        <v>43713</v>
      </c>
      <c r="Q207" s="6">
        <v>43715</v>
      </c>
      <c r="R207" s="2" t="s">
        <v>1679</v>
      </c>
      <c r="S207" s="2" t="b">
        <v>1</v>
      </c>
      <c r="T207" s="2">
        <v>13231.380000000001</v>
      </c>
    </row>
    <row r="208" spans="1:20" ht="14.25" customHeight="1">
      <c r="A208" s="2" t="s">
        <v>314</v>
      </c>
      <c r="B208" s="3" t="s">
        <v>1687</v>
      </c>
      <c r="C208" s="3"/>
      <c r="D208" s="2" t="s">
        <v>11</v>
      </c>
      <c r="E208" s="3" t="e">
        <f>SUMIFS('Billing Details'!T:T,'Billing Details'!D:D,'Billing Details'!$J$2,'Billing Details'!B:B,'Billing Details'!C208) * 100/ SUMIFS(I:I,'Billing Details'!D:D,'Billing Details'!$J$2,'Billing Details'!B:B,'Billing Details'!C208)</f>
        <v>#DIV/0!</v>
      </c>
      <c r="F208" s="2" t="s">
        <v>1711</v>
      </c>
      <c r="G208" s="2">
        <v>3</v>
      </c>
      <c r="H208" s="2" t="s">
        <v>11</v>
      </c>
      <c r="I208" s="2">
        <f t="shared" si="3"/>
        <v>3000</v>
      </c>
      <c r="J208" s="2"/>
      <c r="K208" s="2"/>
      <c r="L208" s="2"/>
      <c r="M208" s="2"/>
      <c r="N208" s="2"/>
      <c r="O208" s="2">
        <v>263</v>
      </c>
      <c r="P208" s="6">
        <v>44588</v>
      </c>
      <c r="Q208" s="6">
        <v>44591</v>
      </c>
      <c r="S208" s="2" t="b">
        <v>0</v>
      </c>
      <c r="T208" s="2" t="s">
        <v>1681</v>
      </c>
    </row>
    <row r="209" spans="1:20" ht="14.25" customHeight="1">
      <c r="A209" s="2" t="s">
        <v>315</v>
      </c>
      <c r="B209" s="3" t="s">
        <v>1687</v>
      </c>
      <c r="C209" s="3"/>
      <c r="D209" s="2" t="s">
        <v>29</v>
      </c>
      <c r="E209" s="3" t="e">
        <f>SUMIFS('Billing Details'!T:T,'Billing Details'!D:D,'Billing Details'!$J$2,'Billing Details'!B:B,'Billing Details'!C209) * 100/ SUMIFS(I:I,'Billing Details'!D:D,'Billing Details'!$J$2,'Billing Details'!B:B,'Billing Details'!C209)</f>
        <v>#DIV/0!</v>
      </c>
      <c r="F209" s="2">
        <v>1000</v>
      </c>
      <c r="G209" s="2">
        <v>3</v>
      </c>
      <c r="H209" s="2" t="s">
        <v>29</v>
      </c>
      <c r="I209" s="2">
        <f t="shared" si="3"/>
        <v>3000</v>
      </c>
      <c r="J209" s="2"/>
      <c r="K209" s="2"/>
      <c r="L209" s="2"/>
      <c r="M209" s="2"/>
      <c r="N209" s="2"/>
      <c r="O209" s="2">
        <v>482</v>
      </c>
      <c r="P209" s="6">
        <v>45147</v>
      </c>
      <c r="Q209" s="6">
        <v>45152</v>
      </c>
      <c r="S209" s="2" t="b">
        <v>0</v>
      </c>
      <c r="T209" s="2" t="s">
        <v>1681</v>
      </c>
    </row>
    <row r="210" spans="1:20" ht="14.25" customHeight="1">
      <c r="A210" s="2" t="s">
        <v>317</v>
      </c>
      <c r="B210" s="3" t="s">
        <v>1693</v>
      </c>
      <c r="C210" s="3"/>
      <c r="D210" s="2" t="s">
        <v>29</v>
      </c>
      <c r="E210" s="3" t="e">
        <f>SUMIFS('Billing Details'!T:T,'Billing Details'!D:D,'Billing Details'!$J$2,'Billing Details'!B:B,'Billing Details'!C210) * 100/ SUMIFS(I:I,'Billing Details'!D:D,'Billing Details'!$J$2,'Billing Details'!B:B,'Billing Details'!C210)</f>
        <v>#DIV/0!</v>
      </c>
      <c r="F210" s="2" t="s">
        <v>1712</v>
      </c>
      <c r="G210" s="2">
        <v>5</v>
      </c>
      <c r="H210" s="2" t="s">
        <v>29</v>
      </c>
      <c r="I210" s="2">
        <f t="shared" si="3"/>
        <v>75000</v>
      </c>
      <c r="J210" s="2"/>
      <c r="K210" s="2"/>
      <c r="L210" s="2"/>
      <c r="M210" s="2"/>
      <c r="N210" s="2"/>
      <c r="O210" s="2">
        <v>499</v>
      </c>
      <c r="P210" s="6">
        <v>45398</v>
      </c>
      <c r="Q210" s="6">
        <v>45404</v>
      </c>
      <c r="R210" s="2" t="s">
        <v>1696</v>
      </c>
      <c r="S210" s="2" t="b">
        <v>1</v>
      </c>
      <c r="T210" s="2">
        <v>39899.4</v>
      </c>
    </row>
    <row r="211" spans="1:20" ht="14.25" customHeight="1">
      <c r="A211" s="2" t="s">
        <v>319</v>
      </c>
      <c r="B211" s="3" t="s">
        <v>1707</v>
      </c>
      <c r="C211" s="3"/>
      <c r="D211" s="2" t="s">
        <v>17</v>
      </c>
      <c r="E211" s="3" t="e">
        <f>SUMIFS('Billing Details'!T:T,'Billing Details'!D:D,'Billing Details'!$J$2,'Billing Details'!B:B,'Billing Details'!C211) * 100/ SUMIFS(I:I,'Billing Details'!D:D,'Billing Details'!$J$2,'Billing Details'!B:B,'Billing Details'!C211)</f>
        <v>#DIV/0!</v>
      </c>
      <c r="F211" s="2" t="s">
        <v>1710</v>
      </c>
      <c r="G211" s="2">
        <v>1</v>
      </c>
      <c r="H211" s="2" t="s">
        <v>17</v>
      </c>
      <c r="I211" s="2">
        <f t="shared" si="3"/>
        <v>100</v>
      </c>
      <c r="J211" s="2"/>
      <c r="K211" s="2"/>
      <c r="L211" s="2"/>
      <c r="M211" s="2"/>
      <c r="N211" s="2"/>
      <c r="O211" s="2">
        <v>115</v>
      </c>
      <c r="P211" s="6">
        <v>44181</v>
      </c>
      <c r="Q211" s="6">
        <v>44186</v>
      </c>
      <c r="S211" s="2" t="b">
        <v>0</v>
      </c>
      <c r="T211" s="2" t="s">
        <v>1681</v>
      </c>
    </row>
    <row r="212" spans="1:20" ht="14.25" customHeight="1">
      <c r="A212" s="2" t="s">
        <v>321</v>
      </c>
      <c r="B212" s="3" t="s">
        <v>1688</v>
      </c>
      <c r="C212" s="3"/>
      <c r="D212" s="2" t="s">
        <v>29</v>
      </c>
      <c r="E212" s="3" t="e">
        <f>SUMIFS('Billing Details'!T:T,'Billing Details'!D:D,'Billing Details'!$J$2,'Billing Details'!B:B,'Billing Details'!C212) * 100/ SUMIFS(I:I,'Billing Details'!D:D,'Billing Details'!$J$2,'Billing Details'!B:B,'Billing Details'!C212)</f>
        <v>#DIV/0!</v>
      </c>
      <c r="F212" s="2" t="s">
        <v>1703</v>
      </c>
      <c r="G212" s="2">
        <v>2</v>
      </c>
      <c r="H212" s="2" t="s">
        <v>29</v>
      </c>
      <c r="I212" s="2">
        <f t="shared" si="3"/>
        <v>20000</v>
      </c>
      <c r="J212" s="2"/>
      <c r="K212" s="2"/>
      <c r="L212" s="2"/>
      <c r="M212" s="2"/>
      <c r="N212" s="2"/>
      <c r="O212" s="2">
        <v>104</v>
      </c>
      <c r="P212" s="6">
        <v>43897</v>
      </c>
      <c r="Q212" s="6">
        <v>43901</v>
      </c>
      <c r="R212" s="2" t="s">
        <v>1696</v>
      </c>
      <c r="S212" s="2" t="b">
        <v>1</v>
      </c>
      <c r="T212" s="2">
        <v>16134.38</v>
      </c>
    </row>
    <row r="213" spans="1:20" ht="14.25" customHeight="1">
      <c r="A213" s="2" t="s">
        <v>322</v>
      </c>
      <c r="B213" s="3" t="s">
        <v>1678</v>
      </c>
      <c r="C213" s="3"/>
      <c r="D213" s="2" t="s">
        <v>11</v>
      </c>
      <c r="E213" s="3" t="e">
        <f>SUMIFS('Billing Details'!T:T,'Billing Details'!D:D,'Billing Details'!$J$2,'Billing Details'!B:B,'Billing Details'!C213) * 100/ SUMIFS(I:I,'Billing Details'!D:D,'Billing Details'!$J$2,'Billing Details'!B:B,'Billing Details'!C213)</f>
        <v>#DIV/0!</v>
      </c>
      <c r="F213" s="2">
        <v>12000</v>
      </c>
      <c r="G213" s="2">
        <v>5</v>
      </c>
      <c r="H213" s="2" t="s">
        <v>11</v>
      </c>
      <c r="I213" s="2">
        <f t="shared" si="3"/>
        <v>60000</v>
      </c>
      <c r="J213" s="2"/>
      <c r="K213" s="2"/>
      <c r="L213" s="2"/>
      <c r="M213" s="2"/>
      <c r="N213" s="2"/>
      <c r="O213" s="2">
        <v>112</v>
      </c>
      <c r="P213" s="6">
        <v>44349</v>
      </c>
      <c r="Q213" s="6">
        <v>44352</v>
      </c>
      <c r="R213" s="2" t="s">
        <v>1696</v>
      </c>
      <c r="S213" s="2" t="b">
        <v>1</v>
      </c>
      <c r="T213" s="2">
        <v>38509.85</v>
      </c>
    </row>
    <row r="214" spans="1:20" ht="14.25" customHeight="1">
      <c r="A214" s="2" t="s">
        <v>323</v>
      </c>
      <c r="B214" s="3" t="s">
        <v>1689</v>
      </c>
      <c r="C214" s="3"/>
      <c r="D214" s="2" t="s">
        <v>29</v>
      </c>
      <c r="E214" s="3" t="e">
        <f>SUMIFS('Billing Details'!T:T,'Billing Details'!D:D,'Billing Details'!$J$2,'Billing Details'!B:B,'Billing Details'!C214) * 100/ SUMIFS(I:I,'Billing Details'!D:D,'Billing Details'!$J$2,'Billing Details'!B:B,'Billing Details'!C214)</f>
        <v>#DIV/0!</v>
      </c>
      <c r="F214" s="2">
        <v>18000</v>
      </c>
      <c r="G214" s="2">
        <v>5</v>
      </c>
      <c r="H214" s="2" t="s">
        <v>29</v>
      </c>
      <c r="I214" s="2">
        <f t="shared" si="3"/>
        <v>90000</v>
      </c>
      <c r="J214" s="2"/>
      <c r="K214" s="2"/>
      <c r="L214" s="2"/>
      <c r="M214" s="2"/>
      <c r="N214" s="2"/>
      <c r="O214" s="2">
        <v>194</v>
      </c>
      <c r="P214" s="6">
        <v>44807</v>
      </c>
      <c r="Q214" s="6">
        <v>44809</v>
      </c>
      <c r="R214" s="2" t="s">
        <v>1700</v>
      </c>
      <c r="S214" s="2" t="b">
        <v>1</v>
      </c>
      <c r="T214" s="2">
        <v>51209.85</v>
      </c>
    </row>
    <row r="215" spans="1:20" ht="14.25" customHeight="1">
      <c r="A215" s="2" t="s">
        <v>325</v>
      </c>
      <c r="B215" s="3" t="s">
        <v>1692</v>
      </c>
      <c r="C215" s="3"/>
      <c r="D215" s="2" t="s">
        <v>29</v>
      </c>
      <c r="E215" s="3" t="e">
        <f>SUMIFS('Billing Details'!T:T,'Billing Details'!D:D,'Billing Details'!$J$2,'Billing Details'!B:B,'Billing Details'!C215) * 100/ SUMIFS(I:I,'Billing Details'!D:D,'Billing Details'!$J$2,'Billing Details'!B:B,'Billing Details'!C215)</f>
        <v>#DIV/0!</v>
      </c>
      <c r="F215" s="2" t="s">
        <v>1704</v>
      </c>
      <c r="G215" s="2">
        <v>4</v>
      </c>
      <c r="H215" s="2" t="s">
        <v>29</v>
      </c>
      <c r="I215" s="2">
        <f t="shared" si="3"/>
        <v>32000</v>
      </c>
      <c r="J215" s="2"/>
      <c r="K215" s="2"/>
      <c r="L215" s="2"/>
      <c r="M215" s="2"/>
      <c r="N215" s="2"/>
      <c r="O215" s="2">
        <v>310</v>
      </c>
      <c r="P215" s="6">
        <v>44027</v>
      </c>
      <c r="Q215" s="6">
        <v>44031</v>
      </c>
      <c r="S215" s="2" t="b">
        <v>0</v>
      </c>
      <c r="T215" s="2" t="s">
        <v>1681</v>
      </c>
    </row>
    <row r="216" spans="1:20" ht="14.25" customHeight="1">
      <c r="A216" s="2" t="s">
        <v>326</v>
      </c>
      <c r="B216" s="3" t="s">
        <v>1684</v>
      </c>
      <c r="C216" s="3"/>
      <c r="D216" s="2" t="s">
        <v>17</v>
      </c>
      <c r="E216" s="3" t="e">
        <f>SUMIFS('Billing Details'!T:T,'Billing Details'!D:D,'Billing Details'!$J$2,'Billing Details'!B:B,'Billing Details'!C216) * 100/ SUMIFS(I:I,'Billing Details'!D:D,'Billing Details'!$J$2,'Billing Details'!B:B,'Billing Details'!C216)</f>
        <v>#DIV/0!</v>
      </c>
      <c r="F216" s="2">
        <v>3000</v>
      </c>
      <c r="G216" s="2">
        <v>6</v>
      </c>
      <c r="H216" s="2" t="s">
        <v>17</v>
      </c>
      <c r="I216" s="2">
        <f t="shared" si="3"/>
        <v>18000</v>
      </c>
      <c r="J216" s="2"/>
      <c r="K216" s="2"/>
      <c r="L216" s="2"/>
      <c r="M216" s="2"/>
      <c r="N216" s="2"/>
      <c r="O216" s="2">
        <v>435</v>
      </c>
      <c r="P216" s="6">
        <v>44893</v>
      </c>
      <c r="Q216" s="6">
        <v>44897</v>
      </c>
      <c r="S216" s="2" t="b">
        <v>0</v>
      </c>
      <c r="T216" s="2" t="s">
        <v>1681</v>
      </c>
    </row>
    <row r="217" spans="1:20" ht="14.25" customHeight="1">
      <c r="A217" s="2" t="s">
        <v>327</v>
      </c>
      <c r="B217" s="3" t="s">
        <v>1682</v>
      </c>
      <c r="C217" s="3"/>
      <c r="D217" s="2" t="s">
        <v>11</v>
      </c>
      <c r="E217" s="3" t="e">
        <f>SUMIFS('Billing Details'!T:T,'Billing Details'!D:D,'Billing Details'!$J$2,'Billing Details'!B:B,'Billing Details'!C217) * 100/ SUMIFS(I:I,'Billing Details'!D:D,'Billing Details'!$J$2,'Billing Details'!B:B,'Billing Details'!C217)</f>
        <v>#DIV/0!</v>
      </c>
      <c r="F217" s="2">
        <v>6000</v>
      </c>
      <c r="G217" s="2">
        <v>2</v>
      </c>
      <c r="H217" s="2" t="s">
        <v>11</v>
      </c>
      <c r="I217" s="2">
        <f t="shared" si="3"/>
        <v>12000</v>
      </c>
      <c r="J217" s="2"/>
      <c r="K217" s="2"/>
      <c r="L217" s="2"/>
      <c r="M217" s="2"/>
      <c r="N217" s="2"/>
      <c r="O217" s="2">
        <v>243</v>
      </c>
      <c r="P217" s="6">
        <v>43999</v>
      </c>
      <c r="Q217" s="6">
        <v>44002</v>
      </c>
      <c r="R217" s="2" t="s">
        <v>1685</v>
      </c>
      <c r="S217" s="2" t="b">
        <v>1</v>
      </c>
      <c r="T217" s="2">
        <v>9943.16</v>
      </c>
    </row>
    <row r="218" spans="1:20" ht="14.25" customHeight="1">
      <c r="A218" s="2" t="s">
        <v>328</v>
      </c>
      <c r="B218" s="3" t="s">
        <v>1687</v>
      </c>
      <c r="C218" s="3"/>
      <c r="D218" s="2" t="s">
        <v>17</v>
      </c>
      <c r="E218" s="3" t="e">
        <f>SUMIFS('Billing Details'!T:T,'Billing Details'!D:D,'Billing Details'!$J$2,'Billing Details'!B:B,'Billing Details'!C218) * 100/ SUMIFS(I:I,'Billing Details'!D:D,'Billing Details'!$J$2,'Billing Details'!B:B,'Billing Details'!C218)</f>
        <v>#DIV/0!</v>
      </c>
      <c r="F218" s="2">
        <v>1000</v>
      </c>
      <c r="G218" s="2">
        <v>2</v>
      </c>
      <c r="H218" s="2" t="s">
        <v>17</v>
      </c>
      <c r="I218" s="2">
        <f t="shared" si="3"/>
        <v>2000</v>
      </c>
      <c r="J218" s="2"/>
      <c r="K218" s="2"/>
      <c r="L218" s="2"/>
      <c r="M218" s="2"/>
      <c r="N218" s="2"/>
      <c r="O218" s="2">
        <v>220</v>
      </c>
      <c r="P218" s="6">
        <v>43747</v>
      </c>
      <c r="Q218" s="6">
        <v>43749</v>
      </c>
      <c r="R218" s="2" t="s">
        <v>1683</v>
      </c>
      <c r="S218" s="2" t="b">
        <v>1</v>
      </c>
      <c r="T218" s="2">
        <v>1476.98</v>
      </c>
    </row>
    <row r="219" spans="1:20" ht="14.25" customHeight="1">
      <c r="A219" s="2" t="s">
        <v>329</v>
      </c>
      <c r="B219" s="3" t="s">
        <v>1694</v>
      </c>
      <c r="C219" s="3"/>
      <c r="D219" s="2" t="s">
        <v>11</v>
      </c>
      <c r="E219" s="3" t="e">
        <f>SUMIFS('Billing Details'!T:T,'Billing Details'!D:D,'Billing Details'!$J$2,'Billing Details'!B:B,'Billing Details'!C219) * 100/ SUMIFS(I:I,'Billing Details'!D:D,'Billing Details'!$J$2,'Billing Details'!B:B,'Billing Details'!C219)</f>
        <v>#DIV/0!</v>
      </c>
      <c r="F219" s="2">
        <v>2000</v>
      </c>
      <c r="G219" s="2">
        <v>5</v>
      </c>
      <c r="H219" s="2" t="s">
        <v>11</v>
      </c>
      <c r="I219" s="2">
        <f t="shared" si="3"/>
        <v>10000</v>
      </c>
      <c r="J219" s="2"/>
      <c r="K219" s="2"/>
      <c r="L219" s="2"/>
      <c r="M219" s="2"/>
      <c r="N219" s="2"/>
      <c r="O219" s="2">
        <v>222</v>
      </c>
      <c r="P219" s="6">
        <v>45281</v>
      </c>
      <c r="Q219" s="6">
        <v>45286</v>
      </c>
      <c r="R219" s="2" t="s">
        <v>1683</v>
      </c>
      <c r="S219" s="2" t="b">
        <v>1</v>
      </c>
      <c r="T219" s="2">
        <v>8451.7999999999993</v>
      </c>
    </row>
    <row r="220" spans="1:20" ht="14.25" customHeight="1">
      <c r="A220" s="2" t="s">
        <v>330</v>
      </c>
      <c r="B220" s="3" t="s">
        <v>1691</v>
      </c>
      <c r="C220" s="3"/>
      <c r="D220" s="2" t="s">
        <v>29</v>
      </c>
      <c r="E220" s="3" t="e">
        <f>SUMIFS('Billing Details'!T:T,'Billing Details'!D:D,'Billing Details'!$J$2,'Billing Details'!B:B,'Billing Details'!C220) * 100/ SUMIFS(I:I,'Billing Details'!D:D,'Billing Details'!$J$2,'Billing Details'!B:B,'Billing Details'!C220)</f>
        <v>#DIV/0!</v>
      </c>
      <c r="F220" s="2">
        <v>25000</v>
      </c>
      <c r="G220" s="2">
        <v>10</v>
      </c>
      <c r="H220" s="2" t="s">
        <v>29</v>
      </c>
      <c r="I220" s="2">
        <f t="shared" si="3"/>
        <v>250000</v>
      </c>
      <c r="J220" s="2"/>
      <c r="K220" s="2"/>
      <c r="L220" s="2"/>
      <c r="M220" s="2"/>
      <c r="N220" s="2"/>
      <c r="O220" s="2">
        <v>214</v>
      </c>
      <c r="P220" s="6">
        <v>44423</v>
      </c>
      <c r="Q220" s="6">
        <v>44427</v>
      </c>
      <c r="R220" s="2" t="s">
        <v>1679</v>
      </c>
      <c r="S220" s="2" t="b">
        <v>1</v>
      </c>
      <c r="T220" s="2">
        <v>165091.4</v>
      </c>
    </row>
    <row r="221" spans="1:20" ht="14.25" customHeight="1">
      <c r="A221" s="2" t="s">
        <v>331</v>
      </c>
      <c r="B221" s="3" t="s">
        <v>1678</v>
      </c>
      <c r="C221" s="3"/>
      <c r="D221" s="2" t="s">
        <v>11</v>
      </c>
      <c r="E221" s="3" t="e">
        <f>SUMIFS('Billing Details'!T:T,'Billing Details'!D:D,'Billing Details'!$J$2,'Billing Details'!B:B,'Billing Details'!C221) * 100/ SUMIFS(I:I,'Billing Details'!D:D,'Billing Details'!$J$2,'Billing Details'!B:B,'Billing Details'!C221)</f>
        <v>#DIV/0!</v>
      </c>
      <c r="F221" s="2" t="s">
        <v>1701</v>
      </c>
      <c r="G221" s="2">
        <v>3</v>
      </c>
      <c r="H221" s="2" t="s">
        <v>11</v>
      </c>
      <c r="I221" s="2">
        <f t="shared" si="3"/>
        <v>36000</v>
      </c>
      <c r="J221" s="2"/>
      <c r="K221" s="2"/>
      <c r="L221" s="2"/>
      <c r="M221" s="2"/>
      <c r="N221" s="2"/>
      <c r="O221" s="2">
        <v>445</v>
      </c>
      <c r="P221" s="6">
        <v>44398</v>
      </c>
      <c r="Q221" s="6">
        <v>44403</v>
      </c>
      <c r="R221" s="2" t="s">
        <v>1700</v>
      </c>
      <c r="S221" s="2" t="b">
        <v>1</v>
      </c>
      <c r="T221" s="2">
        <v>32157.69</v>
      </c>
    </row>
    <row r="222" spans="1:20" ht="14.25" customHeight="1">
      <c r="A222" s="2" t="s">
        <v>332</v>
      </c>
      <c r="B222" s="3" t="s">
        <v>1705</v>
      </c>
      <c r="C222" s="3"/>
      <c r="D222" s="2" t="s">
        <v>11</v>
      </c>
      <c r="E222" s="3" t="e">
        <f>SUMIFS('Billing Details'!T:T,'Billing Details'!D:D,'Billing Details'!$J$2,'Billing Details'!B:B,'Billing Details'!C222) * 100/ SUMIFS(I:I,'Billing Details'!D:D,'Billing Details'!$J$2,'Billing Details'!B:B,'Billing Details'!C222)</f>
        <v>#DIV/0!</v>
      </c>
      <c r="F222" s="2" t="s">
        <v>1706</v>
      </c>
      <c r="G222" s="2">
        <v>1</v>
      </c>
      <c r="H222" s="2" t="s">
        <v>11</v>
      </c>
      <c r="I222" s="2">
        <f t="shared" si="3"/>
        <v>800</v>
      </c>
      <c r="J222" s="2"/>
      <c r="K222" s="2"/>
      <c r="L222" s="2"/>
      <c r="M222" s="2"/>
      <c r="N222" s="2"/>
      <c r="O222" s="2">
        <v>215</v>
      </c>
      <c r="P222" s="6">
        <v>45324</v>
      </c>
      <c r="Q222" s="6">
        <v>45327</v>
      </c>
      <c r="R222" s="2" t="s">
        <v>1685</v>
      </c>
      <c r="S222" s="2" t="b">
        <v>1</v>
      </c>
      <c r="T222" s="2">
        <v>527.08000000000004</v>
      </c>
    </row>
    <row r="223" spans="1:20" ht="14.25" customHeight="1">
      <c r="A223" s="2" t="s">
        <v>333</v>
      </c>
      <c r="B223" s="3" t="s">
        <v>1688</v>
      </c>
      <c r="C223" s="3"/>
      <c r="D223" s="2" t="s">
        <v>29</v>
      </c>
      <c r="E223" s="3" t="e">
        <f>SUMIFS('Billing Details'!T:T,'Billing Details'!D:D,'Billing Details'!$J$2,'Billing Details'!B:B,'Billing Details'!C223) * 100/ SUMIFS(I:I,'Billing Details'!D:D,'Billing Details'!$J$2,'Billing Details'!B:B,'Billing Details'!C223)</f>
        <v>#DIV/0!</v>
      </c>
      <c r="F223" s="2">
        <v>10000</v>
      </c>
      <c r="G223" s="2">
        <v>2</v>
      </c>
      <c r="H223" s="2" t="s">
        <v>29</v>
      </c>
      <c r="I223" s="2">
        <f t="shared" si="3"/>
        <v>20000</v>
      </c>
      <c r="J223" s="2"/>
      <c r="K223" s="2"/>
      <c r="L223" s="2"/>
      <c r="M223" s="2"/>
      <c r="N223" s="2"/>
      <c r="O223" s="2">
        <v>251</v>
      </c>
      <c r="P223" s="6">
        <v>44700</v>
      </c>
      <c r="Q223" s="6">
        <v>44702</v>
      </c>
      <c r="R223" s="2" t="s">
        <v>1683</v>
      </c>
      <c r="S223" s="2" t="b">
        <v>1</v>
      </c>
      <c r="T223" s="2">
        <v>16606.32</v>
      </c>
    </row>
    <row r="224" spans="1:20" ht="14.25" customHeight="1">
      <c r="A224" s="2" t="s">
        <v>335</v>
      </c>
      <c r="B224" s="3" t="s">
        <v>1691</v>
      </c>
      <c r="C224" s="3"/>
      <c r="D224" s="2" t="s">
        <v>29</v>
      </c>
      <c r="E224" s="3" t="e">
        <f>SUMIFS('Billing Details'!T:T,'Billing Details'!D:D,'Billing Details'!$J$2,'Billing Details'!B:B,'Billing Details'!C224) * 100/ SUMIFS(I:I,'Billing Details'!D:D,'Billing Details'!$J$2,'Billing Details'!B:B,'Billing Details'!C224)</f>
        <v>#DIV/0!</v>
      </c>
      <c r="F224" s="2">
        <v>25000</v>
      </c>
      <c r="G224" s="2">
        <v>10</v>
      </c>
      <c r="H224" s="2" t="s">
        <v>29</v>
      </c>
      <c r="I224" s="2">
        <f t="shared" si="3"/>
        <v>250000</v>
      </c>
      <c r="J224" s="2"/>
      <c r="K224" s="2"/>
      <c r="L224" s="2"/>
      <c r="M224" s="2"/>
      <c r="N224" s="2"/>
      <c r="O224" s="2">
        <v>133</v>
      </c>
      <c r="P224" s="6">
        <v>44611</v>
      </c>
      <c r="Q224" s="6">
        <v>44616</v>
      </c>
      <c r="R224" s="2" t="s">
        <v>1685</v>
      </c>
      <c r="S224" s="2" t="b">
        <v>1</v>
      </c>
      <c r="T224" s="2">
        <v>141504.59999999998</v>
      </c>
    </row>
    <row r="225" spans="1:20" ht="14.25" customHeight="1">
      <c r="A225" s="2" t="s">
        <v>337</v>
      </c>
      <c r="B225" s="3" t="s">
        <v>1692</v>
      </c>
      <c r="C225" s="3"/>
      <c r="D225" s="2" t="s">
        <v>51</v>
      </c>
      <c r="E225" s="3" t="e">
        <f>SUMIFS('Billing Details'!T:T,'Billing Details'!D:D,'Billing Details'!$J$2,'Billing Details'!B:B,'Billing Details'!C225) * 100/ SUMIFS(I:I,'Billing Details'!D:D,'Billing Details'!$J$2,'Billing Details'!B:B,'Billing Details'!C225)</f>
        <v>#DIV/0!</v>
      </c>
      <c r="F225" s="2">
        <v>8000</v>
      </c>
      <c r="G225" s="2">
        <v>4</v>
      </c>
      <c r="H225" s="2" t="s">
        <v>51</v>
      </c>
      <c r="I225" s="2">
        <f t="shared" si="3"/>
        <v>32000</v>
      </c>
      <c r="J225" s="2"/>
      <c r="K225" s="2"/>
      <c r="L225" s="2"/>
      <c r="M225" s="2"/>
      <c r="N225" s="2"/>
      <c r="O225" s="2">
        <v>491</v>
      </c>
      <c r="P225" s="6">
        <v>44854</v>
      </c>
      <c r="Q225" s="6">
        <v>44860</v>
      </c>
      <c r="R225" s="2" t="s">
        <v>1696</v>
      </c>
      <c r="S225" s="2" t="b">
        <v>1</v>
      </c>
      <c r="T225" s="2">
        <v>28723.52</v>
      </c>
    </row>
    <row r="226" spans="1:20" ht="14.25" customHeight="1">
      <c r="A226" s="2" t="s">
        <v>338</v>
      </c>
      <c r="B226" s="3" t="s">
        <v>1697</v>
      </c>
      <c r="C226" s="3"/>
      <c r="D226" s="2" t="s">
        <v>17</v>
      </c>
      <c r="E226" s="3" t="e">
        <f>SUMIFS('Billing Details'!T:T,'Billing Details'!D:D,'Billing Details'!$J$2,'Billing Details'!B:B,'Billing Details'!C226) * 100/ SUMIFS(I:I,'Billing Details'!D:D,'Billing Details'!$J$2,'Billing Details'!B:B,'Billing Details'!C226)</f>
        <v>#DIV/0!</v>
      </c>
      <c r="F226" s="2" t="s">
        <v>1708</v>
      </c>
      <c r="G226" s="2">
        <v>12</v>
      </c>
      <c r="H226" s="2" t="s">
        <v>17</v>
      </c>
      <c r="I226" s="2">
        <f t="shared" si="3"/>
        <v>240000</v>
      </c>
      <c r="J226" s="2"/>
      <c r="K226" s="2"/>
      <c r="L226" s="2"/>
      <c r="M226" s="2"/>
      <c r="N226" s="2"/>
      <c r="O226" s="2">
        <v>190</v>
      </c>
      <c r="P226" s="6">
        <v>45380</v>
      </c>
      <c r="Q226" s="6">
        <v>45386</v>
      </c>
      <c r="R226" s="2" t="s">
        <v>1696</v>
      </c>
      <c r="S226" s="2" t="b">
        <v>1</v>
      </c>
      <c r="T226" s="2">
        <v>153766.44</v>
      </c>
    </row>
    <row r="227" spans="1:20" ht="14.25" customHeight="1">
      <c r="A227" s="2" t="s">
        <v>339</v>
      </c>
      <c r="B227" s="3" t="s">
        <v>1688</v>
      </c>
      <c r="C227" s="3"/>
      <c r="D227" s="2" t="s">
        <v>11</v>
      </c>
      <c r="E227" s="3" t="e">
        <f>SUMIFS('Billing Details'!T:T,'Billing Details'!D:D,'Billing Details'!$J$2,'Billing Details'!B:B,'Billing Details'!C227) * 100/ SUMIFS(I:I,'Billing Details'!D:D,'Billing Details'!$J$2,'Billing Details'!B:B,'Billing Details'!C227)</f>
        <v>#DIV/0!</v>
      </c>
      <c r="F227" s="2">
        <v>10000</v>
      </c>
      <c r="G227" s="2">
        <v>2</v>
      </c>
      <c r="H227" s="2" t="s">
        <v>11</v>
      </c>
      <c r="I227" s="2">
        <f t="shared" si="3"/>
        <v>20000</v>
      </c>
      <c r="J227" s="2"/>
      <c r="K227" s="2"/>
      <c r="L227" s="2"/>
      <c r="M227" s="2"/>
      <c r="N227" s="2"/>
      <c r="O227" s="2">
        <v>309</v>
      </c>
      <c r="P227" s="6">
        <v>44185</v>
      </c>
      <c r="Q227" s="6">
        <v>44187</v>
      </c>
      <c r="R227" s="2" t="s">
        <v>1683</v>
      </c>
      <c r="S227" s="2" t="b">
        <v>1</v>
      </c>
      <c r="T227" s="2">
        <v>11334.86</v>
      </c>
    </row>
    <row r="228" spans="1:20" ht="14.25" customHeight="1">
      <c r="A228" s="2" t="s">
        <v>340</v>
      </c>
      <c r="B228" s="3" t="s">
        <v>1680</v>
      </c>
      <c r="C228" s="3"/>
      <c r="D228" s="2" t="s">
        <v>11</v>
      </c>
      <c r="E228" s="3" t="e">
        <f>SUMIFS('Billing Details'!T:T,'Billing Details'!D:D,'Billing Details'!$J$2,'Billing Details'!B:B,'Billing Details'!C228) * 100/ SUMIFS(I:I,'Billing Details'!D:D,'Billing Details'!$J$2,'Billing Details'!B:B,'Billing Details'!C228)</f>
        <v>#DIV/0!</v>
      </c>
      <c r="F228" s="2" t="s">
        <v>1698</v>
      </c>
      <c r="G228" s="2">
        <v>1</v>
      </c>
      <c r="H228" s="2" t="s">
        <v>11</v>
      </c>
      <c r="I228" s="2">
        <f t="shared" si="3"/>
        <v>500</v>
      </c>
      <c r="J228" s="2"/>
      <c r="K228" s="2"/>
      <c r="L228" s="2"/>
      <c r="M228" s="2"/>
      <c r="N228" s="2"/>
      <c r="O228" s="2">
        <v>499</v>
      </c>
      <c r="P228" s="6">
        <v>45398</v>
      </c>
      <c r="Q228" s="6">
        <v>45403</v>
      </c>
      <c r="R228" s="2" t="s">
        <v>1696</v>
      </c>
      <c r="S228" s="2" t="b">
        <v>1</v>
      </c>
      <c r="T228" s="2">
        <v>285.98</v>
      </c>
    </row>
    <row r="229" spans="1:20" ht="14.25" customHeight="1">
      <c r="A229" s="2" t="s">
        <v>342</v>
      </c>
      <c r="B229" s="3" t="s">
        <v>1688</v>
      </c>
      <c r="C229" s="3"/>
      <c r="D229" s="2" t="s">
        <v>51</v>
      </c>
      <c r="E229" s="3" t="e">
        <f>SUMIFS('Billing Details'!T:T,'Billing Details'!D:D,'Billing Details'!$J$2,'Billing Details'!B:B,'Billing Details'!C229) * 100/ SUMIFS(I:I,'Billing Details'!D:D,'Billing Details'!$J$2,'Billing Details'!B:B,'Billing Details'!C229)</f>
        <v>#DIV/0!</v>
      </c>
      <c r="F229" s="2">
        <v>10000</v>
      </c>
      <c r="G229" s="2">
        <v>4</v>
      </c>
      <c r="H229" s="2" t="s">
        <v>51</v>
      </c>
      <c r="I229" s="2">
        <f t="shared" si="3"/>
        <v>40000</v>
      </c>
      <c r="J229" s="2"/>
      <c r="K229" s="2"/>
      <c r="L229" s="2"/>
      <c r="M229" s="2"/>
      <c r="N229" s="2"/>
      <c r="O229" s="2">
        <v>288</v>
      </c>
      <c r="P229" s="6">
        <v>45011</v>
      </c>
      <c r="Q229" s="6">
        <v>45016</v>
      </c>
      <c r="R229" s="2" t="s">
        <v>1683</v>
      </c>
      <c r="S229" s="2" t="b">
        <v>1</v>
      </c>
      <c r="T229" s="2">
        <v>34307.72</v>
      </c>
    </row>
    <row r="230" spans="1:20" ht="14.25" customHeight="1">
      <c r="A230" s="2" t="s">
        <v>343</v>
      </c>
      <c r="B230" s="3" t="s">
        <v>1684</v>
      </c>
      <c r="C230" s="3"/>
      <c r="D230" s="2" t="s">
        <v>17</v>
      </c>
      <c r="E230" s="3" t="e">
        <f>SUMIFS('Billing Details'!T:T,'Billing Details'!D:D,'Billing Details'!$J$2,'Billing Details'!B:B,'Billing Details'!C230) * 100/ SUMIFS(I:I,'Billing Details'!D:D,'Billing Details'!$J$2,'Billing Details'!B:B,'Billing Details'!C230)</f>
        <v>#DIV/0!</v>
      </c>
      <c r="F230" s="2">
        <v>3000</v>
      </c>
      <c r="G230" s="2">
        <v>5</v>
      </c>
      <c r="H230" s="2" t="s">
        <v>17</v>
      </c>
      <c r="I230" s="2">
        <f t="shared" si="3"/>
        <v>15000</v>
      </c>
      <c r="J230" s="2"/>
      <c r="K230" s="2"/>
      <c r="L230" s="2"/>
      <c r="M230" s="2"/>
      <c r="N230" s="2"/>
      <c r="O230" s="2">
        <v>297</v>
      </c>
      <c r="P230" s="6">
        <v>43902</v>
      </c>
      <c r="Q230" s="6">
        <v>43908</v>
      </c>
      <c r="R230" s="2" t="s">
        <v>1696</v>
      </c>
      <c r="S230" s="2" t="b">
        <v>1</v>
      </c>
      <c r="T230" s="2">
        <v>11623.199999999999</v>
      </c>
    </row>
    <row r="231" spans="1:20" ht="14.25" customHeight="1">
      <c r="A231" s="2" t="s">
        <v>345</v>
      </c>
      <c r="B231" s="3" t="s">
        <v>1688</v>
      </c>
      <c r="C231" s="3"/>
      <c r="D231" s="2" t="s">
        <v>51</v>
      </c>
      <c r="E231" s="3" t="e">
        <f>SUMIFS('Billing Details'!T:T,'Billing Details'!D:D,'Billing Details'!$J$2,'Billing Details'!B:B,'Billing Details'!C231) * 100/ SUMIFS(I:I,'Billing Details'!D:D,'Billing Details'!$J$2,'Billing Details'!B:B,'Billing Details'!C231)</f>
        <v>#DIV/0!</v>
      </c>
      <c r="F231" s="2">
        <v>10000</v>
      </c>
      <c r="G231" s="2">
        <v>4</v>
      </c>
      <c r="H231" s="2" t="s">
        <v>51</v>
      </c>
      <c r="I231" s="2">
        <f t="shared" si="3"/>
        <v>40000</v>
      </c>
      <c r="J231" s="2"/>
      <c r="K231" s="2"/>
      <c r="L231" s="2"/>
      <c r="M231" s="2"/>
      <c r="N231" s="2"/>
      <c r="O231" s="2">
        <v>169</v>
      </c>
      <c r="P231" s="6">
        <v>43924</v>
      </c>
      <c r="Q231" s="6">
        <v>43926</v>
      </c>
      <c r="S231" s="2" t="b">
        <v>0</v>
      </c>
      <c r="T231" s="2" t="s">
        <v>1681</v>
      </c>
    </row>
    <row r="232" spans="1:20" ht="14.25" customHeight="1">
      <c r="A232" s="2" t="s">
        <v>346</v>
      </c>
      <c r="B232" s="3" t="s">
        <v>1692</v>
      </c>
      <c r="C232" s="3"/>
      <c r="D232" s="2" t="s">
        <v>51</v>
      </c>
      <c r="E232" s="3" t="e">
        <f>SUMIFS('Billing Details'!T:T,'Billing Details'!D:D,'Billing Details'!$J$2,'Billing Details'!B:B,'Billing Details'!C232) * 100/ SUMIFS(I:I,'Billing Details'!D:D,'Billing Details'!$J$2,'Billing Details'!B:B,'Billing Details'!C232)</f>
        <v>#DIV/0!</v>
      </c>
      <c r="F232" s="2" t="s">
        <v>1704</v>
      </c>
      <c r="G232" s="2">
        <v>4</v>
      </c>
      <c r="H232" s="2" t="s">
        <v>51</v>
      </c>
      <c r="I232" s="2">
        <f t="shared" si="3"/>
        <v>32000</v>
      </c>
      <c r="J232" s="2"/>
      <c r="K232" s="2"/>
      <c r="L232" s="2"/>
      <c r="M232" s="2"/>
      <c r="N232" s="2"/>
      <c r="O232" s="2">
        <v>324</v>
      </c>
      <c r="P232" s="6">
        <v>43895</v>
      </c>
      <c r="Q232" s="6">
        <v>43901</v>
      </c>
      <c r="R232" s="2" t="s">
        <v>1683</v>
      </c>
      <c r="S232" s="2" t="b">
        <v>1</v>
      </c>
      <c r="T232" s="2">
        <v>25580.6</v>
      </c>
    </row>
    <row r="233" spans="1:20" ht="14.25" customHeight="1">
      <c r="A233" s="2" t="s">
        <v>347</v>
      </c>
      <c r="B233" s="3" t="s">
        <v>1680</v>
      </c>
      <c r="C233" s="3"/>
      <c r="D233" s="2" t="s">
        <v>51</v>
      </c>
      <c r="E233" s="3" t="e">
        <f>SUMIFS('Billing Details'!T:T,'Billing Details'!D:D,'Billing Details'!$J$2,'Billing Details'!B:B,'Billing Details'!C233) * 100/ SUMIFS(I:I,'Billing Details'!D:D,'Billing Details'!$J$2,'Billing Details'!B:B,'Billing Details'!C233)</f>
        <v>#DIV/0!</v>
      </c>
      <c r="F233" s="2" t="s">
        <v>1698</v>
      </c>
      <c r="G233" s="2">
        <v>1</v>
      </c>
      <c r="H233" s="2" t="s">
        <v>51</v>
      </c>
      <c r="I233" s="2">
        <f t="shared" si="3"/>
        <v>500</v>
      </c>
      <c r="J233" s="2"/>
      <c r="K233" s="2"/>
      <c r="L233" s="2"/>
      <c r="M233" s="2"/>
      <c r="N233" s="2"/>
      <c r="O233" s="2">
        <v>432</v>
      </c>
      <c r="P233" s="6">
        <v>43619</v>
      </c>
      <c r="Q233" s="6">
        <v>43623</v>
      </c>
      <c r="S233" s="2" t="b">
        <v>0</v>
      </c>
      <c r="T233" s="2" t="s">
        <v>1681</v>
      </c>
    </row>
    <row r="234" spans="1:20" ht="14.25" customHeight="1">
      <c r="A234" s="2" t="s">
        <v>348</v>
      </c>
      <c r="B234" s="3" t="s">
        <v>1692</v>
      </c>
      <c r="C234" s="3"/>
      <c r="D234" s="2" t="s">
        <v>11</v>
      </c>
      <c r="E234" s="3" t="e">
        <f>SUMIFS('Billing Details'!T:T,'Billing Details'!D:D,'Billing Details'!$J$2,'Billing Details'!B:B,'Billing Details'!C234) * 100/ SUMIFS(I:I,'Billing Details'!D:D,'Billing Details'!$J$2,'Billing Details'!B:B,'Billing Details'!C234)</f>
        <v>#DIV/0!</v>
      </c>
      <c r="F234" s="2">
        <v>8000</v>
      </c>
      <c r="G234" s="2">
        <v>2</v>
      </c>
      <c r="H234" s="2" t="s">
        <v>11</v>
      </c>
      <c r="I234" s="2">
        <f t="shared" si="3"/>
        <v>16000</v>
      </c>
      <c r="J234" s="2"/>
      <c r="K234" s="2"/>
      <c r="L234" s="2"/>
      <c r="M234" s="2"/>
      <c r="N234" s="2"/>
      <c r="O234" s="2">
        <v>391</v>
      </c>
      <c r="P234" s="6">
        <v>45085</v>
      </c>
      <c r="Q234" s="6">
        <v>45090</v>
      </c>
      <c r="R234" s="2" t="s">
        <v>1679</v>
      </c>
      <c r="S234" s="2" t="b">
        <v>1</v>
      </c>
      <c r="T234" s="2">
        <v>9525.4599999999991</v>
      </c>
    </row>
    <row r="235" spans="1:20" ht="14.25" customHeight="1">
      <c r="A235" s="2" t="s">
        <v>349</v>
      </c>
      <c r="B235" s="3" t="s">
        <v>1680</v>
      </c>
      <c r="C235" s="3"/>
      <c r="D235" s="2" t="s">
        <v>17</v>
      </c>
      <c r="E235" s="3" t="e">
        <f>SUMIFS('Billing Details'!T:T,'Billing Details'!D:D,'Billing Details'!$J$2,'Billing Details'!B:B,'Billing Details'!C235) * 100/ SUMIFS(I:I,'Billing Details'!D:D,'Billing Details'!$J$2,'Billing Details'!B:B,'Billing Details'!C235)</f>
        <v>#DIV/0!</v>
      </c>
      <c r="F235" s="2">
        <v>500</v>
      </c>
      <c r="G235" s="2">
        <v>1</v>
      </c>
      <c r="H235" s="2" t="s">
        <v>17</v>
      </c>
      <c r="I235" s="2">
        <f t="shared" si="3"/>
        <v>500</v>
      </c>
      <c r="J235" s="2"/>
      <c r="K235" s="2"/>
      <c r="L235" s="2"/>
      <c r="M235" s="2"/>
      <c r="N235" s="2"/>
      <c r="O235" s="2">
        <v>106</v>
      </c>
      <c r="P235" s="6">
        <v>43919</v>
      </c>
      <c r="Q235" s="6">
        <v>43924</v>
      </c>
      <c r="R235" s="2" t="s">
        <v>1683</v>
      </c>
      <c r="S235" s="2" t="b">
        <v>1</v>
      </c>
      <c r="T235" s="2">
        <v>279.56</v>
      </c>
    </row>
    <row r="236" spans="1:20" ht="14.25" customHeight="1">
      <c r="A236" s="2" t="s">
        <v>350</v>
      </c>
      <c r="B236" s="3" t="s">
        <v>1678</v>
      </c>
      <c r="C236" s="3"/>
      <c r="D236" s="2" t="s">
        <v>29</v>
      </c>
      <c r="E236" s="3" t="e">
        <f>SUMIFS('Billing Details'!T:T,'Billing Details'!D:D,'Billing Details'!$J$2,'Billing Details'!B:B,'Billing Details'!C236) * 100/ SUMIFS(I:I,'Billing Details'!D:D,'Billing Details'!$J$2,'Billing Details'!B:B,'Billing Details'!C236)</f>
        <v>#DIV/0!</v>
      </c>
      <c r="F236" s="2" t="s">
        <v>1701</v>
      </c>
      <c r="G236" s="2">
        <v>5</v>
      </c>
      <c r="H236" s="2" t="s">
        <v>29</v>
      </c>
      <c r="I236" s="2">
        <f t="shared" si="3"/>
        <v>60000</v>
      </c>
      <c r="J236" s="2"/>
      <c r="K236" s="2"/>
      <c r="L236" s="2"/>
      <c r="M236" s="2"/>
      <c r="N236" s="2"/>
      <c r="O236" s="2">
        <v>489</v>
      </c>
      <c r="P236" s="6">
        <v>44445</v>
      </c>
      <c r="Q236" s="6">
        <v>44448</v>
      </c>
      <c r="R236" s="2" t="s">
        <v>1685</v>
      </c>
      <c r="S236" s="2" t="b">
        <v>1</v>
      </c>
      <c r="T236" s="2">
        <v>45790.25</v>
      </c>
    </row>
    <row r="237" spans="1:20" ht="14.25" customHeight="1">
      <c r="A237" s="2" t="s">
        <v>351</v>
      </c>
      <c r="B237" s="3" t="s">
        <v>1705</v>
      </c>
      <c r="C237" s="3"/>
      <c r="D237" s="2" t="s">
        <v>51</v>
      </c>
      <c r="E237" s="3" t="e">
        <f>SUMIFS('Billing Details'!T:T,'Billing Details'!D:D,'Billing Details'!$J$2,'Billing Details'!B:B,'Billing Details'!C237) * 100/ SUMIFS(I:I,'Billing Details'!D:D,'Billing Details'!$J$2,'Billing Details'!B:B,'Billing Details'!C237)</f>
        <v>#DIV/0!</v>
      </c>
      <c r="F237" s="2" t="s">
        <v>1706</v>
      </c>
      <c r="G237" s="2">
        <v>1</v>
      </c>
      <c r="H237" s="2" t="s">
        <v>51</v>
      </c>
      <c r="I237" s="2">
        <f t="shared" si="3"/>
        <v>800</v>
      </c>
      <c r="J237" s="2"/>
      <c r="K237" s="2"/>
      <c r="L237" s="2"/>
      <c r="M237" s="2"/>
      <c r="N237" s="2"/>
      <c r="O237" s="2">
        <v>295</v>
      </c>
      <c r="P237" s="6">
        <v>43597</v>
      </c>
      <c r="Q237" s="6">
        <v>43602</v>
      </c>
      <c r="S237" s="2" t="b">
        <v>0</v>
      </c>
      <c r="T237" s="2" t="s">
        <v>1681</v>
      </c>
    </row>
    <row r="238" spans="1:20" ht="14.25" customHeight="1">
      <c r="A238" s="2" t="s">
        <v>352</v>
      </c>
      <c r="B238" s="3" t="s">
        <v>1688</v>
      </c>
      <c r="C238" s="3"/>
      <c r="D238" s="2" t="s">
        <v>51</v>
      </c>
      <c r="E238" s="3" t="e">
        <f>SUMIFS('Billing Details'!T:T,'Billing Details'!D:D,'Billing Details'!$J$2,'Billing Details'!B:B,'Billing Details'!C238) * 100/ SUMIFS(I:I,'Billing Details'!D:D,'Billing Details'!$J$2,'Billing Details'!B:B,'Billing Details'!C238)</f>
        <v>#DIV/0!</v>
      </c>
      <c r="F238" s="2" t="s">
        <v>1703</v>
      </c>
      <c r="G238" s="2">
        <v>3</v>
      </c>
      <c r="H238" s="2" t="s">
        <v>51</v>
      </c>
      <c r="I238" s="2">
        <f t="shared" si="3"/>
        <v>30000</v>
      </c>
      <c r="J238" s="2"/>
      <c r="K238" s="2"/>
      <c r="L238" s="2"/>
      <c r="M238" s="2"/>
      <c r="N238" s="2"/>
      <c r="O238" s="2">
        <v>326</v>
      </c>
      <c r="P238" s="6">
        <v>45012</v>
      </c>
      <c r="Q238" s="6">
        <v>45018</v>
      </c>
      <c r="R238" s="2" t="s">
        <v>1700</v>
      </c>
      <c r="S238" s="2" t="b">
        <v>1</v>
      </c>
      <c r="T238" s="2">
        <v>16813.59</v>
      </c>
    </row>
    <row r="239" spans="1:20" ht="14.25" customHeight="1">
      <c r="A239" s="2" t="s">
        <v>353</v>
      </c>
      <c r="B239" s="3" t="s">
        <v>1699</v>
      </c>
      <c r="C239" s="3"/>
      <c r="D239" s="2" t="s">
        <v>17</v>
      </c>
      <c r="E239" s="3" t="e">
        <f>SUMIFS('Billing Details'!T:T,'Billing Details'!D:D,'Billing Details'!$J$2,'Billing Details'!B:B,'Billing Details'!C239) * 100/ SUMIFS(I:I,'Billing Details'!D:D,'Billing Details'!$J$2,'Billing Details'!B:B,'Billing Details'!C239)</f>
        <v>#DIV/0!</v>
      </c>
      <c r="F239" s="2">
        <v>4000</v>
      </c>
      <c r="G239" s="2">
        <v>10</v>
      </c>
      <c r="H239" s="2" t="s">
        <v>17</v>
      </c>
      <c r="I239" s="2">
        <f t="shared" si="3"/>
        <v>40000</v>
      </c>
      <c r="J239" s="2"/>
      <c r="K239" s="2"/>
      <c r="L239" s="2"/>
      <c r="M239" s="2"/>
      <c r="N239" s="2"/>
      <c r="O239" s="2">
        <v>370</v>
      </c>
      <c r="P239" s="6">
        <v>44959</v>
      </c>
      <c r="Q239" s="6">
        <v>44961</v>
      </c>
      <c r="R239" s="2" t="s">
        <v>1700</v>
      </c>
      <c r="S239" s="2" t="b">
        <v>1</v>
      </c>
      <c r="T239" s="2">
        <v>26437.399999999998</v>
      </c>
    </row>
    <row r="240" spans="1:20" ht="14.25" customHeight="1">
      <c r="A240" s="2" t="s">
        <v>354</v>
      </c>
      <c r="B240" s="3" t="s">
        <v>1684</v>
      </c>
      <c r="C240" s="3"/>
      <c r="D240" s="2" t="s">
        <v>29</v>
      </c>
      <c r="E240" s="3" t="e">
        <f>SUMIFS('Billing Details'!T:T,'Billing Details'!D:D,'Billing Details'!$J$2,'Billing Details'!B:B,'Billing Details'!C240) * 100/ SUMIFS(I:I,'Billing Details'!D:D,'Billing Details'!$J$2,'Billing Details'!B:B,'Billing Details'!C240)</f>
        <v>#DIV/0!</v>
      </c>
      <c r="F240" s="2">
        <v>3000</v>
      </c>
      <c r="G240" s="2">
        <v>6</v>
      </c>
      <c r="H240" s="2" t="s">
        <v>29</v>
      </c>
      <c r="I240" s="2">
        <f t="shared" si="3"/>
        <v>18000</v>
      </c>
      <c r="J240" s="2"/>
      <c r="K240" s="2"/>
      <c r="L240" s="2"/>
      <c r="M240" s="2"/>
      <c r="N240" s="2"/>
      <c r="O240" s="2">
        <v>131</v>
      </c>
      <c r="P240" s="6">
        <v>45356</v>
      </c>
      <c r="Q240" s="6">
        <v>45362</v>
      </c>
      <c r="R240" s="2" t="s">
        <v>1683</v>
      </c>
      <c r="S240" s="2" t="b">
        <v>1</v>
      </c>
      <c r="T240" s="2">
        <v>10284.66</v>
      </c>
    </row>
    <row r="241" spans="1:20" ht="14.25" customHeight="1">
      <c r="A241" s="2" t="s">
        <v>355</v>
      </c>
      <c r="B241" s="3" t="s">
        <v>1699</v>
      </c>
      <c r="C241" s="3"/>
      <c r="D241" s="2" t="s">
        <v>51</v>
      </c>
      <c r="E241" s="3" t="e">
        <f>SUMIFS('Billing Details'!T:T,'Billing Details'!D:D,'Billing Details'!$J$2,'Billing Details'!B:B,'Billing Details'!C241) * 100/ SUMIFS(I:I,'Billing Details'!D:D,'Billing Details'!$J$2,'Billing Details'!B:B,'Billing Details'!C241)</f>
        <v>#DIV/0!</v>
      </c>
      <c r="F241" s="2">
        <v>4000</v>
      </c>
      <c r="G241" s="2">
        <v>10</v>
      </c>
      <c r="H241" s="2" t="s">
        <v>51</v>
      </c>
      <c r="I241" s="2">
        <f t="shared" si="3"/>
        <v>40000</v>
      </c>
      <c r="J241" s="2"/>
      <c r="K241" s="2"/>
      <c r="L241" s="2"/>
      <c r="M241" s="2"/>
      <c r="N241" s="2"/>
      <c r="O241" s="2">
        <v>160</v>
      </c>
      <c r="P241" s="6">
        <v>44732</v>
      </c>
      <c r="Q241" s="6">
        <v>44735</v>
      </c>
      <c r="R241" s="2" t="s">
        <v>1683</v>
      </c>
      <c r="S241" s="2" t="b">
        <v>1</v>
      </c>
      <c r="T241" s="2">
        <v>34094.800000000003</v>
      </c>
    </row>
    <row r="242" spans="1:20" ht="14.25" customHeight="1">
      <c r="A242" s="2" t="s">
        <v>356</v>
      </c>
      <c r="B242" s="3" t="s">
        <v>1692</v>
      </c>
      <c r="C242" s="3"/>
      <c r="D242" s="2" t="s">
        <v>51</v>
      </c>
      <c r="E242" s="3" t="e">
        <f>SUMIFS('Billing Details'!T:T,'Billing Details'!D:D,'Billing Details'!$J$2,'Billing Details'!B:B,'Billing Details'!C242) * 100/ SUMIFS(I:I,'Billing Details'!D:D,'Billing Details'!$J$2,'Billing Details'!B:B,'Billing Details'!C242)</f>
        <v>#DIV/0!</v>
      </c>
      <c r="F242" s="2">
        <v>8000</v>
      </c>
      <c r="G242" s="2">
        <v>2</v>
      </c>
      <c r="H242" s="2" t="s">
        <v>51</v>
      </c>
      <c r="I242" s="2">
        <f t="shared" si="3"/>
        <v>16000</v>
      </c>
      <c r="J242" s="2"/>
      <c r="K242" s="2"/>
      <c r="L242" s="2"/>
      <c r="M242" s="2"/>
      <c r="N242" s="2"/>
      <c r="O242" s="2">
        <v>398</v>
      </c>
      <c r="P242" s="6">
        <v>45166</v>
      </c>
      <c r="Q242" s="6">
        <v>45168</v>
      </c>
      <c r="R242" s="2" t="s">
        <v>1679</v>
      </c>
      <c r="S242" s="2" t="b">
        <v>1</v>
      </c>
      <c r="T242" s="2">
        <v>11422.3</v>
      </c>
    </row>
    <row r="243" spans="1:20" ht="14.25" customHeight="1">
      <c r="A243" s="2" t="s">
        <v>357</v>
      </c>
      <c r="B243" s="3" t="s">
        <v>1680</v>
      </c>
      <c r="C243" s="3"/>
      <c r="D243" s="2" t="s">
        <v>29</v>
      </c>
      <c r="E243" s="3" t="e">
        <f>SUMIFS('Billing Details'!T:T,'Billing Details'!D:D,'Billing Details'!$J$2,'Billing Details'!B:B,'Billing Details'!C243) * 100/ SUMIFS(I:I,'Billing Details'!D:D,'Billing Details'!$J$2,'Billing Details'!B:B,'Billing Details'!C243)</f>
        <v>#DIV/0!</v>
      </c>
      <c r="F243" s="2" t="s">
        <v>1698</v>
      </c>
      <c r="G243" s="2">
        <v>1</v>
      </c>
      <c r="H243" s="2" t="s">
        <v>29</v>
      </c>
      <c r="I243" s="2">
        <f t="shared" si="3"/>
        <v>500</v>
      </c>
      <c r="J243" s="2"/>
      <c r="K243" s="2"/>
      <c r="L243" s="2"/>
      <c r="M243" s="2"/>
      <c r="N243" s="2"/>
      <c r="O243" s="2">
        <v>175</v>
      </c>
      <c r="P243" s="6">
        <v>44470</v>
      </c>
      <c r="Q243" s="6">
        <v>44474</v>
      </c>
      <c r="R243" s="2" t="s">
        <v>1685</v>
      </c>
      <c r="S243" s="2" t="b">
        <v>1</v>
      </c>
      <c r="T243" s="2">
        <v>365.85</v>
      </c>
    </row>
    <row r="244" spans="1:20" ht="14.25" customHeight="1">
      <c r="A244" s="2" t="s">
        <v>358</v>
      </c>
      <c r="B244" s="3" t="s">
        <v>1692</v>
      </c>
      <c r="C244" s="3"/>
      <c r="D244" s="2" t="s">
        <v>51</v>
      </c>
      <c r="E244" s="3" t="e">
        <f>SUMIFS('Billing Details'!T:T,'Billing Details'!D:D,'Billing Details'!$J$2,'Billing Details'!B:B,'Billing Details'!C244) * 100/ SUMIFS(I:I,'Billing Details'!D:D,'Billing Details'!$J$2,'Billing Details'!B:B,'Billing Details'!C244)</f>
        <v>#DIV/0!</v>
      </c>
      <c r="F244" s="2" t="s">
        <v>1704</v>
      </c>
      <c r="G244" s="2">
        <v>2</v>
      </c>
      <c r="H244" s="2" t="s">
        <v>51</v>
      </c>
      <c r="I244" s="2">
        <f t="shared" si="3"/>
        <v>16000</v>
      </c>
      <c r="J244" s="2"/>
      <c r="K244" s="2"/>
      <c r="L244" s="2"/>
      <c r="M244" s="2"/>
      <c r="N244" s="2"/>
      <c r="O244" s="2">
        <v>104</v>
      </c>
      <c r="P244" s="6">
        <v>43942</v>
      </c>
      <c r="Q244" s="6">
        <v>43945</v>
      </c>
      <c r="R244" s="2" t="s">
        <v>1685</v>
      </c>
      <c r="S244" s="2" t="b">
        <v>1</v>
      </c>
      <c r="T244" s="2">
        <v>12760.94</v>
      </c>
    </row>
    <row r="245" spans="1:20" ht="14.25" customHeight="1">
      <c r="A245" s="2" t="s">
        <v>359</v>
      </c>
      <c r="B245" s="3" t="s">
        <v>1694</v>
      </c>
      <c r="C245" s="3"/>
      <c r="D245" s="2" t="s">
        <v>17</v>
      </c>
      <c r="E245" s="3" t="e">
        <f>SUMIFS('Billing Details'!T:T,'Billing Details'!D:D,'Billing Details'!$J$2,'Billing Details'!B:B,'Billing Details'!C245) * 100/ SUMIFS(I:I,'Billing Details'!D:D,'Billing Details'!$J$2,'Billing Details'!B:B,'Billing Details'!C245)</f>
        <v>#DIV/0!</v>
      </c>
      <c r="F245" s="2">
        <v>2000</v>
      </c>
      <c r="G245" s="2">
        <v>6</v>
      </c>
      <c r="H245" s="2" t="s">
        <v>17</v>
      </c>
      <c r="I245" s="2">
        <f t="shared" si="3"/>
        <v>12000</v>
      </c>
      <c r="J245" s="2"/>
      <c r="K245" s="2"/>
      <c r="L245" s="2"/>
      <c r="M245" s="2"/>
      <c r="N245" s="2"/>
      <c r="O245" s="2">
        <v>400</v>
      </c>
      <c r="P245" s="6">
        <v>44424</v>
      </c>
      <c r="Q245" s="6">
        <v>44428</v>
      </c>
      <c r="S245" s="2" t="b">
        <v>0</v>
      </c>
      <c r="T245" s="2" t="s">
        <v>1681</v>
      </c>
    </row>
    <row r="246" spans="1:20" ht="14.25" customHeight="1">
      <c r="A246" s="2" t="s">
        <v>361</v>
      </c>
      <c r="B246" s="3" t="s">
        <v>1699</v>
      </c>
      <c r="C246" s="3"/>
      <c r="D246" s="2" t="s">
        <v>11</v>
      </c>
      <c r="E246" s="3" t="e">
        <f>SUMIFS('Billing Details'!T:T,'Billing Details'!D:D,'Billing Details'!$J$2,'Billing Details'!B:B,'Billing Details'!C246) * 100/ SUMIFS(I:I,'Billing Details'!D:D,'Billing Details'!$J$2,'Billing Details'!B:B,'Billing Details'!C246)</f>
        <v>#DIV/0!</v>
      </c>
      <c r="F246" s="2" t="s">
        <v>1713</v>
      </c>
      <c r="G246" s="2">
        <v>10</v>
      </c>
      <c r="H246" s="2" t="s">
        <v>11</v>
      </c>
      <c r="I246" s="2">
        <f t="shared" si="3"/>
        <v>40000</v>
      </c>
      <c r="J246" s="2"/>
      <c r="K246" s="2"/>
      <c r="L246" s="2"/>
      <c r="M246" s="2"/>
      <c r="N246" s="2"/>
      <c r="O246" s="2">
        <v>442</v>
      </c>
      <c r="P246" s="6">
        <v>43975</v>
      </c>
      <c r="Q246" s="6">
        <v>43980</v>
      </c>
      <c r="R246" s="2" t="s">
        <v>1700</v>
      </c>
      <c r="S246" s="2" t="b">
        <v>1</v>
      </c>
      <c r="T246" s="2">
        <v>25274</v>
      </c>
    </row>
    <row r="247" spans="1:20" ht="14.25" customHeight="1">
      <c r="A247" s="2" t="s">
        <v>362</v>
      </c>
      <c r="B247" s="3" t="s">
        <v>1691</v>
      </c>
      <c r="C247" s="3"/>
      <c r="D247" s="2" t="s">
        <v>17</v>
      </c>
      <c r="E247" s="3" t="e">
        <f>SUMIFS('Billing Details'!T:T,'Billing Details'!D:D,'Billing Details'!$J$2,'Billing Details'!B:B,'Billing Details'!C247) * 100/ SUMIFS(I:I,'Billing Details'!D:D,'Billing Details'!$J$2,'Billing Details'!B:B,'Billing Details'!C247)</f>
        <v>#DIV/0!</v>
      </c>
      <c r="F247" s="2" t="s">
        <v>1709</v>
      </c>
      <c r="G247" s="2">
        <v>8</v>
      </c>
      <c r="H247" s="2" t="s">
        <v>17</v>
      </c>
      <c r="I247" s="2">
        <f t="shared" si="3"/>
        <v>200000</v>
      </c>
      <c r="J247" s="2"/>
      <c r="K247" s="2"/>
      <c r="L247" s="2"/>
      <c r="M247" s="2"/>
      <c r="N247" s="2"/>
      <c r="O247" s="2">
        <v>392</v>
      </c>
      <c r="P247" s="6">
        <v>44778</v>
      </c>
      <c r="Q247" s="6">
        <v>44784</v>
      </c>
      <c r="R247" s="2" t="s">
        <v>1679</v>
      </c>
      <c r="S247" s="2" t="b">
        <v>1</v>
      </c>
      <c r="T247" s="2">
        <v>121054.08</v>
      </c>
    </row>
    <row r="248" spans="1:20" ht="14.25" customHeight="1">
      <c r="A248" s="2" t="s">
        <v>363</v>
      </c>
      <c r="B248" s="3" t="s">
        <v>1688</v>
      </c>
      <c r="C248" s="3"/>
      <c r="D248" s="2" t="s">
        <v>29</v>
      </c>
      <c r="E248" s="3" t="e">
        <f>SUMIFS('Billing Details'!T:T,'Billing Details'!D:D,'Billing Details'!$J$2,'Billing Details'!B:B,'Billing Details'!C248) * 100/ SUMIFS(I:I,'Billing Details'!D:D,'Billing Details'!$J$2,'Billing Details'!B:B,'Billing Details'!C248)</f>
        <v>#DIV/0!</v>
      </c>
      <c r="F248" s="2">
        <v>10000</v>
      </c>
      <c r="G248" s="2">
        <v>3</v>
      </c>
      <c r="H248" s="2" t="s">
        <v>29</v>
      </c>
      <c r="I248" s="2">
        <f t="shared" si="3"/>
        <v>30000</v>
      </c>
      <c r="J248" s="2"/>
      <c r="K248" s="2"/>
      <c r="L248" s="2"/>
      <c r="M248" s="2"/>
      <c r="N248" s="2"/>
      <c r="O248" s="2">
        <v>255</v>
      </c>
      <c r="P248" s="6">
        <v>45335</v>
      </c>
      <c r="Q248" s="6">
        <v>45340</v>
      </c>
      <c r="R248" s="2" t="s">
        <v>1685</v>
      </c>
      <c r="S248" s="2" t="b">
        <v>1</v>
      </c>
      <c r="T248" s="2">
        <v>21701.46</v>
      </c>
    </row>
    <row r="249" spans="1:20" ht="14.25" customHeight="1">
      <c r="A249" s="2" t="s">
        <v>364</v>
      </c>
      <c r="B249" s="3" t="s">
        <v>1678</v>
      </c>
      <c r="C249" s="3"/>
      <c r="D249" s="2" t="s">
        <v>11</v>
      </c>
      <c r="E249" s="3" t="e">
        <f>SUMIFS('Billing Details'!T:T,'Billing Details'!D:D,'Billing Details'!$J$2,'Billing Details'!B:B,'Billing Details'!C249) * 100/ SUMIFS(I:I,'Billing Details'!D:D,'Billing Details'!$J$2,'Billing Details'!B:B,'Billing Details'!C249)</f>
        <v>#DIV/0!</v>
      </c>
      <c r="F249" s="2" t="s">
        <v>1701</v>
      </c>
      <c r="G249" s="2">
        <v>5</v>
      </c>
      <c r="H249" s="2" t="s">
        <v>11</v>
      </c>
      <c r="I249" s="2">
        <f t="shared" si="3"/>
        <v>60000</v>
      </c>
      <c r="J249" s="2"/>
      <c r="K249" s="2"/>
      <c r="L249" s="2"/>
      <c r="M249" s="2"/>
      <c r="N249" s="2"/>
      <c r="O249" s="2">
        <v>252</v>
      </c>
      <c r="P249" s="6">
        <v>44838</v>
      </c>
      <c r="Q249" s="6">
        <v>44844</v>
      </c>
      <c r="S249" s="2" t="b">
        <v>0</v>
      </c>
      <c r="T249" s="2" t="s">
        <v>1681</v>
      </c>
    </row>
    <row r="250" spans="1:20" ht="14.25" customHeight="1">
      <c r="A250" s="2" t="s">
        <v>365</v>
      </c>
      <c r="B250" s="3" t="s">
        <v>1705</v>
      </c>
      <c r="C250" s="3"/>
      <c r="D250" s="2" t="s">
        <v>17</v>
      </c>
      <c r="E250" s="3" t="e">
        <f>SUMIFS('Billing Details'!T:T,'Billing Details'!D:D,'Billing Details'!$J$2,'Billing Details'!B:B,'Billing Details'!C250) * 100/ SUMIFS(I:I,'Billing Details'!D:D,'Billing Details'!$J$2,'Billing Details'!B:B,'Billing Details'!C250)</f>
        <v>#DIV/0!</v>
      </c>
      <c r="F250" s="2">
        <v>800</v>
      </c>
      <c r="G250" s="2">
        <v>1</v>
      </c>
      <c r="H250" s="2" t="s">
        <v>17</v>
      </c>
      <c r="I250" s="2">
        <f t="shared" si="3"/>
        <v>800</v>
      </c>
      <c r="J250" s="2"/>
      <c r="K250" s="2"/>
      <c r="L250" s="2"/>
      <c r="M250" s="2"/>
      <c r="N250" s="2"/>
      <c r="O250" s="2">
        <v>262</v>
      </c>
      <c r="P250" s="6">
        <v>44206</v>
      </c>
      <c r="Q250" s="6">
        <v>44212</v>
      </c>
      <c r="R250" s="2" t="s">
        <v>1685</v>
      </c>
      <c r="S250" s="2" t="b">
        <v>1</v>
      </c>
      <c r="T250" s="2">
        <v>703.87</v>
      </c>
    </row>
    <row r="251" spans="1:20" ht="14.25" customHeight="1">
      <c r="A251" s="2" t="s">
        <v>366</v>
      </c>
      <c r="B251" s="3" t="s">
        <v>1680</v>
      </c>
      <c r="C251" s="3"/>
      <c r="D251" s="2" t="s">
        <v>29</v>
      </c>
      <c r="E251" s="3" t="e">
        <f>SUMIFS('Billing Details'!T:T,'Billing Details'!D:D,'Billing Details'!$J$2,'Billing Details'!B:B,'Billing Details'!C251) * 100/ SUMIFS(I:I,'Billing Details'!D:D,'Billing Details'!$J$2,'Billing Details'!B:B,'Billing Details'!C251)</f>
        <v>#DIV/0!</v>
      </c>
      <c r="F251" s="2">
        <v>500</v>
      </c>
      <c r="G251" s="2">
        <v>1</v>
      </c>
      <c r="H251" s="2" t="s">
        <v>29</v>
      </c>
      <c r="I251" s="2">
        <f t="shared" si="3"/>
        <v>500</v>
      </c>
      <c r="J251" s="2"/>
      <c r="K251" s="2"/>
      <c r="L251" s="2"/>
      <c r="M251" s="2"/>
      <c r="N251" s="2"/>
      <c r="O251" s="2">
        <v>183</v>
      </c>
      <c r="P251" s="6">
        <v>43867</v>
      </c>
      <c r="Q251" s="6">
        <v>43870</v>
      </c>
      <c r="R251" s="2" t="s">
        <v>1696</v>
      </c>
      <c r="S251" s="2" t="b">
        <v>1</v>
      </c>
      <c r="T251" s="2">
        <v>270.32</v>
      </c>
    </row>
    <row r="252" spans="1:20" ht="14.25" customHeight="1">
      <c r="A252" s="2" t="s">
        <v>367</v>
      </c>
      <c r="B252" s="3" t="s">
        <v>1699</v>
      </c>
      <c r="C252" s="3"/>
      <c r="D252" s="2" t="s">
        <v>11</v>
      </c>
      <c r="E252" s="3" t="e">
        <f>SUMIFS('Billing Details'!T:T,'Billing Details'!D:D,'Billing Details'!$J$2,'Billing Details'!B:B,'Billing Details'!C252) * 100/ SUMIFS(I:I,'Billing Details'!D:D,'Billing Details'!$J$2,'Billing Details'!B:B,'Billing Details'!C252)</f>
        <v>#DIV/0!</v>
      </c>
      <c r="F252" s="2" t="s">
        <v>1713</v>
      </c>
      <c r="G252" s="2">
        <v>6</v>
      </c>
      <c r="H252" s="2" t="s">
        <v>11</v>
      </c>
      <c r="I252" s="2">
        <f t="shared" si="3"/>
        <v>24000</v>
      </c>
      <c r="J252" s="2"/>
      <c r="K252" s="2"/>
      <c r="L252" s="2"/>
      <c r="M252" s="2"/>
      <c r="N252" s="2"/>
      <c r="O252" s="2">
        <v>152</v>
      </c>
      <c r="P252" s="6">
        <v>44579</v>
      </c>
      <c r="Q252" s="6">
        <v>44583</v>
      </c>
      <c r="R252" s="2" t="s">
        <v>1696</v>
      </c>
      <c r="S252" s="2" t="b">
        <v>1</v>
      </c>
      <c r="T252" s="2">
        <v>18664.68</v>
      </c>
    </row>
    <row r="253" spans="1:20" ht="14.25" customHeight="1">
      <c r="A253" s="2" t="s">
        <v>368</v>
      </c>
      <c r="B253" s="3" t="s">
        <v>1678</v>
      </c>
      <c r="C253" s="3"/>
      <c r="D253" s="2" t="s">
        <v>29</v>
      </c>
      <c r="E253" s="3" t="e">
        <f>SUMIFS('Billing Details'!T:T,'Billing Details'!D:D,'Billing Details'!$J$2,'Billing Details'!B:B,'Billing Details'!C253) * 100/ SUMIFS(I:I,'Billing Details'!D:D,'Billing Details'!$J$2,'Billing Details'!B:B,'Billing Details'!C253)</f>
        <v>#DIV/0!</v>
      </c>
      <c r="F253" s="2">
        <v>12000</v>
      </c>
      <c r="G253" s="2">
        <v>5</v>
      </c>
      <c r="H253" s="2" t="s">
        <v>29</v>
      </c>
      <c r="I253" s="2">
        <f t="shared" si="3"/>
        <v>60000</v>
      </c>
      <c r="J253" s="2"/>
      <c r="K253" s="2"/>
      <c r="L253" s="2"/>
      <c r="M253" s="2"/>
      <c r="N253" s="2"/>
      <c r="O253" s="2">
        <v>102</v>
      </c>
      <c r="P253" s="6">
        <v>45181</v>
      </c>
      <c r="Q253" s="6">
        <v>45185</v>
      </c>
      <c r="R253" s="2" t="s">
        <v>1679</v>
      </c>
      <c r="S253" s="2" t="b">
        <v>1</v>
      </c>
      <c r="T253" s="2">
        <v>31082</v>
      </c>
    </row>
    <row r="254" spans="1:20" ht="14.25" customHeight="1">
      <c r="A254" s="2" t="s">
        <v>369</v>
      </c>
      <c r="B254" s="3" t="s">
        <v>1688</v>
      </c>
      <c r="C254" s="3"/>
      <c r="D254" s="2" t="s">
        <v>17</v>
      </c>
      <c r="E254" s="3" t="e">
        <f>SUMIFS('Billing Details'!T:T,'Billing Details'!D:D,'Billing Details'!$J$2,'Billing Details'!B:B,'Billing Details'!C254) * 100/ SUMIFS(I:I,'Billing Details'!D:D,'Billing Details'!$J$2,'Billing Details'!B:B,'Billing Details'!C254)</f>
        <v>#DIV/0!</v>
      </c>
      <c r="F254" s="2">
        <v>10000</v>
      </c>
      <c r="G254" s="2">
        <v>3</v>
      </c>
      <c r="H254" s="2" t="s">
        <v>17</v>
      </c>
      <c r="I254" s="2">
        <f t="shared" si="3"/>
        <v>30000</v>
      </c>
      <c r="J254" s="2"/>
      <c r="K254" s="2"/>
      <c r="L254" s="2"/>
      <c r="M254" s="2"/>
      <c r="N254" s="2"/>
      <c r="O254" s="2">
        <v>215</v>
      </c>
      <c r="P254" s="6">
        <v>45227</v>
      </c>
      <c r="Q254" s="6">
        <v>45233</v>
      </c>
      <c r="R254" s="2" t="s">
        <v>1683</v>
      </c>
      <c r="S254" s="2" t="b">
        <v>1</v>
      </c>
      <c r="T254" s="2">
        <v>26738.129999999997</v>
      </c>
    </row>
    <row r="255" spans="1:20" ht="14.25" customHeight="1">
      <c r="A255" s="2" t="s">
        <v>371</v>
      </c>
      <c r="B255" s="3" t="s">
        <v>1699</v>
      </c>
      <c r="C255" s="3"/>
      <c r="D255" s="2" t="s">
        <v>51</v>
      </c>
      <c r="E255" s="3" t="e">
        <f>SUMIFS('Billing Details'!T:T,'Billing Details'!D:D,'Billing Details'!$J$2,'Billing Details'!B:B,'Billing Details'!C255) * 100/ SUMIFS(I:I,'Billing Details'!D:D,'Billing Details'!$J$2,'Billing Details'!B:B,'Billing Details'!C255)</f>
        <v>#DIV/0!</v>
      </c>
      <c r="F255" s="2">
        <v>4000</v>
      </c>
      <c r="G255" s="2">
        <v>10</v>
      </c>
      <c r="H255" s="2" t="s">
        <v>51</v>
      </c>
      <c r="I255" s="2">
        <f t="shared" si="3"/>
        <v>40000</v>
      </c>
      <c r="J255" s="2"/>
      <c r="K255" s="2"/>
      <c r="L255" s="2"/>
      <c r="M255" s="2"/>
      <c r="N255" s="2"/>
      <c r="O255" s="2">
        <v>403</v>
      </c>
      <c r="P255" s="6">
        <v>44899</v>
      </c>
      <c r="Q255" s="6">
        <v>44902</v>
      </c>
      <c r="R255" s="2" t="s">
        <v>1685</v>
      </c>
      <c r="S255" s="2" t="b">
        <v>1</v>
      </c>
      <c r="T255" s="2">
        <v>29444.799999999999</v>
      </c>
    </row>
    <row r="256" spans="1:20" ht="14.25" customHeight="1">
      <c r="A256" s="2" t="s">
        <v>372</v>
      </c>
      <c r="B256" s="3" t="s">
        <v>1691</v>
      </c>
      <c r="C256" s="3"/>
      <c r="D256" s="2" t="s">
        <v>11</v>
      </c>
      <c r="E256" s="3" t="e">
        <f>SUMIFS('Billing Details'!T:T,'Billing Details'!D:D,'Billing Details'!$J$2,'Billing Details'!B:B,'Billing Details'!C256) * 100/ SUMIFS(I:I,'Billing Details'!D:D,'Billing Details'!$J$2,'Billing Details'!B:B,'Billing Details'!C256)</f>
        <v>#DIV/0!</v>
      </c>
      <c r="F256" s="2">
        <v>25000</v>
      </c>
      <c r="G256" s="2">
        <v>8</v>
      </c>
      <c r="H256" s="2" t="s">
        <v>11</v>
      </c>
      <c r="I256" s="2">
        <f t="shared" si="3"/>
        <v>200000</v>
      </c>
      <c r="J256" s="2"/>
      <c r="K256" s="2"/>
      <c r="L256" s="2"/>
      <c r="M256" s="2"/>
      <c r="N256" s="2"/>
      <c r="O256" s="2">
        <v>208</v>
      </c>
      <c r="P256" s="6">
        <v>43864</v>
      </c>
      <c r="Q256" s="6">
        <v>43868</v>
      </c>
      <c r="R256" s="2" t="s">
        <v>1683</v>
      </c>
      <c r="S256" s="2" t="b">
        <v>1</v>
      </c>
      <c r="T256" s="2">
        <v>101161.68</v>
      </c>
    </row>
    <row r="257" spans="1:20" ht="14.25" customHeight="1">
      <c r="A257" s="2" t="s">
        <v>373</v>
      </c>
      <c r="B257" s="3" t="s">
        <v>1678</v>
      </c>
      <c r="C257" s="3"/>
      <c r="D257" s="2" t="s">
        <v>17</v>
      </c>
      <c r="E257" s="3" t="e">
        <f>SUMIFS('Billing Details'!T:T,'Billing Details'!D:D,'Billing Details'!$J$2,'Billing Details'!B:B,'Billing Details'!C257) * 100/ SUMIFS(I:I,'Billing Details'!D:D,'Billing Details'!$J$2,'Billing Details'!B:B,'Billing Details'!C257)</f>
        <v>#DIV/0!</v>
      </c>
      <c r="F257" s="2" t="s">
        <v>1701</v>
      </c>
      <c r="G257" s="2">
        <v>3</v>
      </c>
      <c r="H257" s="2" t="s">
        <v>17</v>
      </c>
      <c r="I257" s="2">
        <f t="shared" si="3"/>
        <v>36000</v>
      </c>
      <c r="J257" s="2"/>
      <c r="K257" s="2"/>
      <c r="L257" s="2"/>
      <c r="M257" s="2"/>
      <c r="N257" s="2"/>
      <c r="O257" s="2">
        <v>361</v>
      </c>
      <c r="P257" s="6">
        <v>45258</v>
      </c>
      <c r="Q257" s="6">
        <v>45264</v>
      </c>
      <c r="R257" s="2" t="s">
        <v>1683</v>
      </c>
      <c r="S257" s="2" t="b">
        <v>1</v>
      </c>
      <c r="T257" s="2">
        <v>31042.68</v>
      </c>
    </row>
    <row r="258" spans="1:20" ht="14.25" customHeight="1">
      <c r="A258" s="2" t="s">
        <v>374</v>
      </c>
      <c r="B258" s="3" t="s">
        <v>1678</v>
      </c>
      <c r="C258" s="3"/>
      <c r="D258" s="2" t="s">
        <v>11</v>
      </c>
      <c r="E258" s="3" t="e">
        <f>SUMIFS('Billing Details'!T:T,'Billing Details'!D:D,'Billing Details'!$J$2,'Billing Details'!B:B,'Billing Details'!C258) * 100/ SUMIFS(I:I,'Billing Details'!D:D,'Billing Details'!$J$2,'Billing Details'!B:B,'Billing Details'!C258)</f>
        <v>#DIV/0!</v>
      </c>
      <c r="F258" s="2">
        <v>12000</v>
      </c>
      <c r="G258" s="2">
        <v>5</v>
      </c>
      <c r="H258" s="2" t="s">
        <v>11</v>
      </c>
      <c r="I258" s="2">
        <f t="shared" si="3"/>
        <v>60000</v>
      </c>
      <c r="J258" s="2"/>
      <c r="K258" s="2"/>
      <c r="L258" s="2"/>
      <c r="M258" s="2"/>
      <c r="N258" s="2"/>
      <c r="O258" s="2">
        <v>372</v>
      </c>
      <c r="P258" s="6">
        <v>45324</v>
      </c>
      <c r="Q258" s="6">
        <v>45329</v>
      </c>
      <c r="R258" s="2" t="s">
        <v>1700</v>
      </c>
      <c r="S258" s="2" t="b">
        <v>1</v>
      </c>
      <c r="T258" s="2">
        <v>47874.1</v>
      </c>
    </row>
    <row r="259" spans="1:20" ht="14.25" customHeight="1">
      <c r="A259" s="2" t="s">
        <v>375</v>
      </c>
      <c r="B259" s="3" t="s">
        <v>1687</v>
      </c>
      <c r="C259" s="3"/>
      <c r="D259" s="2" t="s">
        <v>17</v>
      </c>
      <c r="E259" s="3" t="e">
        <f>SUMIFS('Billing Details'!T:T,'Billing Details'!D:D,'Billing Details'!$J$2,'Billing Details'!B:B,'Billing Details'!C259) * 100/ SUMIFS(I:I,'Billing Details'!D:D,'Billing Details'!$J$2,'Billing Details'!B:B,'Billing Details'!C259)</f>
        <v>#DIV/0!</v>
      </c>
      <c r="F259" s="2">
        <v>1000</v>
      </c>
      <c r="G259" s="2">
        <v>3</v>
      </c>
      <c r="H259" s="2" t="s">
        <v>17</v>
      </c>
      <c r="I259" s="2">
        <f t="shared" ref="I259:I322" si="4">F259*G259</f>
        <v>3000</v>
      </c>
      <c r="J259" s="2"/>
      <c r="K259" s="2"/>
      <c r="L259" s="2"/>
      <c r="M259" s="2"/>
      <c r="N259" s="2"/>
      <c r="O259" s="2">
        <v>155</v>
      </c>
      <c r="P259" s="6">
        <v>44607</v>
      </c>
      <c r="Q259" s="6">
        <v>44613</v>
      </c>
      <c r="R259" s="2" t="s">
        <v>1700</v>
      </c>
      <c r="S259" s="2" t="b">
        <v>1</v>
      </c>
      <c r="T259" s="2">
        <v>2277.27</v>
      </c>
    </row>
    <row r="260" spans="1:20" ht="14.25" customHeight="1">
      <c r="A260" s="2" t="s">
        <v>376</v>
      </c>
      <c r="B260" s="3" t="s">
        <v>1691</v>
      </c>
      <c r="C260" s="3"/>
      <c r="D260" s="2" t="s">
        <v>51</v>
      </c>
      <c r="E260" s="3" t="e">
        <f>SUMIFS('Billing Details'!T:T,'Billing Details'!D:D,'Billing Details'!$J$2,'Billing Details'!B:B,'Billing Details'!C260) * 100/ SUMIFS(I:I,'Billing Details'!D:D,'Billing Details'!$J$2,'Billing Details'!B:B,'Billing Details'!C260)</f>
        <v>#DIV/0!</v>
      </c>
      <c r="F260" s="2">
        <v>25000</v>
      </c>
      <c r="G260" s="2">
        <v>8</v>
      </c>
      <c r="H260" s="2" t="s">
        <v>51</v>
      </c>
      <c r="I260" s="2">
        <f t="shared" si="4"/>
        <v>200000</v>
      </c>
      <c r="J260" s="2"/>
      <c r="K260" s="2"/>
      <c r="L260" s="2"/>
      <c r="M260" s="2"/>
      <c r="N260" s="2"/>
      <c r="O260" s="2">
        <v>408</v>
      </c>
      <c r="P260" s="6">
        <v>44943</v>
      </c>
      <c r="Q260" s="6">
        <v>44949</v>
      </c>
      <c r="R260" s="2" t="s">
        <v>1683</v>
      </c>
      <c r="S260" s="2" t="b">
        <v>1</v>
      </c>
      <c r="T260" s="2">
        <v>161833.76</v>
      </c>
    </row>
    <row r="261" spans="1:20" ht="14.25" customHeight="1">
      <c r="A261" s="2" t="s">
        <v>377</v>
      </c>
      <c r="B261" s="3" t="s">
        <v>1707</v>
      </c>
      <c r="C261" s="3"/>
      <c r="D261" s="2" t="s">
        <v>29</v>
      </c>
      <c r="E261" s="3" t="e">
        <f>SUMIFS('Billing Details'!T:T,'Billing Details'!D:D,'Billing Details'!$J$2,'Billing Details'!B:B,'Billing Details'!C261) * 100/ SUMIFS(I:I,'Billing Details'!D:D,'Billing Details'!$J$2,'Billing Details'!B:B,'Billing Details'!C261)</f>
        <v>#DIV/0!</v>
      </c>
      <c r="F261" s="2">
        <v>100</v>
      </c>
      <c r="G261" s="2">
        <v>1</v>
      </c>
      <c r="H261" s="2" t="s">
        <v>29</v>
      </c>
      <c r="I261" s="2">
        <f t="shared" si="4"/>
        <v>100</v>
      </c>
      <c r="J261" s="2"/>
      <c r="K261" s="2"/>
      <c r="L261" s="2"/>
      <c r="M261" s="2"/>
      <c r="N261" s="2"/>
      <c r="O261" s="2">
        <v>223</v>
      </c>
      <c r="P261" s="6">
        <v>44984</v>
      </c>
      <c r="Q261" s="6">
        <v>44989</v>
      </c>
      <c r="R261" s="2" t="s">
        <v>1683</v>
      </c>
      <c r="S261" s="2" t="b">
        <v>1</v>
      </c>
      <c r="T261" s="2">
        <v>82.82</v>
      </c>
    </row>
    <row r="262" spans="1:20" ht="14.25" customHeight="1">
      <c r="A262" s="2" t="s">
        <v>378</v>
      </c>
      <c r="B262" s="3" t="s">
        <v>1705</v>
      </c>
      <c r="C262" s="3"/>
      <c r="D262" s="2" t="s">
        <v>11</v>
      </c>
      <c r="E262" s="3" t="e">
        <f>SUMIFS('Billing Details'!T:T,'Billing Details'!D:D,'Billing Details'!$J$2,'Billing Details'!B:B,'Billing Details'!C262) * 100/ SUMIFS(I:I,'Billing Details'!D:D,'Billing Details'!$J$2,'Billing Details'!B:B,'Billing Details'!C262)</f>
        <v>#DIV/0!</v>
      </c>
      <c r="F262" s="2">
        <v>800</v>
      </c>
      <c r="G262" s="2">
        <v>1</v>
      </c>
      <c r="H262" s="2" t="s">
        <v>11</v>
      </c>
      <c r="I262" s="2">
        <f t="shared" si="4"/>
        <v>800</v>
      </c>
      <c r="J262" s="2"/>
      <c r="K262" s="2"/>
      <c r="L262" s="2"/>
      <c r="M262" s="2"/>
      <c r="N262" s="2"/>
      <c r="O262" s="2">
        <v>152</v>
      </c>
      <c r="P262" s="6">
        <v>44630</v>
      </c>
      <c r="Q262" s="6">
        <v>44636</v>
      </c>
      <c r="S262" s="2" t="b">
        <v>0</v>
      </c>
      <c r="T262" s="2" t="s">
        <v>1681</v>
      </c>
    </row>
    <row r="263" spans="1:20" ht="14.25" customHeight="1">
      <c r="A263" s="2" t="s">
        <v>379</v>
      </c>
      <c r="B263" s="3" t="s">
        <v>1691</v>
      </c>
      <c r="C263" s="3"/>
      <c r="D263" s="2" t="s">
        <v>17</v>
      </c>
      <c r="E263" s="3" t="e">
        <f>SUMIFS('Billing Details'!T:T,'Billing Details'!D:D,'Billing Details'!$J$2,'Billing Details'!B:B,'Billing Details'!C263) * 100/ SUMIFS(I:I,'Billing Details'!D:D,'Billing Details'!$J$2,'Billing Details'!B:B,'Billing Details'!C263)</f>
        <v>#DIV/0!</v>
      </c>
      <c r="F263" s="2">
        <v>25000</v>
      </c>
      <c r="G263" s="2">
        <v>10</v>
      </c>
      <c r="H263" s="2" t="s">
        <v>17</v>
      </c>
      <c r="I263" s="2">
        <f t="shared" si="4"/>
        <v>250000</v>
      </c>
      <c r="J263" s="2"/>
      <c r="K263" s="2"/>
      <c r="L263" s="2"/>
      <c r="M263" s="2"/>
      <c r="N263" s="2"/>
      <c r="O263" s="2">
        <v>338</v>
      </c>
      <c r="P263" s="6">
        <v>43960</v>
      </c>
      <c r="Q263" s="6">
        <v>43966</v>
      </c>
      <c r="R263" s="2" t="s">
        <v>1685</v>
      </c>
      <c r="S263" s="2" t="b">
        <v>1</v>
      </c>
      <c r="T263" s="2">
        <v>190210.2</v>
      </c>
    </row>
    <row r="264" spans="1:20" ht="14.25" customHeight="1">
      <c r="A264" s="2" t="s">
        <v>380</v>
      </c>
      <c r="B264" s="3" t="s">
        <v>1687</v>
      </c>
      <c r="C264" s="3"/>
      <c r="D264" s="2" t="s">
        <v>29</v>
      </c>
      <c r="E264" s="3" t="e">
        <f>SUMIFS('Billing Details'!T:T,'Billing Details'!D:D,'Billing Details'!$J$2,'Billing Details'!B:B,'Billing Details'!C264) * 100/ SUMIFS(I:I,'Billing Details'!D:D,'Billing Details'!$J$2,'Billing Details'!B:B,'Billing Details'!C264)</f>
        <v>#DIV/0!</v>
      </c>
      <c r="F264" s="2">
        <v>1000</v>
      </c>
      <c r="G264" s="2">
        <v>3</v>
      </c>
      <c r="H264" s="2" t="s">
        <v>29</v>
      </c>
      <c r="I264" s="2">
        <f t="shared" si="4"/>
        <v>3000</v>
      </c>
      <c r="J264" s="2"/>
      <c r="K264" s="2"/>
      <c r="L264" s="2"/>
      <c r="M264" s="2"/>
      <c r="N264" s="2"/>
      <c r="O264" s="2">
        <v>385</v>
      </c>
      <c r="P264" s="6">
        <v>44083</v>
      </c>
      <c r="Q264" s="6">
        <v>44088</v>
      </c>
      <c r="R264" s="2" t="s">
        <v>1685</v>
      </c>
      <c r="S264" s="2" t="b">
        <v>1</v>
      </c>
      <c r="T264" s="2">
        <v>1570.1100000000001</v>
      </c>
    </row>
    <row r="265" spans="1:20" ht="14.25" customHeight="1">
      <c r="A265" s="2" t="s">
        <v>381</v>
      </c>
      <c r="B265" s="3" t="s">
        <v>1688</v>
      </c>
      <c r="C265" s="3"/>
      <c r="D265" s="2" t="s">
        <v>11</v>
      </c>
      <c r="E265" s="3" t="e">
        <f>SUMIFS('Billing Details'!T:T,'Billing Details'!D:D,'Billing Details'!$J$2,'Billing Details'!B:B,'Billing Details'!C265) * 100/ SUMIFS(I:I,'Billing Details'!D:D,'Billing Details'!$J$2,'Billing Details'!B:B,'Billing Details'!C265)</f>
        <v>#DIV/0!</v>
      </c>
      <c r="F265" s="2">
        <v>10000</v>
      </c>
      <c r="G265" s="2">
        <v>3</v>
      </c>
      <c r="H265" s="2" t="s">
        <v>11</v>
      </c>
      <c r="I265" s="2">
        <f t="shared" si="4"/>
        <v>30000</v>
      </c>
      <c r="J265" s="2"/>
      <c r="K265" s="2"/>
      <c r="L265" s="2"/>
      <c r="M265" s="2"/>
      <c r="N265" s="2"/>
      <c r="O265" s="2">
        <v>207</v>
      </c>
      <c r="P265" s="6">
        <v>44585</v>
      </c>
      <c r="Q265" s="6">
        <v>44588</v>
      </c>
      <c r="R265" s="2" t="s">
        <v>1685</v>
      </c>
      <c r="S265" s="2" t="b">
        <v>1</v>
      </c>
      <c r="T265" s="2">
        <v>25604.159999999996</v>
      </c>
    </row>
    <row r="266" spans="1:20" ht="14.25" customHeight="1">
      <c r="A266" s="2" t="s">
        <v>383</v>
      </c>
      <c r="B266" s="3" t="s">
        <v>1687</v>
      </c>
      <c r="C266" s="3"/>
      <c r="D266" s="2" t="s">
        <v>17</v>
      </c>
      <c r="E266" s="3" t="e">
        <f>SUMIFS('Billing Details'!T:T,'Billing Details'!D:D,'Billing Details'!$J$2,'Billing Details'!B:B,'Billing Details'!C266) * 100/ SUMIFS(I:I,'Billing Details'!D:D,'Billing Details'!$J$2,'Billing Details'!B:B,'Billing Details'!C266)</f>
        <v>#DIV/0!</v>
      </c>
      <c r="F266" s="2">
        <v>1000</v>
      </c>
      <c r="G266" s="2">
        <v>3</v>
      </c>
      <c r="H266" s="2" t="s">
        <v>17</v>
      </c>
      <c r="I266" s="2">
        <f t="shared" si="4"/>
        <v>3000</v>
      </c>
      <c r="J266" s="2"/>
      <c r="K266" s="2"/>
      <c r="L266" s="2"/>
      <c r="M266" s="2"/>
      <c r="N266" s="2"/>
      <c r="O266" s="2">
        <v>145</v>
      </c>
      <c r="P266" s="6">
        <v>44854</v>
      </c>
      <c r="Q266" s="6">
        <v>44860</v>
      </c>
      <c r="R266" s="2" t="s">
        <v>1679</v>
      </c>
      <c r="S266" s="2" t="b">
        <v>1</v>
      </c>
      <c r="T266" s="2">
        <v>2271.75</v>
      </c>
    </row>
    <row r="267" spans="1:20" ht="14.25" customHeight="1">
      <c r="A267" s="2" t="s">
        <v>384</v>
      </c>
      <c r="B267" s="3" t="s">
        <v>1707</v>
      </c>
      <c r="C267" s="3"/>
      <c r="D267" s="2" t="s">
        <v>51</v>
      </c>
      <c r="E267" s="3" t="e">
        <f>SUMIFS('Billing Details'!T:T,'Billing Details'!D:D,'Billing Details'!$J$2,'Billing Details'!B:B,'Billing Details'!C267) * 100/ SUMIFS(I:I,'Billing Details'!D:D,'Billing Details'!$J$2,'Billing Details'!B:B,'Billing Details'!C267)</f>
        <v>#DIV/0!</v>
      </c>
      <c r="F267" s="2" t="s">
        <v>1710</v>
      </c>
      <c r="G267" s="2">
        <v>1</v>
      </c>
      <c r="H267" s="2" t="s">
        <v>51</v>
      </c>
      <c r="I267" s="2">
        <f t="shared" si="4"/>
        <v>100</v>
      </c>
      <c r="J267" s="2"/>
      <c r="K267" s="2"/>
      <c r="L267" s="2"/>
      <c r="M267" s="2"/>
      <c r="N267" s="2"/>
      <c r="O267" s="2">
        <v>112</v>
      </c>
      <c r="P267" s="6">
        <v>44284</v>
      </c>
      <c r="Q267" s="6">
        <v>44287</v>
      </c>
      <c r="S267" s="2" t="b">
        <v>0</v>
      </c>
      <c r="T267" s="2" t="s">
        <v>1681</v>
      </c>
    </row>
    <row r="268" spans="1:20" ht="14.25" customHeight="1">
      <c r="A268" s="2" t="s">
        <v>386</v>
      </c>
      <c r="B268" s="3" t="s">
        <v>1705</v>
      </c>
      <c r="C268" s="3"/>
      <c r="D268" s="2" t="s">
        <v>51</v>
      </c>
      <c r="E268" s="3" t="e">
        <f>SUMIFS('Billing Details'!T:T,'Billing Details'!D:D,'Billing Details'!$J$2,'Billing Details'!B:B,'Billing Details'!C268) * 100/ SUMIFS(I:I,'Billing Details'!D:D,'Billing Details'!$J$2,'Billing Details'!B:B,'Billing Details'!C268)</f>
        <v>#DIV/0!</v>
      </c>
      <c r="F268" s="2">
        <v>800</v>
      </c>
      <c r="G268" s="2">
        <v>1</v>
      </c>
      <c r="H268" s="2" t="s">
        <v>51</v>
      </c>
      <c r="I268" s="2">
        <f t="shared" si="4"/>
        <v>800</v>
      </c>
      <c r="J268" s="2"/>
      <c r="K268" s="2"/>
      <c r="L268" s="2"/>
      <c r="M268" s="2"/>
      <c r="N268" s="2"/>
      <c r="O268" s="2">
        <v>471</v>
      </c>
      <c r="P268" s="6">
        <v>43800</v>
      </c>
      <c r="Q268" s="6">
        <v>43802</v>
      </c>
      <c r="R268" s="2" t="s">
        <v>1683</v>
      </c>
      <c r="S268" s="2" t="b">
        <v>1</v>
      </c>
      <c r="T268" s="2">
        <v>484.88</v>
      </c>
    </row>
    <row r="269" spans="1:20" ht="14.25" customHeight="1">
      <c r="A269" s="2" t="s">
        <v>387</v>
      </c>
      <c r="B269" s="3" t="s">
        <v>1694</v>
      </c>
      <c r="C269" s="3"/>
      <c r="D269" s="2" t="s">
        <v>51</v>
      </c>
      <c r="E269" s="3" t="e">
        <f>SUMIFS('Billing Details'!T:T,'Billing Details'!D:D,'Billing Details'!$J$2,'Billing Details'!B:B,'Billing Details'!C269) * 100/ SUMIFS(I:I,'Billing Details'!D:D,'Billing Details'!$J$2,'Billing Details'!B:B,'Billing Details'!C269)</f>
        <v>#DIV/0!</v>
      </c>
      <c r="F269" s="2">
        <v>2000</v>
      </c>
      <c r="G269" s="2">
        <v>6</v>
      </c>
      <c r="H269" s="2" t="s">
        <v>51</v>
      </c>
      <c r="I269" s="2">
        <f t="shared" si="4"/>
        <v>12000</v>
      </c>
      <c r="J269" s="2"/>
      <c r="K269" s="2"/>
      <c r="L269" s="2"/>
      <c r="M269" s="2"/>
      <c r="N269" s="2"/>
      <c r="O269" s="2">
        <v>339</v>
      </c>
      <c r="P269" s="6">
        <v>44054</v>
      </c>
      <c r="Q269" s="6">
        <v>44057</v>
      </c>
      <c r="R269" s="2" t="s">
        <v>1683</v>
      </c>
      <c r="S269" s="2" t="b">
        <v>1</v>
      </c>
      <c r="T269" s="2">
        <v>9014.58</v>
      </c>
    </row>
    <row r="270" spans="1:20" ht="14.25" customHeight="1">
      <c r="A270" s="2" t="s">
        <v>388</v>
      </c>
      <c r="B270" s="3" t="s">
        <v>1699</v>
      </c>
      <c r="C270" s="3"/>
      <c r="D270" s="2" t="s">
        <v>51</v>
      </c>
      <c r="E270" s="3" t="e">
        <f>SUMIFS('Billing Details'!T:T,'Billing Details'!D:D,'Billing Details'!$J$2,'Billing Details'!B:B,'Billing Details'!C270) * 100/ SUMIFS(I:I,'Billing Details'!D:D,'Billing Details'!$J$2,'Billing Details'!B:B,'Billing Details'!C270)</f>
        <v>#DIV/0!</v>
      </c>
      <c r="F270" s="2">
        <v>4000</v>
      </c>
      <c r="G270" s="2">
        <v>10</v>
      </c>
      <c r="H270" s="2" t="s">
        <v>51</v>
      </c>
      <c r="I270" s="2">
        <f t="shared" si="4"/>
        <v>40000</v>
      </c>
      <c r="J270" s="2"/>
      <c r="K270" s="2"/>
      <c r="L270" s="2"/>
      <c r="M270" s="2"/>
      <c r="N270" s="2"/>
      <c r="O270" s="2">
        <v>270</v>
      </c>
      <c r="P270" s="6">
        <v>44718</v>
      </c>
      <c r="Q270" s="6">
        <v>44721</v>
      </c>
      <c r="R270" s="2" t="s">
        <v>1683</v>
      </c>
      <c r="S270" s="2" t="b">
        <v>1</v>
      </c>
      <c r="T270" s="2">
        <v>20636.399999999998</v>
      </c>
    </row>
    <row r="271" spans="1:20" ht="14.25" customHeight="1">
      <c r="A271" s="2" t="s">
        <v>389</v>
      </c>
      <c r="B271" s="3" t="s">
        <v>1697</v>
      </c>
      <c r="C271" s="3"/>
      <c r="D271" s="2" t="s">
        <v>29</v>
      </c>
      <c r="E271" s="3" t="e">
        <f>SUMIFS('Billing Details'!T:T,'Billing Details'!D:D,'Billing Details'!$J$2,'Billing Details'!B:B,'Billing Details'!C271) * 100/ SUMIFS(I:I,'Billing Details'!D:D,'Billing Details'!$J$2,'Billing Details'!B:B,'Billing Details'!C271)</f>
        <v>#DIV/0!</v>
      </c>
      <c r="F271" s="2">
        <v>20000</v>
      </c>
      <c r="G271" s="2">
        <v>12</v>
      </c>
      <c r="H271" s="2" t="s">
        <v>29</v>
      </c>
      <c r="I271" s="2">
        <f t="shared" si="4"/>
        <v>240000</v>
      </c>
      <c r="J271" s="2"/>
      <c r="K271" s="2"/>
      <c r="L271" s="2"/>
      <c r="M271" s="2"/>
      <c r="N271" s="2"/>
      <c r="O271" s="2">
        <v>208</v>
      </c>
      <c r="P271" s="6">
        <v>45191</v>
      </c>
      <c r="Q271" s="6">
        <v>45193</v>
      </c>
      <c r="R271" s="2" t="s">
        <v>1685</v>
      </c>
      <c r="S271" s="2" t="b">
        <v>1</v>
      </c>
      <c r="T271" s="2">
        <v>161510.04</v>
      </c>
    </row>
    <row r="272" spans="1:20" ht="14.25" customHeight="1">
      <c r="A272" s="2" t="s">
        <v>390</v>
      </c>
      <c r="B272" s="3" t="s">
        <v>1689</v>
      </c>
      <c r="C272" s="3"/>
      <c r="D272" s="2" t="s">
        <v>17</v>
      </c>
      <c r="E272" s="3" t="e">
        <f>SUMIFS('Billing Details'!T:T,'Billing Details'!D:D,'Billing Details'!$J$2,'Billing Details'!B:B,'Billing Details'!C272) * 100/ SUMIFS(I:I,'Billing Details'!D:D,'Billing Details'!$J$2,'Billing Details'!B:B,'Billing Details'!C272)</f>
        <v>#DIV/0!</v>
      </c>
      <c r="F272" s="2">
        <v>18000</v>
      </c>
      <c r="G272" s="2">
        <v>5</v>
      </c>
      <c r="H272" s="2" t="s">
        <v>17</v>
      </c>
      <c r="I272" s="2">
        <f t="shared" si="4"/>
        <v>90000</v>
      </c>
      <c r="J272" s="2"/>
      <c r="K272" s="2"/>
      <c r="L272" s="2"/>
      <c r="M272" s="2"/>
      <c r="N272" s="2"/>
      <c r="O272" s="2">
        <v>298</v>
      </c>
      <c r="P272" s="6">
        <v>44979</v>
      </c>
      <c r="Q272" s="6">
        <v>44982</v>
      </c>
      <c r="R272" s="2" t="s">
        <v>1696</v>
      </c>
      <c r="S272" s="2" t="b">
        <v>1</v>
      </c>
      <c r="T272" s="2">
        <v>50397.700000000004</v>
      </c>
    </row>
    <row r="273" spans="1:20" ht="14.25" customHeight="1">
      <c r="A273" s="2" t="s">
        <v>391</v>
      </c>
      <c r="B273" s="3" t="s">
        <v>1692</v>
      </c>
      <c r="C273" s="3"/>
      <c r="D273" s="2" t="s">
        <v>29</v>
      </c>
      <c r="E273" s="3" t="e">
        <f>SUMIFS('Billing Details'!T:T,'Billing Details'!D:D,'Billing Details'!$J$2,'Billing Details'!B:B,'Billing Details'!C273) * 100/ SUMIFS(I:I,'Billing Details'!D:D,'Billing Details'!$J$2,'Billing Details'!B:B,'Billing Details'!C273)</f>
        <v>#DIV/0!</v>
      </c>
      <c r="F273" s="2">
        <v>8000</v>
      </c>
      <c r="G273" s="2">
        <v>4</v>
      </c>
      <c r="H273" s="2" t="s">
        <v>29</v>
      </c>
      <c r="I273" s="2">
        <f t="shared" si="4"/>
        <v>32000</v>
      </c>
      <c r="J273" s="2"/>
      <c r="K273" s="2"/>
      <c r="L273" s="2"/>
      <c r="M273" s="2"/>
      <c r="N273" s="2"/>
      <c r="O273" s="2">
        <v>167</v>
      </c>
      <c r="P273" s="6">
        <v>43881</v>
      </c>
      <c r="Q273" s="6">
        <v>43886</v>
      </c>
      <c r="R273" s="2" t="s">
        <v>1683</v>
      </c>
      <c r="S273" s="2" t="b">
        <v>1</v>
      </c>
      <c r="T273" s="2">
        <v>17619.52</v>
      </c>
    </row>
    <row r="274" spans="1:20" ht="14.25" customHeight="1">
      <c r="A274" s="2" t="s">
        <v>392</v>
      </c>
      <c r="B274" s="3" t="s">
        <v>1684</v>
      </c>
      <c r="C274" s="3"/>
      <c r="D274" s="2" t="s">
        <v>29</v>
      </c>
      <c r="E274" s="3" t="e">
        <f>SUMIFS('Billing Details'!T:T,'Billing Details'!D:D,'Billing Details'!$J$2,'Billing Details'!B:B,'Billing Details'!C274) * 100/ SUMIFS(I:I,'Billing Details'!D:D,'Billing Details'!$J$2,'Billing Details'!B:B,'Billing Details'!C274)</f>
        <v>#DIV/0!</v>
      </c>
      <c r="F274" s="2" t="s">
        <v>1702</v>
      </c>
      <c r="G274" s="2">
        <v>5</v>
      </c>
      <c r="H274" s="2" t="s">
        <v>29</v>
      </c>
      <c r="I274" s="2">
        <f t="shared" si="4"/>
        <v>15000</v>
      </c>
      <c r="J274" s="2"/>
      <c r="K274" s="2"/>
      <c r="L274" s="2"/>
      <c r="M274" s="2"/>
      <c r="N274" s="2"/>
      <c r="O274" s="2">
        <v>460</v>
      </c>
      <c r="P274" s="6">
        <v>44509</v>
      </c>
      <c r="Q274" s="6">
        <v>44512</v>
      </c>
      <c r="R274" s="2" t="s">
        <v>1696</v>
      </c>
      <c r="S274" s="2" t="b">
        <v>1</v>
      </c>
      <c r="T274" s="2">
        <v>12252.550000000001</v>
      </c>
    </row>
    <row r="275" spans="1:20" ht="14.25" customHeight="1">
      <c r="A275" s="2" t="s">
        <v>393</v>
      </c>
      <c r="B275" s="3" t="s">
        <v>1689</v>
      </c>
      <c r="C275" s="3"/>
      <c r="D275" s="2" t="s">
        <v>51</v>
      </c>
      <c r="E275" s="3" t="e">
        <f>SUMIFS('Billing Details'!T:T,'Billing Details'!D:D,'Billing Details'!$J$2,'Billing Details'!B:B,'Billing Details'!C275) * 100/ SUMIFS(I:I,'Billing Details'!D:D,'Billing Details'!$J$2,'Billing Details'!B:B,'Billing Details'!C275)</f>
        <v>#DIV/0!</v>
      </c>
      <c r="F275" s="2">
        <v>18000</v>
      </c>
      <c r="G275" s="2">
        <v>5</v>
      </c>
      <c r="H275" s="2" t="s">
        <v>51</v>
      </c>
      <c r="I275" s="2">
        <f t="shared" si="4"/>
        <v>90000</v>
      </c>
      <c r="J275" s="2"/>
      <c r="K275" s="2"/>
      <c r="L275" s="2"/>
      <c r="M275" s="2"/>
      <c r="N275" s="2"/>
      <c r="O275" s="2">
        <v>463</v>
      </c>
      <c r="P275" s="6">
        <v>43855</v>
      </c>
      <c r="Q275" s="6">
        <v>43859</v>
      </c>
      <c r="R275" s="2" t="s">
        <v>1685</v>
      </c>
      <c r="S275" s="2" t="b">
        <v>1</v>
      </c>
      <c r="T275" s="2">
        <v>70452.100000000006</v>
      </c>
    </row>
    <row r="276" spans="1:20" ht="14.25" customHeight="1">
      <c r="A276" s="2" t="s">
        <v>394</v>
      </c>
      <c r="B276" s="3" t="s">
        <v>1682</v>
      </c>
      <c r="C276" s="3"/>
      <c r="D276" s="2" t="s">
        <v>17</v>
      </c>
      <c r="E276" s="3" t="e">
        <f>SUMIFS('Billing Details'!T:T,'Billing Details'!D:D,'Billing Details'!$J$2,'Billing Details'!B:B,'Billing Details'!C276) * 100/ SUMIFS(I:I,'Billing Details'!D:D,'Billing Details'!$J$2,'Billing Details'!B:B,'Billing Details'!C276)</f>
        <v>#DIV/0!</v>
      </c>
      <c r="F276" s="2">
        <v>6000</v>
      </c>
      <c r="G276" s="2">
        <v>2</v>
      </c>
      <c r="H276" s="2" t="s">
        <v>17</v>
      </c>
      <c r="I276" s="2">
        <f t="shared" si="4"/>
        <v>12000</v>
      </c>
      <c r="J276" s="2"/>
      <c r="K276" s="2"/>
      <c r="L276" s="2"/>
      <c r="M276" s="2"/>
      <c r="N276" s="2"/>
      <c r="O276" s="2">
        <v>256</v>
      </c>
      <c r="P276" s="6">
        <v>44392</v>
      </c>
      <c r="Q276" s="6">
        <v>44397</v>
      </c>
      <c r="S276" s="2" t="b">
        <v>0</v>
      </c>
      <c r="T276" s="2" t="s">
        <v>1681</v>
      </c>
    </row>
    <row r="277" spans="1:20" ht="14.25" customHeight="1">
      <c r="A277" s="2" t="s">
        <v>395</v>
      </c>
      <c r="B277" s="3" t="s">
        <v>1699</v>
      </c>
      <c r="C277" s="3"/>
      <c r="D277" s="2" t="s">
        <v>51</v>
      </c>
      <c r="E277" s="3" t="e">
        <f>SUMIFS('Billing Details'!T:T,'Billing Details'!D:D,'Billing Details'!$J$2,'Billing Details'!B:B,'Billing Details'!C277) * 100/ SUMIFS(I:I,'Billing Details'!D:D,'Billing Details'!$J$2,'Billing Details'!B:B,'Billing Details'!C277)</f>
        <v>#DIV/0!</v>
      </c>
      <c r="F277" s="2">
        <v>4000</v>
      </c>
      <c r="G277" s="2">
        <v>10</v>
      </c>
      <c r="H277" s="2" t="s">
        <v>51</v>
      </c>
      <c r="I277" s="2">
        <f t="shared" si="4"/>
        <v>40000</v>
      </c>
      <c r="J277" s="2"/>
      <c r="K277" s="2"/>
      <c r="L277" s="2"/>
      <c r="M277" s="2"/>
      <c r="N277" s="2"/>
      <c r="O277" s="2">
        <v>329</v>
      </c>
      <c r="P277" s="6">
        <v>43891</v>
      </c>
      <c r="Q277" s="6">
        <v>43894</v>
      </c>
      <c r="R277" s="2" t="s">
        <v>1700</v>
      </c>
      <c r="S277" s="2" t="b">
        <v>1</v>
      </c>
      <c r="T277" s="2">
        <v>32398.1</v>
      </c>
    </row>
    <row r="278" spans="1:20" ht="14.25" customHeight="1">
      <c r="A278" s="2" t="s">
        <v>396</v>
      </c>
      <c r="B278" s="3" t="s">
        <v>1684</v>
      </c>
      <c r="C278" s="3"/>
      <c r="D278" s="2" t="s">
        <v>11</v>
      </c>
      <c r="E278" s="3" t="e">
        <f>SUMIFS('Billing Details'!T:T,'Billing Details'!D:D,'Billing Details'!$J$2,'Billing Details'!B:B,'Billing Details'!C278) * 100/ SUMIFS(I:I,'Billing Details'!D:D,'Billing Details'!$J$2,'Billing Details'!B:B,'Billing Details'!C278)</f>
        <v>#DIV/0!</v>
      </c>
      <c r="F278" s="2">
        <v>3000</v>
      </c>
      <c r="G278" s="2">
        <v>6</v>
      </c>
      <c r="H278" s="2" t="s">
        <v>11</v>
      </c>
      <c r="I278" s="2">
        <f t="shared" si="4"/>
        <v>18000</v>
      </c>
      <c r="J278" s="2"/>
      <c r="K278" s="2"/>
      <c r="L278" s="2"/>
      <c r="M278" s="2"/>
      <c r="N278" s="2"/>
      <c r="O278" s="2">
        <v>190</v>
      </c>
      <c r="P278" s="6">
        <v>44675</v>
      </c>
      <c r="Q278" s="6">
        <v>44678</v>
      </c>
      <c r="R278" s="2" t="s">
        <v>1683</v>
      </c>
      <c r="S278" s="2" t="b">
        <v>1</v>
      </c>
      <c r="T278" s="2">
        <v>9142.98</v>
      </c>
    </row>
    <row r="279" spans="1:20" ht="14.25" customHeight="1">
      <c r="A279" s="2" t="s">
        <v>397</v>
      </c>
      <c r="B279" s="3" t="s">
        <v>1678</v>
      </c>
      <c r="C279" s="3"/>
      <c r="D279" s="2" t="s">
        <v>51</v>
      </c>
      <c r="E279" s="3" t="e">
        <f>SUMIFS('Billing Details'!T:T,'Billing Details'!D:D,'Billing Details'!$J$2,'Billing Details'!B:B,'Billing Details'!C279) * 100/ SUMIFS(I:I,'Billing Details'!D:D,'Billing Details'!$J$2,'Billing Details'!B:B,'Billing Details'!C279)</f>
        <v>#DIV/0!</v>
      </c>
      <c r="F279" s="2">
        <v>12000</v>
      </c>
      <c r="G279" s="2">
        <v>5</v>
      </c>
      <c r="H279" s="2" t="s">
        <v>51</v>
      </c>
      <c r="I279" s="2">
        <f t="shared" si="4"/>
        <v>60000</v>
      </c>
      <c r="J279" s="2"/>
      <c r="K279" s="2"/>
      <c r="L279" s="2"/>
      <c r="M279" s="2"/>
      <c r="N279" s="2"/>
      <c r="O279" s="2">
        <v>421</v>
      </c>
      <c r="P279" s="6">
        <v>45258</v>
      </c>
      <c r="Q279" s="6">
        <v>45261</v>
      </c>
      <c r="R279" s="2" t="s">
        <v>1696</v>
      </c>
      <c r="S279" s="2" t="b">
        <v>1</v>
      </c>
      <c r="T279" s="2">
        <v>49946.899999999994</v>
      </c>
    </row>
    <row r="280" spans="1:20" ht="14.25" customHeight="1">
      <c r="A280" s="2" t="s">
        <v>398</v>
      </c>
      <c r="B280" s="3" t="s">
        <v>1692</v>
      </c>
      <c r="C280" s="3"/>
      <c r="D280" s="2" t="s">
        <v>51</v>
      </c>
      <c r="E280" s="3" t="e">
        <f>SUMIFS('Billing Details'!T:T,'Billing Details'!D:D,'Billing Details'!$J$2,'Billing Details'!B:B,'Billing Details'!C280) * 100/ SUMIFS(I:I,'Billing Details'!D:D,'Billing Details'!$J$2,'Billing Details'!B:B,'Billing Details'!C280)</f>
        <v>#DIV/0!</v>
      </c>
      <c r="F280" s="2">
        <v>8000</v>
      </c>
      <c r="G280" s="2">
        <v>3</v>
      </c>
      <c r="H280" s="2" t="s">
        <v>51</v>
      </c>
      <c r="I280" s="2">
        <f t="shared" si="4"/>
        <v>24000</v>
      </c>
      <c r="J280" s="2"/>
      <c r="K280" s="2"/>
      <c r="L280" s="2"/>
      <c r="M280" s="2"/>
      <c r="N280" s="2"/>
      <c r="O280" s="2">
        <v>340</v>
      </c>
      <c r="P280" s="6">
        <v>45254</v>
      </c>
      <c r="Q280" s="6">
        <v>45256</v>
      </c>
      <c r="S280" s="2" t="b">
        <v>0</v>
      </c>
      <c r="T280" s="2" t="s">
        <v>1681</v>
      </c>
    </row>
    <row r="281" spans="1:20" ht="14.25" customHeight="1">
      <c r="A281" s="2" t="s">
        <v>400</v>
      </c>
      <c r="B281" s="3" t="s">
        <v>1699</v>
      </c>
      <c r="C281" s="3"/>
      <c r="D281" s="2" t="s">
        <v>51</v>
      </c>
      <c r="E281" s="3" t="e">
        <f>SUMIFS('Billing Details'!T:T,'Billing Details'!D:D,'Billing Details'!$J$2,'Billing Details'!B:B,'Billing Details'!C281) * 100/ SUMIFS(I:I,'Billing Details'!D:D,'Billing Details'!$J$2,'Billing Details'!B:B,'Billing Details'!C281)</f>
        <v>#DIV/0!</v>
      </c>
      <c r="F281" s="2">
        <v>4000</v>
      </c>
      <c r="G281" s="2">
        <v>6</v>
      </c>
      <c r="H281" s="2" t="s">
        <v>51</v>
      </c>
      <c r="I281" s="2">
        <f t="shared" si="4"/>
        <v>24000</v>
      </c>
      <c r="J281" s="2"/>
      <c r="K281" s="2"/>
      <c r="L281" s="2"/>
      <c r="M281" s="2"/>
      <c r="N281" s="2"/>
      <c r="O281" s="2">
        <v>289</v>
      </c>
      <c r="P281" s="6">
        <v>44589</v>
      </c>
      <c r="Q281" s="6">
        <v>44592</v>
      </c>
      <c r="R281" s="2" t="s">
        <v>1679</v>
      </c>
      <c r="S281" s="2" t="b">
        <v>1</v>
      </c>
      <c r="T281" s="2">
        <v>15161.699999999999</v>
      </c>
    </row>
    <row r="282" spans="1:20" ht="14.25" customHeight="1">
      <c r="A282" s="2" t="s">
        <v>401</v>
      </c>
      <c r="B282" s="3" t="s">
        <v>1688</v>
      </c>
      <c r="C282" s="3"/>
      <c r="D282" s="2" t="s">
        <v>11</v>
      </c>
      <c r="E282" s="3" t="e">
        <f>SUMIFS('Billing Details'!T:T,'Billing Details'!D:D,'Billing Details'!$J$2,'Billing Details'!B:B,'Billing Details'!C282) * 100/ SUMIFS(I:I,'Billing Details'!D:D,'Billing Details'!$J$2,'Billing Details'!B:B,'Billing Details'!C282)</f>
        <v>#DIV/0!</v>
      </c>
      <c r="F282" s="2">
        <v>10000</v>
      </c>
      <c r="G282" s="2">
        <v>2</v>
      </c>
      <c r="H282" s="2" t="s">
        <v>11</v>
      </c>
      <c r="I282" s="2">
        <f t="shared" si="4"/>
        <v>20000</v>
      </c>
      <c r="J282" s="2"/>
      <c r="K282" s="2"/>
      <c r="L282" s="2"/>
      <c r="M282" s="2"/>
      <c r="N282" s="2"/>
      <c r="O282" s="2">
        <v>302</v>
      </c>
      <c r="P282" s="6">
        <v>44635</v>
      </c>
      <c r="Q282" s="6">
        <v>44641</v>
      </c>
      <c r="R282" s="2" t="s">
        <v>1679</v>
      </c>
      <c r="S282" s="2" t="b">
        <v>1</v>
      </c>
      <c r="T282" s="2">
        <v>11828.86</v>
      </c>
    </row>
    <row r="283" spans="1:20" ht="14.25" customHeight="1">
      <c r="A283" s="2" t="s">
        <v>403</v>
      </c>
      <c r="B283" s="3" t="s">
        <v>1687</v>
      </c>
      <c r="C283" s="3"/>
      <c r="D283" s="2" t="s">
        <v>51</v>
      </c>
      <c r="E283" s="3" t="e">
        <f>SUMIFS('Billing Details'!T:T,'Billing Details'!D:D,'Billing Details'!$J$2,'Billing Details'!B:B,'Billing Details'!C283) * 100/ SUMIFS(I:I,'Billing Details'!D:D,'Billing Details'!$J$2,'Billing Details'!B:B,'Billing Details'!C283)</f>
        <v>#DIV/0!</v>
      </c>
      <c r="F283" s="2">
        <v>1000</v>
      </c>
      <c r="G283" s="2">
        <v>2</v>
      </c>
      <c r="H283" s="2" t="s">
        <v>51</v>
      </c>
      <c r="I283" s="2">
        <f t="shared" si="4"/>
        <v>2000</v>
      </c>
      <c r="J283" s="2"/>
      <c r="K283" s="2"/>
      <c r="L283" s="2"/>
      <c r="M283" s="2"/>
      <c r="N283" s="2"/>
      <c r="O283" s="2">
        <v>159</v>
      </c>
      <c r="P283" s="6">
        <v>44989</v>
      </c>
      <c r="Q283" s="6">
        <v>44992</v>
      </c>
      <c r="R283" s="2" t="s">
        <v>1685</v>
      </c>
      <c r="S283" s="2" t="b">
        <v>1</v>
      </c>
      <c r="T283" s="2">
        <v>1182</v>
      </c>
    </row>
    <row r="284" spans="1:20" ht="14.25" customHeight="1">
      <c r="A284" s="2" t="s">
        <v>404</v>
      </c>
      <c r="B284" s="3" t="s">
        <v>1682</v>
      </c>
      <c r="C284" s="3"/>
      <c r="D284" s="2" t="s">
        <v>11</v>
      </c>
      <c r="E284" s="3" t="e">
        <f>SUMIFS('Billing Details'!T:T,'Billing Details'!D:D,'Billing Details'!$J$2,'Billing Details'!B:B,'Billing Details'!C284) * 100/ SUMIFS(I:I,'Billing Details'!D:D,'Billing Details'!$J$2,'Billing Details'!B:B,'Billing Details'!C284)</f>
        <v>#DIV/0!</v>
      </c>
      <c r="F284" s="2">
        <v>6000</v>
      </c>
      <c r="G284" s="2">
        <v>2</v>
      </c>
      <c r="H284" s="2" t="s">
        <v>11</v>
      </c>
      <c r="I284" s="2">
        <f t="shared" si="4"/>
        <v>12000</v>
      </c>
      <c r="J284" s="2"/>
      <c r="K284" s="2"/>
      <c r="L284" s="2"/>
      <c r="M284" s="2"/>
      <c r="N284" s="2"/>
      <c r="O284" s="2">
        <v>192</v>
      </c>
      <c r="P284" s="6">
        <v>43873</v>
      </c>
      <c r="Q284" s="6">
        <v>43878</v>
      </c>
      <c r="R284" s="2" t="s">
        <v>1700</v>
      </c>
      <c r="S284" s="2" t="b">
        <v>1</v>
      </c>
      <c r="T284" s="2">
        <v>9412.6</v>
      </c>
    </row>
    <row r="285" spans="1:20" ht="14.25" customHeight="1">
      <c r="A285" s="2" t="s">
        <v>406</v>
      </c>
      <c r="B285" s="3" t="s">
        <v>1691</v>
      </c>
      <c r="C285" s="3"/>
      <c r="D285" s="2" t="s">
        <v>51</v>
      </c>
      <c r="E285" s="3" t="e">
        <f>SUMIFS('Billing Details'!T:T,'Billing Details'!D:D,'Billing Details'!$J$2,'Billing Details'!B:B,'Billing Details'!C285) * 100/ SUMIFS(I:I,'Billing Details'!D:D,'Billing Details'!$J$2,'Billing Details'!B:B,'Billing Details'!C285)</f>
        <v>#DIV/0!</v>
      </c>
      <c r="F285" s="2">
        <v>25000</v>
      </c>
      <c r="G285" s="2">
        <v>10</v>
      </c>
      <c r="H285" s="2" t="s">
        <v>51</v>
      </c>
      <c r="I285" s="2">
        <f t="shared" si="4"/>
        <v>250000</v>
      </c>
      <c r="J285" s="2"/>
      <c r="K285" s="2"/>
      <c r="L285" s="2"/>
      <c r="M285" s="2"/>
      <c r="N285" s="2"/>
      <c r="O285" s="2">
        <v>136</v>
      </c>
      <c r="P285" s="6">
        <v>44573</v>
      </c>
      <c r="Q285" s="6">
        <v>44577</v>
      </c>
      <c r="R285" s="2" t="s">
        <v>1683</v>
      </c>
      <c r="S285" s="2" t="b">
        <v>1</v>
      </c>
      <c r="T285" s="2">
        <v>175454.59999999998</v>
      </c>
    </row>
    <row r="286" spans="1:20" ht="14.25" customHeight="1">
      <c r="A286" s="2" t="s">
        <v>407</v>
      </c>
      <c r="B286" s="3" t="s">
        <v>1707</v>
      </c>
      <c r="C286" s="3"/>
      <c r="D286" s="2" t="s">
        <v>29</v>
      </c>
      <c r="E286" s="3" t="e">
        <f>SUMIFS('Billing Details'!T:T,'Billing Details'!D:D,'Billing Details'!$J$2,'Billing Details'!B:B,'Billing Details'!C286) * 100/ SUMIFS(I:I,'Billing Details'!D:D,'Billing Details'!$J$2,'Billing Details'!B:B,'Billing Details'!C286)</f>
        <v>#DIV/0!</v>
      </c>
      <c r="F286" s="2">
        <v>100</v>
      </c>
      <c r="G286" s="2">
        <v>1</v>
      </c>
      <c r="H286" s="2" t="s">
        <v>29</v>
      </c>
      <c r="I286" s="2">
        <f t="shared" si="4"/>
        <v>100</v>
      </c>
      <c r="J286" s="2"/>
      <c r="K286" s="2"/>
      <c r="L286" s="2"/>
      <c r="M286" s="2"/>
      <c r="N286" s="2"/>
      <c r="O286" s="2">
        <v>169</v>
      </c>
      <c r="P286" s="6">
        <v>44477</v>
      </c>
      <c r="Q286" s="6">
        <v>44481</v>
      </c>
      <c r="R286" s="2" t="s">
        <v>1700</v>
      </c>
      <c r="S286" s="2" t="b">
        <v>1</v>
      </c>
      <c r="T286" s="2">
        <v>56.47</v>
      </c>
    </row>
    <row r="287" spans="1:20" ht="14.25" customHeight="1">
      <c r="A287" s="2" t="s">
        <v>408</v>
      </c>
      <c r="B287" s="3" t="s">
        <v>1688</v>
      </c>
      <c r="C287" s="3"/>
      <c r="D287" s="2" t="s">
        <v>17</v>
      </c>
      <c r="E287" s="3" t="e">
        <f>SUMIFS('Billing Details'!T:T,'Billing Details'!D:D,'Billing Details'!$J$2,'Billing Details'!B:B,'Billing Details'!C287) * 100/ SUMIFS(I:I,'Billing Details'!D:D,'Billing Details'!$J$2,'Billing Details'!B:B,'Billing Details'!C287)</f>
        <v>#DIV/0!</v>
      </c>
      <c r="F287" s="2" t="s">
        <v>1703</v>
      </c>
      <c r="G287" s="2">
        <v>2</v>
      </c>
      <c r="H287" s="2" t="s">
        <v>17</v>
      </c>
      <c r="I287" s="2">
        <f t="shared" si="4"/>
        <v>20000</v>
      </c>
      <c r="J287" s="2"/>
      <c r="K287" s="2"/>
      <c r="L287" s="2"/>
      <c r="M287" s="2"/>
      <c r="N287" s="2"/>
      <c r="O287" s="2">
        <v>180</v>
      </c>
      <c r="P287" s="6">
        <v>43702</v>
      </c>
      <c r="Q287" s="6">
        <v>43707</v>
      </c>
      <c r="S287" s="2" t="b">
        <v>0</v>
      </c>
      <c r="T287" s="2" t="s">
        <v>1681</v>
      </c>
    </row>
    <row r="288" spans="1:20" ht="14.25" customHeight="1">
      <c r="A288" s="2" t="s">
        <v>409</v>
      </c>
      <c r="B288" s="3" t="s">
        <v>1688</v>
      </c>
      <c r="C288" s="3"/>
      <c r="D288" s="2" t="s">
        <v>11</v>
      </c>
      <c r="E288" s="3" t="e">
        <f>SUMIFS('Billing Details'!T:T,'Billing Details'!D:D,'Billing Details'!$J$2,'Billing Details'!B:B,'Billing Details'!C288) * 100/ SUMIFS(I:I,'Billing Details'!D:D,'Billing Details'!$J$2,'Billing Details'!B:B,'Billing Details'!C288)</f>
        <v>#DIV/0!</v>
      </c>
      <c r="F288" s="2">
        <v>10000</v>
      </c>
      <c r="G288" s="2">
        <v>2</v>
      </c>
      <c r="H288" s="2" t="s">
        <v>11</v>
      </c>
      <c r="I288" s="2">
        <f t="shared" si="4"/>
        <v>20000</v>
      </c>
      <c r="J288" s="2"/>
      <c r="K288" s="2"/>
      <c r="L288" s="2"/>
      <c r="M288" s="2"/>
      <c r="N288" s="2"/>
      <c r="O288" s="2">
        <v>176</v>
      </c>
      <c r="P288" s="6">
        <v>44720</v>
      </c>
      <c r="Q288" s="6">
        <v>44723</v>
      </c>
      <c r="S288" s="2" t="b">
        <v>0</v>
      </c>
      <c r="T288" s="2" t="s">
        <v>1681</v>
      </c>
    </row>
    <row r="289" spans="1:20" ht="14.25" customHeight="1">
      <c r="A289" s="2" t="s">
        <v>410</v>
      </c>
      <c r="B289" s="3" t="s">
        <v>1691</v>
      </c>
      <c r="C289" s="3"/>
      <c r="D289" s="2" t="s">
        <v>51</v>
      </c>
      <c r="E289" s="3" t="e">
        <f>SUMIFS('Billing Details'!T:T,'Billing Details'!D:D,'Billing Details'!$J$2,'Billing Details'!B:B,'Billing Details'!C289) * 100/ SUMIFS(I:I,'Billing Details'!D:D,'Billing Details'!$J$2,'Billing Details'!B:B,'Billing Details'!C289)</f>
        <v>#DIV/0!</v>
      </c>
      <c r="F289" s="2">
        <v>25000</v>
      </c>
      <c r="G289" s="2">
        <v>12</v>
      </c>
      <c r="H289" s="2" t="s">
        <v>51</v>
      </c>
      <c r="I289" s="2">
        <f t="shared" si="4"/>
        <v>300000</v>
      </c>
      <c r="J289" s="2"/>
      <c r="K289" s="2"/>
      <c r="L289" s="2"/>
      <c r="M289" s="2"/>
      <c r="N289" s="2"/>
      <c r="O289" s="2">
        <v>494</v>
      </c>
      <c r="P289" s="6">
        <v>45231</v>
      </c>
      <c r="Q289" s="6">
        <v>45235</v>
      </c>
      <c r="R289" s="2" t="s">
        <v>1683</v>
      </c>
      <c r="S289" s="2" t="b">
        <v>1</v>
      </c>
      <c r="T289" s="2">
        <v>254042.27999999997</v>
      </c>
    </row>
    <row r="290" spans="1:20" ht="14.25" customHeight="1">
      <c r="A290" s="2" t="s">
        <v>411</v>
      </c>
      <c r="B290" s="3" t="s">
        <v>1705</v>
      </c>
      <c r="C290" s="3"/>
      <c r="D290" s="2" t="s">
        <v>11</v>
      </c>
      <c r="E290" s="3" t="e">
        <f>SUMIFS('Billing Details'!T:T,'Billing Details'!D:D,'Billing Details'!$J$2,'Billing Details'!B:B,'Billing Details'!C290) * 100/ SUMIFS(I:I,'Billing Details'!D:D,'Billing Details'!$J$2,'Billing Details'!B:B,'Billing Details'!C290)</f>
        <v>#DIV/0!</v>
      </c>
      <c r="F290" s="2" t="s">
        <v>1706</v>
      </c>
      <c r="G290" s="2">
        <v>1</v>
      </c>
      <c r="H290" s="2" t="s">
        <v>11</v>
      </c>
      <c r="I290" s="2">
        <f t="shared" si="4"/>
        <v>800</v>
      </c>
      <c r="J290" s="2"/>
      <c r="K290" s="2"/>
      <c r="L290" s="2"/>
      <c r="M290" s="2"/>
      <c r="N290" s="2"/>
      <c r="O290" s="2">
        <v>152</v>
      </c>
      <c r="P290" s="6">
        <v>44917</v>
      </c>
      <c r="Q290" s="6">
        <v>44922</v>
      </c>
      <c r="R290" s="2" t="s">
        <v>1679</v>
      </c>
      <c r="S290" s="2" t="b">
        <v>1</v>
      </c>
      <c r="T290" s="2">
        <v>445.65</v>
      </c>
    </row>
    <row r="291" spans="1:20" ht="14.25" customHeight="1">
      <c r="A291" s="2" t="s">
        <v>412</v>
      </c>
      <c r="B291" s="3" t="s">
        <v>1699</v>
      </c>
      <c r="C291" s="3"/>
      <c r="D291" s="2" t="s">
        <v>51</v>
      </c>
      <c r="E291" s="3" t="e">
        <f>SUMIFS('Billing Details'!T:T,'Billing Details'!D:D,'Billing Details'!$J$2,'Billing Details'!B:B,'Billing Details'!C291) * 100/ SUMIFS(I:I,'Billing Details'!D:D,'Billing Details'!$J$2,'Billing Details'!B:B,'Billing Details'!C291)</f>
        <v>#DIV/0!</v>
      </c>
      <c r="F291" s="2">
        <v>4000</v>
      </c>
      <c r="G291" s="2">
        <v>10</v>
      </c>
      <c r="H291" s="2" t="s">
        <v>51</v>
      </c>
      <c r="I291" s="2">
        <f t="shared" si="4"/>
        <v>40000</v>
      </c>
      <c r="J291" s="2"/>
      <c r="K291" s="2"/>
      <c r="L291" s="2"/>
      <c r="M291" s="2"/>
      <c r="N291" s="2"/>
      <c r="O291" s="2">
        <v>244</v>
      </c>
      <c r="P291" s="6">
        <v>44646</v>
      </c>
      <c r="Q291" s="6">
        <v>44652</v>
      </c>
      <c r="R291" s="2" t="s">
        <v>1679</v>
      </c>
      <c r="S291" s="2" t="b">
        <v>1</v>
      </c>
      <c r="T291" s="2">
        <v>35435.599999999999</v>
      </c>
    </row>
    <row r="292" spans="1:20" ht="14.25" customHeight="1">
      <c r="A292" s="2" t="s">
        <v>413</v>
      </c>
      <c r="B292" s="3" t="s">
        <v>1699</v>
      </c>
      <c r="C292" s="3"/>
      <c r="D292" s="2" t="s">
        <v>11</v>
      </c>
      <c r="E292" s="3" t="e">
        <f>SUMIFS('Billing Details'!T:T,'Billing Details'!D:D,'Billing Details'!$J$2,'Billing Details'!B:B,'Billing Details'!C292) * 100/ SUMIFS(I:I,'Billing Details'!D:D,'Billing Details'!$J$2,'Billing Details'!B:B,'Billing Details'!C292)</f>
        <v>#DIV/0!</v>
      </c>
      <c r="F292" s="2">
        <v>4000</v>
      </c>
      <c r="G292" s="2">
        <v>10</v>
      </c>
      <c r="H292" s="2" t="s">
        <v>11</v>
      </c>
      <c r="I292" s="2">
        <f t="shared" si="4"/>
        <v>40000</v>
      </c>
      <c r="J292" s="2"/>
      <c r="K292" s="2"/>
      <c r="L292" s="2"/>
      <c r="M292" s="2"/>
      <c r="N292" s="2"/>
      <c r="O292" s="2">
        <v>291</v>
      </c>
      <c r="P292" s="6">
        <v>44979</v>
      </c>
      <c r="Q292" s="6">
        <v>44982</v>
      </c>
      <c r="R292" s="2" t="s">
        <v>1696</v>
      </c>
      <c r="S292" s="2" t="b">
        <v>1</v>
      </c>
      <c r="T292" s="2">
        <v>23892.800000000003</v>
      </c>
    </row>
    <row r="293" spans="1:20" ht="14.25" customHeight="1">
      <c r="A293" s="2" t="s">
        <v>414</v>
      </c>
      <c r="B293" s="3" t="s">
        <v>1687</v>
      </c>
      <c r="C293" s="3"/>
      <c r="D293" s="2" t="s">
        <v>11</v>
      </c>
      <c r="E293" s="3" t="e">
        <f>SUMIFS('Billing Details'!T:T,'Billing Details'!D:D,'Billing Details'!$J$2,'Billing Details'!B:B,'Billing Details'!C293) * 100/ SUMIFS(I:I,'Billing Details'!D:D,'Billing Details'!$J$2,'Billing Details'!B:B,'Billing Details'!C293)</f>
        <v>#DIV/0!</v>
      </c>
      <c r="F293" s="2">
        <v>1000</v>
      </c>
      <c r="G293" s="2">
        <v>3</v>
      </c>
      <c r="H293" s="2" t="s">
        <v>11</v>
      </c>
      <c r="I293" s="2">
        <f t="shared" si="4"/>
        <v>3000</v>
      </c>
      <c r="J293" s="2"/>
      <c r="K293" s="2"/>
      <c r="L293" s="2"/>
      <c r="M293" s="2"/>
      <c r="N293" s="2"/>
      <c r="O293" s="2">
        <v>327</v>
      </c>
      <c r="P293" s="6">
        <v>43744</v>
      </c>
      <c r="Q293" s="6">
        <v>43748</v>
      </c>
      <c r="R293" s="2" t="s">
        <v>1679</v>
      </c>
      <c r="S293" s="2" t="b">
        <v>1</v>
      </c>
      <c r="T293" s="2">
        <v>2649.5099999999998</v>
      </c>
    </row>
    <row r="294" spans="1:20" ht="14.25" customHeight="1">
      <c r="A294" s="2" t="s">
        <v>416</v>
      </c>
      <c r="B294" s="3" t="s">
        <v>1705</v>
      </c>
      <c r="C294" s="3"/>
      <c r="D294" s="2" t="s">
        <v>51</v>
      </c>
      <c r="E294" s="3" t="e">
        <f>SUMIFS('Billing Details'!T:T,'Billing Details'!D:D,'Billing Details'!$J$2,'Billing Details'!B:B,'Billing Details'!C294) * 100/ SUMIFS(I:I,'Billing Details'!D:D,'Billing Details'!$J$2,'Billing Details'!B:B,'Billing Details'!C294)</f>
        <v>#DIV/0!</v>
      </c>
      <c r="F294" s="2">
        <v>800</v>
      </c>
      <c r="G294" s="2">
        <v>1</v>
      </c>
      <c r="H294" s="2" t="s">
        <v>51</v>
      </c>
      <c r="I294" s="2">
        <f t="shared" si="4"/>
        <v>800</v>
      </c>
      <c r="J294" s="2"/>
      <c r="K294" s="2"/>
      <c r="L294" s="2"/>
      <c r="M294" s="2"/>
      <c r="N294" s="2"/>
      <c r="O294" s="2">
        <v>196</v>
      </c>
      <c r="P294" s="6">
        <v>44978</v>
      </c>
      <c r="Q294" s="6">
        <v>44982</v>
      </c>
      <c r="R294" s="2" t="s">
        <v>1683</v>
      </c>
      <c r="S294" s="2" t="b">
        <v>1</v>
      </c>
      <c r="T294" s="2">
        <v>587.24</v>
      </c>
    </row>
    <row r="295" spans="1:20" ht="14.25" customHeight="1">
      <c r="A295" s="2" t="s">
        <v>417</v>
      </c>
      <c r="B295" s="3" t="s">
        <v>1688</v>
      </c>
      <c r="C295" s="3"/>
      <c r="D295" s="2" t="s">
        <v>29</v>
      </c>
      <c r="E295" s="3" t="e">
        <f>SUMIFS('Billing Details'!T:T,'Billing Details'!D:D,'Billing Details'!$J$2,'Billing Details'!B:B,'Billing Details'!C295) * 100/ SUMIFS(I:I,'Billing Details'!D:D,'Billing Details'!$J$2,'Billing Details'!B:B,'Billing Details'!C295)</f>
        <v>#DIV/0!</v>
      </c>
      <c r="F295" s="2">
        <v>10000</v>
      </c>
      <c r="G295" s="2">
        <v>2</v>
      </c>
      <c r="H295" s="2" t="s">
        <v>29</v>
      </c>
      <c r="I295" s="2">
        <f t="shared" si="4"/>
        <v>20000</v>
      </c>
      <c r="J295" s="2"/>
      <c r="K295" s="2"/>
      <c r="L295" s="2"/>
      <c r="M295" s="2"/>
      <c r="N295" s="2"/>
      <c r="O295" s="2">
        <v>462</v>
      </c>
      <c r="P295" s="6">
        <v>44169</v>
      </c>
      <c r="Q295" s="6">
        <v>44175</v>
      </c>
      <c r="R295" s="2" t="s">
        <v>1679</v>
      </c>
      <c r="S295" s="2" t="b">
        <v>1</v>
      </c>
      <c r="T295" s="2">
        <v>16863.14</v>
      </c>
    </row>
    <row r="296" spans="1:20" ht="14.25" customHeight="1">
      <c r="A296" s="2" t="s">
        <v>418</v>
      </c>
      <c r="B296" s="3" t="s">
        <v>1687</v>
      </c>
      <c r="C296" s="3"/>
      <c r="D296" s="2" t="s">
        <v>11</v>
      </c>
      <c r="E296" s="3" t="e">
        <f>SUMIFS('Billing Details'!T:T,'Billing Details'!D:D,'Billing Details'!$J$2,'Billing Details'!B:B,'Billing Details'!C296) * 100/ SUMIFS(I:I,'Billing Details'!D:D,'Billing Details'!$J$2,'Billing Details'!B:B,'Billing Details'!C296)</f>
        <v>#DIV/0!</v>
      </c>
      <c r="F296" s="2">
        <v>1000</v>
      </c>
      <c r="G296" s="2">
        <v>3</v>
      </c>
      <c r="H296" s="2" t="s">
        <v>11</v>
      </c>
      <c r="I296" s="2">
        <f t="shared" si="4"/>
        <v>3000</v>
      </c>
      <c r="J296" s="2"/>
      <c r="K296" s="2"/>
      <c r="L296" s="2"/>
      <c r="M296" s="2"/>
      <c r="N296" s="2"/>
      <c r="O296" s="2">
        <v>340</v>
      </c>
      <c r="P296" s="6">
        <v>44071</v>
      </c>
      <c r="Q296" s="6">
        <v>44077</v>
      </c>
      <c r="R296" s="2" t="s">
        <v>1679</v>
      </c>
      <c r="S296" s="2" t="b">
        <v>1</v>
      </c>
      <c r="T296" s="2">
        <v>2651.88</v>
      </c>
    </row>
    <row r="297" spans="1:20" ht="14.25" customHeight="1">
      <c r="A297" s="2" t="s">
        <v>420</v>
      </c>
      <c r="B297" s="3" t="s">
        <v>1678</v>
      </c>
      <c r="C297" s="3"/>
      <c r="D297" s="2" t="s">
        <v>11</v>
      </c>
      <c r="E297" s="3" t="e">
        <f>SUMIFS('Billing Details'!T:T,'Billing Details'!D:D,'Billing Details'!$J$2,'Billing Details'!B:B,'Billing Details'!C297) * 100/ SUMIFS(I:I,'Billing Details'!D:D,'Billing Details'!$J$2,'Billing Details'!B:B,'Billing Details'!C297)</f>
        <v>#DIV/0!</v>
      </c>
      <c r="F297" s="2">
        <v>12000</v>
      </c>
      <c r="G297" s="2">
        <v>4</v>
      </c>
      <c r="H297" s="2" t="s">
        <v>11</v>
      </c>
      <c r="I297" s="2">
        <f t="shared" si="4"/>
        <v>48000</v>
      </c>
      <c r="J297" s="2"/>
      <c r="K297" s="2"/>
      <c r="L297" s="2"/>
      <c r="M297" s="2"/>
      <c r="N297" s="2"/>
      <c r="O297" s="2">
        <v>324</v>
      </c>
      <c r="P297" s="6">
        <v>43855</v>
      </c>
      <c r="Q297" s="6">
        <v>43860</v>
      </c>
      <c r="R297" s="2" t="s">
        <v>1696</v>
      </c>
      <c r="S297" s="2" t="b">
        <v>1</v>
      </c>
      <c r="T297" s="2">
        <v>25412.799999999999</v>
      </c>
    </row>
    <row r="298" spans="1:20" ht="14.25" customHeight="1">
      <c r="A298" s="2" t="s">
        <v>421</v>
      </c>
      <c r="B298" s="3" t="s">
        <v>1678</v>
      </c>
      <c r="C298" s="3"/>
      <c r="D298" s="2" t="s">
        <v>29</v>
      </c>
      <c r="E298" s="3" t="e">
        <f>SUMIFS('Billing Details'!T:T,'Billing Details'!D:D,'Billing Details'!$J$2,'Billing Details'!B:B,'Billing Details'!C298) * 100/ SUMIFS(I:I,'Billing Details'!D:D,'Billing Details'!$J$2,'Billing Details'!B:B,'Billing Details'!C298)</f>
        <v>#DIV/0!</v>
      </c>
      <c r="F298" s="2" t="s">
        <v>1701</v>
      </c>
      <c r="G298" s="2">
        <v>5</v>
      </c>
      <c r="H298" s="2" t="s">
        <v>29</v>
      </c>
      <c r="I298" s="2">
        <f t="shared" si="4"/>
        <v>60000</v>
      </c>
      <c r="J298" s="2"/>
      <c r="K298" s="2"/>
      <c r="L298" s="2"/>
      <c r="M298" s="2"/>
      <c r="N298" s="2"/>
      <c r="O298" s="2">
        <v>441</v>
      </c>
      <c r="P298" s="6">
        <v>44909</v>
      </c>
      <c r="Q298" s="6">
        <v>44912</v>
      </c>
      <c r="R298" s="2" t="s">
        <v>1685</v>
      </c>
      <c r="S298" s="2" t="b">
        <v>1</v>
      </c>
      <c r="T298" s="2">
        <v>52542.200000000004</v>
      </c>
    </row>
    <row r="299" spans="1:20" ht="14.25" customHeight="1">
      <c r="A299" s="2" t="s">
        <v>422</v>
      </c>
      <c r="B299" s="3" t="s">
        <v>1680</v>
      </c>
      <c r="C299" s="3"/>
      <c r="D299" s="2" t="s">
        <v>11</v>
      </c>
      <c r="E299" s="3" t="e">
        <f>SUMIFS('Billing Details'!T:T,'Billing Details'!D:D,'Billing Details'!$J$2,'Billing Details'!B:B,'Billing Details'!C299) * 100/ SUMIFS(I:I,'Billing Details'!D:D,'Billing Details'!$J$2,'Billing Details'!B:B,'Billing Details'!C299)</f>
        <v>#DIV/0!</v>
      </c>
      <c r="F299" s="2" t="s">
        <v>1698</v>
      </c>
      <c r="G299" s="2">
        <v>2</v>
      </c>
      <c r="H299" s="2" t="s">
        <v>11</v>
      </c>
      <c r="I299" s="2">
        <f t="shared" si="4"/>
        <v>1000</v>
      </c>
      <c r="J299" s="2"/>
      <c r="K299" s="2"/>
      <c r="L299" s="2"/>
      <c r="M299" s="2"/>
      <c r="N299" s="2"/>
      <c r="O299" s="2">
        <v>295</v>
      </c>
      <c r="P299" s="6">
        <v>45018</v>
      </c>
      <c r="Q299" s="6">
        <v>45020</v>
      </c>
      <c r="R299" s="2" t="s">
        <v>1696</v>
      </c>
      <c r="S299" s="2" t="b">
        <v>1</v>
      </c>
      <c r="T299" s="2">
        <v>608.94000000000005</v>
      </c>
    </row>
    <row r="300" spans="1:20" ht="14.25" customHeight="1">
      <c r="A300" s="2" t="s">
        <v>424</v>
      </c>
      <c r="B300" s="3" t="s">
        <v>1689</v>
      </c>
      <c r="C300" s="3"/>
      <c r="D300" s="2" t="s">
        <v>51</v>
      </c>
      <c r="E300" s="3" t="e">
        <f>SUMIFS('Billing Details'!T:T,'Billing Details'!D:D,'Billing Details'!$J$2,'Billing Details'!B:B,'Billing Details'!C300) * 100/ SUMIFS(I:I,'Billing Details'!D:D,'Billing Details'!$J$2,'Billing Details'!B:B,'Billing Details'!C300)</f>
        <v>#DIV/0!</v>
      </c>
      <c r="F300" s="2">
        <v>18000</v>
      </c>
      <c r="G300" s="2">
        <v>5</v>
      </c>
      <c r="H300" s="2" t="s">
        <v>51</v>
      </c>
      <c r="I300" s="2">
        <f t="shared" si="4"/>
        <v>90000</v>
      </c>
      <c r="J300" s="2"/>
      <c r="K300" s="2"/>
      <c r="L300" s="2"/>
      <c r="M300" s="2"/>
      <c r="N300" s="2"/>
      <c r="O300" s="2">
        <v>171</v>
      </c>
      <c r="P300" s="6">
        <v>44334</v>
      </c>
      <c r="Q300" s="6">
        <v>44339</v>
      </c>
      <c r="R300" s="2" t="s">
        <v>1696</v>
      </c>
      <c r="S300" s="2" t="b">
        <v>1</v>
      </c>
      <c r="T300" s="2">
        <v>46249.5</v>
      </c>
    </row>
    <row r="301" spans="1:20" ht="14.25" customHeight="1">
      <c r="A301" s="2" t="s">
        <v>425</v>
      </c>
      <c r="B301" s="3" t="s">
        <v>1688</v>
      </c>
      <c r="C301" s="3"/>
      <c r="D301" s="2" t="s">
        <v>51</v>
      </c>
      <c r="E301" s="3" t="e">
        <f>SUMIFS('Billing Details'!T:T,'Billing Details'!D:D,'Billing Details'!$J$2,'Billing Details'!B:B,'Billing Details'!C301) * 100/ SUMIFS(I:I,'Billing Details'!D:D,'Billing Details'!$J$2,'Billing Details'!B:B,'Billing Details'!C301)</f>
        <v>#DIV/0!</v>
      </c>
      <c r="F301" s="2" t="s">
        <v>1703</v>
      </c>
      <c r="G301" s="2">
        <v>2</v>
      </c>
      <c r="H301" s="2" t="s">
        <v>51</v>
      </c>
      <c r="I301" s="2">
        <f t="shared" si="4"/>
        <v>20000</v>
      </c>
      <c r="J301" s="2"/>
      <c r="K301" s="2"/>
      <c r="L301" s="2"/>
      <c r="M301" s="2"/>
      <c r="N301" s="2"/>
      <c r="O301" s="2">
        <v>385</v>
      </c>
      <c r="P301" s="6">
        <v>44120</v>
      </c>
      <c r="Q301" s="6">
        <v>44126</v>
      </c>
      <c r="S301" s="2" t="b">
        <v>0</v>
      </c>
      <c r="T301" s="2" t="s">
        <v>1681</v>
      </c>
    </row>
    <row r="302" spans="1:20" ht="14.25" customHeight="1">
      <c r="A302" s="2" t="s">
        <v>426</v>
      </c>
      <c r="B302" s="3" t="s">
        <v>1693</v>
      </c>
      <c r="C302" s="3"/>
      <c r="D302" s="2" t="s">
        <v>51</v>
      </c>
      <c r="E302" s="3" t="e">
        <f>SUMIFS('Billing Details'!T:T,'Billing Details'!D:D,'Billing Details'!$J$2,'Billing Details'!B:B,'Billing Details'!C302) * 100/ SUMIFS(I:I,'Billing Details'!D:D,'Billing Details'!$J$2,'Billing Details'!B:B,'Billing Details'!C302)</f>
        <v>#DIV/0!</v>
      </c>
      <c r="F302" s="2" t="s">
        <v>1712</v>
      </c>
      <c r="G302" s="2">
        <v>3</v>
      </c>
      <c r="H302" s="2" t="s">
        <v>51</v>
      </c>
      <c r="I302" s="2">
        <f t="shared" si="4"/>
        <v>45000</v>
      </c>
      <c r="J302" s="2"/>
      <c r="K302" s="2"/>
      <c r="L302" s="2"/>
      <c r="M302" s="2"/>
      <c r="N302" s="2"/>
      <c r="O302" s="2">
        <v>352</v>
      </c>
      <c r="P302" s="6">
        <v>44723</v>
      </c>
      <c r="Q302" s="6">
        <v>44725</v>
      </c>
      <c r="R302" s="2" t="s">
        <v>1700</v>
      </c>
      <c r="S302" s="2" t="b">
        <v>1</v>
      </c>
      <c r="T302" s="2">
        <v>26396.19</v>
      </c>
    </row>
    <row r="303" spans="1:20" ht="14.25" customHeight="1">
      <c r="A303" s="2" t="s">
        <v>427</v>
      </c>
      <c r="B303" s="3" t="s">
        <v>1699</v>
      </c>
      <c r="C303" s="3"/>
      <c r="D303" s="2" t="s">
        <v>11</v>
      </c>
      <c r="E303" s="3" t="e">
        <f>SUMIFS('Billing Details'!T:T,'Billing Details'!D:D,'Billing Details'!$J$2,'Billing Details'!B:B,'Billing Details'!C303) * 100/ SUMIFS(I:I,'Billing Details'!D:D,'Billing Details'!$J$2,'Billing Details'!B:B,'Billing Details'!C303)</f>
        <v>#DIV/0!</v>
      </c>
      <c r="F303" s="2">
        <v>4000</v>
      </c>
      <c r="G303" s="2">
        <v>10</v>
      </c>
      <c r="H303" s="2" t="s">
        <v>11</v>
      </c>
      <c r="I303" s="2">
        <f t="shared" si="4"/>
        <v>40000</v>
      </c>
      <c r="J303" s="2"/>
      <c r="K303" s="2"/>
      <c r="L303" s="2"/>
      <c r="M303" s="2"/>
      <c r="N303" s="2"/>
      <c r="O303" s="2">
        <v>152</v>
      </c>
      <c r="P303" s="6">
        <v>44630</v>
      </c>
      <c r="Q303" s="6">
        <v>44634</v>
      </c>
      <c r="R303" s="2" t="s">
        <v>1685</v>
      </c>
      <c r="S303" s="2" t="b">
        <v>1</v>
      </c>
      <c r="T303" s="2">
        <v>30393.3</v>
      </c>
    </row>
    <row r="304" spans="1:20" ht="14.25" customHeight="1">
      <c r="A304" s="2" t="s">
        <v>428</v>
      </c>
      <c r="B304" s="3" t="s">
        <v>1684</v>
      </c>
      <c r="C304" s="3"/>
      <c r="D304" s="2" t="s">
        <v>51</v>
      </c>
      <c r="E304" s="3" t="e">
        <f>SUMIFS('Billing Details'!T:T,'Billing Details'!D:D,'Billing Details'!$J$2,'Billing Details'!B:B,'Billing Details'!C304) * 100/ SUMIFS(I:I,'Billing Details'!D:D,'Billing Details'!$J$2,'Billing Details'!B:B,'Billing Details'!C304)</f>
        <v>#DIV/0!</v>
      </c>
      <c r="F304" s="2" t="s">
        <v>1702</v>
      </c>
      <c r="G304" s="2">
        <v>6</v>
      </c>
      <c r="H304" s="2" t="s">
        <v>51</v>
      </c>
      <c r="I304" s="2">
        <f t="shared" si="4"/>
        <v>18000</v>
      </c>
      <c r="J304" s="2"/>
      <c r="K304" s="2"/>
      <c r="L304" s="2"/>
      <c r="M304" s="2"/>
      <c r="N304" s="2"/>
      <c r="O304" s="2">
        <v>205</v>
      </c>
      <c r="P304" s="6">
        <v>44495</v>
      </c>
      <c r="Q304" s="6">
        <v>44499</v>
      </c>
      <c r="R304" s="2" t="s">
        <v>1696</v>
      </c>
      <c r="S304" s="2" t="b">
        <v>1</v>
      </c>
      <c r="T304" s="2">
        <v>15337.380000000001</v>
      </c>
    </row>
    <row r="305" spans="1:20" ht="14.25" customHeight="1">
      <c r="A305" s="2" t="s">
        <v>429</v>
      </c>
      <c r="B305" s="3" t="s">
        <v>1684</v>
      </c>
      <c r="C305" s="3"/>
      <c r="D305" s="2" t="s">
        <v>51</v>
      </c>
      <c r="E305" s="3" t="e">
        <f>SUMIFS('Billing Details'!T:T,'Billing Details'!D:D,'Billing Details'!$J$2,'Billing Details'!B:B,'Billing Details'!C305) * 100/ SUMIFS(I:I,'Billing Details'!D:D,'Billing Details'!$J$2,'Billing Details'!B:B,'Billing Details'!C305)</f>
        <v>#DIV/0!</v>
      </c>
      <c r="F305" s="2">
        <v>3000</v>
      </c>
      <c r="G305" s="2">
        <v>7</v>
      </c>
      <c r="H305" s="2" t="s">
        <v>51</v>
      </c>
      <c r="I305" s="2">
        <f t="shared" si="4"/>
        <v>21000</v>
      </c>
      <c r="J305" s="2"/>
      <c r="K305" s="2"/>
      <c r="L305" s="2"/>
      <c r="M305" s="2"/>
      <c r="N305" s="2"/>
      <c r="O305" s="2">
        <v>312</v>
      </c>
      <c r="P305" s="6">
        <v>44753</v>
      </c>
      <c r="Q305" s="6">
        <v>44759</v>
      </c>
      <c r="R305" s="2" t="s">
        <v>1683</v>
      </c>
      <c r="S305" s="2" t="b">
        <v>1</v>
      </c>
      <c r="T305" s="2">
        <v>17377.78</v>
      </c>
    </row>
    <row r="306" spans="1:20" ht="14.25" customHeight="1">
      <c r="A306" s="2" t="s">
        <v>431</v>
      </c>
      <c r="B306" s="3" t="s">
        <v>1705</v>
      </c>
      <c r="C306" s="3"/>
      <c r="D306" s="2" t="s">
        <v>51</v>
      </c>
      <c r="E306" s="3" t="e">
        <f>SUMIFS('Billing Details'!T:T,'Billing Details'!D:D,'Billing Details'!$J$2,'Billing Details'!B:B,'Billing Details'!C306) * 100/ SUMIFS(I:I,'Billing Details'!D:D,'Billing Details'!$J$2,'Billing Details'!B:B,'Billing Details'!C306)</f>
        <v>#DIV/0!</v>
      </c>
      <c r="F306" s="2">
        <v>800</v>
      </c>
      <c r="G306" s="2">
        <v>1</v>
      </c>
      <c r="H306" s="2" t="s">
        <v>51</v>
      </c>
      <c r="I306" s="2">
        <f t="shared" si="4"/>
        <v>800</v>
      </c>
      <c r="J306" s="2"/>
      <c r="K306" s="2"/>
      <c r="L306" s="2"/>
      <c r="M306" s="2"/>
      <c r="N306" s="2"/>
      <c r="O306" s="2">
        <v>283</v>
      </c>
      <c r="P306" s="6">
        <v>44272</v>
      </c>
      <c r="Q306" s="6">
        <v>44277</v>
      </c>
      <c r="R306" s="2" t="s">
        <v>1683</v>
      </c>
      <c r="S306" s="2" t="b">
        <v>1</v>
      </c>
      <c r="T306" s="2">
        <v>555.04</v>
      </c>
    </row>
    <row r="307" spans="1:20" ht="14.25" customHeight="1">
      <c r="A307" s="2" t="s">
        <v>432</v>
      </c>
      <c r="B307" s="3" t="s">
        <v>1694</v>
      </c>
      <c r="C307" s="3"/>
      <c r="D307" s="2" t="s">
        <v>11</v>
      </c>
      <c r="E307" s="3" t="e">
        <f>SUMIFS('Billing Details'!T:T,'Billing Details'!D:D,'Billing Details'!$J$2,'Billing Details'!B:B,'Billing Details'!C307) * 100/ SUMIFS(I:I,'Billing Details'!D:D,'Billing Details'!$J$2,'Billing Details'!B:B,'Billing Details'!C307)</f>
        <v>#DIV/0!</v>
      </c>
      <c r="F307" s="2" t="s">
        <v>1695</v>
      </c>
      <c r="G307" s="2">
        <v>6</v>
      </c>
      <c r="H307" s="2" t="s">
        <v>11</v>
      </c>
      <c r="I307" s="2">
        <f t="shared" si="4"/>
        <v>12000</v>
      </c>
      <c r="J307" s="2"/>
      <c r="K307" s="2"/>
      <c r="L307" s="2"/>
      <c r="M307" s="2"/>
      <c r="N307" s="2"/>
      <c r="O307" s="2">
        <v>220</v>
      </c>
      <c r="P307" s="6">
        <v>43747</v>
      </c>
      <c r="Q307" s="6">
        <v>43750</v>
      </c>
      <c r="R307" s="2" t="s">
        <v>1683</v>
      </c>
      <c r="S307" s="2" t="b">
        <v>1</v>
      </c>
      <c r="T307" s="2">
        <v>6992.64</v>
      </c>
    </row>
    <row r="308" spans="1:20" ht="14.25" customHeight="1">
      <c r="A308" s="2" t="s">
        <v>433</v>
      </c>
      <c r="B308" s="3" t="s">
        <v>1688</v>
      </c>
      <c r="C308" s="3"/>
      <c r="D308" s="2" t="s">
        <v>11</v>
      </c>
      <c r="E308" s="3" t="e">
        <f>SUMIFS('Billing Details'!T:T,'Billing Details'!D:D,'Billing Details'!$J$2,'Billing Details'!B:B,'Billing Details'!C308) * 100/ SUMIFS(I:I,'Billing Details'!D:D,'Billing Details'!$J$2,'Billing Details'!B:B,'Billing Details'!C308)</f>
        <v>#DIV/0!</v>
      </c>
      <c r="F308" s="2">
        <v>10000</v>
      </c>
      <c r="G308" s="2">
        <v>3</v>
      </c>
      <c r="H308" s="2" t="s">
        <v>11</v>
      </c>
      <c r="I308" s="2">
        <f t="shared" si="4"/>
        <v>30000</v>
      </c>
      <c r="J308" s="2"/>
      <c r="K308" s="2"/>
      <c r="L308" s="2"/>
      <c r="M308" s="2"/>
      <c r="N308" s="2"/>
      <c r="O308" s="2">
        <v>475</v>
      </c>
      <c r="P308" s="6">
        <v>45360</v>
      </c>
      <c r="Q308" s="6">
        <v>45362</v>
      </c>
      <c r="R308" s="2" t="s">
        <v>1696</v>
      </c>
      <c r="S308" s="2" t="b">
        <v>1</v>
      </c>
      <c r="T308" s="2">
        <v>15917.49</v>
      </c>
    </row>
    <row r="309" spans="1:20" ht="14.25" customHeight="1">
      <c r="A309" s="2" t="s">
        <v>434</v>
      </c>
      <c r="B309" s="3" t="s">
        <v>1694</v>
      </c>
      <c r="C309" s="3"/>
      <c r="D309" s="2" t="s">
        <v>17</v>
      </c>
      <c r="E309" s="3" t="e">
        <f>SUMIFS('Billing Details'!T:T,'Billing Details'!D:D,'Billing Details'!$J$2,'Billing Details'!B:B,'Billing Details'!C309) * 100/ SUMIFS(I:I,'Billing Details'!D:D,'Billing Details'!$J$2,'Billing Details'!B:B,'Billing Details'!C309)</f>
        <v>#DIV/0!</v>
      </c>
      <c r="F309" s="2" t="s">
        <v>1695</v>
      </c>
      <c r="G309" s="2">
        <v>6</v>
      </c>
      <c r="H309" s="2" t="s">
        <v>17</v>
      </c>
      <c r="I309" s="2">
        <f t="shared" si="4"/>
        <v>12000</v>
      </c>
      <c r="J309" s="2"/>
      <c r="K309" s="2"/>
      <c r="L309" s="2"/>
      <c r="M309" s="2"/>
      <c r="N309" s="2"/>
      <c r="O309" s="2">
        <v>260</v>
      </c>
      <c r="P309" s="6">
        <v>44087</v>
      </c>
      <c r="Q309" s="6">
        <v>44089</v>
      </c>
      <c r="R309" s="2" t="s">
        <v>1696</v>
      </c>
      <c r="S309" s="2" t="b">
        <v>1</v>
      </c>
      <c r="T309" s="2">
        <v>9607.2000000000007</v>
      </c>
    </row>
    <row r="310" spans="1:20" ht="14.25" customHeight="1">
      <c r="A310" s="2" t="s">
        <v>435</v>
      </c>
      <c r="B310" s="3" t="s">
        <v>1682</v>
      </c>
      <c r="C310" s="3"/>
      <c r="D310" s="2" t="s">
        <v>11</v>
      </c>
      <c r="E310" s="3" t="e">
        <f>SUMIFS('Billing Details'!T:T,'Billing Details'!D:D,'Billing Details'!$J$2,'Billing Details'!B:B,'Billing Details'!C310) * 100/ SUMIFS(I:I,'Billing Details'!D:D,'Billing Details'!$J$2,'Billing Details'!B:B,'Billing Details'!C310)</f>
        <v>#DIV/0!</v>
      </c>
      <c r="F310" s="2">
        <v>6000</v>
      </c>
      <c r="G310" s="2">
        <v>2</v>
      </c>
      <c r="H310" s="2" t="s">
        <v>11</v>
      </c>
      <c r="I310" s="2">
        <f t="shared" si="4"/>
        <v>12000</v>
      </c>
      <c r="J310" s="2"/>
      <c r="K310" s="2"/>
      <c r="L310" s="2"/>
      <c r="M310" s="2"/>
      <c r="N310" s="2"/>
      <c r="O310" s="2">
        <v>494</v>
      </c>
      <c r="P310" s="6">
        <v>44685</v>
      </c>
      <c r="Q310" s="6">
        <v>44691</v>
      </c>
      <c r="R310" s="2" t="s">
        <v>1700</v>
      </c>
      <c r="S310" s="2" t="b">
        <v>1</v>
      </c>
      <c r="T310" s="2">
        <v>9344</v>
      </c>
    </row>
    <row r="311" spans="1:20" ht="14.25" customHeight="1">
      <c r="A311" s="2" t="s">
        <v>437</v>
      </c>
      <c r="B311" s="3" t="s">
        <v>1705</v>
      </c>
      <c r="C311" s="3"/>
      <c r="D311" s="2" t="s">
        <v>51</v>
      </c>
      <c r="E311" s="3" t="e">
        <f>SUMIFS('Billing Details'!T:T,'Billing Details'!D:D,'Billing Details'!$J$2,'Billing Details'!B:B,'Billing Details'!C311) * 100/ SUMIFS(I:I,'Billing Details'!D:D,'Billing Details'!$J$2,'Billing Details'!B:B,'Billing Details'!C311)</f>
        <v>#DIV/0!</v>
      </c>
      <c r="F311" s="2">
        <v>800</v>
      </c>
      <c r="G311" s="2">
        <v>1</v>
      </c>
      <c r="H311" s="2" t="s">
        <v>51</v>
      </c>
      <c r="I311" s="2">
        <f t="shared" si="4"/>
        <v>800</v>
      </c>
      <c r="J311" s="2"/>
      <c r="K311" s="2"/>
      <c r="L311" s="2"/>
      <c r="M311" s="2"/>
      <c r="N311" s="2"/>
      <c r="O311" s="2">
        <v>298</v>
      </c>
      <c r="P311" s="6">
        <v>44556</v>
      </c>
      <c r="Q311" s="6">
        <v>44559</v>
      </c>
      <c r="R311" s="2" t="s">
        <v>1683</v>
      </c>
      <c r="S311" s="2" t="b">
        <v>1</v>
      </c>
      <c r="T311" s="2">
        <v>505.63</v>
      </c>
    </row>
    <row r="312" spans="1:20" ht="14.25" customHeight="1">
      <c r="A312" s="2" t="s">
        <v>438</v>
      </c>
      <c r="B312" s="3" t="s">
        <v>1680</v>
      </c>
      <c r="C312" s="3"/>
      <c r="D312" s="2" t="s">
        <v>11</v>
      </c>
      <c r="E312" s="3" t="e">
        <f>SUMIFS('Billing Details'!T:T,'Billing Details'!D:D,'Billing Details'!$J$2,'Billing Details'!B:B,'Billing Details'!C312) * 100/ SUMIFS(I:I,'Billing Details'!D:D,'Billing Details'!$J$2,'Billing Details'!B:B,'Billing Details'!C312)</f>
        <v>#DIV/0!</v>
      </c>
      <c r="F312" s="2" t="s">
        <v>1698</v>
      </c>
      <c r="G312" s="2">
        <v>1</v>
      </c>
      <c r="H312" s="2" t="s">
        <v>11</v>
      </c>
      <c r="I312" s="2">
        <f t="shared" si="4"/>
        <v>500</v>
      </c>
      <c r="J312" s="2"/>
      <c r="K312" s="2"/>
      <c r="L312" s="2"/>
      <c r="M312" s="2"/>
      <c r="N312" s="2"/>
      <c r="O312" s="2">
        <v>347</v>
      </c>
      <c r="P312" s="6">
        <v>43921</v>
      </c>
      <c r="Q312" s="6">
        <v>43923</v>
      </c>
      <c r="R312" s="2" t="s">
        <v>1696</v>
      </c>
      <c r="S312" s="2" t="b">
        <v>1</v>
      </c>
      <c r="T312" s="2">
        <v>402.18</v>
      </c>
    </row>
    <row r="313" spans="1:20" ht="14.25" customHeight="1">
      <c r="A313" s="2" t="s">
        <v>439</v>
      </c>
      <c r="B313" s="3" t="s">
        <v>1689</v>
      </c>
      <c r="C313" s="3"/>
      <c r="D313" s="2" t="s">
        <v>29</v>
      </c>
      <c r="E313" s="3" t="e">
        <f>SUMIFS('Billing Details'!T:T,'Billing Details'!D:D,'Billing Details'!$J$2,'Billing Details'!B:B,'Billing Details'!C313) * 100/ SUMIFS(I:I,'Billing Details'!D:D,'Billing Details'!$J$2,'Billing Details'!B:B,'Billing Details'!C313)</f>
        <v>#DIV/0!</v>
      </c>
      <c r="F313" s="2">
        <v>18000</v>
      </c>
      <c r="G313" s="2">
        <v>5</v>
      </c>
      <c r="H313" s="2" t="s">
        <v>29</v>
      </c>
      <c r="I313" s="2">
        <f t="shared" si="4"/>
        <v>90000</v>
      </c>
      <c r="J313" s="2"/>
      <c r="K313" s="2"/>
      <c r="L313" s="2"/>
      <c r="M313" s="2"/>
      <c r="N313" s="2"/>
      <c r="O313" s="2">
        <v>346</v>
      </c>
      <c r="P313" s="6">
        <v>45060</v>
      </c>
      <c r="Q313" s="6">
        <v>45065</v>
      </c>
      <c r="S313" s="2" t="b">
        <v>0</v>
      </c>
      <c r="T313" s="2" t="s">
        <v>1681</v>
      </c>
    </row>
    <row r="314" spans="1:20" ht="14.25" customHeight="1">
      <c r="A314" s="2" t="s">
        <v>440</v>
      </c>
      <c r="B314" s="3" t="s">
        <v>1694</v>
      </c>
      <c r="C314" s="3"/>
      <c r="D314" s="2" t="s">
        <v>29</v>
      </c>
      <c r="E314" s="3" t="e">
        <f>SUMIFS('Billing Details'!T:T,'Billing Details'!D:D,'Billing Details'!$J$2,'Billing Details'!B:B,'Billing Details'!C314) * 100/ SUMIFS(I:I,'Billing Details'!D:D,'Billing Details'!$J$2,'Billing Details'!B:B,'Billing Details'!C314)</f>
        <v>#DIV/0!</v>
      </c>
      <c r="F314" s="2" t="s">
        <v>1695</v>
      </c>
      <c r="G314" s="2">
        <v>6</v>
      </c>
      <c r="H314" s="2" t="s">
        <v>29</v>
      </c>
      <c r="I314" s="2">
        <f t="shared" si="4"/>
        <v>12000</v>
      </c>
      <c r="J314" s="2"/>
      <c r="K314" s="2"/>
      <c r="L314" s="2"/>
      <c r="M314" s="2"/>
      <c r="N314" s="2"/>
      <c r="O314" s="2">
        <v>270</v>
      </c>
      <c r="P314" s="6">
        <v>44083</v>
      </c>
      <c r="Q314" s="6">
        <v>44087</v>
      </c>
      <c r="R314" s="2" t="s">
        <v>1683</v>
      </c>
      <c r="S314" s="2" t="b">
        <v>1</v>
      </c>
      <c r="T314" s="2">
        <v>10441.56</v>
      </c>
    </row>
    <row r="315" spans="1:20" ht="14.25" customHeight="1">
      <c r="A315" s="2" t="s">
        <v>441</v>
      </c>
      <c r="B315" s="3" t="s">
        <v>1678</v>
      </c>
      <c r="C315" s="3"/>
      <c r="D315" s="2" t="s">
        <v>11</v>
      </c>
      <c r="E315" s="3" t="e">
        <f>SUMIFS('Billing Details'!T:T,'Billing Details'!D:D,'Billing Details'!$J$2,'Billing Details'!B:B,'Billing Details'!C315) * 100/ SUMIFS(I:I,'Billing Details'!D:D,'Billing Details'!$J$2,'Billing Details'!B:B,'Billing Details'!C315)</f>
        <v>#DIV/0!</v>
      </c>
      <c r="F315" s="2">
        <v>12000</v>
      </c>
      <c r="G315" s="2">
        <v>5</v>
      </c>
      <c r="H315" s="2" t="s">
        <v>11</v>
      </c>
      <c r="I315" s="2">
        <f t="shared" si="4"/>
        <v>60000</v>
      </c>
      <c r="J315" s="2"/>
      <c r="K315" s="2"/>
      <c r="L315" s="2"/>
      <c r="M315" s="2"/>
      <c r="N315" s="2"/>
      <c r="O315" s="2">
        <v>305</v>
      </c>
      <c r="P315" s="6">
        <v>43937</v>
      </c>
      <c r="Q315" s="6">
        <v>43943</v>
      </c>
      <c r="R315" s="2" t="s">
        <v>1685</v>
      </c>
      <c r="S315" s="2" t="b">
        <v>1</v>
      </c>
      <c r="T315" s="2">
        <v>34111.4</v>
      </c>
    </row>
    <row r="316" spans="1:20" ht="14.25" customHeight="1">
      <c r="A316" s="2" t="s">
        <v>442</v>
      </c>
      <c r="B316" s="3" t="s">
        <v>1684</v>
      </c>
      <c r="C316" s="3"/>
      <c r="D316" s="2" t="s">
        <v>29</v>
      </c>
      <c r="E316" s="3" t="e">
        <f>SUMIFS('Billing Details'!T:T,'Billing Details'!D:D,'Billing Details'!$J$2,'Billing Details'!B:B,'Billing Details'!C316) * 100/ SUMIFS(I:I,'Billing Details'!D:D,'Billing Details'!$J$2,'Billing Details'!B:B,'Billing Details'!C316)</f>
        <v>#DIV/0!</v>
      </c>
      <c r="F316" s="2">
        <v>3000</v>
      </c>
      <c r="G316" s="2">
        <v>6</v>
      </c>
      <c r="H316" s="2" t="s">
        <v>29</v>
      </c>
      <c r="I316" s="2">
        <f t="shared" si="4"/>
        <v>18000</v>
      </c>
      <c r="J316" s="2"/>
      <c r="K316" s="2"/>
      <c r="L316" s="2"/>
      <c r="M316" s="2"/>
      <c r="N316" s="2"/>
      <c r="O316" s="2">
        <v>405</v>
      </c>
      <c r="P316" s="6">
        <v>43852</v>
      </c>
      <c r="Q316" s="6">
        <v>43855</v>
      </c>
      <c r="R316" s="2" t="s">
        <v>1685</v>
      </c>
      <c r="S316" s="2" t="b">
        <v>1</v>
      </c>
      <c r="T316" s="2">
        <v>15787.920000000002</v>
      </c>
    </row>
    <row r="317" spans="1:20" ht="14.25" customHeight="1">
      <c r="A317" s="2" t="s">
        <v>444</v>
      </c>
      <c r="B317" s="3" t="s">
        <v>1693</v>
      </c>
      <c r="C317" s="3"/>
      <c r="D317" s="2" t="s">
        <v>51</v>
      </c>
      <c r="E317" s="3" t="e">
        <f>SUMIFS('Billing Details'!T:T,'Billing Details'!D:D,'Billing Details'!$J$2,'Billing Details'!B:B,'Billing Details'!C317) * 100/ SUMIFS(I:I,'Billing Details'!D:D,'Billing Details'!$J$2,'Billing Details'!B:B,'Billing Details'!C317)</f>
        <v>#DIV/0!</v>
      </c>
      <c r="F317" s="2">
        <v>15000</v>
      </c>
      <c r="G317" s="2">
        <v>3</v>
      </c>
      <c r="H317" s="2" t="s">
        <v>51</v>
      </c>
      <c r="I317" s="2">
        <f t="shared" si="4"/>
        <v>45000</v>
      </c>
      <c r="J317" s="2"/>
      <c r="K317" s="2"/>
      <c r="L317" s="2"/>
      <c r="M317" s="2"/>
      <c r="N317" s="2"/>
      <c r="O317" s="2">
        <v>169</v>
      </c>
      <c r="P317" s="6">
        <v>44531</v>
      </c>
      <c r="Q317" s="6">
        <v>44537</v>
      </c>
      <c r="S317" s="2" t="b">
        <v>0</v>
      </c>
      <c r="T317" s="2" t="s">
        <v>1681</v>
      </c>
    </row>
    <row r="318" spans="1:20" ht="14.25" customHeight="1">
      <c r="A318" s="2" t="s">
        <v>445</v>
      </c>
      <c r="B318" s="3" t="s">
        <v>1692</v>
      </c>
      <c r="C318" s="3"/>
      <c r="D318" s="2" t="s">
        <v>17</v>
      </c>
      <c r="E318" s="3" t="e">
        <f>SUMIFS('Billing Details'!T:T,'Billing Details'!D:D,'Billing Details'!$J$2,'Billing Details'!B:B,'Billing Details'!C318) * 100/ SUMIFS(I:I,'Billing Details'!D:D,'Billing Details'!$J$2,'Billing Details'!B:B,'Billing Details'!C318)</f>
        <v>#DIV/0!</v>
      </c>
      <c r="F318" s="2">
        <v>8000</v>
      </c>
      <c r="G318" s="2">
        <v>2</v>
      </c>
      <c r="H318" s="2" t="s">
        <v>17</v>
      </c>
      <c r="I318" s="2">
        <f t="shared" si="4"/>
        <v>16000</v>
      </c>
      <c r="J318" s="2"/>
      <c r="K318" s="2"/>
      <c r="L318" s="2"/>
      <c r="M318" s="2"/>
      <c r="N318" s="2"/>
      <c r="O318" s="2">
        <v>410</v>
      </c>
      <c r="P318" s="6">
        <v>44413</v>
      </c>
      <c r="Q318" s="6">
        <v>44418</v>
      </c>
      <c r="R318" s="2" t="s">
        <v>1679</v>
      </c>
      <c r="S318" s="2" t="b">
        <v>1</v>
      </c>
      <c r="T318" s="2">
        <v>11310.02</v>
      </c>
    </row>
    <row r="319" spans="1:20" ht="14.25" customHeight="1">
      <c r="A319" s="2" t="s">
        <v>446</v>
      </c>
      <c r="B319" s="3" t="s">
        <v>1691</v>
      </c>
      <c r="C319" s="3"/>
      <c r="D319" s="2" t="s">
        <v>17</v>
      </c>
      <c r="E319" s="3" t="e">
        <f>SUMIFS('Billing Details'!T:T,'Billing Details'!D:D,'Billing Details'!$J$2,'Billing Details'!B:B,'Billing Details'!C319) * 100/ SUMIFS(I:I,'Billing Details'!D:D,'Billing Details'!$J$2,'Billing Details'!B:B,'Billing Details'!C319)</f>
        <v>#DIV/0!</v>
      </c>
      <c r="F319" s="2">
        <v>25000</v>
      </c>
      <c r="G319" s="2">
        <v>10</v>
      </c>
      <c r="H319" s="2" t="s">
        <v>17</v>
      </c>
      <c r="I319" s="2">
        <f t="shared" si="4"/>
        <v>250000</v>
      </c>
      <c r="J319" s="2"/>
      <c r="K319" s="2"/>
      <c r="L319" s="2"/>
      <c r="M319" s="2"/>
      <c r="N319" s="2"/>
      <c r="O319" s="2">
        <v>287</v>
      </c>
      <c r="P319" s="6">
        <v>45012</v>
      </c>
      <c r="Q319" s="6">
        <v>45017</v>
      </c>
      <c r="R319" s="2" t="s">
        <v>1696</v>
      </c>
      <c r="S319" s="2" t="b">
        <v>1</v>
      </c>
      <c r="T319" s="2">
        <v>181231.9</v>
      </c>
    </row>
    <row r="320" spans="1:20" ht="14.25" customHeight="1">
      <c r="A320" s="2" t="s">
        <v>447</v>
      </c>
      <c r="B320" s="3" t="s">
        <v>1707</v>
      </c>
      <c r="C320" s="3"/>
      <c r="D320" s="2" t="s">
        <v>51</v>
      </c>
      <c r="E320" s="3" t="e">
        <f>SUMIFS('Billing Details'!T:T,'Billing Details'!D:D,'Billing Details'!$J$2,'Billing Details'!B:B,'Billing Details'!C320) * 100/ SUMIFS(I:I,'Billing Details'!D:D,'Billing Details'!$J$2,'Billing Details'!B:B,'Billing Details'!C320)</f>
        <v>#DIV/0!</v>
      </c>
      <c r="F320" s="2">
        <v>100</v>
      </c>
      <c r="G320" s="2">
        <v>1</v>
      </c>
      <c r="H320" s="2" t="s">
        <v>51</v>
      </c>
      <c r="I320" s="2">
        <f t="shared" si="4"/>
        <v>100</v>
      </c>
      <c r="J320" s="2"/>
      <c r="K320" s="2"/>
      <c r="L320" s="2"/>
      <c r="M320" s="2"/>
      <c r="N320" s="2"/>
      <c r="O320" s="2">
        <v>404</v>
      </c>
      <c r="P320" s="6">
        <v>43994</v>
      </c>
      <c r="Q320" s="6">
        <v>43996</v>
      </c>
      <c r="S320" s="2" t="b">
        <v>0</v>
      </c>
      <c r="T320" s="2" t="s">
        <v>1681</v>
      </c>
    </row>
    <row r="321" spans="1:20" ht="14.25" customHeight="1">
      <c r="A321" s="2" t="s">
        <v>449</v>
      </c>
      <c r="B321" s="3" t="s">
        <v>1693</v>
      </c>
      <c r="C321" s="3"/>
      <c r="D321" s="2" t="s">
        <v>51</v>
      </c>
      <c r="E321" s="3" t="e">
        <f>SUMIFS('Billing Details'!T:T,'Billing Details'!D:D,'Billing Details'!$J$2,'Billing Details'!B:B,'Billing Details'!C321) * 100/ SUMIFS(I:I,'Billing Details'!D:D,'Billing Details'!$J$2,'Billing Details'!B:B,'Billing Details'!C321)</f>
        <v>#DIV/0!</v>
      </c>
      <c r="F321" s="2">
        <v>15000</v>
      </c>
      <c r="G321" s="2">
        <v>5</v>
      </c>
      <c r="H321" s="2" t="s">
        <v>51</v>
      </c>
      <c r="I321" s="2">
        <f t="shared" si="4"/>
        <v>75000</v>
      </c>
      <c r="J321" s="2"/>
      <c r="K321" s="2"/>
      <c r="L321" s="2"/>
      <c r="M321" s="2"/>
      <c r="N321" s="2"/>
      <c r="O321" s="2">
        <v>324</v>
      </c>
      <c r="P321" s="6">
        <v>45299</v>
      </c>
      <c r="Q321" s="6">
        <v>45303</v>
      </c>
      <c r="R321" s="2" t="s">
        <v>1685</v>
      </c>
      <c r="S321" s="2" t="b">
        <v>1</v>
      </c>
      <c r="T321" s="2">
        <v>64758.100000000006</v>
      </c>
    </row>
    <row r="322" spans="1:20" ht="14.25" customHeight="1">
      <c r="A322" s="2" t="s">
        <v>451</v>
      </c>
      <c r="B322" s="3" t="s">
        <v>1688</v>
      </c>
      <c r="C322" s="3"/>
      <c r="D322" s="2" t="s">
        <v>29</v>
      </c>
      <c r="E322" s="3" t="e">
        <f>SUMIFS('Billing Details'!T:T,'Billing Details'!D:D,'Billing Details'!$J$2,'Billing Details'!B:B,'Billing Details'!C322) * 100/ SUMIFS(I:I,'Billing Details'!D:D,'Billing Details'!$J$2,'Billing Details'!B:B,'Billing Details'!C322)</f>
        <v>#DIV/0!</v>
      </c>
      <c r="F322" s="2">
        <v>10000</v>
      </c>
      <c r="G322" s="2">
        <v>4</v>
      </c>
      <c r="H322" s="2" t="s">
        <v>29</v>
      </c>
      <c r="I322" s="2">
        <f t="shared" si="4"/>
        <v>40000</v>
      </c>
      <c r="J322" s="2"/>
      <c r="K322" s="2"/>
      <c r="L322" s="2"/>
      <c r="M322" s="2"/>
      <c r="N322" s="2"/>
      <c r="O322" s="2">
        <v>231</v>
      </c>
      <c r="P322" s="6">
        <v>45055</v>
      </c>
      <c r="Q322" s="6">
        <v>45059</v>
      </c>
      <c r="S322" s="2" t="b">
        <v>0</v>
      </c>
      <c r="T322" s="2" t="s">
        <v>1681</v>
      </c>
    </row>
    <row r="323" spans="1:20" ht="14.25" customHeight="1">
      <c r="A323" s="2" t="s">
        <v>453</v>
      </c>
      <c r="B323" s="3" t="s">
        <v>1687</v>
      </c>
      <c r="C323" s="3"/>
      <c r="D323" s="2" t="s">
        <v>51</v>
      </c>
      <c r="E323" s="3" t="e">
        <f>SUMIFS('Billing Details'!T:T,'Billing Details'!D:D,'Billing Details'!$J$2,'Billing Details'!B:B,'Billing Details'!C323) * 100/ SUMIFS(I:I,'Billing Details'!D:D,'Billing Details'!$J$2,'Billing Details'!B:B,'Billing Details'!C323)</f>
        <v>#DIV/0!</v>
      </c>
      <c r="F323" s="2">
        <v>1000</v>
      </c>
      <c r="G323" s="2">
        <v>3</v>
      </c>
      <c r="H323" s="2" t="s">
        <v>51</v>
      </c>
      <c r="I323" s="2">
        <f t="shared" ref="I323:I386" si="5">F323*G323</f>
        <v>3000</v>
      </c>
      <c r="J323" s="2"/>
      <c r="K323" s="2"/>
      <c r="L323" s="2"/>
      <c r="M323" s="2"/>
      <c r="N323" s="2"/>
      <c r="O323" s="2">
        <v>458</v>
      </c>
      <c r="P323" s="6">
        <v>44837</v>
      </c>
      <c r="Q323" s="6">
        <v>44843</v>
      </c>
      <c r="R323" s="2" t="s">
        <v>1683</v>
      </c>
      <c r="S323" s="2" t="b">
        <v>1</v>
      </c>
      <c r="T323" s="2">
        <v>1894.17</v>
      </c>
    </row>
    <row r="324" spans="1:20" ht="14.25" customHeight="1">
      <c r="A324" s="2" t="s">
        <v>454</v>
      </c>
      <c r="B324" s="3" t="s">
        <v>1692</v>
      </c>
      <c r="C324" s="3"/>
      <c r="D324" s="2" t="s">
        <v>17</v>
      </c>
      <c r="E324" s="3" t="e">
        <f>SUMIFS('Billing Details'!T:T,'Billing Details'!D:D,'Billing Details'!$J$2,'Billing Details'!B:B,'Billing Details'!C324) * 100/ SUMIFS(I:I,'Billing Details'!D:D,'Billing Details'!$J$2,'Billing Details'!B:B,'Billing Details'!C324)</f>
        <v>#DIV/0!</v>
      </c>
      <c r="F324" s="2" t="s">
        <v>1704</v>
      </c>
      <c r="G324" s="2">
        <v>4</v>
      </c>
      <c r="H324" s="2" t="s">
        <v>17</v>
      </c>
      <c r="I324" s="2">
        <f t="shared" si="5"/>
        <v>32000</v>
      </c>
      <c r="J324" s="2"/>
      <c r="K324" s="2"/>
      <c r="L324" s="2"/>
      <c r="M324" s="2"/>
      <c r="N324" s="2"/>
      <c r="O324" s="2">
        <v>423</v>
      </c>
      <c r="P324" s="6">
        <v>43943</v>
      </c>
      <c r="Q324" s="6">
        <v>43946</v>
      </c>
      <c r="S324" s="2" t="b">
        <v>0</v>
      </c>
      <c r="T324" s="2" t="s">
        <v>1681</v>
      </c>
    </row>
    <row r="325" spans="1:20" ht="14.25" customHeight="1">
      <c r="A325" s="2" t="s">
        <v>455</v>
      </c>
      <c r="B325" s="3" t="s">
        <v>1694</v>
      </c>
      <c r="C325" s="3"/>
      <c r="D325" s="2" t="s">
        <v>29</v>
      </c>
      <c r="E325" s="3" t="e">
        <f>SUMIFS('Billing Details'!T:T,'Billing Details'!D:D,'Billing Details'!$J$2,'Billing Details'!B:B,'Billing Details'!C325) * 100/ SUMIFS(I:I,'Billing Details'!D:D,'Billing Details'!$J$2,'Billing Details'!B:B,'Billing Details'!C325)</f>
        <v>#DIV/0!</v>
      </c>
      <c r="F325" s="2">
        <v>2000</v>
      </c>
      <c r="G325" s="2">
        <v>6</v>
      </c>
      <c r="H325" s="2" t="s">
        <v>29</v>
      </c>
      <c r="I325" s="2">
        <f t="shared" si="5"/>
        <v>12000</v>
      </c>
      <c r="J325" s="2"/>
      <c r="K325" s="2"/>
      <c r="L325" s="2"/>
      <c r="M325" s="2"/>
      <c r="N325" s="2"/>
      <c r="O325" s="2">
        <v>378</v>
      </c>
      <c r="P325" s="6">
        <v>45195</v>
      </c>
      <c r="Q325" s="6">
        <v>45198</v>
      </c>
      <c r="R325" s="2" t="s">
        <v>1683</v>
      </c>
      <c r="S325" s="2" t="b">
        <v>1</v>
      </c>
      <c r="T325" s="2">
        <v>6341.88</v>
      </c>
    </row>
    <row r="326" spans="1:20" ht="14.25" customHeight="1">
      <c r="A326" s="2" t="s">
        <v>456</v>
      </c>
      <c r="B326" s="3" t="s">
        <v>1692</v>
      </c>
      <c r="C326" s="3"/>
      <c r="D326" s="2" t="s">
        <v>29</v>
      </c>
      <c r="E326" s="3" t="e">
        <f>SUMIFS('Billing Details'!T:T,'Billing Details'!D:D,'Billing Details'!$J$2,'Billing Details'!B:B,'Billing Details'!C326) * 100/ SUMIFS(I:I,'Billing Details'!D:D,'Billing Details'!$J$2,'Billing Details'!B:B,'Billing Details'!C326)</f>
        <v>#DIV/0!</v>
      </c>
      <c r="F326" s="2">
        <v>8000</v>
      </c>
      <c r="G326" s="2">
        <v>2</v>
      </c>
      <c r="H326" s="2" t="s">
        <v>29</v>
      </c>
      <c r="I326" s="2">
        <f t="shared" si="5"/>
        <v>16000</v>
      </c>
      <c r="J326" s="2"/>
      <c r="K326" s="2"/>
      <c r="L326" s="2"/>
      <c r="M326" s="2"/>
      <c r="N326" s="2"/>
      <c r="O326" s="2">
        <v>157</v>
      </c>
      <c r="P326" s="6">
        <v>44625</v>
      </c>
      <c r="Q326" s="6">
        <v>44628</v>
      </c>
      <c r="R326" s="2" t="s">
        <v>1696</v>
      </c>
      <c r="S326" s="2" t="b">
        <v>1</v>
      </c>
      <c r="T326" s="2">
        <v>13735.36</v>
      </c>
    </row>
    <row r="327" spans="1:20" ht="14.25" customHeight="1">
      <c r="A327" s="2" t="s">
        <v>457</v>
      </c>
      <c r="B327" s="3" t="s">
        <v>1693</v>
      </c>
      <c r="C327" s="3"/>
      <c r="D327" s="2" t="s">
        <v>11</v>
      </c>
      <c r="E327" s="3" t="e">
        <f>SUMIFS('Billing Details'!T:T,'Billing Details'!D:D,'Billing Details'!$J$2,'Billing Details'!B:B,'Billing Details'!C327) * 100/ SUMIFS(I:I,'Billing Details'!D:D,'Billing Details'!$J$2,'Billing Details'!B:B,'Billing Details'!C327)</f>
        <v>#DIV/0!</v>
      </c>
      <c r="F327" s="2">
        <v>15000</v>
      </c>
      <c r="G327" s="2">
        <v>4</v>
      </c>
      <c r="H327" s="2" t="s">
        <v>11</v>
      </c>
      <c r="I327" s="2">
        <f t="shared" si="5"/>
        <v>60000</v>
      </c>
      <c r="J327" s="2"/>
      <c r="K327" s="2"/>
      <c r="L327" s="2"/>
      <c r="M327" s="2"/>
      <c r="N327" s="2"/>
      <c r="O327" s="2">
        <v>466</v>
      </c>
      <c r="P327" s="6">
        <v>44675</v>
      </c>
      <c r="Q327" s="6">
        <v>44677</v>
      </c>
      <c r="S327" s="2" t="b">
        <v>0</v>
      </c>
      <c r="T327" s="2" t="s">
        <v>1681</v>
      </c>
    </row>
    <row r="328" spans="1:20" ht="14.25" customHeight="1">
      <c r="A328" s="2" t="s">
        <v>458</v>
      </c>
      <c r="B328" s="3" t="s">
        <v>1689</v>
      </c>
      <c r="C328" s="3"/>
      <c r="D328" s="2" t="s">
        <v>11</v>
      </c>
      <c r="E328" s="3" t="e">
        <f>SUMIFS('Billing Details'!T:T,'Billing Details'!D:D,'Billing Details'!$J$2,'Billing Details'!B:B,'Billing Details'!C328) * 100/ SUMIFS(I:I,'Billing Details'!D:D,'Billing Details'!$J$2,'Billing Details'!B:B,'Billing Details'!C328)</f>
        <v>#DIV/0!</v>
      </c>
      <c r="F328" s="2">
        <v>18000</v>
      </c>
      <c r="G328" s="2">
        <v>5</v>
      </c>
      <c r="H328" s="2" t="s">
        <v>11</v>
      </c>
      <c r="I328" s="2">
        <f t="shared" si="5"/>
        <v>90000</v>
      </c>
      <c r="J328" s="2"/>
      <c r="K328" s="2"/>
      <c r="L328" s="2"/>
      <c r="M328" s="2"/>
      <c r="N328" s="2"/>
      <c r="O328" s="2">
        <v>414</v>
      </c>
      <c r="P328" s="6">
        <v>45109</v>
      </c>
      <c r="Q328" s="6">
        <v>45114</v>
      </c>
      <c r="R328" s="2" t="s">
        <v>1683</v>
      </c>
      <c r="S328" s="2" t="b">
        <v>1</v>
      </c>
      <c r="T328" s="2">
        <v>49301.899999999994</v>
      </c>
    </row>
    <row r="329" spans="1:20" ht="14.25" customHeight="1">
      <c r="A329" s="2" t="s">
        <v>460</v>
      </c>
      <c r="B329" s="3" t="s">
        <v>1693</v>
      </c>
      <c r="C329" s="3"/>
      <c r="D329" s="2" t="s">
        <v>17</v>
      </c>
      <c r="E329" s="3" t="e">
        <f>SUMIFS('Billing Details'!T:T,'Billing Details'!D:D,'Billing Details'!$J$2,'Billing Details'!B:B,'Billing Details'!C329) * 100/ SUMIFS(I:I,'Billing Details'!D:D,'Billing Details'!$J$2,'Billing Details'!B:B,'Billing Details'!C329)</f>
        <v>#DIV/0!</v>
      </c>
      <c r="F329" s="2">
        <v>15000</v>
      </c>
      <c r="G329" s="2">
        <v>4</v>
      </c>
      <c r="H329" s="2" t="s">
        <v>17</v>
      </c>
      <c r="I329" s="2">
        <f t="shared" si="5"/>
        <v>60000</v>
      </c>
      <c r="J329" s="2"/>
      <c r="K329" s="2"/>
      <c r="L329" s="2"/>
      <c r="M329" s="2"/>
      <c r="N329" s="2"/>
      <c r="O329" s="2">
        <v>123</v>
      </c>
      <c r="P329" s="6">
        <v>45070</v>
      </c>
      <c r="Q329" s="6">
        <v>45076</v>
      </c>
      <c r="R329" s="2" t="s">
        <v>1696</v>
      </c>
      <c r="S329" s="2" t="b">
        <v>1</v>
      </c>
      <c r="T329" s="2">
        <v>52602.28</v>
      </c>
    </row>
    <row r="330" spans="1:20" ht="14.25" customHeight="1">
      <c r="A330" s="2" t="s">
        <v>461</v>
      </c>
      <c r="B330" s="3" t="s">
        <v>1689</v>
      </c>
      <c r="C330" s="3"/>
      <c r="D330" s="2" t="s">
        <v>11</v>
      </c>
      <c r="E330" s="3" t="e">
        <f>SUMIFS('Billing Details'!T:T,'Billing Details'!D:D,'Billing Details'!$J$2,'Billing Details'!B:B,'Billing Details'!C330) * 100/ SUMIFS(I:I,'Billing Details'!D:D,'Billing Details'!$J$2,'Billing Details'!B:B,'Billing Details'!C330)</f>
        <v>#DIV/0!</v>
      </c>
      <c r="F330" s="2">
        <v>18000</v>
      </c>
      <c r="G330" s="2">
        <v>4</v>
      </c>
      <c r="H330" s="2" t="s">
        <v>11</v>
      </c>
      <c r="I330" s="2">
        <f t="shared" si="5"/>
        <v>72000</v>
      </c>
      <c r="J330" s="2"/>
      <c r="K330" s="2"/>
      <c r="L330" s="2"/>
      <c r="M330" s="2"/>
      <c r="N330" s="2"/>
      <c r="O330" s="2">
        <v>295</v>
      </c>
      <c r="P330" s="6">
        <v>44587</v>
      </c>
      <c r="Q330" s="6">
        <v>44592</v>
      </c>
      <c r="R330" s="2" t="s">
        <v>1685</v>
      </c>
      <c r="S330" s="2" t="b">
        <v>1</v>
      </c>
      <c r="T330" s="2">
        <v>48491.68</v>
      </c>
    </row>
    <row r="331" spans="1:20" ht="14.25" customHeight="1">
      <c r="A331" s="2" t="s">
        <v>462</v>
      </c>
      <c r="B331" s="3" t="s">
        <v>1680</v>
      </c>
      <c r="C331" s="3"/>
      <c r="D331" s="2" t="s">
        <v>17</v>
      </c>
      <c r="E331" s="3" t="e">
        <f>SUMIFS('Billing Details'!T:T,'Billing Details'!D:D,'Billing Details'!$J$2,'Billing Details'!B:B,'Billing Details'!C331) * 100/ SUMIFS(I:I,'Billing Details'!D:D,'Billing Details'!$J$2,'Billing Details'!B:B,'Billing Details'!C331)</f>
        <v>#DIV/0!</v>
      </c>
      <c r="F331" s="2">
        <v>500</v>
      </c>
      <c r="G331" s="2">
        <v>1</v>
      </c>
      <c r="H331" s="2" t="s">
        <v>17</v>
      </c>
      <c r="I331" s="2">
        <f t="shared" si="5"/>
        <v>500</v>
      </c>
      <c r="J331" s="2"/>
      <c r="K331" s="2"/>
      <c r="L331" s="2"/>
      <c r="M331" s="2"/>
      <c r="N331" s="2"/>
      <c r="O331" s="2">
        <v>342</v>
      </c>
      <c r="P331" s="6">
        <v>43799</v>
      </c>
      <c r="Q331" s="6">
        <v>43802</v>
      </c>
      <c r="S331" s="2" t="b">
        <v>0</v>
      </c>
      <c r="T331" s="2" t="s">
        <v>1681</v>
      </c>
    </row>
    <row r="332" spans="1:20" ht="14.25" customHeight="1">
      <c r="A332" s="2" t="s">
        <v>463</v>
      </c>
      <c r="B332" s="3" t="s">
        <v>1707</v>
      </c>
      <c r="C332" s="3"/>
      <c r="D332" s="2" t="s">
        <v>17</v>
      </c>
      <c r="E332" s="3" t="e">
        <f>SUMIFS('Billing Details'!T:T,'Billing Details'!D:D,'Billing Details'!$J$2,'Billing Details'!B:B,'Billing Details'!C332) * 100/ SUMIFS(I:I,'Billing Details'!D:D,'Billing Details'!$J$2,'Billing Details'!B:B,'Billing Details'!C332)</f>
        <v>#DIV/0!</v>
      </c>
      <c r="F332" s="2">
        <v>100</v>
      </c>
      <c r="G332" s="2">
        <v>1</v>
      </c>
      <c r="H332" s="2" t="s">
        <v>17</v>
      </c>
      <c r="I332" s="2">
        <f t="shared" si="5"/>
        <v>100</v>
      </c>
      <c r="J332" s="2"/>
      <c r="K332" s="2"/>
      <c r="L332" s="2"/>
      <c r="M332" s="2"/>
      <c r="N332" s="2"/>
      <c r="O332" s="2">
        <v>200</v>
      </c>
      <c r="P332" s="6">
        <v>45001</v>
      </c>
      <c r="Q332" s="6">
        <v>45007</v>
      </c>
      <c r="R332" s="2" t="s">
        <v>1685</v>
      </c>
      <c r="S332" s="2" t="b">
        <v>1</v>
      </c>
      <c r="T332" s="2">
        <v>87.74</v>
      </c>
    </row>
    <row r="333" spans="1:20" ht="14.25" customHeight="1">
      <c r="A333" s="2" t="s">
        <v>465</v>
      </c>
      <c r="B333" s="3" t="s">
        <v>1689</v>
      </c>
      <c r="C333" s="3"/>
      <c r="D333" s="2" t="s">
        <v>17</v>
      </c>
      <c r="E333" s="3" t="e">
        <f>SUMIFS('Billing Details'!T:T,'Billing Details'!D:D,'Billing Details'!$J$2,'Billing Details'!B:B,'Billing Details'!C333) * 100/ SUMIFS(I:I,'Billing Details'!D:D,'Billing Details'!$J$2,'Billing Details'!B:B,'Billing Details'!C333)</f>
        <v>#DIV/0!</v>
      </c>
      <c r="F333" s="2">
        <v>18000</v>
      </c>
      <c r="G333" s="2">
        <v>4</v>
      </c>
      <c r="H333" s="2" t="s">
        <v>17</v>
      </c>
      <c r="I333" s="2">
        <f t="shared" si="5"/>
        <v>72000</v>
      </c>
      <c r="J333" s="2"/>
      <c r="K333" s="2"/>
      <c r="L333" s="2"/>
      <c r="M333" s="2"/>
      <c r="N333" s="2"/>
      <c r="O333" s="2">
        <v>227</v>
      </c>
      <c r="P333" s="6">
        <v>44013</v>
      </c>
      <c r="Q333" s="6">
        <v>44017</v>
      </c>
      <c r="R333" s="2" t="s">
        <v>1685</v>
      </c>
      <c r="S333" s="2" t="b">
        <v>1</v>
      </c>
      <c r="T333" s="2">
        <v>40552.839999999997</v>
      </c>
    </row>
    <row r="334" spans="1:20" ht="14.25" customHeight="1">
      <c r="A334" s="2" t="s">
        <v>467</v>
      </c>
      <c r="B334" s="3" t="s">
        <v>1678</v>
      </c>
      <c r="C334" s="3"/>
      <c r="D334" s="2" t="s">
        <v>51</v>
      </c>
      <c r="E334" s="3" t="e">
        <f>SUMIFS('Billing Details'!T:T,'Billing Details'!D:D,'Billing Details'!$J$2,'Billing Details'!B:B,'Billing Details'!C334) * 100/ SUMIFS(I:I,'Billing Details'!D:D,'Billing Details'!$J$2,'Billing Details'!B:B,'Billing Details'!C334)</f>
        <v>#DIV/0!</v>
      </c>
      <c r="F334" s="2" t="s">
        <v>1701</v>
      </c>
      <c r="G334" s="2">
        <v>4</v>
      </c>
      <c r="H334" s="2" t="s">
        <v>51</v>
      </c>
      <c r="I334" s="2">
        <f t="shared" si="5"/>
        <v>48000</v>
      </c>
      <c r="J334" s="2"/>
      <c r="K334" s="2"/>
      <c r="L334" s="2"/>
      <c r="M334" s="2"/>
      <c r="N334" s="2"/>
      <c r="O334" s="2">
        <v>309</v>
      </c>
      <c r="P334" s="6">
        <v>44230</v>
      </c>
      <c r="Q334" s="6">
        <v>44234</v>
      </c>
      <c r="R334" s="2" t="s">
        <v>1685</v>
      </c>
      <c r="S334" s="2" t="b">
        <v>1</v>
      </c>
      <c r="T334" s="2">
        <v>37134</v>
      </c>
    </row>
    <row r="335" spans="1:20" ht="14.25" customHeight="1">
      <c r="A335" s="2" t="s">
        <v>468</v>
      </c>
      <c r="B335" s="3" t="s">
        <v>1694</v>
      </c>
      <c r="C335" s="3"/>
      <c r="D335" s="2" t="s">
        <v>29</v>
      </c>
      <c r="E335" s="3" t="e">
        <f>SUMIFS('Billing Details'!T:T,'Billing Details'!D:D,'Billing Details'!$J$2,'Billing Details'!B:B,'Billing Details'!C335) * 100/ SUMIFS(I:I,'Billing Details'!D:D,'Billing Details'!$J$2,'Billing Details'!B:B,'Billing Details'!C335)</f>
        <v>#DIV/0!</v>
      </c>
      <c r="F335" s="2">
        <v>2000</v>
      </c>
      <c r="G335" s="2">
        <v>6</v>
      </c>
      <c r="H335" s="2" t="s">
        <v>29</v>
      </c>
      <c r="I335" s="2">
        <f t="shared" si="5"/>
        <v>12000</v>
      </c>
      <c r="J335" s="2"/>
      <c r="K335" s="2"/>
      <c r="L335" s="2"/>
      <c r="M335" s="2"/>
      <c r="N335" s="2"/>
      <c r="O335" s="2">
        <v>462</v>
      </c>
      <c r="P335" s="6">
        <v>44073</v>
      </c>
      <c r="Q335" s="6">
        <v>44075</v>
      </c>
      <c r="R335" s="2" t="s">
        <v>1685</v>
      </c>
      <c r="S335" s="2" t="b">
        <v>1</v>
      </c>
      <c r="T335" s="2">
        <v>8904.5999999999985</v>
      </c>
    </row>
    <row r="336" spans="1:20" ht="14.25" customHeight="1">
      <c r="A336" s="2" t="s">
        <v>469</v>
      </c>
      <c r="B336" s="3" t="s">
        <v>1678</v>
      </c>
      <c r="C336" s="3"/>
      <c r="D336" s="2" t="s">
        <v>17</v>
      </c>
      <c r="E336" s="3" t="e">
        <f>SUMIFS('Billing Details'!T:T,'Billing Details'!D:D,'Billing Details'!$J$2,'Billing Details'!B:B,'Billing Details'!C336) * 100/ SUMIFS(I:I,'Billing Details'!D:D,'Billing Details'!$J$2,'Billing Details'!B:B,'Billing Details'!C336)</f>
        <v>#DIV/0!</v>
      </c>
      <c r="F336" s="2" t="s">
        <v>1701</v>
      </c>
      <c r="G336" s="2">
        <v>5</v>
      </c>
      <c r="H336" s="2" t="s">
        <v>17</v>
      </c>
      <c r="I336" s="2">
        <f t="shared" si="5"/>
        <v>60000</v>
      </c>
      <c r="J336" s="2"/>
      <c r="K336" s="2"/>
      <c r="L336" s="2"/>
      <c r="M336" s="2"/>
      <c r="N336" s="2"/>
      <c r="O336" s="2">
        <v>160</v>
      </c>
      <c r="P336" s="6">
        <v>44732</v>
      </c>
      <c r="Q336" s="6">
        <v>44735</v>
      </c>
      <c r="S336" s="2" t="b">
        <v>0</v>
      </c>
      <c r="T336" s="2" t="s">
        <v>1681</v>
      </c>
    </row>
    <row r="337" spans="1:20" ht="14.25" customHeight="1">
      <c r="A337" s="2" t="s">
        <v>470</v>
      </c>
      <c r="B337" s="3" t="s">
        <v>1699</v>
      </c>
      <c r="C337" s="3"/>
      <c r="D337" s="2" t="s">
        <v>51</v>
      </c>
      <c r="E337" s="3" t="e">
        <f>SUMIFS('Billing Details'!T:T,'Billing Details'!D:D,'Billing Details'!$J$2,'Billing Details'!B:B,'Billing Details'!C337) * 100/ SUMIFS(I:I,'Billing Details'!D:D,'Billing Details'!$J$2,'Billing Details'!B:B,'Billing Details'!C337)</f>
        <v>#DIV/0!</v>
      </c>
      <c r="F337" s="2">
        <v>4000</v>
      </c>
      <c r="G337" s="2">
        <v>8</v>
      </c>
      <c r="H337" s="2" t="s">
        <v>51</v>
      </c>
      <c r="I337" s="2">
        <f t="shared" si="5"/>
        <v>32000</v>
      </c>
      <c r="J337" s="2"/>
      <c r="K337" s="2"/>
      <c r="L337" s="2"/>
      <c r="M337" s="2"/>
      <c r="N337" s="2"/>
      <c r="O337" s="2">
        <v>181</v>
      </c>
      <c r="P337" s="6">
        <v>43704</v>
      </c>
      <c r="Q337" s="6">
        <v>43706</v>
      </c>
      <c r="R337" s="2" t="s">
        <v>1700</v>
      </c>
      <c r="S337" s="2" t="b">
        <v>1</v>
      </c>
      <c r="T337" s="2">
        <v>17880.560000000001</v>
      </c>
    </row>
    <row r="338" spans="1:20" ht="14.25" customHeight="1">
      <c r="A338" s="2" t="s">
        <v>471</v>
      </c>
      <c r="B338" s="3" t="s">
        <v>1689</v>
      </c>
      <c r="C338" s="3"/>
      <c r="D338" s="2" t="s">
        <v>17</v>
      </c>
      <c r="E338" s="3" t="e">
        <f>SUMIFS('Billing Details'!T:T,'Billing Details'!D:D,'Billing Details'!$J$2,'Billing Details'!B:B,'Billing Details'!C338) * 100/ SUMIFS(I:I,'Billing Details'!D:D,'Billing Details'!$J$2,'Billing Details'!B:B,'Billing Details'!C338)</f>
        <v>#DIV/0!</v>
      </c>
      <c r="F338" s="2">
        <v>18000</v>
      </c>
      <c r="G338" s="2">
        <v>3</v>
      </c>
      <c r="H338" s="2" t="s">
        <v>17</v>
      </c>
      <c r="I338" s="2">
        <f t="shared" si="5"/>
        <v>54000</v>
      </c>
      <c r="J338" s="2"/>
      <c r="K338" s="2"/>
      <c r="L338" s="2"/>
      <c r="M338" s="2"/>
      <c r="N338" s="2"/>
      <c r="O338" s="2">
        <v>327</v>
      </c>
      <c r="P338" s="6">
        <v>44462</v>
      </c>
      <c r="Q338" s="6">
        <v>44466</v>
      </c>
      <c r="S338" s="2" t="b">
        <v>0</v>
      </c>
      <c r="T338" s="2" t="s">
        <v>1681</v>
      </c>
    </row>
    <row r="339" spans="1:20" ht="14.25" customHeight="1">
      <c r="A339" s="2" t="s">
        <v>472</v>
      </c>
      <c r="B339" s="3" t="s">
        <v>1691</v>
      </c>
      <c r="C339" s="3"/>
      <c r="D339" s="2" t="s">
        <v>17</v>
      </c>
      <c r="E339" s="3" t="e">
        <f>SUMIFS('Billing Details'!T:T,'Billing Details'!D:D,'Billing Details'!$J$2,'Billing Details'!B:B,'Billing Details'!C339) * 100/ SUMIFS(I:I,'Billing Details'!D:D,'Billing Details'!$J$2,'Billing Details'!B:B,'Billing Details'!C339)</f>
        <v>#DIV/0!</v>
      </c>
      <c r="F339" s="2" t="s">
        <v>1709</v>
      </c>
      <c r="G339" s="2">
        <v>10</v>
      </c>
      <c r="H339" s="2" t="s">
        <v>17</v>
      </c>
      <c r="I339" s="2">
        <f t="shared" si="5"/>
        <v>250000</v>
      </c>
      <c r="J339" s="2"/>
      <c r="K339" s="2"/>
      <c r="L339" s="2"/>
      <c r="M339" s="2"/>
      <c r="N339" s="2"/>
      <c r="O339" s="2">
        <v>374</v>
      </c>
      <c r="P339" s="6">
        <v>44704</v>
      </c>
      <c r="Q339" s="6">
        <v>44707</v>
      </c>
      <c r="R339" s="2" t="s">
        <v>1696</v>
      </c>
      <c r="S339" s="2" t="b">
        <v>1</v>
      </c>
      <c r="T339" s="2">
        <v>180061.4</v>
      </c>
    </row>
    <row r="340" spans="1:20" ht="14.25" customHeight="1">
      <c r="A340" s="2" t="s">
        <v>474</v>
      </c>
      <c r="B340" s="3" t="s">
        <v>1694</v>
      </c>
      <c r="C340" s="3"/>
      <c r="D340" s="2" t="s">
        <v>17</v>
      </c>
      <c r="E340" s="3" t="e">
        <f>SUMIFS('Billing Details'!T:T,'Billing Details'!D:D,'Billing Details'!$J$2,'Billing Details'!B:B,'Billing Details'!C340) * 100/ SUMIFS(I:I,'Billing Details'!D:D,'Billing Details'!$J$2,'Billing Details'!B:B,'Billing Details'!C340)</f>
        <v>#DIV/0!</v>
      </c>
      <c r="F340" s="2" t="s">
        <v>1695</v>
      </c>
      <c r="G340" s="2">
        <v>6</v>
      </c>
      <c r="H340" s="2" t="s">
        <v>17</v>
      </c>
      <c r="I340" s="2">
        <f t="shared" si="5"/>
        <v>12000</v>
      </c>
      <c r="J340" s="2"/>
      <c r="K340" s="2"/>
      <c r="L340" s="2"/>
      <c r="M340" s="2"/>
      <c r="N340" s="2"/>
      <c r="O340" s="2">
        <v>208</v>
      </c>
      <c r="P340" s="6">
        <v>43928</v>
      </c>
      <c r="Q340" s="6">
        <v>43933</v>
      </c>
      <c r="R340" s="2" t="s">
        <v>1700</v>
      </c>
      <c r="S340" s="2" t="b">
        <v>1</v>
      </c>
      <c r="T340" s="2">
        <v>10036.98</v>
      </c>
    </row>
    <row r="341" spans="1:20" ht="14.25" customHeight="1">
      <c r="A341" s="2" t="s">
        <v>475</v>
      </c>
      <c r="B341" s="3" t="s">
        <v>1682</v>
      </c>
      <c r="C341" s="3"/>
      <c r="D341" s="2" t="s">
        <v>51</v>
      </c>
      <c r="E341" s="3" t="e">
        <f>SUMIFS('Billing Details'!T:T,'Billing Details'!D:D,'Billing Details'!$J$2,'Billing Details'!B:B,'Billing Details'!C341) * 100/ SUMIFS(I:I,'Billing Details'!D:D,'Billing Details'!$J$2,'Billing Details'!B:B,'Billing Details'!C341)</f>
        <v>#DIV/0!</v>
      </c>
      <c r="F341" s="2">
        <v>6000</v>
      </c>
      <c r="G341" s="2">
        <v>2</v>
      </c>
      <c r="H341" s="2" t="s">
        <v>51</v>
      </c>
      <c r="I341" s="2">
        <f t="shared" si="5"/>
        <v>12000</v>
      </c>
      <c r="J341" s="2"/>
      <c r="K341" s="2"/>
      <c r="L341" s="2"/>
      <c r="M341" s="2"/>
      <c r="N341" s="2"/>
      <c r="O341" s="2">
        <v>155</v>
      </c>
      <c r="P341" s="6">
        <v>45013</v>
      </c>
      <c r="Q341" s="6">
        <v>45016</v>
      </c>
      <c r="R341" s="2" t="s">
        <v>1700</v>
      </c>
      <c r="S341" s="2" t="b">
        <v>1</v>
      </c>
      <c r="T341" s="2">
        <v>10570.68</v>
      </c>
    </row>
    <row r="342" spans="1:20" ht="14.25" customHeight="1">
      <c r="A342" s="2" t="s">
        <v>476</v>
      </c>
      <c r="B342" s="3" t="s">
        <v>1693</v>
      </c>
      <c r="C342" s="3"/>
      <c r="D342" s="2" t="s">
        <v>11</v>
      </c>
      <c r="E342" s="3" t="e">
        <f>SUMIFS('Billing Details'!T:T,'Billing Details'!D:D,'Billing Details'!$J$2,'Billing Details'!B:B,'Billing Details'!C342) * 100/ SUMIFS(I:I,'Billing Details'!D:D,'Billing Details'!$J$2,'Billing Details'!B:B,'Billing Details'!C342)</f>
        <v>#DIV/0!</v>
      </c>
      <c r="F342" s="2">
        <v>15000</v>
      </c>
      <c r="G342" s="2">
        <v>4</v>
      </c>
      <c r="H342" s="2" t="s">
        <v>11</v>
      </c>
      <c r="I342" s="2">
        <f t="shared" si="5"/>
        <v>60000</v>
      </c>
      <c r="J342" s="2"/>
      <c r="K342" s="2"/>
      <c r="L342" s="2"/>
      <c r="M342" s="2"/>
      <c r="N342" s="2"/>
      <c r="O342" s="2">
        <v>222</v>
      </c>
      <c r="P342" s="6">
        <v>43646</v>
      </c>
      <c r="Q342" s="6">
        <v>43648</v>
      </c>
      <c r="R342" s="2" t="s">
        <v>1683</v>
      </c>
      <c r="S342" s="2" t="b">
        <v>1</v>
      </c>
      <c r="T342" s="2">
        <v>49311.68</v>
      </c>
    </row>
    <row r="343" spans="1:20" ht="14.25" customHeight="1">
      <c r="A343" s="2" t="s">
        <v>477</v>
      </c>
      <c r="B343" s="3" t="s">
        <v>1691</v>
      </c>
      <c r="C343" s="3"/>
      <c r="D343" s="2" t="s">
        <v>17</v>
      </c>
      <c r="E343" s="3" t="e">
        <f>SUMIFS('Billing Details'!T:T,'Billing Details'!D:D,'Billing Details'!$J$2,'Billing Details'!B:B,'Billing Details'!C343) * 100/ SUMIFS(I:I,'Billing Details'!D:D,'Billing Details'!$J$2,'Billing Details'!B:B,'Billing Details'!C343)</f>
        <v>#DIV/0!</v>
      </c>
      <c r="F343" s="2" t="s">
        <v>1709</v>
      </c>
      <c r="G343" s="2">
        <v>12</v>
      </c>
      <c r="H343" s="2" t="s">
        <v>17</v>
      </c>
      <c r="I343" s="2">
        <f t="shared" si="5"/>
        <v>300000</v>
      </c>
      <c r="J343" s="2"/>
      <c r="K343" s="2"/>
      <c r="L343" s="2"/>
      <c r="M343" s="2"/>
      <c r="N343" s="2"/>
      <c r="O343" s="2">
        <v>247</v>
      </c>
      <c r="P343" s="6">
        <v>43822</v>
      </c>
      <c r="Q343" s="6">
        <v>43827</v>
      </c>
      <c r="S343" s="2" t="b">
        <v>0</v>
      </c>
      <c r="T343" s="2" t="s">
        <v>1681</v>
      </c>
    </row>
    <row r="344" spans="1:20" ht="14.25" customHeight="1">
      <c r="A344" s="2" t="s">
        <v>478</v>
      </c>
      <c r="B344" s="3" t="s">
        <v>1680</v>
      </c>
      <c r="C344" s="3"/>
      <c r="D344" s="2" t="s">
        <v>17</v>
      </c>
      <c r="E344" s="3" t="e">
        <f>SUMIFS('Billing Details'!T:T,'Billing Details'!D:D,'Billing Details'!$J$2,'Billing Details'!B:B,'Billing Details'!C344) * 100/ SUMIFS(I:I,'Billing Details'!D:D,'Billing Details'!$J$2,'Billing Details'!B:B,'Billing Details'!C344)</f>
        <v>#DIV/0!</v>
      </c>
      <c r="F344" s="2">
        <v>500</v>
      </c>
      <c r="G344" s="2">
        <v>1</v>
      </c>
      <c r="H344" s="2" t="s">
        <v>17</v>
      </c>
      <c r="I344" s="2">
        <f t="shared" si="5"/>
        <v>500</v>
      </c>
      <c r="J344" s="2"/>
      <c r="K344" s="2"/>
      <c r="L344" s="2"/>
      <c r="M344" s="2"/>
      <c r="N344" s="2"/>
      <c r="O344" s="2">
        <v>140</v>
      </c>
      <c r="P344" s="6">
        <v>45206</v>
      </c>
      <c r="Q344" s="6">
        <v>45212</v>
      </c>
      <c r="R344" s="2" t="s">
        <v>1696</v>
      </c>
      <c r="S344" s="2" t="b">
        <v>1</v>
      </c>
      <c r="T344" s="2">
        <v>447.66</v>
      </c>
    </row>
    <row r="345" spans="1:20" ht="14.25" customHeight="1">
      <c r="A345" s="2" t="s">
        <v>479</v>
      </c>
      <c r="B345" s="3" t="s">
        <v>1691</v>
      </c>
      <c r="C345" s="3"/>
      <c r="D345" s="2" t="s">
        <v>11</v>
      </c>
      <c r="E345" s="3" t="e">
        <f>SUMIFS('Billing Details'!T:T,'Billing Details'!D:D,'Billing Details'!$J$2,'Billing Details'!B:B,'Billing Details'!C345) * 100/ SUMIFS(I:I,'Billing Details'!D:D,'Billing Details'!$J$2,'Billing Details'!B:B,'Billing Details'!C345)</f>
        <v>#DIV/0!</v>
      </c>
      <c r="F345" s="2">
        <v>25000</v>
      </c>
      <c r="G345" s="2">
        <v>8</v>
      </c>
      <c r="H345" s="2" t="s">
        <v>11</v>
      </c>
      <c r="I345" s="2">
        <f t="shared" si="5"/>
        <v>200000</v>
      </c>
      <c r="J345" s="2"/>
      <c r="K345" s="2"/>
      <c r="L345" s="2"/>
      <c r="M345" s="2"/>
      <c r="N345" s="2"/>
      <c r="O345" s="2">
        <v>213</v>
      </c>
      <c r="P345" s="6">
        <v>45024</v>
      </c>
      <c r="Q345" s="6">
        <v>45028</v>
      </c>
      <c r="S345" s="2" t="b">
        <v>0</v>
      </c>
      <c r="T345" s="2" t="s">
        <v>1681</v>
      </c>
    </row>
    <row r="346" spans="1:20" ht="14.25" customHeight="1">
      <c r="A346" s="2" t="s">
        <v>480</v>
      </c>
      <c r="B346" s="3" t="s">
        <v>1688</v>
      </c>
      <c r="C346" s="3"/>
      <c r="D346" s="2" t="s">
        <v>11</v>
      </c>
      <c r="E346" s="3" t="e">
        <f>SUMIFS('Billing Details'!T:T,'Billing Details'!D:D,'Billing Details'!$J$2,'Billing Details'!B:B,'Billing Details'!C346) * 100/ SUMIFS(I:I,'Billing Details'!D:D,'Billing Details'!$J$2,'Billing Details'!B:B,'Billing Details'!C346)</f>
        <v>#DIV/0!</v>
      </c>
      <c r="F346" s="2">
        <v>10000</v>
      </c>
      <c r="G346" s="2">
        <v>3</v>
      </c>
      <c r="H346" s="2" t="s">
        <v>11</v>
      </c>
      <c r="I346" s="2">
        <f t="shared" si="5"/>
        <v>30000</v>
      </c>
      <c r="J346" s="2"/>
      <c r="K346" s="2"/>
      <c r="L346" s="2"/>
      <c r="M346" s="2"/>
      <c r="N346" s="2"/>
      <c r="O346" s="2">
        <v>227</v>
      </c>
      <c r="P346" s="6">
        <v>45224</v>
      </c>
      <c r="Q346" s="6">
        <v>45226</v>
      </c>
      <c r="R346" s="2" t="s">
        <v>1696</v>
      </c>
      <c r="S346" s="2" t="b">
        <v>1</v>
      </c>
      <c r="T346" s="2">
        <v>23792.699999999997</v>
      </c>
    </row>
    <row r="347" spans="1:20" ht="14.25" customHeight="1">
      <c r="A347" s="2" t="s">
        <v>481</v>
      </c>
      <c r="B347" s="3" t="s">
        <v>1697</v>
      </c>
      <c r="C347" s="3"/>
      <c r="D347" s="2" t="s">
        <v>51</v>
      </c>
      <c r="E347" s="3" t="e">
        <f>SUMIFS('Billing Details'!T:T,'Billing Details'!D:D,'Billing Details'!$J$2,'Billing Details'!B:B,'Billing Details'!C347) * 100/ SUMIFS(I:I,'Billing Details'!D:D,'Billing Details'!$J$2,'Billing Details'!B:B,'Billing Details'!C347)</f>
        <v>#DIV/0!</v>
      </c>
      <c r="F347" s="2">
        <v>20000</v>
      </c>
      <c r="G347" s="2">
        <v>12</v>
      </c>
      <c r="H347" s="2" t="s">
        <v>51</v>
      </c>
      <c r="I347" s="2">
        <f t="shared" si="5"/>
        <v>240000</v>
      </c>
      <c r="J347" s="2"/>
      <c r="K347" s="2"/>
      <c r="L347" s="2"/>
      <c r="M347" s="2"/>
      <c r="N347" s="2"/>
      <c r="O347" s="2">
        <v>115</v>
      </c>
      <c r="P347" s="6">
        <v>44823</v>
      </c>
      <c r="Q347" s="6">
        <v>44828</v>
      </c>
      <c r="S347" s="2" t="b">
        <v>0</v>
      </c>
      <c r="T347" s="2" t="s">
        <v>1681</v>
      </c>
    </row>
    <row r="348" spans="1:20" ht="14.25" customHeight="1">
      <c r="A348" s="2" t="s">
        <v>482</v>
      </c>
      <c r="B348" s="3" t="s">
        <v>1688</v>
      </c>
      <c r="C348" s="3"/>
      <c r="D348" s="2" t="s">
        <v>51</v>
      </c>
      <c r="E348" s="3" t="e">
        <f>SUMIFS('Billing Details'!T:T,'Billing Details'!D:D,'Billing Details'!$J$2,'Billing Details'!B:B,'Billing Details'!C348) * 100/ SUMIFS(I:I,'Billing Details'!D:D,'Billing Details'!$J$2,'Billing Details'!B:B,'Billing Details'!C348)</f>
        <v>#DIV/0!</v>
      </c>
      <c r="F348" s="2">
        <v>10000</v>
      </c>
      <c r="G348" s="2">
        <v>4</v>
      </c>
      <c r="H348" s="2" t="s">
        <v>51</v>
      </c>
      <c r="I348" s="2">
        <f t="shared" si="5"/>
        <v>40000</v>
      </c>
      <c r="J348" s="2"/>
      <c r="K348" s="2"/>
      <c r="L348" s="2"/>
      <c r="M348" s="2"/>
      <c r="N348" s="2"/>
      <c r="O348" s="2">
        <v>207</v>
      </c>
      <c r="P348" s="6">
        <v>43596</v>
      </c>
      <c r="Q348" s="6">
        <v>43598</v>
      </c>
      <c r="R348" s="2" t="s">
        <v>1683</v>
      </c>
      <c r="S348" s="2" t="b">
        <v>1</v>
      </c>
      <c r="T348" s="2">
        <v>24642.6</v>
      </c>
    </row>
    <row r="349" spans="1:20" ht="14.25" customHeight="1">
      <c r="A349" s="2" t="s">
        <v>483</v>
      </c>
      <c r="B349" s="3" t="s">
        <v>1693</v>
      </c>
      <c r="C349" s="3"/>
      <c r="D349" s="2" t="s">
        <v>17</v>
      </c>
      <c r="E349" s="3" t="e">
        <f>SUMIFS('Billing Details'!T:T,'Billing Details'!D:D,'Billing Details'!$J$2,'Billing Details'!B:B,'Billing Details'!C349) * 100/ SUMIFS(I:I,'Billing Details'!D:D,'Billing Details'!$J$2,'Billing Details'!B:B,'Billing Details'!C349)</f>
        <v>#DIV/0!</v>
      </c>
      <c r="F349" s="2">
        <v>15000</v>
      </c>
      <c r="G349" s="2">
        <v>3</v>
      </c>
      <c r="H349" s="2" t="s">
        <v>17</v>
      </c>
      <c r="I349" s="2">
        <f t="shared" si="5"/>
        <v>45000</v>
      </c>
      <c r="J349" s="2"/>
      <c r="K349" s="2"/>
      <c r="L349" s="2"/>
      <c r="M349" s="2"/>
      <c r="N349" s="2"/>
      <c r="O349" s="2">
        <v>237</v>
      </c>
      <c r="P349" s="6">
        <v>44277</v>
      </c>
      <c r="Q349" s="6">
        <v>44279</v>
      </c>
      <c r="R349" s="2" t="s">
        <v>1685</v>
      </c>
      <c r="S349" s="2" t="b">
        <v>1</v>
      </c>
      <c r="T349" s="2">
        <v>39752.79</v>
      </c>
    </row>
    <row r="350" spans="1:20" ht="14.25" customHeight="1">
      <c r="A350" s="2" t="s">
        <v>484</v>
      </c>
      <c r="B350" s="3" t="s">
        <v>1692</v>
      </c>
      <c r="C350" s="3"/>
      <c r="D350" s="2" t="s">
        <v>51</v>
      </c>
      <c r="E350" s="3" t="e">
        <f>SUMIFS('Billing Details'!T:T,'Billing Details'!D:D,'Billing Details'!$J$2,'Billing Details'!B:B,'Billing Details'!C350) * 100/ SUMIFS(I:I,'Billing Details'!D:D,'Billing Details'!$J$2,'Billing Details'!B:B,'Billing Details'!C350)</f>
        <v>#DIV/0!</v>
      </c>
      <c r="F350" s="2">
        <v>8000</v>
      </c>
      <c r="G350" s="2">
        <v>3</v>
      </c>
      <c r="H350" s="2" t="s">
        <v>51</v>
      </c>
      <c r="I350" s="2">
        <f t="shared" si="5"/>
        <v>24000</v>
      </c>
      <c r="J350" s="2"/>
      <c r="K350" s="2"/>
      <c r="L350" s="2"/>
      <c r="M350" s="2"/>
      <c r="N350" s="2"/>
      <c r="O350" s="2">
        <v>491</v>
      </c>
      <c r="P350" s="6">
        <v>45155</v>
      </c>
      <c r="Q350" s="6">
        <v>45160</v>
      </c>
      <c r="S350" s="2" t="b">
        <v>0</v>
      </c>
      <c r="T350" s="2" t="s">
        <v>1681</v>
      </c>
    </row>
    <row r="351" spans="1:20" ht="14.25" customHeight="1">
      <c r="A351" s="2" t="s">
        <v>485</v>
      </c>
      <c r="B351" s="3" t="s">
        <v>1707</v>
      </c>
      <c r="C351" s="3"/>
      <c r="D351" s="2" t="s">
        <v>51</v>
      </c>
      <c r="E351" s="3" t="e">
        <f>SUMIFS('Billing Details'!T:T,'Billing Details'!D:D,'Billing Details'!$J$2,'Billing Details'!B:B,'Billing Details'!C351) * 100/ SUMIFS(I:I,'Billing Details'!D:D,'Billing Details'!$J$2,'Billing Details'!B:B,'Billing Details'!C351)</f>
        <v>#DIV/0!</v>
      </c>
      <c r="F351" s="2">
        <v>100</v>
      </c>
      <c r="G351" s="2">
        <v>1</v>
      </c>
      <c r="H351" s="2" t="s">
        <v>51</v>
      </c>
      <c r="I351" s="2">
        <f t="shared" si="5"/>
        <v>100</v>
      </c>
      <c r="J351" s="2"/>
      <c r="K351" s="2"/>
      <c r="L351" s="2"/>
      <c r="M351" s="2"/>
      <c r="N351" s="2"/>
      <c r="O351" s="2">
        <v>129</v>
      </c>
      <c r="P351" s="6">
        <v>44223</v>
      </c>
      <c r="Q351" s="6">
        <v>44227</v>
      </c>
      <c r="R351" s="2" t="s">
        <v>1679</v>
      </c>
      <c r="S351" s="2" t="b">
        <v>1</v>
      </c>
      <c r="T351" s="2">
        <v>77.66</v>
      </c>
    </row>
    <row r="352" spans="1:20" ht="14.25" customHeight="1">
      <c r="A352" s="2" t="s">
        <v>486</v>
      </c>
      <c r="B352" s="3" t="s">
        <v>1691</v>
      </c>
      <c r="C352" s="3"/>
      <c r="D352" s="2" t="s">
        <v>51</v>
      </c>
      <c r="E352" s="3" t="e">
        <f>SUMIFS('Billing Details'!T:T,'Billing Details'!D:D,'Billing Details'!$J$2,'Billing Details'!B:B,'Billing Details'!C352) * 100/ SUMIFS(I:I,'Billing Details'!D:D,'Billing Details'!$J$2,'Billing Details'!B:B,'Billing Details'!C352)</f>
        <v>#DIV/0!</v>
      </c>
      <c r="F352" s="2">
        <v>25000</v>
      </c>
      <c r="G352" s="2">
        <v>10</v>
      </c>
      <c r="H352" s="2" t="s">
        <v>51</v>
      </c>
      <c r="I352" s="2">
        <f t="shared" si="5"/>
        <v>250000</v>
      </c>
      <c r="J352" s="2"/>
      <c r="K352" s="2"/>
      <c r="L352" s="2"/>
      <c r="M352" s="2"/>
      <c r="N352" s="2"/>
      <c r="O352" s="2">
        <v>308</v>
      </c>
      <c r="P352" s="6">
        <v>45159</v>
      </c>
      <c r="Q352" s="6">
        <v>45163</v>
      </c>
      <c r="R352" s="2" t="s">
        <v>1696</v>
      </c>
      <c r="S352" s="2" t="b">
        <v>1</v>
      </c>
      <c r="T352" s="2">
        <v>125062.2</v>
      </c>
    </row>
    <row r="353" spans="1:20" ht="14.25" customHeight="1">
      <c r="A353" s="2" t="s">
        <v>487</v>
      </c>
      <c r="B353" s="3" t="s">
        <v>1699</v>
      </c>
      <c r="C353" s="3"/>
      <c r="D353" s="2" t="s">
        <v>11</v>
      </c>
      <c r="E353" s="3" t="e">
        <f>SUMIFS('Billing Details'!T:T,'Billing Details'!D:D,'Billing Details'!$J$2,'Billing Details'!B:B,'Billing Details'!C353) * 100/ SUMIFS(I:I,'Billing Details'!D:D,'Billing Details'!$J$2,'Billing Details'!B:B,'Billing Details'!C353)</f>
        <v>#DIV/0!</v>
      </c>
      <c r="F353" s="2" t="s">
        <v>1713</v>
      </c>
      <c r="G353" s="2">
        <v>10</v>
      </c>
      <c r="H353" s="2" t="s">
        <v>11</v>
      </c>
      <c r="I353" s="2">
        <f t="shared" si="5"/>
        <v>40000</v>
      </c>
      <c r="J353" s="2"/>
      <c r="K353" s="2"/>
      <c r="L353" s="2"/>
      <c r="M353" s="2"/>
      <c r="N353" s="2"/>
      <c r="O353" s="2">
        <v>263</v>
      </c>
      <c r="P353" s="6">
        <v>45287</v>
      </c>
      <c r="Q353" s="6">
        <v>45290</v>
      </c>
      <c r="S353" s="2" t="b">
        <v>0</v>
      </c>
      <c r="T353" s="2" t="s">
        <v>1681</v>
      </c>
    </row>
    <row r="354" spans="1:20" ht="14.25" customHeight="1">
      <c r="A354" s="2" t="s">
        <v>488</v>
      </c>
      <c r="B354" s="3" t="s">
        <v>1692</v>
      </c>
      <c r="C354" s="3"/>
      <c r="D354" s="2" t="s">
        <v>11</v>
      </c>
      <c r="E354" s="3" t="e">
        <f>SUMIFS('Billing Details'!T:T,'Billing Details'!D:D,'Billing Details'!$J$2,'Billing Details'!B:B,'Billing Details'!C354) * 100/ SUMIFS(I:I,'Billing Details'!D:D,'Billing Details'!$J$2,'Billing Details'!B:B,'Billing Details'!C354)</f>
        <v>#DIV/0!</v>
      </c>
      <c r="F354" s="2">
        <v>8000</v>
      </c>
      <c r="G354" s="2">
        <v>2</v>
      </c>
      <c r="H354" s="2" t="s">
        <v>11</v>
      </c>
      <c r="I354" s="2">
        <f t="shared" si="5"/>
        <v>16000</v>
      </c>
      <c r="J354" s="2"/>
      <c r="K354" s="2"/>
      <c r="L354" s="2"/>
      <c r="M354" s="2"/>
      <c r="N354" s="2"/>
      <c r="O354" s="2">
        <v>433</v>
      </c>
      <c r="P354" s="6">
        <v>44618</v>
      </c>
      <c r="Q354" s="6">
        <v>44620</v>
      </c>
      <c r="R354" s="2" t="s">
        <v>1683</v>
      </c>
      <c r="S354" s="2" t="b">
        <v>1</v>
      </c>
      <c r="T354" s="2">
        <v>9324.06</v>
      </c>
    </row>
    <row r="355" spans="1:20" ht="14.25" customHeight="1">
      <c r="A355" s="2" t="s">
        <v>490</v>
      </c>
      <c r="B355" s="3" t="s">
        <v>1678</v>
      </c>
      <c r="C355" s="3"/>
      <c r="D355" s="2" t="s">
        <v>17</v>
      </c>
      <c r="E355" s="3" t="e">
        <f>SUMIFS('Billing Details'!T:T,'Billing Details'!D:D,'Billing Details'!$J$2,'Billing Details'!B:B,'Billing Details'!C355) * 100/ SUMIFS(I:I,'Billing Details'!D:D,'Billing Details'!$J$2,'Billing Details'!B:B,'Billing Details'!C355)</f>
        <v>#DIV/0!</v>
      </c>
      <c r="F355" s="2">
        <v>12000</v>
      </c>
      <c r="G355" s="2">
        <v>5</v>
      </c>
      <c r="H355" s="2" t="s">
        <v>17</v>
      </c>
      <c r="I355" s="2">
        <f t="shared" si="5"/>
        <v>60000</v>
      </c>
      <c r="J355" s="2"/>
      <c r="K355" s="2"/>
      <c r="L355" s="2"/>
      <c r="M355" s="2"/>
      <c r="N355" s="2"/>
      <c r="O355" s="2">
        <v>479</v>
      </c>
      <c r="P355" s="6">
        <v>44301</v>
      </c>
      <c r="Q355" s="6">
        <v>44306</v>
      </c>
      <c r="R355" s="2" t="s">
        <v>1679</v>
      </c>
      <c r="S355" s="2" t="b">
        <v>1</v>
      </c>
      <c r="T355" s="2">
        <v>42781.95</v>
      </c>
    </row>
    <row r="356" spans="1:20" ht="14.25" customHeight="1">
      <c r="A356" s="2" t="s">
        <v>491</v>
      </c>
      <c r="B356" s="3" t="s">
        <v>1707</v>
      </c>
      <c r="C356" s="3"/>
      <c r="D356" s="2" t="s">
        <v>11</v>
      </c>
      <c r="E356" s="3" t="e">
        <f>SUMIFS('Billing Details'!T:T,'Billing Details'!D:D,'Billing Details'!$J$2,'Billing Details'!B:B,'Billing Details'!C356) * 100/ SUMIFS(I:I,'Billing Details'!D:D,'Billing Details'!$J$2,'Billing Details'!B:B,'Billing Details'!C356)</f>
        <v>#DIV/0!</v>
      </c>
      <c r="F356" s="2">
        <v>100</v>
      </c>
      <c r="G356" s="2">
        <v>1</v>
      </c>
      <c r="H356" s="2" t="s">
        <v>11</v>
      </c>
      <c r="I356" s="2">
        <f t="shared" si="5"/>
        <v>100</v>
      </c>
      <c r="J356" s="2"/>
      <c r="K356" s="2"/>
      <c r="L356" s="2"/>
      <c r="M356" s="2"/>
      <c r="N356" s="2"/>
      <c r="O356" s="2">
        <v>377</v>
      </c>
      <c r="P356" s="6">
        <v>43689</v>
      </c>
      <c r="Q356" s="6">
        <v>43693</v>
      </c>
      <c r="R356" s="2" t="s">
        <v>1683</v>
      </c>
      <c r="S356" s="2" t="b">
        <v>1</v>
      </c>
      <c r="T356" s="2">
        <v>67.64</v>
      </c>
    </row>
    <row r="357" spans="1:20" ht="14.25" customHeight="1">
      <c r="A357" s="2" t="s">
        <v>492</v>
      </c>
      <c r="B357" s="3" t="s">
        <v>1680</v>
      </c>
      <c r="C357" s="3"/>
      <c r="D357" s="2" t="s">
        <v>17</v>
      </c>
      <c r="E357" s="3" t="e">
        <f>SUMIFS('Billing Details'!T:T,'Billing Details'!D:D,'Billing Details'!$J$2,'Billing Details'!B:B,'Billing Details'!C357) * 100/ SUMIFS(I:I,'Billing Details'!D:D,'Billing Details'!$J$2,'Billing Details'!B:B,'Billing Details'!C357)</f>
        <v>#DIV/0!</v>
      </c>
      <c r="F357" s="2">
        <v>500</v>
      </c>
      <c r="G357" s="2">
        <v>1</v>
      </c>
      <c r="H357" s="2" t="s">
        <v>17</v>
      </c>
      <c r="I357" s="2">
        <f t="shared" si="5"/>
        <v>500</v>
      </c>
      <c r="J357" s="2"/>
      <c r="K357" s="2"/>
      <c r="L357" s="2"/>
      <c r="M357" s="2"/>
      <c r="N357" s="2"/>
      <c r="O357" s="2">
        <v>114</v>
      </c>
      <c r="P357" s="6">
        <v>44115</v>
      </c>
      <c r="Q357" s="6">
        <v>44119</v>
      </c>
      <c r="R357" s="2" t="s">
        <v>1683</v>
      </c>
      <c r="S357" s="2" t="b">
        <v>1</v>
      </c>
      <c r="T357" s="2">
        <v>265.38</v>
      </c>
    </row>
    <row r="358" spans="1:20" ht="14.25" customHeight="1">
      <c r="A358" s="2" t="s">
        <v>493</v>
      </c>
      <c r="B358" s="3" t="s">
        <v>1705</v>
      </c>
      <c r="C358" s="3"/>
      <c r="D358" s="2" t="s">
        <v>11</v>
      </c>
      <c r="E358" s="3" t="e">
        <f>SUMIFS('Billing Details'!T:T,'Billing Details'!D:D,'Billing Details'!$J$2,'Billing Details'!B:B,'Billing Details'!C358) * 100/ SUMIFS(I:I,'Billing Details'!D:D,'Billing Details'!$J$2,'Billing Details'!B:B,'Billing Details'!C358)</f>
        <v>#DIV/0!</v>
      </c>
      <c r="F358" s="2">
        <v>800</v>
      </c>
      <c r="G358" s="2">
        <v>1</v>
      </c>
      <c r="H358" s="2" t="s">
        <v>11</v>
      </c>
      <c r="I358" s="2">
        <f t="shared" si="5"/>
        <v>800</v>
      </c>
      <c r="J358" s="2"/>
      <c r="K358" s="2"/>
      <c r="L358" s="2"/>
      <c r="M358" s="2"/>
      <c r="N358" s="2"/>
      <c r="O358" s="2">
        <v>143</v>
      </c>
      <c r="P358" s="6">
        <v>43636</v>
      </c>
      <c r="Q358" s="6">
        <v>43640</v>
      </c>
      <c r="S358" s="2" t="b">
        <v>0</v>
      </c>
      <c r="T358" s="2" t="s">
        <v>1681</v>
      </c>
    </row>
    <row r="359" spans="1:20" ht="14.25" customHeight="1">
      <c r="A359" s="2" t="s">
        <v>495</v>
      </c>
      <c r="B359" s="3" t="s">
        <v>1694</v>
      </c>
      <c r="C359" s="3"/>
      <c r="D359" s="2" t="s">
        <v>51</v>
      </c>
      <c r="E359" s="3" t="e">
        <f>SUMIFS('Billing Details'!T:T,'Billing Details'!D:D,'Billing Details'!$J$2,'Billing Details'!B:B,'Billing Details'!C359) * 100/ SUMIFS(I:I,'Billing Details'!D:D,'Billing Details'!$J$2,'Billing Details'!B:B,'Billing Details'!C359)</f>
        <v>#DIV/0!</v>
      </c>
      <c r="F359" s="2">
        <v>2000</v>
      </c>
      <c r="G359" s="2">
        <v>6</v>
      </c>
      <c r="H359" s="2" t="s">
        <v>51</v>
      </c>
      <c r="I359" s="2">
        <f t="shared" si="5"/>
        <v>12000</v>
      </c>
      <c r="J359" s="2"/>
      <c r="K359" s="2"/>
      <c r="L359" s="2"/>
      <c r="M359" s="2"/>
      <c r="N359" s="2"/>
      <c r="O359" s="2">
        <v>445</v>
      </c>
      <c r="P359" s="6">
        <v>44739</v>
      </c>
      <c r="Q359" s="6">
        <v>44744</v>
      </c>
      <c r="R359" s="2" t="s">
        <v>1700</v>
      </c>
      <c r="S359" s="2" t="b">
        <v>1</v>
      </c>
      <c r="T359" s="2">
        <v>7609.14</v>
      </c>
    </row>
    <row r="360" spans="1:20" ht="14.25" customHeight="1">
      <c r="A360" s="2" t="s">
        <v>496</v>
      </c>
      <c r="B360" s="3" t="s">
        <v>1692</v>
      </c>
      <c r="C360" s="3"/>
      <c r="D360" s="2" t="s">
        <v>51</v>
      </c>
      <c r="E360" s="3" t="e">
        <f>SUMIFS('Billing Details'!T:T,'Billing Details'!D:D,'Billing Details'!$J$2,'Billing Details'!B:B,'Billing Details'!C360) * 100/ SUMIFS(I:I,'Billing Details'!D:D,'Billing Details'!$J$2,'Billing Details'!B:B,'Billing Details'!C360)</f>
        <v>#DIV/0!</v>
      </c>
      <c r="F360" s="2">
        <v>8000</v>
      </c>
      <c r="G360" s="2">
        <v>3</v>
      </c>
      <c r="H360" s="2" t="s">
        <v>51</v>
      </c>
      <c r="I360" s="2">
        <f t="shared" si="5"/>
        <v>24000</v>
      </c>
      <c r="J360" s="2"/>
      <c r="K360" s="2"/>
      <c r="L360" s="2"/>
      <c r="M360" s="2"/>
      <c r="N360" s="2"/>
      <c r="O360" s="2">
        <v>328</v>
      </c>
      <c r="P360" s="6">
        <v>45322</v>
      </c>
      <c r="Q360" s="6">
        <v>45326</v>
      </c>
      <c r="R360" s="2" t="s">
        <v>1679</v>
      </c>
      <c r="S360" s="2" t="b">
        <v>1</v>
      </c>
      <c r="T360" s="2">
        <v>16555.14</v>
      </c>
    </row>
    <row r="361" spans="1:20" ht="14.25" customHeight="1">
      <c r="A361" s="2" t="s">
        <v>497</v>
      </c>
      <c r="B361" s="3" t="s">
        <v>1697</v>
      </c>
      <c r="C361" s="3"/>
      <c r="D361" s="2" t="s">
        <v>11</v>
      </c>
      <c r="E361" s="3" t="e">
        <f>SUMIFS('Billing Details'!T:T,'Billing Details'!D:D,'Billing Details'!$J$2,'Billing Details'!B:B,'Billing Details'!C361) * 100/ SUMIFS(I:I,'Billing Details'!D:D,'Billing Details'!$J$2,'Billing Details'!B:B,'Billing Details'!C361)</f>
        <v>#DIV/0!</v>
      </c>
      <c r="F361" s="2">
        <v>20000</v>
      </c>
      <c r="G361" s="2">
        <v>12</v>
      </c>
      <c r="H361" s="2" t="s">
        <v>11</v>
      </c>
      <c r="I361" s="2">
        <f t="shared" si="5"/>
        <v>240000</v>
      </c>
      <c r="J361" s="2"/>
      <c r="K361" s="2"/>
      <c r="L361" s="2"/>
      <c r="M361" s="2"/>
      <c r="N361" s="2"/>
      <c r="O361" s="2">
        <v>463</v>
      </c>
      <c r="P361" s="6">
        <v>44807</v>
      </c>
      <c r="Q361" s="6">
        <v>44811</v>
      </c>
      <c r="S361" s="2" t="b">
        <v>0</v>
      </c>
      <c r="T361" s="2" t="s">
        <v>1681</v>
      </c>
    </row>
    <row r="362" spans="1:20" ht="14.25" customHeight="1">
      <c r="A362" s="2" t="s">
        <v>498</v>
      </c>
      <c r="B362" s="3" t="s">
        <v>1707</v>
      </c>
      <c r="C362" s="3"/>
      <c r="D362" s="2" t="s">
        <v>29</v>
      </c>
      <c r="E362" s="3" t="e">
        <f>SUMIFS('Billing Details'!T:T,'Billing Details'!D:D,'Billing Details'!$J$2,'Billing Details'!B:B,'Billing Details'!C362) * 100/ SUMIFS(I:I,'Billing Details'!D:D,'Billing Details'!$J$2,'Billing Details'!B:B,'Billing Details'!C362)</f>
        <v>#DIV/0!</v>
      </c>
      <c r="F362" s="2">
        <v>100</v>
      </c>
      <c r="G362" s="2">
        <v>1</v>
      </c>
      <c r="H362" s="2" t="s">
        <v>29</v>
      </c>
      <c r="I362" s="2">
        <f t="shared" si="5"/>
        <v>100</v>
      </c>
      <c r="J362" s="2"/>
      <c r="K362" s="2"/>
      <c r="L362" s="2"/>
      <c r="M362" s="2"/>
      <c r="N362" s="2"/>
      <c r="O362" s="2">
        <v>197</v>
      </c>
      <c r="P362" s="6">
        <v>44354</v>
      </c>
      <c r="Q362" s="6">
        <v>44360</v>
      </c>
      <c r="R362" s="2" t="s">
        <v>1700</v>
      </c>
      <c r="S362" s="2" t="b">
        <v>1</v>
      </c>
      <c r="T362" s="2">
        <v>80.67</v>
      </c>
    </row>
    <row r="363" spans="1:20" ht="14.25" customHeight="1">
      <c r="A363" s="2" t="s">
        <v>499</v>
      </c>
      <c r="B363" s="3" t="s">
        <v>1680</v>
      </c>
      <c r="C363" s="3"/>
      <c r="D363" s="2" t="s">
        <v>29</v>
      </c>
      <c r="E363" s="3" t="e">
        <f>SUMIFS('Billing Details'!T:T,'Billing Details'!D:D,'Billing Details'!$J$2,'Billing Details'!B:B,'Billing Details'!C363) * 100/ SUMIFS(I:I,'Billing Details'!D:D,'Billing Details'!$J$2,'Billing Details'!B:B,'Billing Details'!C363)</f>
        <v>#DIV/0!</v>
      </c>
      <c r="F363" s="2" t="s">
        <v>1698</v>
      </c>
      <c r="G363" s="2">
        <v>1</v>
      </c>
      <c r="H363" s="2" t="s">
        <v>29</v>
      </c>
      <c r="I363" s="2">
        <f t="shared" si="5"/>
        <v>500</v>
      </c>
      <c r="J363" s="2"/>
      <c r="K363" s="2"/>
      <c r="L363" s="2"/>
      <c r="M363" s="2"/>
      <c r="N363" s="2"/>
      <c r="O363" s="2">
        <v>127</v>
      </c>
      <c r="P363" s="6">
        <v>44724</v>
      </c>
      <c r="Q363" s="6">
        <v>44727</v>
      </c>
      <c r="R363" s="2" t="s">
        <v>1683</v>
      </c>
      <c r="S363" s="2" t="b">
        <v>1</v>
      </c>
      <c r="T363" s="2">
        <v>329.07</v>
      </c>
    </row>
    <row r="364" spans="1:20" ht="14.25" customHeight="1">
      <c r="A364" s="2" t="s">
        <v>501</v>
      </c>
      <c r="B364" s="3" t="s">
        <v>1693</v>
      </c>
      <c r="C364" s="3"/>
      <c r="D364" s="2" t="s">
        <v>51</v>
      </c>
      <c r="E364" s="3" t="e">
        <f>SUMIFS('Billing Details'!T:T,'Billing Details'!D:D,'Billing Details'!$J$2,'Billing Details'!B:B,'Billing Details'!C364) * 100/ SUMIFS(I:I,'Billing Details'!D:D,'Billing Details'!$J$2,'Billing Details'!B:B,'Billing Details'!C364)</f>
        <v>#DIV/0!</v>
      </c>
      <c r="F364" s="2" t="s">
        <v>1712</v>
      </c>
      <c r="G364" s="2">
        <v>4</v>
      </c>
      <c r="H364" s="2" t="s">
        <v>51</v>
      </c>
      <c r="I364" s="2">
        <f t="shared" si="5"/>
        <v>60000</v>
      </c>
      <c r="J364" s="2"/>
      <c r="K364" s="2"/>
      <c r="L364" s="2"/>
      <c r="M364" s="2"/>
      <c r="N364" s="2"/>
      <c r="O364" s="2">
        <v>321</v>
      </c>
      <c r="P364" s="6">
        <v>45005</v>
      </c>
      <c r="Q364" s="6">
        <v>45011</v>
      </c>
      <c r="R364" s="2" t="s">
        <v>1685</v>
      </c>
      <c r="S364" s="2" t="b">
        <v>1</v>
      </c>
      <c r="T364" s="2">
        <v>37716.720000000001</v>
      </c>
    </row>
    <row r="365" spans="1:20" ht="14.25" customHeight="1">
      <c r="A365" s="2" t="s">
        <v>502</v>
      </c>
      <c r="B365" s="3" t="s">
        <v>1688</v>
      </c>
      <c r="C365" s="3"/>
      <c r="D365" s="2" t="s">
        <v>17</v>
      </c>
      <c r="E365" s="3" t="e">
        <f>SUMIFS('Billing Details'!T:T,'Billing Details'!D:D,'Billing Details'!$J$2,'Billing Details'!B:B,'Billing Details'!C365) * 100/ SUMIFS(I:I,'Billing Details'!D:D,'Billing Details'!$J$2,'Billing Details'!B:B,'Billing Details'!C365)</f>
        <v>#DIV/0!</v>
      </c>
      <c r="F365" s="2">
        <v>10000</v>
      </c>
      <c r="G365" s="2">
        <v>3</v>
      </c>
      <c r="H365" s="2" t="s">
        <v>17</v>
      </c>
      <c r="I365" s="2">
        <f t="shared" si="5"/>
        <v>30000</v>
      </c>
      <c r="J365" s="2"/>
      <c r="K365" s="2"/>
      <c r="L365" s="2"/>
      <c r="M365" s="2"/>
      <c r="N365" s="2"/>
      <c r="O365" s="2">
        <v>319</v>
      </c>
      <c r="P365" s="6">
        <v>43890</v>
      </c>
      <c r="Q365" s="6">
        <v>43893</v>
      </c>
      <c r="R365" s="2" t="s">
        <v>1696</v>
      </c>
      <c r="S365" s="2" t="b">
        <v>1</v>
      </c>
      <c r="T365" s="2">
        <v>26951.94</v>
      </c>
    </row>
    <row r="366" spans="1:20" ht="14.25" customHeight="1">
      <c r="A366" s="2" t="s">
        <v>503</v>
      </c>
      <c r="B366" s="3" t="s">
        <v>1680</v>
      </c>
      <c r="C366" s="3"/>
      <c r="D366" s="2" t="s">
        <v>11</v>
      </c>
      <c r="E366" s="3" t="e">
        <f>SUMIFS('Billing Details'!T:T,'Billing Details'!D:D,'Billing Details'!$J$2,'Billing Details'!B:B,'Billing Details'!C366) * 100/ SUMIFS(I:I,'Billing Details'!D:D,'Billing Details'!$J$2,'Billing Details'!B:B,'Billing Details'!C366)</f>
        <v>#DIV/0!</v>
      </c>
      <c r="F366" s="2">
        <v>500</v>
      </c>
      <c r="G366" s="2">
        <v>1</v>
      </c>
      <c r="H366" s="2" t="s">
        <v>11</v>
      </c>
      <c r="I366" s="2">
        <f t="shared" si="5"/>
        <v>500</v>
      </c>
      <c r="J366" s="2"/>
      <c r="K366" s="2"/>
      <c r="L366" s="2"/>
      <c r="M366" s="2"/>
      <c r="N366" s="2"/>
      <c r="O366" s="2">
        <v>225</v>
      </c>
      <c r="P366" s="6">
        <v>44045</v>
      </c>
      <c r="Q366" s="6">
        <v>44050</v>
      </c>
      <c r="R366" s="2" t="s">
        <v>1696</v>
      </c>
      <c r="S366" s="2" t="b">
        <v>1</v>
      </c>
      <c r="T366" s="2">
        <v>440.1</v>
      </c>
    </row>
    <row r="367" spans="1:20" ht="14.25" customHeight="1">
      <c r="A367" s="2" t="s">
        <v>504</v>
      </c>
      <c r="B367" s="3" t="s">
        <v>1680</v>
      </c>
      <c r="C367" s="3"/>
      <c r="D367" s="2" t="s">
        <v>51</v>
      </c>
      <c r="E367" s="3" t="e">
        <f>SUMIFS('Billing Details'!T:T,'Billing Details'!D:D,'Billing Details'!$J$2,'Billing Details'!B:B,'Billing Details'!C367) * 100/ SUMIFS(I:I,'Billing Details'!D:D,'Billing Details'!$J$2,'Billing Details'!B:B,'Billing Details'!C367)</f>
        <v>#DIV/0!</v>
      </c>
      <c r="F367" s="2">
        <v>500</v>
      </c>
      <c r="G367" s="2">
        <v>2</v>
      </c>
      <c r="H367" s="2" t="s">
        <v>51</v>
      </c>
      <c r="I367" s="2">
        <f t="shared" si="5"/>
        <v>1000</v>
      </c>
      <c r="J367" s="2"/>
      <c r="K367" s="2"/>
      <c r="L367" s="2"/>
      <c r="M367" s="2"/>
      <c r="N367" s="2"/>
      <c r="O367" s="2">
        <v>451</v>
      </c>
      <c r="P367" s="6">
        <v>44301</v>
      </c>
      <c r="Q367" s="6">
        <v>44304</v>
      </c>
      <c r="S367" s="2" t="b">
        <v>0</v>
      </c>
      <c r="T367" s="2" t="s">
        <v>1681</v>
      </c>
    </row>
    <row r="368" spans="1:20" ht="14.25" customHeight="1">
      <c r="A368" s="2" t="s">
        <v>505</v>
      </c>
      <c r="B368" s="3" t="s">
        <v>1688</v>
      </c>
      <c r="C368" s="3"/>
      <c r="D368" s="2" t="s">
        <v>51</v>
      </c>
      <c r="E368" s="3" t="e">
        <f>SUMIFS('Billing Details'!T:T,'Billing Details'!D:D,'Billing Details'!$J$2,'Billing Details'!B:B,'Billing Details'!C368) * 100/ SUMIFS(I:I,'Billing Details'!D:D,'Billing Details'!$J$2,'Billing Details'!B:B,'Billing Details'!C368)</f>
        <v>#DIV/0!</v>
      </c>
      <c r="F368" s="2">
        <v>10000</v>
      </c>
      <c r="G368" s="2">
        <v>2</v>
      </c>
      <c r="H368" s="2" t="s">
        <v>51</v>
      </c>
      <c r="I368" s="2">
        <f t="shared" si="5"/>
        <v>20000</v>
      </c>
      <c r="J368" s="2"/>
      <c r="K368" s="2"/>
      <c r="L368" s="2"/>
      <c r="M368" s="2"/>
      <c r="N368" s="2"/>
      <c r="O368" s="2">
        <v>360</v>
      </c>
      <c r="P368" s="6">
        <v>43722</v>
      </c>
      <c r="Q368" s="6">
        <v>43728</v>
      </c>
      <c r="R368" s="2" t="s">
        <v>1696</v>
      </c>
      <c r="S368" s="2" t="b">
        <v>1</v>
      </c>
      <c r="T368" s="2">
        <v>16143.4</v>
      </c>
    </row>
    <row r="369" spans="1:20" ht="14.25" customHeight="1">
      <c r="A369" s="2" t="s">
        <v>506</v>
      </c>
      <c r="B369" s="3" t="s">
        <v>1707</v>
      </c>
      <c r="C369" s="3"/>
      <c r="D369" s="2" t="s">
        <v>17</v>
      </c>
      <c r="E369" s="3" t="e">
        <f>SUMIFS('Billing Details'!T:T,'Billing Details'!D:D,'Billing Details'!$J$2,'Billing Details'!B:B,'Billing Details'!C369) * 100/ SUMIFS(I:I,'Billing Details'!D:D,'Billing Details'!$J$2,'Billing Details'!B:B,'Billing Details'!C369)</f>
        <v>#DIV/0!</v>
      </c>
      <c r="F369" s="2">
        <v>100</v>
      </c>
      <c r="G369" s="2">
        <v>1</v>
      </c>
      <c r="H369" s="2" t="s">
        <v>17</v>
      </c>
      <c r="I369" s="2">
        <f t="shared" si="5"/>
        <v>100</v>
      </c>
      <c r="J369" s="2"/>
      <c r="K369" s="2"/>
      <c r="L369" s="2"/>
      <c r="M369" s="2"/>
      <c r="N369" s="2"/>
      <c r="O369" s="2">
        <v>457</v>
      </c>
      <c r="P369" s="6">
        <v>44578</v>
      </c>
      <c r="Q369" s="6">
        <v>44581</v>
      </c>
      <c r="R369" s="2" t="s">
        <v>1683</v>
      </c>
      <c r="S369" s="2" t="b">
        <v>1</v>
      </c>
      <c r="T369" s="2">
        <v>65.930000000000007</v>
      </c>
    </row>
    <row r="370" spans="1:20" ht="14.25" customHeight="1">
      <c r="A370" s="2" t="s">
        <v>507</v>
      </c>
      <c r="B370" s="3" t="s">
        <v>1680</v>
      </c>
      <c r="C370" s="3"/>
      <c r="D370" s="2" t="s">
        <v>17</v>
      </c>
      <c r="E370" s="3" t="e">
        <f>SUMIFS('Billing Details'!T:T,'Billing Details'!D:D,'Billing Details'!$J$2,'Billing Details'!B:B,'Billing Details'!C370) * 100/ SUMIFS(I:I,'Billing Details'!D:D,'Billing Details'!$J$2,'Billing Details'!B:B,'Billing Details'!C370)</f>
        <v>#DIV/0!</v>
      </c>
      <c r="F370" s="2">
        <v>500</v>
      </c>
      <c r="G370" s="2">
        <v>1</v>
      </c>
      <c r="H370" s="2" t="s">
        <v>17</v>
      </c>
      <c r="I370" s="2">
        <f t="shared" si="5"/>
        <v>500</v>
      </c>
      <c r="J370" s="2"/>
      <c r="K370" s="2"/>
      <c r="L370" s="2"/>
      <c r="M370" s="2"/>
      <c r="N370" s="2"/>
      <c r="O370" s="2">
        <v>434</v>
      </c>
      <c r="P370" s="6">
        <v>44002</v>
      </c>
      <c r="Q370" s="6">
        <v>44006</v>
      </c>
      <c r="S370" s="2" t="b">
        <v>0</v>
      </c>
      <c r="T370" s="2" t="s">
        <v>1681</v>
      </c>
    </row>
    <row r="371" spans="1:20" ht="14.25" customHeight="1">
      <c r="A371" s="2" t="s">
        <v>508</v>
      </c>
      <c r="B371" s="3" t="s">
        <v>1689</v>
      </c>
      <c r="C371" s="3"/>
      <c r="D371" s="2" t="s">
        <v>17</v>
      </c>
      <c r="E371" s="3" t="e">
        <f>SUMIFS('Billing Details'!T:T,'Billing Details'!D:D,'Billing Details'!$J$2,'Billing Details'!B:B,'Billing Details'!C371) * 100/ SUMIFS(I:I,'Billing Details'!D:D,'Billing Details'!$J$2,'Billing Details'!B:B,'Billing Details'!C371)</f>
        <v>#DIV/0!</v>
      </c>
      <c r="F371" s="2">
        <v>18000</v>
      </c>
      <c r="G371" s="2">
        <v>4</v>
      </c>
      <c r="H371" s="2" t="s">
        <v>17</v>
      </c>
      <c r="I371" s="2">
        <f t="shared" si="5"/>
        <v>72000</v>
      </c>
      <c r="J371" s="2"/>
      <c r="K371" s="2"/>
      <c r="L371" s="2"/>
      <c r="M371" s="2"/>
      <c r="N371" s="2"/>
      <c r="O371" s="2">
        <v>188</v>
      </c>
      <c r="P371" s="6">
        <v>43877</v>
      </c>
      <c r="Q371" s="6">
        <v>43880</v>
      </c>
      <c r="S371" s="2" t="b">
        <v>0</v>
      </c>
      <c r="T371" s="2" t="s">
        <v>1681</v>
      </c>
    </row>
    <row r="372" spans="1:20" ht="14.25" customHeight="1">
      <c r="A372" s="2" t="s">
        <v>509</v>
      </c>
      <c r="B372" s="3" t="s">
        <v>1689</v>
      </c>
      <c r="C372" s="3"/>
      <c r="D372" s="2" t="s">
        <v>29</v>
      </c>
      <c r="E372" s="3" t="e">
        <f>SUMIFS('Billing Details'!T:T,'Billing Details'!D:D,'Billing Details'!$J$2,'Billing Details'!B:B,'Billing Details'!C372) * 100/ SUMIFS(I:I,'Billing Details'!D:D,'Billing Details'!$J$2,'Billing Details'!B:B,'Billing Details'!C372)</f>
        <v>#DIV/0!</v>
      </c>
      <c r="F372" s="2">
        <v>18000</v>
      </c>
      <c r="G372" s="2">
        <v>4</v>
      </c>
      <c r="H372" s="2" t="s">
        <v>29</v>
      </c>
      <c r="I372" s="2">
        <f t="shared" si="5"/>
        <v>72000</v>
      </c>
      <c r="J372" s="2"/>
      <c r="K372" s="2"/>
      <c r="L372" s="2"/>
      <c r="M372" s="2"/>
      <c r="N372" s="2"/>
      <c r="O372" s="2">
        <v>321</v>
      </c>
      <c r="P372" s="6">
        <v>44944</v>
      </c>
      <c r="Q372" s="6">
        <v>44946</v>
      </c>
      <c r="R372" s="2" t="s">
        <v>1685</v>
      </c>
      <c r="S372" s="2" t="b">
        <v>1</v>
      </c>
      <c r="T372" s="2">
        <v>54838.92</v>
      </c>
    </row>
    <row r="373" spans="1:20" ht="14.25" customHeight="1">
      <c r="A373" s="2" t="s">
        <v>511</v>
      </c>
      <c r="B373" s="3" t="s">
        <v>1680</v>
      </c>
      <c r="C373" s="3"/>
      <c r="D373" s="2" t="s">
        <v>29</v>
      </c>
      <c r="E373" s="3" t="e">
        <f>SUMIFS('Billing Details'!T:T,'Billing Details'!D:D,'Billing Details'!$J$2,'Billing Details'!B:B,'Billing Details'!C373) * 100/ SUMIFS(I:I,'Billing Details'!D:D,'Billing Details'!$J$2,'Billing Details'!B:B,'Billing Details'!C373)</f>
        <v>#DIV/0!</v>
      </c>
      <c r="F373" s="2">
        <v>500</v>
      </c>
      <c r="G373" s="2">
        <v>1</v>
      </c>
      <c r="H373" s="2" t="s">
        <v>29</v>
      </c>
      <c r="I373" s="2">
        <f t="shared" si="5"/>
        <v>500</v>
      </c>
      <c r="J373" s="2"/>
      <c r="K373" s="2"/>
      <c r="L373" s="2"/>
      <c r="M373" s="2"/>
      <c r="N373" s="2"/>
      <c r="O373" s="2">
        <v>427</v>
      </c>
      <c r="P373" s="6">
        <v>44473</v>
      </c>
      <c r="Q373" s="6">
        <v>44478</v>
      </c>
      <c r="S373" s="2" t="b">
        <v>0</v>
      </c>
      <c r="T373" s="2" t="s">
        <v>1681</v>
      </c>
    </row>
    <row r="374" spans="1:20" ht="14.25" customHeight="1">
      <c r="A374" s="2" t="s">
        <v>512</v>
      </c>
      <c r="B374" s="3" t="s">
        <v>1697</v>
      </c>
      <c r="C374" s="3"/>
      <c r="D374" s="2" t="s">
        <v>17</v>
      </c>
      <c r="E374" s="3" t="e">
        <f>SUMIFS('Billing Details'!T:T,'Billing Details'!D:D,'Billing Details'!$J$2,'Billing Details'!B:B,'Billing Details'!C374) * 100/ SUMIFS(I:I,'Billing Details'!D:D,'Billing Details'!$J$2,'Billing Details'!B:B,'Billing Details'!C374)</f>
        <v>#DIV/0!</v>
      </c>
      <c r="F374" s="2">
        <v>20000</v>
      </c>
      <c r="G374" s="2">
        <v>12</v>
      </c>
      <c r="H374" s="2" t="s">
        <v>17</v>
      </c>
      <c r="I374" s="2">
        <f t="shared" si="5"/>
        <v>240000</v>
      </c>
      <c r="J374" s="2"/>
      <c r="K374" s="2"/>
      <c r="L374" s="2"/>
      <c r="M374" s="2"/>
      <c r="N374" s="2"/>
      <c r="O374" s="2">
        <v>138</v>
      </c>
      <c r="P374" s="6">
        <v>44497</v>
      </c>
      <c r="Q374" s="6">
        <v>44502</v>
      </c>
      <c r="R374" s="2" t="s">
        <v>1685</v>
      </c>
      <c r="S374" s="2" t="b">
        <v>1</v>
      </c>
      <c r="T374" s="2">
        <v>196046.63999999998</v>
      </c>
    </row>
    <row r="375" spans="1:20" ht="14.25" customHeight="1">
      <c r="A375" s="2" t="s">
        <v>513</v>
      </c>
      <c r="B375" s="3" t="s">
        <v>1682</v>
      </c>
      <c r="C375" s="3"/>
      <c r="D375" s="2" t="s">
        <v>11</v>
      </c>
      <c r="E375" s="3" t="e">
        <f>SUMIFS('Billing Details'!T:T,'Billing Details'!D:D,'Billing Details'!$J$2,'Billing Details'!B:B,'Billing Details'!C375) * 100/ SUMIFS(I:I,'Billing Details'!D:D,'Billing Details'!$J$2,'Billing Details'!B:B,'Billing Details'!C375)</f>
        <v>#DIV/0!</v>
      </c>
      <c r="F375" s="2" t="s">
        <v>1686</v>
      </c>
      <c r="G375" s="2">
        <v>3</v>
      </c>
      <c r="H375" s="2" t="s">
        <v>11</v>
      </c>
      <c r="I375" s="2">
        <f t="shared" si="5"/>
        <v>18000</v>
      </c>
      <c r="J375" s="2"/>
      <c r="K375" s="2"/>
      <c r="L375" s="2"/>
      <c r="M375" s="2"/>
      <c r="N375" s="2"/>
      <c r="O375" s="2">
        <v>343</v>
      </c>
      <c r="P375" s="6">
        <v>44612</v>
      </c>
      <c r="Q375" s="6">
        <v>44615</v>
      </c>
      <c r="R375" s="2" t="s">
        <v>1700</v>
      </c>
      <c r="S375" s="2" t="b">
        <v>1</v>
      </c>
      <c r="T375" s="2">
        <v>9141.42</v>
      </c>
    </row>
    <row r="376" spans="1:20" ht="14.25" customHeight="1">
      <c r="A376" s="2" t="s">
        <v>514</v>
      </c>
      <c r="B376" s="3" t="s">
        <v>1692</v>
      </c>
      <c r="C376" s="3"/>
      <c r="D376" s="2" t="s">
        <v>11</v>
      </c>
      <c r="E376" s="3" t="e">
        <f>SUMIFS('Billing Details'!T:T,'Billing Details'!D:D,'Billing Details'!$J$2,'Billing Details'!B:B,'Billing Details'!C376) * 100/ SUMIFS(I:I,'Billing Details'!D:D,'Billing Details'!$J$2,'Billing Details'!B:B,'Billing Details'!C376)</f>
        <v>#DIV/0!</v>
      </c>
      <c r="F376" s="2">
        <v>8000</v>
      </c>
      <c r="G376" s="2">
        <v>2</v>
      </c>
      <c r="H376" s="2" t="s">
        <v>11</v>
      </c>
      <c r="I376" s="2">
        <f t="shared" si="5"/>
        <v>16000</v>
      </c>
      <c r="J376" s="2"/>
      <c r="K376" s="2"/>
      <c r="L376" s="2"/>
      <c r="M376" s="2"/>
      <c r="N376" s="2"/>
      <c r="O376" s="2">
        <v>341</v>
      </c>
      <c r="P376" s="6">
        <v>45165</v>
      </c>
      <c r="Q376" s="6">
        <v>45170</v>
      </c>
      <c r="R376" s="2" t="s">
        <v>1679</v>
      </c>
      <c r="S376" s="2" t="b">
        <v>1</v>
      </c>
      <c r="T376" s="2">
        <v>13267.3</v>
      </c>
    </row>
    <row r="377" spans="1:20" ht="14.25" customHeight="1">
      <c r="A377" s="2" t="s">
        <v>515</v>
      </c>
      <c r="B377" s="3" t="s">
        <v>1705</v>
      </c>
      <c r="C377" s="3"/>
      <c r="D377" s="2" t="s">
        <v>17</v>
      </c>
      <c r="E377" s="3" t="e">
        <f>SUMIFS('Billing Details'!T:T,'Billing Details'!D:D,'Billing Details'!$J$2,'Billing Details'!B:B,'Billing Details'!C377) * 100/ SUMIFS(I:I,'Billing Details'!D:D,'Billing Details'!$J$2,'Billing Details'!B:B,'Billing Details'!C377)</f>
        <v>#DIV/0!</v>
      </c>
      <c r="F377" s="2">
        <v>800</v>
      </c>
      <c r="G377" s="2">
        <v>1</v>
      </c>
      <c r="H377" s="2" t="s">
        <v>17</v>
      </c>
      <c r="I377" s="2">
        <f t="shared" si="5"/>
        <v>800</v>
      </c>
      <c r="J377" s="2"/>
      <c r="K377" s="2"/>
      <c r="L377" s="2"/>
      <c r="M377" s="2"/>
      <c r="N377" s="2"/>
      <c r="O377" s="2">
        <v>318</v>
      </c>
      <c r="P377" s="6">
        <v>44000</v>
      </c>
      <c r="Q377" s="6">
        <v>44006</v>
      </c>
      <c r="R377" s="2" t="s">
        <v>1685</v>
      </c>
      <c r="S377" s="2" t="b">
        <v>1</v>
      </c>
      <c r="T377" s="2">
        <v>698.61</v>
      </c>
    </row>
    <row r="378" spans="1:20" ht="14.25" customHeight="1">
      <c r="A378" s="2" t="s">
        <v>517</v>
      </c>
      <c r="B378" s="3" t="s">
        <v>1689</v>
      </c>
      <c r="C378" s="3"/>
      <c r="D378" s="2" t="s">
        <v>11</v>
      </c>
      <c r="E378" s="3" t="e">
        <f>SUMIFS('Billing Details'!T:T,'Billing Details'!D:D,'Billing Details'!$J$2,'Billing Details'!B:B,'Billing Details'!C378) * 100/ SUMIFS(I:I,'Billing Details'!D:D,'Billing Details'!$J$2,'Billing Details'!B:B,'Billing Details'!C378)</f>
        <v>#DIV/0!</v>
      </c>
      <c r="F378" s="2" t="s">
        <v>1690</v>
      </c>
      <c r="G378" s="2">
        <v>4</v>
      </c>
      <c r="H378" s="2" t="s">
        <v>11</v>
      </c>
      <c r="I378" s="2">
        <f t="shared" si="5"/>
        <v>72000</v>
      </c>
      <c r="J378" s="2"/>
      <c r="K378" s="2"/>
      <c r="L378" s="2"/>
      <c r="M378" s="2"/>
      <c r="N378" s="2"/>
      <c r="O378" s="2">
        <v>403</v>
      </c>
      <c r="P378" s="6">
        <v>44157</v>
      </c>
      <c r="Q378" s="6">
        <v>44160</v>
      </c>
      <c r="S378" s="2" t="b">
        <v>0</v>
      </c>
      <c r="T378" s="2" t="s">
        <v>1681</v>
      </c>
    </row>
    <row r="379" spans="1:20" ht="14.25" customHeight="1">
      <c r="A379" s="2" t="s">
        <v>519</v>
      </c>
      <c r="B379" s="3" t="s">
        <v>1688</v>
      </c>
      <c r="C379" s="3"/>
      <c r="D379" s="2" t="s">
        <v>17</v>
      </c>
      <c r="E379" s="3" t="e">
        <f>SUMIFS('Billing Details'!T:T,'Billing Details'!D:D,'Billing Details'!$J$2,'Billing Details'!B:B,'Billing Details'!C379) * 100/ SUMIFS(I:I,'Billing Details'!D:D,'Billing Details'!$J$2,'Billing Details'!B:B,'Billing Details'!C379)</f>
        <v>#DIV/0!</v>
      </c>
      <c r="F379" s="2" t="s">
        <v>1703</v>
      </c>
      <c r="G379" s="2">
        <v>3</v>
      </c>
      <c r="H379" s="2" t="s">
        <v>17</v>
      </c>
      <c r="I379" s="2">
        <f t="shared" si="5"/>
        <v>30000</v>
      </c>
      <c r="J379" s="2"/>
      <c r="K379" s="2"/>
      <c r="L379" s="2"/>
      <c r="M379" s="2"/>
      <c r="N379" s="2"/>
      <c r="O379" s="2">
        <v>204</v>
      </c>
      <c r="P379" s="6">
        <v>44967</v>
      </c>
      <c r="Q379" s="6">
        <v>44969</v>
      </c>
      <c r="R379" s="2" t="s">
        <v>1696</v>
      </c>
      <c r="S379" s="2" t="b">
        <v>1</v>
      </c>
      <c r="T379" s="2">
        <v>23847.09</v>
      </c>
    </row>
    <row r="380" spans="1:20" ht="14.25" customHeight="1">
      <c r="A380" s="2" t="s">
        <v>520</v>
      </c>
      <c r="B380" s="3" t="s">
        <v>1684</v>
      </c>
      <c r="C380" s="3"/>
      <c r="D380" s="2" t="s">
        <v>11</v>
      </c>
      <c r="E380" s="3" t="e">
        <f>SUMIFS('Billing Details'!T:T,'Billing Details'!D:D,'Billing Details'!$J$2,'Billing Details'!B:B,'Billing Details'!C380) * 100/ SUMIFS(I:I,'Billing Details'!D:D,'Billing Details'!$J$2,'Billing Details'!B:B,'Billing Details'!C380)</f>
        <v>#DIV/0!</v>
      </c>
      <c r="F380" s="2" t="s">
        <v>1702</v>
      </c>
      <c r="G380" s="2">
        <v>7</v>
      </c>
      <c r="H380" s="2" t="s">
        <v>11</v>
      </c>
      <c r="I380" s="2">
        <f t="shared" si="5"/>
        <v>21000</v>
      </c>
      <c r="J380" s="2"/>
      <c r="K380" s="2"/>
      <c r="L380" s="2"/>
      <c r="M380" s="2"/>
      <c r="N380" s="2"/>
      <c r="O380" s="2">
        <v>368</v>
      </c>
      <c r="P380" s="6">
        <v>44350</v>
      </c>
      <c r="Q380" s="6">
        <v>44356</v>
      </c>
      <c r="S380" s="2" t="b">
        <v>0</v>
      </c>
      <c r="T380" s="2" t="s">
        <v>1681</v>
      </c>
    </row>
    <row r="381" spans="1:20" ht="14.25" customHeight="1">
      <c r="A381" s="2" t="s">
        <v>521</v>
      </c>
      <c r="B381" s="3" t="s">
        <v>1707</v>
      </c>
      <c r="C381" s="3"/>
      <c r="D381" s="2" t="s">
        <v>51</v>
      </c>
      <c r="E381" s="3" t="e">
        <f>SUMIFS('Billing Details'!T:T,'Billing Details'!D:D,'Billing Details'!$J$2,'Billing Details'!B:B,'Billing Details'!C381) * 100/ SUMIFS(I:I,'Billing Details'!D:D,'Billing Details'!$J$2,'Billing Details'!B:B,'Billing Details'!C381)</f>
        <v>#DIV/0!</v>
      </c>
      <c r="F381" s="2">
        <v>100</v>
      </c>
      <c r="G381" s="2">
        <v>1</v>
      </c>
      <c r="H381" s="2" t="s">
        <v>51</v>
      </c>
      <c r="I381" s="2">
        <f t="shared" si="5"/>
        <v>100</v>
      </c>
      <c r="J381" s="2"/>
      <c r="K381" s="2"/>
      <c r="L381" s="2"/>
      <c r="M381" s="2"/>
      <c r="N381" s="2"/>
      <c r="O381" s="2">
        <v>492</v>
      </c>
      <c r="P381" s="6">
        <v>44744</v>
      </c>
      <c r="Q381" s="6">
        <v>44747</v>
      </c>
      <c r="S381" s="2" t="b">
        <v>0</v>
      </c>
      <c r="T381" s="2" t="s">
        <v>1681</v>
      </c>
    </row>
    <row r="382" spans="1:20" ht="14.25" customHeight="1">
      <c r="A382" s="2" t="s">
        <v>523</v>
      </c>
      <c r="B382" s="3" t="s">
        <v>1689</v>
      </c>
      <c r="C382" s="3"/>
      <c r="D382" s="2" t="s">
        <v>51</v>
      </c>
      <c r="E382" s="3" t="e">
        <f>SUMIFS('Billing Details'!T:T,'Billing Details'!D:D,'Billing Details'!$J$2,'Billing Details'!B:B,'Billing Details'!C382) * 100/ SUMIFS(I:I,'Billing Details'!D:D,'Billing Details'!$J$2,'Billing Details'!B:B,'Billing Details'!C382)</f>
        <v>#DIV/0!</v>
      </c>
      <c r="F382" s="2">
        <v>18000</v>
      </c>
      <c r="G382" s="2">
        <v>5</v>
      </c>
      <c r="H382" s="2" t="s">
        <v>51</v>
      </c>
      <c r="I382" s="2">
        <f t="shared" si="5"/>
        <v>90000</v>
      </c>
      <c r="J382" s="2"/>
      <c r="K382" s="2"/>
      <c r="L382" s="2"/>
      <c r="M382" s="2"/>
      <c r="N382" s="2"/>
      <c r="O382" s="2">
        <v>468</v>
      </c>
      <c r="P382" s="6">
        <v>45360</v>
      </c>
      <c r="Q382" s="6">
        <v>45362</v>
      </c>
      <c r="R382" s="2" t="s">
        <v>1696</v>
      </c>
      <c r="S382" s="2" t="b">
        <v>1</v>
      </c>
      <c r="T382" s="2">
        <v>45637.1</v>
      </c>
    </row>
    <row r="383" spans="1:20" ht="14.25" customHeight="1">
      <c r="A383" s="2" t="s">
        <v>524</v>
      </c>
      <c r="B383" s="3" t="s">
        <v>1682</v>
      </c>
      <c r="C383" s="3"/>
      <c r="D383" s="2" t="s">
        <v>29</v>
      </c>
      <c r="E383" s="3" t="e">
        <f>SUMIFS('Billing Details'!T:T,'Billing Details'!D:D,'Billing Details'!$J$2,'Billing Details'!B:B,'Billing Details'!C383) * 100/ SUMIFS(I:I,'Billing Details'!D:D,'Billing Details'!$J$2,'Billing Details'!B:B,'Billing Details'!C383)</f>
        <v>#DIV/0!</v>
      </c>
      <c r="F383" s="2">
        <v>6000</v>
      </c>
      <c r="G383" s="2">
        <v>3</v>
      </c>
      <c r="H383" s="2" t="s">
        <v>29</v>
      </c>
      <c r="I383" s="2">
        <f t="shared" si="5"/>
        <v>18000</v>
      </c>
      <c r="J383" s="2"/>
      <c r="K383" s="2"/>
      <c r="L383" s="2"/>
      <c r="M383" s="2"/>
      <c r="N383" s="2"/>
      <c r="O383" s="2">
        <v>459</v>
      </c>
      <c r="P383" s="6">
        <v>44009</v>
      </c>
      <c r="Q383" s="6">
        <v>44014</v>
      </c>
      <c r="R383" s="2" t="s">
        <v>1685</v>
      </c>
      <c r="S383" s="2" t="b">
        <v>1</v>
      </c>
      <c r="T383" s="2">
        <v>11172.539999999999</v>
      </c>
    </row>
    <row r="384" spans="1:20" ht="14.25" customHeight="1">
      <c r="A384" s="2" t="s">
        <v>525</v>
      </c>
      <c r="B384" s="3" t="s">
        <v>1691</v>
      </c>
      <c r="C384" s="3"/>
      <c r="D384" s="2" t="s">
        <v>51</v>
      </c>
      <c r="E384" s="3" t="e">
        <f>SUMIFS('Billing Details'!T:T,'Billing Details'!D:D,'Billing Details'!$J$2,'Billing Details'!B:B,'Billing Details'!C384) * 100/ SUMIFS(I:I,'Billing Details'!D:D,'Billing Details'!$J$2,'Billing Details'!B:B,'Billing Details'!C384)</f>
        <v>#DIV/0!</v>
      </c>
      <c r="F384" s="2">
        <v>25000</v>
      </c>
      <c r="G384" s="2">
        <v>10</v>
      </c>
      <c r="H384" s="2" t="s">
        <v>51</v>
      </c>
      <c r="I384" s="2">
        <f t="shared" si="5"/>
        <v>250000</v>
      </c>
      <c r="J384" s="2"/>
      <c r="K384" s="2"/>
      <c r="L384" s="2"/>
      <c r="M384" s="2"/>
      <c r="N384" s="2"/>
      <c r="O384" s="2">
        <v>165</v>
      </c>
      <c r="P384" s="6">
        <v>43970</v>
      </c>
      <c r="Q384" s="6">
        <v>43972</v>
      </c>
      <c r="S384" s="2" t="b">
        <v>0</v>
      </c>
      <c r="T384" s="2" t="s">
        <v>1681</v>
      </c>
    </row>
    <row r="385" spans="1:20" ht="14.25" customHeight="1">
      <c r="A385" s="2" t="s">
        <v>527</v>
      </c>
      <c r="B385" s="3" t="s">
        <v>1707</v>
      </c>
      <c r="C385" s="3"/>
      <c r="D385" s="2" t="s">
        <v>51</v>
      </c>
      <c r="E385" s="3" t="e">
        <f>SUMIFS('Billing Details'!T:T,'Billing Details'!D:D,'Billing Details'!$J$2,'Billing Details'!B:B,'Billing Details'!C385) * 100/ SUMIFS(I:I,'Billing Details'!D:D,'Billing Details'!$J$2,'Billing Details'!B:B,'Billing Details'!C385)</f>
        <v>#DIV/0!</v>
      </c>
      <c r="F385" s="2">
        <v>100</v>
      </c>
      <c r="G385" s="2">
        <v>1</v>
      </c>
      <c r="H385" s="2" t="s">
        <v>51</v>
      </c>
      <c r="I385" s="2">
        <f t="shared" si="5"/>
        <v>100</v>
      </c>
      <c r="J385" s="2"/>
      <c r="K385" s="2"/>
      <c r="L385" s="2"/>
      <c r="M385" s="2"/>
      <c r="N385" s="2"/>
      <c r="O385" s="2">
        <v>343</v>
      </c>
      <c r="P385" s="6">
        <v>43838</v>
      </c>
      <c r="Q385" s="6">
        <v>43844</v>
      </c>
      <c r="R385" s="2" t="s">
        <v>1683</v>
      </c>
      <c r="S385" s="2" t="b">
        <v>1</v>
      </c>
      <c r="T385" s="2">
        <v>57.71</v>
      </c>
    </row>
    <row r="386" spans="1:20" ht="14.25" customHeight="1">
      <c r="A386" s="2" t="s">
        <v>529</v>
      </c>
      <c r="B386" s="3" t="s">
        <v>1688</v>
      </c>
      <c r="C386" s="3"/>
      <c r="D386" s="2" t="s">
        <v>17</v>
      </c>
      <c r="E386" s="3" t="e">
        <f>SUMIFS('Billing Details'!T:T,'Billing Details'!D:D,'Billing Details'!$J$2,'Billing Details'!B:B,'Billing Details'!C386) * 100/ SUMIFS(I:I,'Billing Details'!D:D,'Billing Details'!$J$2,'Billing Details'!B:B,'Billing Details'!C386)</f>
        <v>#DIV/0!</v>
      </c>
      <c r="F386" s="2">
        <v>10000</v>
      </c>
      <c r="G386" s="2">
        <v>3</v>
      </c>
      <c r="H386" s="2" t="s">
        <v>17</v>
      </c>
      <c r="I386" s="2">
        <f t="shared" si="5"/>
        <v>30000</v>
      </c>
      <c r="J386" s="2"/>
      <c r="K386" s="2"/>
      <c r="L386" s="2"/>
      <c r="M386" s="2"/>
      <c r="N386" s="2"/>
      <c r="O386" s="2">
        <v>449</v>
      </c>
      <c r="P386" s="6">
        <v>45351</v>
      </c>
      <c r="Q386" s="6">
        <v>45356</v>
      </c>
      <c r="R386" s="2" t="s">
        <v>1696</v>
      </c>
      <c r="S386" s="2" t="b">
        <v>1</v>
      </c>
      <c r="T386" s="2">
        <v>15793.41</v>
      </c>
    </row>
    <row r="387" spans="1:20" ht="14.25" customHeight="1">
      <c r="A387" s="2" t="s">
        <v>531</v>
      </c>
      <c r="B387" s="3" t="s">
        <v>1693</v>
      </c>
      <c r="C387" s="3"/>
      <c r="D387" s="2" t="s">
        <v>17</v>
      </c>
      <c r="E387" s="3" t="e">
        <f>SUMIFS('Billing Details'!T:T,'Billing Details'!D:D,'Billing Details'!$J$2,'Billing Details'!B:B,'Billing Details'!C387) * 100/ SUMIFS(I:I,'Billing Details'!D:D,'Billing Details'!$J$2,'Billing Details'!B:B,'Billing Details'!C387)</f>
        <v>#DIV/0!</v>
      </c>
      <c r="F387" s="2">
        <v>15000</v>
      </c>
      <c r="G387" s="2">
        <v>4</v>
      </c>
      <c r="H387" s="2" t="s">
        <v>17</v>
      </c>
      <c r="I387" s="2">
        <f t="shared" ref="I387:I450" si="6">F387*G387</f>
        <v>60000</v>
      </c>
      <c r="J387" s="2"/>
      <c r="K387" s="2"/>
      <c r="L387" s="2"/>
      <c r="M387" s="2"/>
      <c r="N387" s="2"/>
      <c r="O387" s="2">
        <v>175</v>
      </c>
      <c r="P387" s="6">
        <v>43745</v>
      </c>
      <c r="Q387" s="6">
        <v>43750</v>
      </c>
      <c r="R387" s="2" t="s">
        <v>1683</v>
      </c>
      <c r="S387" s="2" t="b">
        <v>1</v>
      </c>
      <c r="T387" s="2">
        <v>46224.04</v>
      </c>
    </row>
    <row r="388" spans="1:20" ht="14.25" customHeight="1">
      <c r="A388" s="2" t="s">
        <v>532</v>
      </c>
      <c r="B388" s="3" t="s">
        <v>1692</v>
      </c>
      <c r="C388" s="3"/>
      <c r="D388" s="2" t="s">
        <v>17</v>
      </c>
      <c r="E388" s="3" t="e">
        <f>SUMIFS('Billing Details'!T:T,'Billing Details'!D:D,'Billing Details'!$J$2,'Billing Details'!B:B,'Billing Details'!C388) * 100/ SUMIFS(I:I,'Billing Details'!D:D,'Billing Details'!$J$2,'Billing Details'!B:B,'Billing Details'!C388)</f>
        <v>#DIV/0!</v>
      </c>
      <c r="F388" s="2" t="s">
        <v>1704</v>
      </c>
      <c r="G388" s="2">
        <v>3</v>
      </c>
      <c r="H388" s="2" t="s">
        <v>17</v>
      </c>
      <c r="I388" s="2">
        <f t="shared" si="6"/>
        <v>24000</v>
      </c>
      <c r="J388" s="2"/>
      <c r="K388" s="2"/>
      <c r="L388" s="2"/>
      <c r="M388" s="2"/>
      <c r="N388" s="2"/>
      <c r="O388" s="2">
        <v>456</v>
      </c>
      <c r="P388" s="6">
        <v>45406</v>
      </c>
      <c r="Q388" s="6">
        <v>45410</v>
      </c>
      <c r="R388" s="2" t="s">
        <v>1696</v>
      </c>
      <c r="S388" s="2" t="b">
        <v>1</v>
      </c>
      <c r="T388" s="2">
        <v>15849.300000000001</v>
      </c>
    </row>
    <row r="389" spans="1:20" ht="14.25" customHeight="1">
      <c r="A389" s="2" t="s">
        <v>533</v>
      </c>
      <c r="B389" s="3" t="s">
        <v>1688</v>
      </c>
      <c r="C389" s="3"/>
      <c r="D389" s="2" t="s">
        <v>29</v>
      </c>
      <c r="E389" s="3" t="e">
        <f>SUMIFS('Billing Details'!T:T,'Billing Details'!D:D,'Billing Details'!$J$2,'Billing Details'!B:B,'Billing Details'!C389) * 100/ SUMIFS(I:I,'Billing Details'!D:D,'Billing Details'!$J$2,'Billing Details'!B:B,'Billing Details'!C389)</f>
        <v>#DIV/0!</v>
      </c>
      <c r="F389" s="2" t="s">
        <v>1703</v>
      </c>
      <c r="G389" s="2">
        <v>3</v>
      </c>
      <c r="H389" s="2" t="s">
        <v>29</v>
      </c>
      <c r="I389" s="2">
        <f t="shared" si="6"/>
        <v>30000</v>
      </c>
      <c r="J389" s="2"/>
      <c r="K389" s="2"/>
      <c r="L389" s="2"/>
      <c r="M389" s="2"/>
      <c r="N389" s="2"/>
      <c r="O389" s="2">
        <v>395</v>
      </c>
      <c r="P389" s="6">
        <v>43939</v>
      </c>
      <c r="Q389" s="6">
        <v>43945</v>
      </c>
      <c r="R389" s="2" t="s">
        <v>1696</v>
      </c>
      <c r="S389" s="2" t="b">
        <v>1</v>
      </c>
      <c r="T389" s="2">
        <v>23214.36</v>
      </c>
    </row>
    <row r="390" spans="1:20" ht="14.25" customHeight="1">
      <c r="A390" s="2" t="s">
        <v>534</v>
      </c>
      <c r="B390" s="3" t="s">
        <v>1692</v>
      </c>
      <c r="C390" s="3"/>
      <c r="D390" s="2" t="s">
        <v>29</v>
      </c>
      <c r="E390" s="3" t="e">
        <f>SUMIFS('Billing Details'!T:T,'Billing Details'!D:D,'Billing Details'!$J$2,'Billing Details'!B:B,'Billing Details'!C390) * 100/ SUMIFS(I:I,'Billing Details'!D:D,'Billing Details'!$J$2,'Billing Details'!B:B,'Billing Details'!C390)</f>
        <v>#DIV/0!</v>
      </c>
      <c r="F390" s="2">
        <v>8000</v>
      </c>
      <c r="G390" s="2">
        <v>2</v>
      </c>
      <c r="H390" s="2" t="s">
        <v>29</v>
      </c>
      <c r="I390" s="2">
        <f t="shared" si="6"/>
        <v>16000</v>
      </c>
      <c r="J390" s="2"/>
      <c r="K390" s="2"/>
      <c r="L390" s="2"/>
      <c r="M390" s="2"/>
      <c r="N390" s="2"/>
      <c r="O390" s="2">
        <v>147</v>
      </c>
      <c r="P390" s="6">
        <v>44905</v>
      </c>
      <c r="Q390" s="6">
        <v>44910</v>
      </c>
      <c r="S390" s="2" t="b">
        <v>0</v>
      </c>
      <c r="T390" s="2" t="s">
        <v>1681</v>
      </c>
    </row>
    <row r="391" spans="1:20" ht="14.25" customHeight="1">
      <c r="A391" s="2" t="s">
        <v>535</v>
      </c>
      <c r="B391" s="3" t="s">
        <v>1693</v>
      </c>
      <c r="C391" s="3"/>
      <c r="D391" s="2" t="s">
        <v>11</v>
      </c>
      <c r="E391" s="3" t="e">
        <f>SUMIFS('Billing Details'!T:T,'Billing Details'!D:D,'Billing Details'!$J$2,'Billing Details'!B:B,'Billing Details'!C391) * 100/ SUMIFS(I:I,'Billing Details'!D:D,'Billing Details'!$J$2,'Billing Details'!B:B,'Billing Details'!C391)</f>
        <v>#DIV/0!</v>
      </c>
      <c r="F391" s="2" t="s">
        <v>1712</v>
      </c>
      <c r="G391" s="2">
        <v>5</v>
      </c>
      <c r="H391" s="2" t="s">
        <v>11</v>
      </c>
      <c r="I391" s="2">
        <f t="shared" si="6"/>
        <v>75000</v>
      </c>
      <c r="J391" s="2"/>
      <c r="K391" s="2"/>
      <c r="L391" s="2"/>
      <c r="M391" s="2"/>
      <c r="N391" s="2"/>
      <c r="O391" s="2">
        <v>495</v>
      </c>
      <c r="P391" s="6">
        <v>45217</v>
      </c>
      <c r="Q391" s="6">
        <v>45219</v>
      </c>
      <c r="R391" s="2" t="s">
        <v>1696</v>
      </c>
      <c r="S391" s="2" t="b">
        <v>1</v>
      </c>
      <c r="T391" s="2">
        <v>52324.55</v>
      </c>
    </row>
    <row r="392" spans="1:20" ht="14.25" customHeight="1">
      <c r="A392" s="2" t="s">
        <v>536</v>
      </c>
      <c r="B392" s="3" t="s">
        <v>1687</v>
      </c>
      <c r="C392" s="3"/>
      <c r="D392" s="2" t="s">
        <v>11</v>
      </c>
      <c r="E392" s="3" t="e">
        <f>SUMIFS('Billing Details'!T:T,'Billing Details'!D:D,'Billing Details'!$J$2,'Billing Details'!B:B,'Billing Details'!C392) * 100/ SUMIFS(I:I,'Billing Details'!D:D,'Billing Details'!$J$2,'Billing Details'!B:B,'Billing Details'!C392)</f>
        <v>#DIV/0!</v>
      </c>
      <c r="F392" s="2">
        <v>1000</v>
      </c>
      <c r="G392" s="2">
        <v>4</v>
      </c>
      <c r="H392" s="2" t="s">
        <v>11</v>
      </c>
      <c r="I392" s="2">
        <f t="shared" si="6"/>
        <v>4000</v>
      </c>
      <c r="J392" s="2"/>
      <c r="K392" s="2"/>
      <c r="L392" s="2"/>
      <c r="M392" s="2"/>
      <c r="N392" s="2"/>
      <c r="O392" s="2">
        <v>181</v>
      </c>
      <c r="P392" s="6">
        <v>44167</v>
      </c>
      <c r="Q392" s="6">
        <v>44171</v>
      </c>
      <c r="S392" s="2" t="b">
        <v>0</v>
      </c>
      <c r="T392" s="2" t="s">
        <v>1681</v>
      </c>
    </row>
    <row r="393" spans="1:20" ht="14.25" customHeight="1">
      <c r="A393" s="2" t="s">
        <v>537</v>
      </c>
      <c r="B393" s="3" t="s">
        <v>1691</v>
      </c>
      <c r="C393" s="3"/>
      <c r="D393" s="2" t="s">
        <v>11</v>
      </c>
      <c r="E393" s="3" t="e">
        <f>SUMIFS('Billing Details'!T:T,'Billing Details'!D:D,'Billing Details'!$J$2,'Billing Details'!B:B,'Billing Details'!C393) * 100/ SUMIFS(I:I,'Billing Details'!D:D,'Billing Details'!$J$2,'Billing Details'!B:B,'Billing Details'!C393)</f>
        <v>#DIV/0!</v>
      </c>
      <c r="F393" s="2" t="s">
        <v>1709</v>
      </c>
      <c r="G393" s="2">
        <v>10</v>
      </c>
      <c r="H393" s="2" t="s">
        <v>11</v>
      </c>
      <c r="I393" s="2">
        <f t="shared" si="6"/>
        <v>250000</v>
      </c>
      <c r="J393" s="2"/>
      <c r="K393" s="2"/>
      <c r="L393" s="2"/>
      <c r="M393" s="2"/>
      <c r="N393" s="2"/>
      <c r="O393" s="2">
        <v>424</v>
      </c>
      <c r="P393" s="6">
        <v>45219</v>
      </c>
      <c r="Q393" s="6">
        <v>45224</v>
      </c>
      <c r="R393" s="2" t="s">
        <v>1696</v>
      </c>
      <c r="S393" s="2" t="b">
        <v>1</v>
      </c>
      <c r="T393" s="2">
        <v>154333.29999999999</v>
      </c>
    </row>
    <row r="394" spans="1:20" ht="14.25" customHeight="1">
      <c r="A394" s="2" t="s">
        <v>538</v>
      </c>
      <c r="B394" s="3" t="s">
        <v>1689</v>
      </c>
      <c r="C394" s="3"/>
      <c r="D394" s="2" t="s">
        <v>29</v>
      </c>
      <c r="E394" s="3" t="e">
        <f>SUMIFS('Billing Details'!T:T,'Billing Details'!D:D,'Billing Details'!$J$2,'Billing Details'!B:B,'Billing Details'!C394) * 100/ SUMIFS(I:I,'Billing Details'!D:D,'Billing Details'!$J$2,'Billing Details'!B:B,'Billing Details'!C394)</f>
        <v>#DIV/0!</v>
      </c>
      <c r="F394" s="2">
        <v>18000</v>
      </c>
      <c r="G394" s="2">
        <v>5</v>
      </c>
      <c r="H394" s="2" t="s">
        <v>29</v>
      </c>
      <c r="I394" s="2">
        <f t="shared" si="6"/>
        <v>90000</v>
      </c>
      <c r="J394" s="2"/>
      <c r="K394" s="2"/>
      <c r="L394" s="2"/>
      <c r="M394" s="2"/>
      <c r="N394" s="2"/>
      <c r="O394" s="2">
        <v>457</v>
      </c>
      <c r="P394" s="6">
        <v>44867</v>
      </c>
      <c r="Q394" s="6">
        <v>44871</v>
      </c>
      <c r="R394" s="2" t="s">
        <v>1685</v>
      </c>
      <c r="S394" s="2" t="b">
        <v>1</v>
      </c>
      <c r="T394" s="2">
        <v>54359.3</v>
      </c>
    </row>
    <row r="395" spans="1:20" ht="14.25" customHeight="1">
      <c r="A395" s="2" t="s">
        <v>539</v>
      </c>
      <c r="B395" s="3" t="s">
        <v>1693</v>
      </c>
      <c r="C395" s="3"/>
      <c r="D395" s="2" t="s">
        <v>51</v>
      </c>
      <c r="E395" s="3" t="e">
        <f>SUMIFS('Billing Details'!T:T,'Billing Details'!D:D,'Billing Details'!$J$2,'Billing Details'!B:B,'Billing Details'!C395) * 100/ SUMIFS(I:I,'Billing Details'!D:D,'Billing Details'!$J$2,'Billing Details'!B:B,'Billing Details'!C395)</f>
        <v>#DIV/0!</v>
      </c>
      <c r="F395" s="2">
        <v>15000</v>
      </c>
      <c r="G395" s="2">
        <v>3</v>
      </c>
      <c r="H395" s="2" t="s">
        <v>51</v>
      </c>
      <c r="I395" s="2">
        <f t="shared" si="6"/>
        <v>45000</v>
      </c>
      <c r="J395" s="2"/>
      <c r="K395" s="2"/>
      <c r="L395" s="2"/>
      <c r="M395" s="2"/>
      <c r="N395" s="2"/>
      <c r="O395" s="2">
        <v>472</v>
      </c>
      <c r="P395" s="6">
        <v>45110</v>
      </c>
      <c r="Q395" s="6">
        <v>45112</v>
      </c>
      <c r="R395" s="2" t="s">
        <v>1700</v>
      </c>
      <c r="S395" s="2" t="b">
        <v>1</v>
      </c>
      <c r="T395" s="2">
        <v>34948.050000000003</v>
      </c>
    </row>
    <row r="396" spans="1:20" ht="14.25" customHeight="1">
      <c r="A396" s="2" t="s">
        <v>540</v>
      </c>
      <c r="B396" s="3" t="s">
        <v>1678</v>
      </c>
      <c r="C396" s="3"/>
      <c r="D396" s="2" t="s">
        <v>29</v>
      </c>
      <c r="E396" s="3" t="e">
        <f>SUMIFS('Billing Details'!T:T,'Billing Details'!D:D,'Billing Details'!$J$2,'Billing Details'!B:B,'Billing Details'!C396) * 100/ SUMIFS(I:I,'Billing Details'!D:D,'Billing Details'!$J$2,'Billing Details'!B:B,'Billing Details'!C396)</f>
        <v>#DIV/0!</v>
      </c>
      <c r="F396" s="2">
        <v>12000</v>
      </c>
      <c r="G396" s="2">
        <v>4</v>
      </c>
      <c r="H396" s="2" t="s">
        <v>29</v>
      </c>
      <c r="I396" s="2">
        <f t="shared" si="6"/>
        <v>48000</v>
      </c>
      <c r="J396" s="2"/>
      <c r="K396" s="2"/>
      <c r="L396" s="2"/>
      <c r="M396" s="2"/>
      <c r="N396" s="2"/>
      <c r="O396" s="2">
        <v>103</v>
      </c>
      <c r="P396" s="6">
        <v>43856</v>
      </c>
      <c r="Q396" s="6">
        <v>43859</v>
      </c>
      <c r="R396" s="2" t="s">
        <v>1700</v>
      </c>
      <c r="S396" s="2" t="b">
        <v>1</v>
      </c>
      <c r="T396" s="2">
        <v>31165.759999999998</v>
      </c>
    </row>
    <row r="397" spans="1:20" ht="14.25" customHeight="1">
      <c r="A397" s="2" t="s">
        <v>541</v>
      </c>
      <c r="B397" s="3" t="s">
        <v>1694</v>
      </c>
      <c r="C397" s="3"/>
      <c r="D397" s="2" t="s">
        <v>17</v>
      </c>
      <c r="E397" s="3" t="e">
        <f>SUMIFS('Billing Details'!T:T,'Billing Details'!D:D,'Billing Details'!$J$2,'Billing Details'!B:B,'Billing Details'!C397) * 100/ SUMIFS(I:I,'Billing Details'!D:D,'Billing Details'!$J$2,'Billing Details'!B:B,'Billing Details'!C397)</f>
        <v>#DIV/0!</v>
      </c>
      <c r="F397" s="2">
        <v>2000</v>
      </c>
      <c r="G397" s="2">
        <v>6</v>
      </c>
      <c r="H397" s="2" t="s">
        <v>17</v>
      </c>
      <c r="I397" s="2">
        <f t="shared" si="6"/>
        <v>12000</v>
      </c>
      <c r="J397" s="2"/>
      <c r="K397" s="2"/>
      <c r="L397" s="2"/>
      <c r="M397" s="2"/>
      <c r="N397" s="2"/>
      <c r="O397" s="2">
        <v>119</v>
      </c>
      <c r="P397" s="6">
        <v>44140</v>
      </c>
      <c r="Q397" s="6">
        <v>44145</v>
      </c>
      <c r="R397" s="2" t="s">
        <v>1683</v>
      </c>
      <c r="S397" s="2" t="b">
        <v>1</v>
      </c>
      <c r="T397" s="2">
        <v>9210.5399999999991</v>
      </c>
    </row>
    <row r="398" spans="1:20" ht="14.25" customHeight="1">
      <c r="A398" s="2" t="s">
        <v>543</v>
      </c>
      <c r="B398" s="3" t="s">
        <v>1705</v>
      </c>
      <c r="C398" s="3"/>
      <c r="D398" s="2" t="s">
        <v>17</v>
      </c>
      <c r="E398" s="3" t="e">
        <f>SUMIFS('Billing Details'!T:T,'Billing Details'!D:D,'Billing Details'!$J$2,'Billing Details'!B:B,'Billing Details'!C398) * 100/ SUMIFS(I:I,'Billing Details'!D:D,'Billing Details'!$J$2,'Billing Details'!B:B,'Billing Details'!C398)</f>
        <v>#DIV/0!</v>
      </c>
      <c r="F398" s="2">
        <v>800</v>
      </c>
      <c r="G398" s="2">
        <v>1</v>
      </c>
      <c r="H398" s="2" t="s">
        <v>17</v>
      </c>
      <c r="I398" s="2">
        <f t="shared" si="6"/>
        <v>800</v>
      </c>
      <c r="J398" s="2"/>
      <c r="K398" s="2"/>
      <c r="L398" s="2"/>
      <c r="M398" s="2"/>
      <c r="N398" s="2"/>
      <c r="O398" s="2">
        <v>170</v>
      </c>
      <c r="P398" s="6">
        <v>43640</v>
      </c>
      <c r="Q398" s="6">
        <v>43643</v>
      </c>
      <c r="R398" s="2" t="s">
        <v>1679</v>
      </c>
      <c r="S398" s="2" t="b">
        <v>1</v>
      </c>
      <c r="T398" s="2">
        <v>630.55999999999995</v>
      </c>
    </row>
    <row r="399" spans="1:20" ht="14.25" customHeight="1">
      <c r="A399" s="2" t="s">
        <v>544</v>
      </c>
      <c r="B399" s="3" t="s">
        <v>1682</v>
      </c>
      <c r="C399" s="3"/>
      <c r="D399" s="2" t="s">
        <v>11</v>
      </c>
      <c r="E399" s="3" t="e">
        <f>SUMIFS('Billing Details'!T:T,'Billing Details'!D:D,'Billing Details'!$J$2,'Billing Details'!B:B,'Billing Details'!C399) * 100/ SUMIFS(I:I,'Billing Details'!D:D,'Billing Details'!$J$2,'Billing Details'!B:B,'Billing Details'!C399)</f>
        <v>#DIV/0!</v>
      </c>
      <c r="F399" s="2">
        <v>6000</v>
      </c>
      <c r="G399" s="2">
        <v>4</v>
      </c>
      <c r="H399" s="2" t="s">
        <v>11</v>
      </c>
      <c r="I399" s="2">
        <f t="shared" si="6"/>
        <v>24000</v>
      </c>
      <c r="J399" s="2"/>
      <c r="K399" s="2"/>
      <c r="L399" s="2"/>
      <c r="M399" s="2"/>
      <c r="N399" s="2"/>
      <c r="O399" s="2">
        <v>359</v>
      </c>
      <c r="P399" s="6">
        <v>44842</v>
      </c>
      <c r="Q399" s="6">
        <v>44844</v>
      </c>
      <c r="R399" s="2" t="s">
        <v>1700</v>
      </c>
      <c r="S399" s="2" t="b">
        <v>1</v>
      </c>
      <c r="T399" s="2">
        <v>17480.04</v>
      </c>
    </row>
    <row r="400" spans="1:20" ht="14.25" customHeight="1">
      <c r="A400" s="2" t="s">
        <v>545</v>
      </c>
      <c r="B400" s="3" t="s">
        <v>1678</v>
      </c>
      <c r="C400" s="3"/>
      <c r="D400" s="2" t="s">
        <v>51</v>
      </c>
      <c r="E400" s="3" t="e">
        <f>SUMIFS('Billing Details'!T:T,'Billing Details'!D:D,'Billing Details'!$J$2,'Billing Details'!B:B,'Billing Details'!C400) * 100/ SUMIFS(I:I,'Billing Details'!D:D,'Billing Details'!$J$2,'Billing Details'!B:B,'Billing Details'!C400)</f>
        <v>#DIV/0!</v>
      </c>
      <c r="F400" s="2">
        <v>12000</v>
      </c>
      <c r="G400" s="2">
        <v>5</v>
      </c>
      <c r="H400" s="2" t="s">
        <v>51</v>
      </c>
      <c r="I400" s="2">
        <f t="shared" si="6"/>
        <v>60000</v>
      </c>
      <c r="J400" s="2"/>
      <c r="K400" s="2"/>
      <c r="L400" s="2"/>
      <c r="M400" s="2"/>
      <c r="N400" s="2"/>
      <c r="O400" s="2">
        <v>134</v>
      </c>
      <c r="P400" s="6">
        <v>45363</v>
      </c>
      <c r="Q400" s="6">
        <v>45366</v>
      </c>
      <c r="R400" s="2" t="s">
        <v>1685</v>
      </c>
      <c r="S400" s="2" t="b">
        <v>1</v>
      </c>
      <c r="T400" s="2">
        <v>39419.75</v>
      </c>
    </row>
    <row r="401" spans="1:20" ht="14.25" customHeight="1">
      <c r="A401" s="2" t="s">
        <v>546</v>
      </c>
      <c r="B401" s="3" t="s">
        <v>1682</v>
      </c>
      <c r="C401" s="3"/>
      <c r="D401" s="2" t="s">
        <v>17</v>
      </c>
      <c r="E401" s="3" t="e">
        <f>SUMIFS('Billing Details'!T:T,'Billing Details'!D:D,'Billing Details'!$J$2,'Billing Details'!B:B,'Billing Details'!C401) * 100/ SUMIFS(I:I,'Billing Details'!D:D,'Billing Details'!$J$2,'Billing Details'!B:B,'Billing Details'!C401)</f>
        <v>#DIV/0!</v>
      </c>
      <c r="F401" s="2">
        <v>6000</v>
      </c>
      <c r="G401" s="2">
        <v>4</v>
      </c>
      <c r="H401" s="2" t="s">
        <v>17</v>
      </c>
      <c r="I401" s="2">
        <f t="shared" si="6"/>
        <v>24000</v>
      </c>
      <c r="J401" s="2"/>
      <c r="K401" s="2"/>
      <c r="L401" s="2"/>
      <c r="M401" s="2"/>
      <c r="N401" s="2"/>
      <c r="O401" s="2">
        <v>469</v>
      </c>
      <c r="P401" s="6">
        <v>43762</v>
      </c>
      <c r="Q401" s="6">
        <v>43767</v>
      </c>
      <c r="R401" s="2" t="s">
        <v>1685</v>
      </c>
      <c r="S401" s="2" t="b">
        <v>1</v>
      </c>
      <c r="T401" s="2">
        <v>20401.560000000001</v>
      </c>
    </row>
    <row r="402" spans="1:20" ht="14.25" customHeight="1">
      <c r="A402" s="2" t="s">
        <v>547</v>
      </c>
      <c r="B402" s="3" t="s">
        <v>1678</v>
      </c>
      <c r="C402" s="3"/>
      <c r="D402" s="2" t="s">
        <v>17</v>
      </c>
      <c r="E402" s="3" t="e">
        <f>SUMIFS('Billing Details'!T:T,'Billing Details'!D:D,'Billing Details'!$J$2,'Billing Details'!B:B,'Billing Details'!C402) * 100/ SUMIFS(I:I,'Billing Details'!D:D,'Billing Details'!$J$2,'Billing Details'!B:B,'Billing Details'!C402)</f>
        <v>#DIV/0!</v>
      </c>
      <c r="F402" s="2" t="s">
        <v>1701</v>
      </c>
      <c r="G402" s="2">
        <v>5</v>
      </c>
      <c r="H402" s="2" t="s">
        <v>17</v>
      </c>
      <c r="I402" s="2">
        <f t="shared" si="6"/>
        <v>60000</v>
      </c>
      <c r="J402" s="2"/>
      <c r="K402" s="2"/>
      <c r="L402" s="2"/>
      <c r="M402" s="2"/>
      <c r="N402" s="2"/>
      <c r="O402" s="2">
        <v>187</v>
      </c>
      <c r="P402" s="6">
        <v>44915</v>
      </c>
      <c r="Q402" s="6">
        <v>44918</v>
      </c>
      <c r="R402" s="2" t="s">
        <v>1685</v>
      </c>
      <c r="S402" s="2" t="b">
        <v>1</v>
      </c>
      <c r="T402" s="2">
        <v>31762.350000000002</v>
      </c>
    </row>
    <row r="403" spans="1:20" ht="14.25" customHeight="1">
      <c r="A403" s="2" t="s">
        <v>548</v>
      </c>
      <c r="B403" s="3" t="s">
        <v>1691</v>
      </c>
      <c r="C403" s="3"/>
      <c r="D403" s="2" t="s">
        <v>51</v>
      </c>
      <c r="E403" s="3" t="e">
        <f>SUMIFS('Billing Details'!T:T,'Billing Details'!D:D,'Billing Details'!$J$2,'Billing Details'!B:B,'Billing Details'!C403) * 100/ SUMIFS(I:I,'Billing Details'!D:D,'Billing Details'!$J$2,'Billing Details'!B:B,'Billing Details'!C403)</f>
        <v>#DIV/0!</v>
      </c>
      <c r="F403" s="2" t="s">
        <v>1709</v>
      </c>
      <c r="G403" s="2">
        <v>10</v>
      </c>
      <c r="H403" s="2" t="s">
        <v>51</v>
      </c>
      <c r="I403" s="2">
        <f t="shared" si="6"/>
        <v>250000</v>
      </c>
      <c r="J403" s="2"/>
      <c r="K403" s="2"/>
      <c r="L403" s="2"/>
      <c r="M403" s="2"/>
      <c r="N403" s="2"/>
      <c r="O403" s="2">
        <v>290</v>
      </c>
      <c r="P403" s="6">
        <v>44279</v>
      </c>
      <c r="Q403" s="6">
        <v>44283</v>
      </c>
      <c r="R403" s="2" t="s">
        <v>1696</v>
      </c>
      <c r="S403" s="2" t="b">
        <v>1</v>
      </c>
      <c r="T403" s="2">
        <v>207131.6</v>
      </c>
    </row>
    <row r="404" spans="1:20" ht="14.25" customHeight="1">
      <c r="A404" s="2" t="s">
        <v>549</v>
      </c>
      <c r="B404" s="3" t="s">
        <v>1705</v>
      </c>
      <c r="C404" s="3"/>
      <c r="D404" s="2" t="s">
        <v>11</v>
      </c>
      <c r="E404" s="3" t="e">
        <f>SUMIFS('Billing Details'!T:T,'Billing Details'!D:D,'Billing Details'!$J$2,'Billing Details'!B:B,'Billing Details'!C404) * 100/ SUMIFS(I:I,'Billing Details'!D:D,'Billing Details'!$J$2,'Billing Details'!B:B,'Billing Details'!C404)</f>
        <v>#DIV/0!</v>
      </c>
      <c r="F404" s="2">
        <v>800</v>
      </c>
      <c r="G404" s="2">
        <v>2</v>
      </c>
      <c r="H404" s="2" t="s">
        <v>11</v>
      </c>
      <c r="I404" s="2">
        <f t="shared" si="6"/>
        <v>1600</v>
      </c>
      <c r="J404" s="2"/>
      <c r="K404" s="2"/>
      <c r="L404" s="2"/>
      <c r="M404" s="2"/>
      <c r="N404" s="2"/>
      <c r="O404" s="2">
        <v>408</v>
      </c>
      <c r="P404" s="6">
        <v>44095</v>
      </c>
      <c r="Q404" s="6">
        <v>44101</v>
      </c>
      <c r="R404" s="2" t="s">
        <v>1683</v>
      </c>
      <c r="S404" s="2" t="b">
        <v>1</v>
      </c>
      <c r="T404" s="2">
        <v>1276.22</v>
      </c>
    </row>
    <row r="405" spans="1:20" ht="14.25" customHeight="1">
      <c r="A405" s="2" t="s">
        <v>551</v>
      </c>
      <c r="B405" s="3" t="s">
        <v>1694</v>
      </c>
      <c r="C405" s="3"/>
      <c r="D405" s="2" t="s">
        <v>11</v>
      </c>
      <c r="E405" s="3" t="e">
        <f>SUMIFS('Billing Details'!T:T,'Billing Details'!D:D,'Billing Details'!$J$2,'Billing Details'!B:B,'Billing Details'!C405) * 100/ SUMIFS(I:I,'Billing Details'!D:D,'Billing Details'!$J$2,'Billing Details'!B:B,'Billing Details'!C405)</f>
        <v>#DIV/0!</v>
      </c>
      <c r="F405" s="2">
        <v>2000</v>
      </c>
      <c r="G405" s="2">
        <v>6</v>
      </c>
      <c r="H405" s="2" t="s">
        <v>11</v>
      </c>
      <c r="I405" s="2">
        <f t="shared" si="6"/>
        <v>12000</v>
      </c>
      <c r="J405" s="2"/>
      <c r="K405" s="2"/>
      <c r="L405" s="2"/>
      <c r="M405" s="2"/>
      <c r="N405" s="2"/>
      <c r="O405" s="2">
        <v>384</v>
      </c>
      <c r="P405" s="6">
        <v>45091</v>
      </c>
      <c r="Q405" s="6">
        <v>45095</v>
      </c>
      <c r="R405" s="2" t="s">
        <v>1679</v>
      </c>
      <c r="S405" s="2" t="b">
        <v>1</v>
      </c>
      <c r="T405" s="2">
        <v>8430.7800000000007</v>
      </c>
    </row>
    <row r="406" spans="1:20" ht="14.25" customHeight="1">
      <c r="A406" s="2" t="s">
        <v>553</v>
      </c>
      <c r="B406" s="3" t="s">
        <v>1692</v>
      </c>
      <c r="C406" s="3"/>
      <c r="D406" s="2" t="s">
        <v>11</v>
      </c>
      <c r="E406" s="3" t="e">
        <f>SUMIFS('Billing Details'!T:T,'Billing Details'!D:D,'Billing Details'!$J$2,'Billing Details'!B:B,'Billing Details'!C406) * 100/ SUMIFS(I:I,'Billing Details'!D:D,'Billing Details'!$J$2,'Billing Details'!B:B,'Billing Details'!C406)</f>
        <v>#DIV/0!</v>
      </c>
      <c r="F406" s="2" t="s">
        <v>1704</v>
      </c>
      <c r="G406" s="2">
        <v>4</v>
      </c>
      <c r="H406" s="2" t="s">
        <v>11</v>
      </c>
      <c r="I406" s="2">
        <f t="shared" si="6"/>
        <v>32000</v>
      </c>
      <c r="J406" s="2"/>
      <c r="K406" s="2"/>
      <c r="L406" s="2"/>
      <c r="M406" s="2"/>
      <c r="N406" s="2"/>
      <c r="O406" s="2">
        <v>417</v>
      </c>
      <c r="P406" s="6">
        <v>43626</v>
      </c>
      <c r="Q406" s="6">
        <v>43628</v>
      </c>
      <c r="R406" s="2" t="s">
        <v>1679</v>
      </c>
      <c r="S406" s="2" t="b">
        <v>1</v>
      </c>
      <c r="T406" s="2">
        <v>25608.2</v>
      </c>
    </row>
    <row r="407" spans="1:20" ht="14.25" customHeight="1">
      <c r="A407" s="2" t="s">
        <v>555</v>
      </c>
      <c r="B407" s="3" t="s">
        <v>1694</v>
      </c>
      <c r="C407" s="3"/>
      <c r="D407" s="2" t="s">
        <v>11</v>
      </c>
      <c r="E407" s="3" t="e">
        <f>SUMIFS('Billing Details'!T:T,'Billing Details'!D:D,'Billing Details'!$J$2,'Billing Details'!B:B,'Billing Details'!C407) * 100/ SUMIFS(I:I,'Billing Details'!D:D,'Billing Details'!$J$2,'Billing Details'!B:B,'Billing Details'!C407)</f>
        <v>#DIV/0!</v>
      </c>
      <c r="F407" s="2">
        <v>2000</v>
      </c>
      <c r="G407" s="2">
        <v>6</v>
      </c>
      <c r="H407" s="2" t="s">
        <v>11</v>
      </c>
      <c r="I407" s="2">
        <f t="shared" si="6"/>
        <v>12000</v>
      </c>
      <c r="J407" s="2"/>
      <c r="K407" s="2"/>
      <c r="L407" s="2"/>
      <c r="M407" s="2"/>
      <c r="N407" s="2"/>
      <c r="O407" s="2">
        <v>250</v>
      </c>
      <c r="P407" s="6">
        <v>44679</v>
      </c>
      <c r="Q407" s="6">
        <v>44681</v>
      </c>
      <c r="S407" s="2" t="b">
        <v>0</v>
      </c>
      <c r="T407" s="2" t="s">
        <v>1681</v>
      </c>
    </row>
    <row r="408" spans="1:20" ht="14.25" customHeight="1">
      <c r="A408" s="2" t="s">
        <v>557</v>
      </c>
      <c r="B408" s="3" t="s">
        <v>1707</v>
      </c>
      <c r="C408" s="3"/>
      <c r="D408" s="2" t="s">
        <v>17</v>
      </c>
      <c r="E408" s="3" t="e">
        <f>SUMIFS('Billing Details'!T:T,'Billing Details'!D:D,'Billing Details'!$J$2,'Billing Details'!B:B,'Billing Details'!C408) * 100/ SUMIFS(I:I,'Billing Details'!D:D,'Billing Details'!$J$2,'Billing Details'!B:B,'Billing Details'!C408)</f>
        <v>#DIV/0!</v>
      </c>
      <c r="F408" s="2">
        <v>100</v>
      </c>
      <c r="G408" s="2">
        <v>1</v>
      </c>
      <c r="H408" s="2" t="s">
        <v>17</v>
      </c>
      <c r="I408" s="2">
        <f t="shared" si="6"/>
        <v>100</v>
      </c>
      <c r="J408" s="2"/>
      <c r="K408" s="2"/>
      <c r="L408" s="2"/>
      <c r="M408" s="2"/>
      <c r="N408" s="2"/>
      <c r="O408" s="2">
        <v>160</v>
      </c>
      <c r="P408" s="6">
        <v>44463</v>
      </c>
      <c r="Q408" s="6">
        <v>44467</v>
      </c>
      <c r="R408" s="2" t="s">
        <v>1683</v>
      </c>
      <c r="S408" s="2" t="b">
        <v>1</v>
      </c>
      <c r="T408" s="2">
        <v>60.99</v>
      </c>
    </row>
    <row r="409" spans="1:20" ht="14.25" customHeight="1">
      <c r="A409" s="2" t="s">
        <v>558</v>
      </c>
      <c r="B409" s="3" t="s">
        <v>1682</v>
      </c>
      <c r="C409" s="3"/>
      <c r="D409" s="2" t="s">
        <v>29</v>
      </c>
      <c r="E409" s="3" t="e">
        <f>SUMIFS('Billing Details'!T:T,'Billing Details'!D:D,'Billing Details'!$J$2,'Billing Details'!B:B,'Billing Details'!C409) * 100/ SUMIFS(I:I,'Billing Details'!D:D,'Billing Details'!$J$2,'Billing Details'!B:B,'Billing Details'!C409)</f>
        <v>#DIV/0!</v>
      </c>
      <c r="F409" s="2">
        <v>6000</v>
      </c>
      <c r="G409" s="2">
        <v>4</v>
      </c>
      <c r="H409" s="2" t="s">
        <v>29</v>
      </c>
      <c r="I409" s="2">
        <f t="shared" si="6"/>
        <v>24000</v>
      </c>
      <c r="J409" s="2"/>
      <c r="K409" s="2"/>
      <c r="L409" s="2"/>
      <c r="M409" s="2"/>
      <c r="N409" s="2"/>
      <c r="O409" s="2">
        <v>433</v>
      </c>
      <c r="P409" s="6">
        <v>45288</v>
      </c>
      <c r="Q409" s="6">
        <v>45290</v>
      </c>
      <c r="R409" s="2" t="s">
        <v>1679</v>
      </c>
      <c r="S409" s="2" t="b">
        <v>1</v>
      </c>
      <c r="T409" s="2">
        <v>16421.2</v>
      </c>
    </row>
    <row r="410" spans="1:20" ht="14.25" customHeight="1">
      <c r="A410" s="2" t="s">
        <v>559</v>
      </c>
      <c r="B410" s="3" t="s">
        <v>1678</v>
      </c>
      <c r="C410" s="3"/>
      <c r="D410" s="2" t="s">
        <v>29</v>
      </c>
      <c r="E410" s="3" t="e">
        <f>SUMIFS('Billing Details'!T:T,'Billing Details'!D:D,'Billing Details'!$J$2,'Billing Details'!B:B,'Billing Details'!C410) * 100/ SUMIFS(I:I,'Billing Details'!D:D,'Billing Details'!$J$2,'Billing Details'!B:B,'Billing Details'!C410)</f>
        <v>#DIV/0!</v>
      </c>
      <c r="F410" s="2" t="s">
        <v>1701</v>
      </c>
      <c r="G410" s="2">
        <v>4</v>
      </c>
      <c r="H410" s="2" t="s">
        <v>29</v>
      </c>
      <c r="I410" s="2">
        <f t="shared" si="6"/>
        <v>48000</v>
      </c>
      <c r="J410" s="2"/>
      <c r="K410" s="2"/>
      <c r="L410" s="2"/>
      <c r="M410" s="2"/>
      <c r="N410" s="2"/>
      <c r="O410" s="2">
        <v>194</v>
      </c>
      <c r="P410" s="6">
        <v>44210</v>
      </c>
      <c r="Q410" s="6">
        <v>44212</v>
      </c>
      <c r="S410" s="2" t="b">
        <v>0</v>
      </c>
      <c r="T410" s="2" t="s">
        <v>1681</v>
      </c>
    </row>
    <row r="411" spans="1:20" ht="14.25" customHeight="1">
      <c r="A411" s="2" t="s">
        <v>560</v>
      </c>
      <c r="B411" s="3" t="s">
        <v>1678</v>
      </c>
      <c r="C411" s="3"/>
      <c r="D411" s="2" t="s">
        <v>11</v>
      </c>
      <c r="E411" s="3" t="e">
        <f>SUMIFS('Billing Details'!T:T,'Billing Details'!D:D,'Billing Details'!$J$2,'Billing Details'!B:B,'Billing Details'!C411) * 100/ SUMIFS(I:I,'Billing Details'!D:D,'Billing Details'!$J$2,'Billing Details'!B:B,'Billing Details'!C411)</f>
        <v>#DIV/0!</v>
      </c>
      <c r="F411" s="2">
        <v>12000</v>
      </c>
      <c r="G411" s="2">
        <v>5</v>
      </c>
      <c r="H411" s="2" t="s">
        <v>11</v>
      </c>
      <c r="I411" s="2">
        <f t="shared" si="6"/>
        <v>60000</v>
      </c>
      <c r="J411" s="2"/>
      <c r="K411" s="2"/>
      <c r="L411" s="2"/>
      <c r="M411" s="2"/>
      <c r="N411" s="2"/>
      <c r="O411" s="2">
        <v>449</v>
      </c>
      <c r="P411" s="6">
        <v>44885</v>
      </c>
      <c r="Q411" s="6">
        <v>44891</v>
      </c>
      <c r="S411" s="2" t="b">
        <v>0</v>
      </c>
      <c r="T411" s="2" t="s">
        <v>1681</v>
      </c>
    </row>
    <row r="412" spans="1:20" ht="14.25" customHeight="1">
      <c r="A412" s="2" t="s">
        <v>561</v>
      </c>
      <c r="B412" s="3" t="s">
        <v>1705</v>
      </c>
      <c r="C412" s="3"/>
      <c r="D412" s="2" t="s">
        <v>17</v>
      </c>
      <c r="E412" s="3" t="e">
        <f>SUMIFS('Billing Details'!T:T,'Billing Details'!D:D,'Billing Details'!$J$2,'Billing Details'!B:B,'Billing Details'!C412) * 100/ SUMIFS(I:I,'Billing Details'!D:D,'Billing Details'!$J$2,'Billing Details'!B:B,'Billing Details'!C412)</f>
        <v>#DIV/0!</v>
      </c>
      <c r="F412" s="2" t="s">
        <v>1706</v>
      </c>
      <c r="G412" s="2">
        <v>1</v>
      </c>
      <c r="H412" s="2" t="s">
        <v>17</v>
      </c>
      <c r="I412" s="2">
        <f t="shared" si="6"/>
        <v>800</v>
      </c>
      <c r="J412" s="2"/>
      <c r="K412" s="2"/>
      <c r="L412" s="2"/>
      <c r="M412" s="2"/>
      <c r="N412" s="2"/>
      <c r="O412" s="2">
        <v>381</v>
      </c>
      <c r="P412" s="6">
        <v>44988</v>
      </c>
      <c r="Q412" s="6">
        <v>44990</v>
      </c>
      <c r="R412" s="2" t="s">
        <v>1685</v>
      </c>
      <c r="S412" s="2" t="b">
        <v>1</v>
      </c>
      <c r="T412" s="2">
        <v>401.91</v>
      </c>
    </row>
    <row r="413" spans="1:20" ht="14.25" customHeight="1">
      <c r="A413" s="2" t="s">
        <v>562</v>
      </c>
      <c r="B413" s="3" t="s">
        <v>1699</v>
      </c>
      <c r="C413" s="3"/>
      <c r="D413" s="2" t="s">
        <v>11</v>
      </c>
      <c r="E413" s="3" t="e">
        <f>SUMIFS('Billing Details'!T:T,'Billing Details'!D:D,'Billing Details'!$J$2,'Billing Details'!B:B,'Billing Details'!C413) * 100/ SUMIFS(I:I,'Billing Details'!D:D,'Billing Details'!$J$2,'Billing Details'!B:B,'Billing Details'!C413)</f>
        <v>#DIV/0!</v>
      </c>
      <c r="F413" s="2">
        <v>4000</v>
      </c>
      <c r="G413" s="2">
        <v>10</v>
      </c>
      <c r="H413" s="2" t="s">
        <v>11</v>
      </c>
      <c r="I413" s="2">
        <f t="shared" si="6"/>
        <v>40000</v>
      </c>
      <c r="J413" s="2"/>
      <c r="K413" s="2"/>
      <c r="L413" s="2"/>
      <c r="M413" s="2"/>
      <c r="N413" s="2"/>
      <c r="O413" s="2">
        <v>236</v>
      </c>
      <c r="P413" s="6">
        <v>44361</v>
      </c>
      <c r="Q413" s="6">
        <v>44365</v>
      </c>
      <c r="S413" s="2" t="b">
        <v>0</v>
      </c>
      <c r="T413" s="2" t="s">
        <v>1681</v>
      </c>
    </row>
    <row r="414" spans="1:20" ht="14.25" customHeight="1">
      <c r="A414" s="2" t="s">
        <v>563</v>
      </c>
      <c r="B414" s="3" t="s">
        <v>1689</v>
      </c>
      <c r="C414" s="3"/>
      <c r="D414" s="2" t="s">
        <v>17</v>
      </c>
      <c r="E414" s="3" t="e">
        <f>SUMIFS('Billing Details'!T:T,'Billing Details'!D:D,'Billing Details'!$J$2,'Billing Details'!B:B,'Billing Details'!C414) * 100/ SUMIFS(I:I,'Billing Details'!D:D,'Billing Details'!$J$2,'Billing Details'!B:B,'Billing Details'!C414)</f>
        <v>#DIV/0!</v>
      </c>
      <c r="F414" s="2">
        <v>18000</v>
      </c>
      <c r="G414" s="2">
        <v>4</v>
      </c>
      <c r="H414" s="2" t="s">
        <v>17</v>
      </c>
      <c r="I414" s="2">
        <f t="shared" si="6"/>
        <v>72000</v>
      </c>
      <c r="J414" s="2"/>
      <c r="K414" s="2"/>
      <c r="L414" s="2"/>
      <c r="M414" s="2"/>
      <c r="N414" s="2"/>
      <c r="O414" s="2">
        <v>163</v>
      </c>
      <c r="P414" s="6">
        <v>44283</v>
      </c>
      <c r="Q414" s="6">
        <v>44289</v>
      </c>
      <c r="R414" s="2" t="s">
        <v>1696</v>
      </c>
      <c r="S414" s="2" t="b">
        <v>1</v>
      </c>
      <c r="T414" s="2">
        <v>36270.04</v>
      </c>
    </row>
    <row r="415" spans="1:20" ht="14.25" customHeight="1">
      <c r="A415" s="2" t="s">
        <v>564</v>
      </c>
      <c r="B415" s="3" t="s">
        <v>1678</v>
      </c>
      <c r="C415" s="3"/>
      <c r="D415" s="2" t="s">
        <v>29</v>
      </c>
      <c r="E415" s="3" t="e">
        <f>SUMIFS('Billing Details'!T:T,'Billing Details'!D:D,'Billing Details'!$J$2,'Billing Details'!B:B,'Billing Details'!C415) * 100/ SUMIFS(I:I,'Billing Details'!D:D,'Billing Details'!$J$2,'Billing Details'!B:B,'Billing Details'!C415)</f>
        <v>#DIV/0!</v>
      </c>
      <c r="F415" s="2">
        <v>12000</v>
      </c>
      <c r="G415" s="2">
        <v>5</v>
      </c>
      <c r="H415" s="2" t="s">
        <v>29</v>
      </c>
      <c r="I415" s="2">
        <f t="shared" si="6"/>
        <v>60000</v>
      </c>
      <c r="J415" s="2"/>
      <c r="K415" s="2"/>
      <c r="L415" s="2"/>
      <c r="M415" s="2"/>
      <c r="N415" s="2"/>
      <c r="O415" s="2">
        <v>113</v>
      </c>
      <c r="P415" s="6">
        <v>45354</v>
      </c>
      <c r="Q415" s="6">
        <v>45358</v>
      </c>
      <c r="R415" s="2" t="s">
        <v>1683</v>
      </c>
      <c r="S415" s="2" t="b">
        <v>1</v>
      </c>
      <c r="T415" s="2">
        <v>36798</v>
      </c>
    </row>
    <row r="416" spans="1:20" ht="14.25" customHeight="1">
      <c r="A416" s="2" t="s">
        <v>566</v>
      </c>
      <c r="B416" s="3" t="s">
        <v>1680</v>
      </c>
      <c r="C416" s="3"/>
      <c r="D416" s="2" t="s">
        <v>17</v>
      </c>
      <c r="E416" s="3" t="e">
        <f>SUMIFS('Billing Details'!T:T,'Billing Details'!D:D,'Billing Details'!$J$2,'Billing Details'!B:B,'Billing Details'!C416) * 100/ SUMIFS(I:I,'Billing Details'!D:D,'Billing Details'!$J$2,'Billing Details'!B:B,'Billing Details'!C416)</f>
        <v>#DIV/0!</v>
      </c>
      <c r="F416" s="2" t="s">
        <v>1698</v>
      </c>
      <c r="G416" s="2">
        <v>1</v>
      </c>
      <c r="H416" s="2" t="s">
        <v>17</v>
      </c>
      <c r="I416" s="2">
        <f t="shared" si="6"/>
        <v>500</v>
      </c>
      <c r="J416" s="2"/>
      <c r="K416" s="2"/>
      <c r="L416" s="2"/>
      <c r="M416" s="2"/>
      <c r="N416" s="2"/>
      <c r="O416" s="2">
        <v>259</v>
      </c>
      <c r="P416" s="6">
        <v>44013</v>
      </c>
      <c r="Q416" s="6">
        <v>44018</v>
      </c>
      <c r="R416" s="2" t="s">
        <v>1696</v>
      </c>
      <c r="S416" s="2" t="b">
        <v>1</v>
      </c>
      <c r="T416" s="2">
        <v>398.78</v>
      </c>
    </row>
    <row r="417" spans="1:20" ht="14.25" customHeight="1">
      <c r="A417" s="2" t="s">
        <v>567</v>
      </c>
      <c r="B417" s="3" t="s">
        <v>1692</v>
      </c>
      <c r="C417" s="3"/>
      <c r="D417" s="2" t="s">
        <v>29</v>
      </c>
      <c r="E417" s="3" t="e">
        <f>SUMIFS('Billing Details'!T:T,'Billing Details'!D:D,'Billing Details'!$J$2,'Billing Details'!B:B,'Billing Details'!C417) * 100/ SUMIFS(I:I,'Billing Details'!D:D,'Billing Details'!$J$2,'Billing Details'!B:B,'Billing Details'!C417)</f>
        <v>#DIV/0!</v>
      </c>
      <c r="F417" s="2">
        <v>8000</v>
      </c>
      <c r="G417" s="2">
        <v>4</v>
      </c>
      <c r="H417" s="2" t="s">
        <v>29</v>
      </c>
      <c r="I417" s="2">
        <f t="shared" si="6"/>
        <v>32000</v>
      </c>
      <c r="J417" s="2"/>
      <c r="K417" s="2"/>
      <c r="L417" s="2"/>
      <c r="M417" s="2"/>
      <c r="N417" s="2"/>
      <c r="O417" s="2">
        <v>437</v>
      </c>
      <c r="P417" s="6">
        <v>44925</v>
      </c>
      <c r="Q417" s="6">
        <v>44929</v>
      </c>
      <c r="R417" s="2" t="s">
        <v>1685</v>
      </c>
      <c r="S417" s="2" t="b">
        <v>1</v>
      </c>
      <c r="T417" s="2">
        <v>23542.2</v>
      </c>
    </row>
    <row r="418" spans="1:20" ht="14.25" customHeight="1">
      <c r="A418" s="2" t="s">
        <v>568</v>
      </c>
      <c r="B418" s="3" t="s">
        <v>1692</v>
      </c>
      <c r="C418" s="3"/>
      <c r="D418" s="2" t="s">
        <v>29</v>
      </c>
      <c r="E418" s="3" t="e">
        <f>SUMIFS('Billing Details'!T:T,'Billing Details'!D:D,'Billing Details'!$J$2,'Billing Details'!B:B,'Billing Details'!C418) * 100/ SUMIFS(I:I,'Billing Details'!D:D,'Billing Details'!$J$2,'Billing Details'!B:B,'Billing Details'!C418)</f>
        <v>#DIV/0!</v>
      </c>
      <c r="F418" s="2">
        <v>8000</v>
      </c>
      <c r="G418" s="2">
        <v>4</v>
      </c>
      <c r="H418" s="2" t="s">
        <v>29</v>
      </c>
      <c r="I418" s="2">
        <f t="shared" si="6"/>
        <v>32000</v>
      </c>
      <c r="J418" s="2"/>
      <c r="K418" s="2"/>
      <c r="L418" s="2"/>
      <c r="M418" s="2"/>
      <c r="N418" s="2"/>
      <c r="O418" s="2">
        <v>256</v>
      </c>
      <c r="P418" s="6">
        <v>44384</v>
      </c>
      <c r="Q418" s="6">
        <v>44387</v>
      </c>
      <c r="R418" s="2" t="s">
        <v>1683</v>
      </c>
      <c r="S418" s="2" t="b">
        <v>1</v>
      </c>
      <c r="T418" s="2">
        <v>20557.72</v>
      </c>
    </row>
    <row r="419" spans="1:20" ht="14.25" customHeight="1">
      <c r="A419" s="2" t="s">
        <v>569</v>
      </c>
      <c r="B419" s="3" t="s">
        <v>1689</v>
      </c>
      <c r="C419" s="3"/>
      <c r="D419" s="2" t="s">
        <v>11</v>
      </c>
      <c r="E419" s="3" t="e">
        <f>SUMIFS('Billing Details'!T:T,'Billing Details'!D:D,'Billing Details'!$J$2,'Billing Details'!B:B,'Billing Details'!C419) * 100/ SUMIFS(I:I,'Billing Details'!D:D,'Billing Details'!$J$2,'Billing Details'!B:B,'Billing Details'!C419)</f>
        <v>#DIV/0!</v>
      </c>
      <c r="F419" s="2" t="s">
        <v>1690</v>
      </c>
      <c r="G419" s="2">
        <v>5</v>
      </c>
      <c r="H419" s="2" t="s">
        <v>11</v>
      </c>
      <c r="I419" s="2">
        <f t="shared" si="6"/>
        <v>90000</v>
      </c>
      <c r="J419" s="2"/>
      <c r="K419" s="2"/>
      <c r="L419" s="2"/>
      <c r="M419" s="2"/>
      <c r="N419" s="2"/>
      <c r="O419" s="2">
        <v>362</v>
      </c>
      <c r="P419" s="6">
        <v>44570</v>
      </c>
      <c r="Q419" s="6">
        <v>44575</v>
      </c>
      <c r="R419" s="2" t="s">
        <v>1700</v>
      </c>
      <c r="S419" s="2" t="b">
        <v>1</v>
      </c>
      <c r="T419" s="2">
        <v>66424.05</v>
      </c>
    </row>
    <row r="420" spans="1:20" ht="14.25" customHeight="1">
      <c r="A420" s="2" t="s">
        <v>570</v>
      </c>
      <c r="B420" s="3" t="s">
        <v>1691</v>
      </c>
      <c r="C420" s="3"/>
      <c r="D420" s="2" t="s">
        <v>11</v>
      </c>
      <c r="E420" s="3" t="e">
        <f>SUMIFS('Billing Details'!T:T,'Billing Details'!D:D,'Billing Details'!$J$2,'Billing Details'!B:B,'Billing Details'!C420) * 100/ SUMIFS(I:I,'Billing Details'!D:D,'Billing Details'!$J$2,'Billing Details'!B:B,'Billing Details'!C420)</f>
        <v>#DIV/0!</v>
      </c>
      <c r="F420" s="2" t="s">
        <v>1709</v>
      </c>
      <c r="G420" s="2">
        <v>8</v>
      </c>
      <c r="H420" s="2" t="s">
        <v>11</v>
      </c>
      <c r="I420" s="2">
        <f t="shared" si="6"/>
        <v>200000</v>
      </c>
      <c r="J420" s="2"/>
      <c r="K420" s="2"/>
      <c r="L420" s="2"/>
      <c r="M420" s="2"/>
      <c r="N420" s="2"/>
      <c r="O420" s="2">
        <v>263</v>
      </c>
      <c r="P420" s="6">
        <v>43749</v>
      </c>
      <c r="Q420" s="6">
        <v>43755</v>
      </c>
      <c r="R420" s="2" t="s">
        <v>1683</v>
      </c>
      <c r="S420" s="2" t="b">
        <v>1</v>
      </c>
      <c r="T420" s="2">
        <v>114686.88</v>
      </c>
    </row>
    <row r="421" spans="1:20" ht="14.25" customHeight="1">
      <c r="A421" s="2" t="s">
        <v>571</v>
      </c>
      <c r="B421" s="3" t="s">
        <v>1697</v>
      </c>
      <c r="C421" s="3"/>
      <c r="D421" s="2" t="s">
        <v>51</v>
      </c>
      <c r="E421" s="3" t="e">
        <f>SUMIFS('Billing Details'!T:T,'Billing Details'!D:D,'Billing Details'!$J$2,'Billing Details'!B:B,'Billing Details'!C421) * 100/ SUMIFS(I:I,'Billing Details'!D:D,'Billing Details'!$J$2,'Billing Details'!B:B,'Billing Details'!C421)</f>
        <v>#DIV/0!</v>
      </c>
      <c r="F421" s="2">
        <v>20000</v>
      </c>
      <c r="G421" s="2">
        <v>12</v>
      </c>
      <c r="H421" s="2" t="s">
        <v>51</v>
      </c>
      <c r="I421" s="2">
        <f t="shared" si="6"/>
        <v>240000</v>
      </c>
      <c r="J421" s="2"/>
      <c r="K421" s="2"/>
      <c r="L421" s="2"/>
      <c r="M421" s="2"/>
      <c r="N421" s="2"/>
      <c r="O421" s="2">
        <v>390</v>
      </c>
      <c r="P421" s="6">
        <v>44197</v>
      </c>
      <c r="Q421" s="6">
        <v>44203</v>
      </c>
      <c r="R421" s="2" t="s">
        <v>1679</v>
      </c>
      <c r="S421" s="2" t="b">
        <v>1</v>
      </c>
      <c r="T421" s="2">
        <v>131303.88</v>
      </c>
    </row>
    <row r="422" spans="1:20" ht="14.25" customHeight="1">
      <c r="A422" s="2" t="s">
        <v>572</v>
      </c>
      <c r="B422" s="3" t="s">
        <v>1693</v>
      </c>
      <c r="C422" s="3"/>
      <c r="D422" s="2" t="s">
        <v>51</v>
      </c>
      <c r="E422" s="3" t="e">
        <f>SUMIFS('Billing Details'!T:T,'Billing Details'!D:D,'Billing Details'!$J$2,'Billing Details'!B:B,'Billing Details'!C422) * 100/ SUMIFS(I:I,'Billing Details'!D:D,'Billing Details'!$J$2,'Billing Details'!B:B,'Billing Details'!C422)</f>
        <v>#DIV/0!</v>
      </c>
      <c r="F422" s="2">
        <v>15000</v>
      </c>
      <c r="G422" s="2">
        <v>3</v>
      </c>
      <c r="H422" s="2" t="s">
        <v>51</v>
      </c>
      <c r="I422" s="2">
        <f t="shared" si="6"/>
        <v>45000</v>
      </c>
      <c r="J422" s="2"/>
      <c r="K422" s="2"/>
      <c r="L422" s="2"/>
      <c r="M422" s="2"/>
      <c r="N422" s="2"/>
      <c r="O422" s="2">
        <v>490</v>
      </c>
      <c r="P422" s="6">
        <v>44034</v>
      </c>
      <c r="Q422" s="6">
        <v>44038</v>
      </c>
      <c r="R422" s="2" t="s">
        <v>1683</v>
      </c>
      <c r="S422" s="2" t="b">
        <v>1</v>
      </c>
      <c r="T422" s="2">
        <v>26761.53</v>
      </c>
    </row>
    <row r="423" spans="1:20" ht="14.25" customHeight="1">
      <c r="A423" s="2" t="s">
        <v>573</v>
      </c>
      <c r="B423" s="3" t="s">
        <v>1705</v>
      </c>
      <c r="C423" s="3"/>
      <c r="D423" s="2" t="s">
        <v>11</v>
      </c>
      <c r="E423" s="3" t="e">
        <f>SUMIFS('Billing Details'!T:T,'Billing Details'!D:D,'Billing Details'!$J$2,'Billing Details'!B:B,'Billing Details'!C423) * 100/ SUMIFS(I:I,'Billing Details'!D:D,'Billing Details'!$J$2,'Billing Details'!B:B,'Billing Details'!C423)</f>
        <v>#DIV/0!</v>
      </c>
      <c r="F423" s="2">
        <v>800</v>
      </c>
      <c r="G423" s="2">
        <v>1</v>
      </c>
      <c r="H423" s="2" t="s">
        <v>11</v>
      </c>
      <c r="I423" s="2">
        <f t="shared" si="6"/>
        <v>800</v>
      </c>
      <c r="J423" s="2"/>
      <c r="K423" s="2"/>
      <c r="L423" s="2"/>
      <c r="M423" s="2"/>
      <c r="N423" s="2"/>
      <c r="O423" s="2">
        <v>371</v>
      </c>
      <c r="P423" s="6">
        <v>43622</v>
      </c>
      <c r="Q423" s="6">
        <v>43627</v>
      </c>
      <c r="S423" s="2" t="b">
        <v>0</v>
      </c>
      <c r="T423" s="2" t="s">
        <v>1681</v>
      </c>
    </row>
    <row r="424" spans="1:20" ht="14.25" customHeight="1">
      <c r="A424" s="2" t="s">
        <v>574</v>
      </c>
      <c r="B424" s="3" t="s">
        <v>1691</v>
      </c>
      <c r="C424" s="3"/>
      <c r="D424" s="2" t="s">
        <v>11</v>
      </c>
      <c r="E424" s="3" t="e">
        <f>SUMIFS('Billing Details'!T:T,'Billing Details'!D:D,'Billing Details'!$J$2,'Billing Details'!B:B,'Billing Details'!C424) * 100/ SUMIFS(I:I,'Billing Details'!D:D,'Billing Details'!$J$2,'Billing Details'!B:B,'Billing Details'!C424)</f>
        <v>#DIV/0!</v>
      </c>
      <c r="F424" s="2">
        <v>25000</v>
      </c>
      <c r="G424" s="2">
        <v>10</v>
      </c>
      <c r="H424" s="2" t="s">
        <v>11</v>
      </c>
      <c r="I424" s="2">
        <f t="shared" si="6"/>
        <v>250000</v>
      </c>
      <c r="J424" s="2"/>
      <c r="K424" s="2"/>
      <c r="L424" s="2"/>
      <c r="M424" s="2"/>
      <c r="N424" s="2"/>
      <c r="O424" s="2">
        <v>151</v>
      </c>
      <c r="P424" s="6">
        <v>43972</v>
      </c>
      <c r="Q424" s="6">
        <v>43977</v>
      </c>
      <c r="R424" s="2" t="s">
        <v>1696</v>
      </c>
      <c r="S424" s="2" t="b">
        <v>1</v>
      </c>
      <c r="T424" s="2">
        <v>160812.4</v>
      </c>
    </row>
    <row r="425" spans="1:20" ht="14.25" customHeight="1">
      <c r="A425" s="2" t="s">
        <v>575</v>
      </c>
      <c r="B425" s="3" t="s">
        <v>1705</v>
      </c>
      <c r="C425" s="3"/>
      <c r="D425" s="2" t="s">
        <v>17</v>
      </c>
      <c r="E425" s="3" t="e">
        <f>SUMIFS('Billing Details'!T:T,'Billing Details'!D:D,'Billing Details'!$J$2,'Billing Details'!B:B,'Billing Details'!C425) * 100/ SUMIFS(I:I,'Billing Details'!D:D,'Billing Details'!$J$2,'Billing Details'!B:B,'Billing Details'!C425)</f>
        <v>#DIV/0!</v>
      </c>
      <c r="F425" s="2">
        <v>800</v>
      </c>
      <c r="G425" s="2">
        <v>1</v>
      </c>
      <c r="H425" s="2" t="s">
        <v>17</v>
      </c>
      <c r="I425" s="2">
        <f t="shared" si="6"/>
        <v>800</v>
      </c>
      <c r="J425" s="2"/>
      <c r="K425" s="2"/>
      <c r="L425" s="2"/>
      <c r="M425" s="2"/>
      <c r="N425" s="2"/>
      <c r="O425" s="2">
        <v>365</v>
      </c>
      <c r="P425" s="6">
        <v>44262</v>
      </c>
      <c r="Q425" s="6">
        <v>44264</v>
      </c>
      <c r="R425" s="2" t="s">
        <v>1700</v>
      </c>
      <c r="S425" s="2" t="b">
        <v>1</v>
      </c>
      <c r="T425" s="2">
        <v>411.18</v>
      </c>
    </row>
    <row r="426" spans="1:20" ht="14.25" customHeight="1">
      <c r="A426" s="2" t="s">
        <v>577</v>
      </c>
      <c r="B426" s="3" t="s">
        <v>1693</v>
      </c>
      <c r="C426" s="3"/>
      <c r="D426" s="2" t="s">
        <v>51</v>
      </c>
      <c r="E426" s="3" t="e">
        <f>SUMIFS('Billing Details'!T:T,'Billing Details'!D:D,'Billing Details'!$J$2,'Billing Details'!B:B,'Billing Details'!C426) * 100/ SUMIFS(I:I,'Billing Details'!D:D,'Billing Details'!$J$2,'Billing Details'!B:B,'Billing Details'!C426)</f>
        <v>#DIV/0!</v>
      </c>
      <c r="F426" s="2">
        <v>15000</v>
      </c>
      <c r="G426" s="2">
        <v>3</v>
      </c>
      <c r="H426" s="2" t="s">
        <v>51</v>
      </c>
      <c r="I426" s="2">
        <f t="shared" si="6"/>
        <v>45000</v>
      </c>
      <c r="J426" s="2"/>
      <c r="K426" s="2"/>
      <c r="L426" s="2"/>
      <c r="M426" s="2"/>
      <c r="N426" s="2"/>
      <c r="O426" s="2">
        <v>232</v>
      </c>
      <c r="P426" s="6">
        <v>45140</v>
      </c>
      <c r="Q426" s="6">
        <v>45145</v>
      </c>
      <c r="R426" s="2" t="s">
        <v>1683</v>
      </c>
      <c r="S426" s="2" t="b">
        <v>1</v>
      </c>
      <c r="T426" s="2">
        <v>33185.19</v>
      </c>
    </row>
    <row r="427" spans="1:20" ht="14.25" customHeight="1">
      <c r="A427" s="2" t="s">
        <v>578</v>
      </c>
      <c r="B427" s="3" t="s">
        <v>1705</v>
      </c>
      <c r="C427" s="3"/>
      <c r="D427" s="2" t="s">
        <v>11</v>
      </c>
      <c r="E427" s="3" t="e">
        <f>SUMIFS('Billing Details'!T:T,'Billing Details'!D:D,'Billing Details'!$J$2,'Billing Details'!B:B,'Billing Details'!C427) * 100/ SUMIFS(I:I,'Billing Details'!D:D,'Billing Details'!$J$2,'Billing Details'!B:B,'Billing Details'!C427)</f>
        <v>#DIV/0!</v>
      </c>
      <c r="F427" s="2">
        <v>800</v>
      </c>
      <c r="G427" s="2">
        <v>1</v>
      </c>
      <c r="H427" s="2" t="s">
        <v>11</v>
      </c>
      <c r="I427" s="2">
        <f t="shared" si="6"/>
        <v>800</v>
      </c>
      <c r="J427" s="2"/>
      <c r="K427" s="2"/>
      <c r="L427" s="2"/>
      <c r="M427" s="2"/>
      <c r="N427" s="2"/>
      <c r="O427" s="2">
        <v>181</v>
      </c>
      <c r="P427" s="6">
        <v>44095</v>
      </c>
      <c r="Q427" s="6">
        <v>44101</v>
      </c>
      <c r="S427" s="2" t="b">
        <v>0</v>
      </c>
      <c r="T427" s="2" t="s">
        <v>1681</v>
      </c>
    </row>
    <row r="428" spans="1:20" ht="14.25" customHeight="1">
      <c r="A428" s="2" t="s">
        <v>579</v>
      </c>
      <c r="B428" s="3" t="s">
        <v>1688</v>
      </c>
      <c r="C428" s="3"/>
      <c r="D428" s="2" t="s">
        <v>17</v>
      </c>
      <c r="E428" s="3" t="e">
        <f>SUMIFS('Billing Details'!T:T,'Billing Details'!D:D,'Billing Details'!$J$2,'Billing Details'!B:B,'Billing Details'!C428) * 100/ SUMIFS(I:I,'Billing Details'!D:D,'Billing Details'!$J$2,'Billing Details'!B:B,'Billing Details'!C428)</f>
        <v>#DIV/0!</v>
      </c>
      <c r="F428" s="2" t="s">
        <v>1703</v>
      </c>
      <c r="G428" s="2">
        <v>4</v>
      </c>
      <c r="H428" s="2" t="s">
        <v>17</v>
      </c>
      <c r="I428" s="2">
        <f t="shared" si="6"/>
        <v>40000</v>
      </c>
      <c r="J428" s="2"/>
      <c r="K428" s="2"/>
      <c r="L428" s="2"/>
      <c r="M428" s="2"/>
      <c r="N428" s="2"/>
      <c r="O428" s="2">
        <v>292</v>
      </c>
      <c r="P428" s="6">
        <v>44079</v>
      </c>
      <c r="Q428" s="6">
        <v>44085</v>
      </c>
      <c r="R428" s="2" t="s">
        <v>1679</v>
      </c>
      <c r="S428" s="2" t="b">
        <v>1</v>
      </c>
      <c r="T428" s="2">
        <v>24492.959999999999</v>
      </c>
    </row>
    <row r="429" spans="1:20" ht="14.25" customHeight="1">
      <c r="A429" s="2" t="s">
        <v>580</v>
      </c>
      <c r="B429" s="3" t="s">
        <v>1687</v>
      </c>
      <c r="C429" s="3"/>
      <c r="D429" s="2" t="s">
        <v>29</v>
      </c>
      <c r="E429" s="3" t="e">
        <f>SUMIFS('Billing Details'!T:T,'Billing Details'!D:D,'Billing Details'!$J$2,'Billing Details'!B:B,'Billing Details'!C429) * 100/ SUMIFS(I:I,'Billing Details'!D:D,'Billing Details'!$J$2,'Billing Details'!B:B,'Billing Details'!C429)</f>
        <v>#DIV/0!</v>
      </c>
      <c r="F429" s="2" t="s">
        <v>1711</v>
      </c>
      <c r="G429" s="2">
        <v>3</v>
      </c>
      <c r="H429" s="2" t="s">
        <v>29</v>
      </c>
      <c r="I429" s="2">
        <f t="shared" si="6"/>
        <v>3000</v>
      </c>
      <c r="J429" s="2"/>
      <c r="K429" s="2"/>
      <c r="L429" s="2"/>
      <c r="M429" s="2"/>
      <c r="N429" s="2"/>
      <c r="O429" s="2">
        <v>325</v>
      </c>
      <c r="P429" s="6">
        <v>44657</v>
      </c>
      <c r="Q429" s="6">
        <v>44660</v>
      </c>
      <c r="R429" s="2" t="s">
        <v>1683</v>
      </c>
      <c r="S429" s="2" t="b">
        <v>1</v>
      </c>
      <c r="T429" s="2">
        <v>2095.89</v>
      </c>
    </row>
    <row r="430" spans="1:20" ht="14.25" customHeight="1">
      <c r="A430" s="2" t="s">
        <v>581</v>
      </c>
      <c r="B430" s="3" t="s">
        <v>1699</v>
      </c>
      <c r="C430" s="3"/>
      <c r="D430" s="2" t="s">
        <v>17</v>
      </c>
      <c r="E430" s="3" t="e">
        <f>SUMIFS('Billing Details'!T:T,'Billing Details'!D:D,'Billing Details'!$J$2,'Billing Details'!B:B,'Billing Details'!C430) * 100/ SUMIFS(I:I,'Billing Details'!D:D,'Billing Details'!$J$2,'Billing Details'!B:B,'Billing Details'!C430)</f>
        <v>#DIV/0!</v>
      </c>
      <c r="F430" s="2">
        <v>4000</v>
      </c>
      <c r="G430" s="2">
        <v>10</v>
      </c>
      <c r="H430" s="2" t="s">
        <v>17</v>
      </c>
      <c r="I430" s="2">
        <f t="shared" si="6"/>
        <v>40000</v>
      </c>
      <c r="J430" s="2"/>
      <c r="K430" s="2"/>
      <c r="L430" s="2"/>
      <c r="M430" s="2"/>
      <c r="N430" s="2"/>
      <c r="O430" s="2">
        <v>446</v>
      </c>
      <c r="P430" s="6">
        <v>43776</v>
      </c>
      <c r="Q430" s="6">
        <v>43781</v>
      </c>
      <c r="R430" s="2" t="s">
        <v>1700</v>
      </c>
      <c r="S430" s="2" t="b">
        <v>1</v>
      </c>
      <c r="T430" s="2">
        <v>33618.6</v>
      </c>
    </row>
    <row r="431" spans="1:20" ht="14.25" customHeight="1">
      <c r="A431" s="2" t="s">
        <v>582</v>
      </c>
      <c r="B431" s="3" t="s">
        <v>1689</v>
      </c>
      <c r="C431" s="3"/>
      <c r="D431" s="2" t="s">
        <v>11</v>
      </c>
      <c r="E431" s="3" t="e">
        <f>SUMIFS('Billing Details'!T:T,'Billing Details'!D:D,'Billing Details'!$J$2,'Billing Details'!B:B,'Billing Details'!C431) * 100/ SUMIFS(I:I,'Billing Details'!D:D,'Billing Details'!$J$2,'Billing Details'!B:B,'Billing Details'!C431)</f>
        <v>#DIV/0!</v>
      </c>
      <c r="F431" s="2">
        <v>18000</v>
      </c>
      <c r="G431" s="2">
        <v>4</v>
      </c>
      <c r="H431" s="2" t="s">
        <v>11</v>
      </c>
      <c r="I431" s="2">
        <f t="shared" si="6"/>
        <v>72000</v>
      </c>
      <c r="J431" s="2"/>
      <c r="K431" s="2"/>
      <c r="L431" s="2"/>
      <c r="M431" s="2"/>
      <c r="N431" s="2"/>
      <c r="O431" s="2">
        <v>330</v>
      </c>
      <c r="P431" s="6">
        <v>43683</v>
      </c>
      <c r="Q431" s="6">
        <v>43685</v>
      </c>
      <c r="R431" s="2" t="s">
        <v>1679</v>
      </c>
      <c r="S431" s="2" t="b">
        <v>1</v>
      </c>
      <c r="T431" s="2">
        <v>58499.199999999997</v>
      </c>
    </row>
    <row r="432" spans="1:20" ht="14.25" customHeight="1">
      <c r="A432" s="2" t="s">
        <v>583</v>
      </c>
      <c r="B432" s="3" t="s">
        <v>1694</v>
      </c>
      <c r="C432" s="3"/>
      <c r="D432" s="2" t="s">
        <v>29</v>
      </c>
      <c r="E432" s="3" t="e">
        <f>SUMIFS('Billing Details'!T:T,'Billing Details'!D:D,'Billing Details'!$J$2,'Billing Details'!B:B,'Billing Details'!C432) * 100/ SUMIFS(I:I,'Billing Details'!D:D,'Billing Details'!$J$2,'Billing Details'!B:B,'Billing Details'!C432)</f>
        <v>#DIV/0!</v>
      </c>
      <c r="F432" s="2">
        <v>2000</v>
      </c>
      <c r="G432" s="2">
        <v>6</v>
      </c>
      <c r="H432" s="2" t="s">
        <v>29</v>
      </c>
      <c r="I432" s="2">
        <f t="shared" si="6"/>
        <v>12000</v>
      </c>
      <c r="J432" s="2"/>
      <c r="K432" s="2"/>
      <c r="L432" s="2"/>
      <c r="M432" s="2"/>
      <c r="N432" s="2"/>
      <c r="O432" s="2">
        <v>168</v>
      </c>
      <c r="P432" s="6">
        <v>44642</v>
      </c>
      <c r="Q432" s="6">
        <v>44648</v>
      </c>
      <c r="R432" s="2" t="s">
        <v>1685</v>
      </c>
      <c r="S432" s="2" t="b">
        <v>1</v>
      </c>
      <c r="T432" s="2">
        <v>6952.4400000000005</v>
      </c>
    </row>
    <row r="433" spans="1:20" ht="14.25" customHeight="1">
      <c r="A433" s="2" t="s">
        <v>584</v>
      </c>
      <c r="B433" s="3" t="s">
        <v>1689</v>
      </c>
      <c r="C433" s="3"/>
      <c r="D433" s="2" t="s">
        <v>17</v>
      </c>
      <c r="E433" s="3" t="e">
        <f>SUMIFS('Billing Details'!T:T,'Billing Details'!D:D,'Billing Details'!$J$2,'Billing Details'!B:B,'Billing Details'!C433) * 100/ SUMIFS(I:I,'Billing Details'!D:D,'Billing Details'!$J$2,'Billing Details'!B:B,'Billing Details'!C433)</f>
        <v>#DIV/0!</v>
      </c>
      <c r="F433" s="2">
        <v>18000</v>
      </c>
      <c r="G433" s="2">
        <v>3</v>
      </c>
      <c r="H433" s="2" t="s">
        <v>17</v>
      </c>
      <c r="I433" s="2">
        <f t="shared" si="6"/>
        <v>54000</v>
      </c>
      <c r="J433" s="2"/>
      <c r="K433" s="2"/>
      <c r="L433" s="2"/>
      <c r="M433" s="2"/>
      <c r="N433" s="2"/>
      <c r="O433" s="2">
        <v>361</v>
      </c>
      <c r="P433" s="6">
        <v>44053</v>
      </c>
      <c r="Q433" s="6">
        <v>44055</v>
      </c>
      <c r="R433" s="2" t="s">
        <v>1683</v>
      </c>
      <c r="S433" s="2" t="b">
        <v>1</v>
      </c>
      <c r="T433" s="2">
        <v>34491.06</v>
      </c>
    </row>
    <row r="434" spans="1:20" ht="14.25" customHeight="1">
      <c r="A434" s="2" t="s">
        <v>585</v>
      </c>
      <c r="B434" s="3" t="s">
        <v>1693</v>
      </c>
      <c r="C434" s="3"/>
      <c r="D434" s="2" t="s">
        <v>11</v>
      </c>
      <c r="E434" s="3" t="e">
        <f>SUMIFS('Billing Details'!T:T,'Billing Details'!D:D,'Billing Details'!$J$2,'Billing Details'!B:B,'Billing Details'!C434) * 100/ SUMIFS(I:I,'Billing Details'!D:D,'Billing Details'!$J$2,'Billing Details'!B:B,'Billing Details'!C434)</f>
        <v>#DIV/0!</v>
      </c>
      <c r="F434" s="2">
        <v>15000</v>
      </c>
      <c r="G434" s="2">
        <v>3</v>
      </c>
      <c r="H434" s="2" t="s">
        <v>11</v>
      </c>
      <c r="I434" s="2">
        <f t="shared" si="6"/>
        <v>45000</v>
      </c>
      <c r="J434" s="2"/>
      <c r="K434" s="2"/>
      <c r="L434" s="2"/>
      <c r="M434" s="2"/>
      <c r="N434" s="2"/>
      <c r="O434" s="2">
        <v>254</v>
      </c>
      <c r="P434" s="6">
        <v>44300</v>
      </c>
      <c r="Q434" s="6">
        <v>44304</v>
      </c>
      <c r="R434" s="2" t="s">
        <v>1679</v>
      </c>
      <c r="S434" s="2" t="b">
        <v>1</v>
      </c>
      <c r="T434" s="2">
        <v>24593.67</v>
      </c>
    </row>
    <row r="435" spans="1:20" ht="14.25" customHeight="1">
      <c r="A435" s="2" t="s">
        <v>586</v>
      </c>
      <c r="B435" s="3" t="s">
        <v>1707</v>
      </c>
      <c r="C435" s="3"/>
      <c r="D435" s="2" t="s">
        <v>11</v>
      </c>
      <c r="E435" s="3" t="e">
        <f>SUMIFS('Billing Details'!T:T,'Billing Details'!D:D,'Billing Details'!$J$2,'Billing Details'!B:B,'Billing Details'!C435) * 100/ SUMIFS(I:I,'Billing Details'!D:D,'Billing Details'!$J$2,'Billing Details'!B:B,'Billing Details'!C435)</f>
        <v>#DIV/0!</v>
      </c>
      <c r="F435" s="2">
        <v>100</v>
      </c>
      <c r="G435" s="2">
        <v>1</v>
      </c>
      <c r="H435" s="2" t="s">
        <v>11</v>
      </c>
      <c r="I435" s="2">
        <f t="shared" si="6"/>
        <v>100</v>
      </c>
      <c r="J435" s="2"/>
      <c r="K435" s="2"/>
      <c r="L435" s="2"/>
      <c r="M435" s="2"/>
      <c r="N435" s="2"/>
      <c r="O435" s="2">
        <v>212</v>
      </c>
      <c r="P435" s="6">
        <v>43706</v>
      </c>
      <c r="Q435" s="6">
        <v>43710</v>
      </c>
      <c r="R435" s="2" t="s">
        <v>1685</v>
      </c>
      <c r="S435" s="2" t="b">
        <v>1</v>
      </c>
      <c r="T435" s="2">
        <v>52.32</v>
      </c>
    </row>
    <row r="436" spans="1:20" ht="14.25" customHeight="1">
      <c r="A436" s="2" t="s">
        <v>587</v>
      </c>
      <c r="B436" s="3" t="s">
        <v>1682</v>
      </c>
      <c r="C436" s="3"/>
      <c r="D436" s="2" t="s">
        <v>51</v>
      </c>
      <c r="E436" s="3" t="e">
        <f>SUMIFS('Billing Details'!T:T,'Billing Details'!D:D,'Billing Details'!$J$2,'Billing Details'!B:B,'Billing Details'!C436) * 100/ SUMIFS(I:I,'Billing Details'!D:D,'Billing Details'!$J$2,'Billing Details'!B:B,'Billing Details'!C436)</f>
        <v>#DIV/0!</v>
      </c>
      <c r="F436" s="2" t="s">
        <v>1686</v>
      </c>
      <c r="G436" s="2">
        <v>4</v>
      </c>
      <c r="H436" s="2" t="s">
        <v>51</v>
      </c>
      <c r="I436" s="2">
        <f t="shared" si="6"/>
        <v>24000</v>
      </c>
      <c r="J436" s="2"/>
      <c r="K436" s="2"/>
      <c r="L436" s="2"/>
      <c r="M436" s="2"/>
      <c r="N436" s="2"/>
      <c r="O436" s="2">
        <v>307</v>
      </c>
      <c r="P436" s="6">
        <v>44400</v>
      </c>
      <c r="Q436" s="6">
        <v>44404</v>
      </c>
      <c r="R436" s="2" t="s">
        <v>1683</v>
      </c>
      <c r="S436" s="2" t="b">
        <v>1</v>
      </c>
      <c r="T436" s="2">
        <v>18705.88</v>
      </c>
    </row>
    <row r="437" spans="1:20" ht="14.25" customHeight="1">
      <c r="A437" s="2" t="s">
        <v>588</v>
      </c>
      <c r="B437" s="3" t="s">
        <v>1684</v>
      </c>
      <c r="C437" s="3"/>
      <c r="D437" s="2" t="s">
        <v>51</v>
      </c>
      <c r="E437" s="3" t="e">
        <f>SUMIFS('Billing Details'!T:T,'Billing Details'!D:D,'Billing Details'!$J$2,'Billing Details'!B:B,'Billing Details'!C437) * 100/ SUMIFS(I:I,'Billing Details'!D:D,'Billing Details'!$J$2,'Billing Details'!B:B,'Billing Details'!C437)</f>
        <v>#DIV/0!</v>
      </c>
      <c r="F437" s="2" t="s">
        <v>1702</v>
      </c>
      <c r="G437" s="2">
        <v>6</v>
      </c>
      <c r="H437" s="2" t="s">
        <v>51</v>
      </c>
      <c r="I437" s="2">
        <f t="shared" si="6"/>
        <v>18000</v>
      </c>
      <c r="J437" s="2"/>
      <c r="K437" s="2"/>
      <c r="L437" s="2"/>
      <c r="M437" s="2"/>
      <c r="N437" s="2"/>
      <c r="O437" s="2">
        <v>291</v>
      </c>
      <c r="P437" s="6">
        <v>43879</v>
      </c>
      <c r="Q437" s="6">
        <v>43881</v>
      </c>
      <c r="R437" s="2" t="s">
        <v>1685</v>
      </c>
      <c r="S437" s="2" t="b">
        <v>1</v>
      </c>
      <c r="T437" s="2">
        <v>13355.46</v>
      </c>
    </row>
    <row r="438" spans="1:20" ht="14.25" customHeight="1">
      <c r="A438" s="2" t="s">
        <v>589</v>
      </c>
      <c r="B438" s="3" t="s">
        <v>1689</v>
      </c>
      <c r="C438" s="3"/>
      <c r="D438" s="2" t="s">
        <v>11</v>
      </c>
      <c r="E438" s="3" t="e">
        <f>SUMIFS('Billing Details'!T:T,'Billing Details'!D:D,'Billing Details'!$J$2,'Billing Details'!B:B,'Billing Details'!C438) * 100/ SUMIFS(I:I,'Billing Details'!D:D,'Billing Details'!$J$2,'Billing Details'!B:B,'Billing Details'!C438)</f>
        <v>#DIV/0!</v>
      </c>
      <c r="F438" s="2">
        <v>18000</v>
      </c>
      <c r="G438" s="2">
        <v>3</v>
      </c>
      <c r="H438" s="2" t="s">
        <v>11</v>
      </c>
      <c r="I438" s="2">
        <f t="shared" si="6"/>
        <v>54000</v>
      </c>
      <c r="J438" s="2"/>
      <c r="K438" s="2"/>
      <c r="L438" s="2"/>
      <c r="M438" s="2"/>
      <c r="N438" s="2"/>
      <c r="O438" s="2">
        <v>341</v>
      </c>
      <c r="P438" s="6">
        <v>45287</v>
      </c>
      <c r="Q438" s="6">
        <v>45289</v>
      </c>
      <c r="R438" s="2" t="s">
        <v>1683</v>
      </c>
      <c r="S438" s="2" t="b">
        <v>1</v>
      </c>
      <c r="T438" s="2">
        <v>27150.75</v>
      </c>
    </row>
    <row r="439" spans="1:20" ht="14.25" customHeight="1">
      <c r="A439" s="2" t="s">
        <v>590</v>
      </c>
      <c r="B439" s="3" t="s">
        <v>1680</v>
      </c>
      <c r="C439" s="3"/>
      <c r="D439" s="2" t="s">
        <v>17</v>
      </c>
      <c r="E439" s="3" t="e">
        <f>SUMIFS('Billing Details'!T:T,'Billing Details'!D:D,'Billing Details'!$J$2,'Billing Details'!B:B,'Billing Details'!C439) * 100/ SUMIFS(I:I,'Billing Details'!D:D,'Billing Details'!$J$2,'Billing Details'!B:B,'Billing Details'!C439)</f>
        <v>#DIV/0!</v>
      </c>
      <c r="F439" s="2" t="s">
        <v>1698</v>
      </c>
      <c r="G439" s="2">
        <v>1</v>
      </c>
      <c r="H439" s="2" t="s">
        <v>17</v>
      </c>
      <c r="I439" s="2">
        <f t="shared" si="6"/>
        <v>500</v>
      </c>
      <c r="J439" s="2"/>
      <c r="K439" s="2"/>
      <c r="L439" s="2"/>
      <c r="M439" s="2"/>
      <c r="N439" s="2"/>
      <c r="O439" s="2">
        <v>194</v>
      </c>
      <c r="P439" s="6">
        <v>45145</v>
      </c>
      <c r="Q439" s="6">
        <v>45149</v>
      </c>
      <c r="R439" s="2" t="s">
        <v>1696</v>
      </c>
      <c r="S439" s="2" t="b">
        <v>1</v>
      </c>
      <c r="T439" s="2">
        <v>393.88</v>
      </c>
    </row>
    <row r="440" spans="1:20" ht="14.25" customHeight="1">
      <c r="A440" s="2" t="s">
        <v>592</v>
      </c>
      <c r="B440" s="3" t="s">
        <v>1678</v>
      </c>
      <c r="C440" s="3"/>
      <c r="D440" s="2" t="s">
        <v>11</v>
      </c>
      <c r="E440" s="3" t="e">
        <f>SUMIFS('Billing Details'!T:T,'Billing Details'!D:D,'Billing Details'!$J$2,'Billing Details'!B:B,'Billing Details'!C440) * 100/ SUMIFS(I:I,'Billing Details'!D:D,'Billing Details'!$J$2,'Billing Details'!B:B,'Billing Details'!C440)</f>
        <v>#DIV/0!</v>
      </c>
      <c r="F440" s="2">
        <v>12000</v>
      </c>
      <c r="G440" s="2">
        <v>4</v>
      </c>
      <c r="H440" s="2" t="s">
        <v>11</v>
      </c>
      <c r="I440" s="2">
        <f t="shared" si="6"/>
        <v>48000</v>
      </c>
      <c r="J440" s="2"/>
      <c r="K440" s="2"/>
      <c r="L440" s="2"/>
      <c r="M440" s="2"/>
      <c r="N440" s="2"/>
      <c r="O440" s="2">
        <v>404</v>
      </c>
      <c r="P440" s="6">
        <v>43824</v>
      </c>
      <c r="Q440" s="6">
        <v>43830</v>
      </c>
      <c r="R440" s="2" t="s">
        <v>1685</v>
      </c>
      <c r="S440" s="2" t="b">
        <v>1</v>
      </c>
      <c r="T440" s="2">
        <v>33606.400000000001</v>
      </c>
    </row>
    <row r="441" spans="1:20" ht="14.25" customHeight="1">
      <c r="A441" s="2" t="s">
        <v>594</v>
      </c>
      <c r="B441" s="3" t="s">
        <v>1689</v>
      </c>
      <c r="C441" s="3"/>
      <c r="D441" s="2" t="s">
        <v>51</v>
      </c>
      <c r="E441" s="3" t="e">
        <f>SUMIFS('Billing Details'!T:T,'Billing Details'!D:D,'Billing Details'!$J$2,'Billing Details'!B:B,'Billing Details'!C441) * 100/ SUMIFS(I:I,'Billing Details'!D:D,'Billing Details'!$J$2,'Billing Details'!B:B,'Billing Details'!C441)</f>
        <v>#DIV/0!</v>
      </c>
      <c r="F441" s="2">
        <v>18000</v>
      </c>
      <c r="G441" s="2">
        <v>4</v>
      </c>
      <c r="H441" s="2" t="s">
        <v>51</v>
      </c>
      <c r="I441" s="2">
        <f t="shared" si="6"/>
        <v>72000</v>
      </c>
      <c r="J441" s="2"/>
      <c r="K441" s="2"/>
      <c r="L441" s="2"/>
      <c r="M441" s="2"/>
      <c r="N441" s="2"/>
      <c r="O441" s="2">
        <v>462</v>
      </c>
      <c r="P441" s="6">
        <v>44113</v>
      </c>
      <c r="Q441" s="6">
        <v>44116</v>
      </c>
      <c r="R441" s="2" t="s">
        <v>1685</v>
      </c>
      <c r="S441" s="2" t="b">
        <v>1</v>
      </c>
      <c r="T441" s="2">
        <v>36669.199999999997</v>
      </c>
    </row>
    <row r="442" spans="1:20" ht="14.25" customHeight="1">
      <c r="A442" s="2" t="s">
        <v>595</v>
      </c>
      <c r="B442" s="3" t="s">
        <v>1707</v>
      </c>
      <c r="C442" s="3"/>
      <c r="D442" s="2" t="s">
        <v>11</v>
      </c>
      <c r="E442" s="3" t="e">
        <f>SUMIFS('Billing Details'!T:T,'Billing Details'!D:D,'Billing Details'!$J$2,'Billing Details'!B:B,'Billing Details'!C442) * 100/ SUMIFS(I:I,'Billing Details'!D:D,'Billing Details'!$J$2,'Billing Details'!B:B,'Billing Details'!C442)</f>
        <v>#DIV/0!</v>
      </c>
      <c r="F442" s="2" t="s">
        <v>1710</v>
      </c>
      <c r="G442" s="2">
        <v>2</v>
      </c>
      <c r="H442" s="2" t="s">
        <v>11</v>
      </c>
      <c r="I442" s="2">
        <f t="shared" si="6"/>
        <v>200</v>
      </c>
      <c r="J442" s="2"/>
      <c r="K442" s="2"/>
      <c r="L442" s="2"/>
      <c r="M442" s="2"/>
      <c r="N442" s="2"/>
      <c r="O442" s="2">
        <v>126</v>
      </c>
      <c r="P442" s="6">
        <v>44351</v>
      </c>
      <c r="Q442" s="6">
        <v>44355</v>
      </c>
      <c r="R442" s="2" t="s">
        <v>1679</v>
      </c>
      <c r="S442" s="2" t="b">
        <v>1</v>
      </c>
      <c r="T442" s="2">
        <v>101.26</v>
      </c>
    </row>
    <row r="443" spans="1:20" ht="14.25" customHeight="1">
      <c r="A443" s="2" t="s">
        <v>596</v>
      </c>
      <c r="B443" s="3" t="s">
        <v>1688</v>
      </c>
      <c r="C443" s="3"/>
      <c r="D443" s="2" t="s">
        <v>11</v>
      </c>
      <c r="E443" s="3" t="e">
        <f>SUMIFS('Billing Details'!T:T,'Billing Details'!D:D,'Billing Details'!$J$2,'Billing Details'!B:B,'Billing Details'!C443) * 100/ SUMIFS(I:I,'Billing Details'!D:D,'Billing Details'!$J$2,'Billing Details'!B:B,'Billing Details'!C443)</f>
        <v>#DIV/0!</v>
      </c>
      <c r="F443" s="2">
        <v>10000</v>
      </c>
      <c r="G443" s="2">
        <v>2</v>
      </c>
      <c r="H443" s="2" t="s">
        <v>11</v>
      </c>
      <c r="I443" s="2">
        <f t="shared" si="6"/>
        <v>20000</v>
      </c>
      <c r="J443" s="2"/>
      <c r="K443" s="2"/>
      <c r="L443" s="2"/>
      <c r="M443" s="2"/>
      <c r="N443" s="2"/>
      <c r="O443" s="2">
        <v>320</v>
      </c>
      <c r="P443" s="6">
        <v>44317</v>
      </c>
      <c r="Q443" s="6">
        <v>44320</v>
      </c>
      <c r="R443" s="2" t="s">
        <v>1700</v>
      </c>
      <c r="S443" s="2" t="b">
        <v>1</v>
      </c>
      <c r="T443" s="2">
        <v>10124.379999999999</v>
      </c>
    </row>
    <row r="444" spans="1:20" ht="14.25" customHeight="1">
      <c r="A444" s="2" t="s">
        <v>597</v>
      </c>
      <c r="B444" s="3" t="s">
        <v>1678</v>
      </c>
      <c r="C444" s="3"/>
      <c r="D444" s="2" t="s">
        <v>17</v>
      </c>
      <c r="E444" s="3" t="e">
        <f>SUMIFS('Billing Details'!T:T,'Billing Details'!D:D,'Billing Details'!$J$2,'Billing Details'!B:B,'Billing Details'!C444) * 100/ SUMIFS(I:I,'Billing Details'!D:D,'Billing Details'!$J$2,'Billing Details'!B:B,'Billing Details'!C444)</f>
        <v>#DIV/0!</v>
      </c>
      <c r="F444" s="2" t="s">
        <v>1701</v>
      </c>
      <c r="G444" s="2">
        <v>5</v>
      </c>
      <c r="H444" s="2" t="s">
        <v>17</v>
      </c>
      <c r="I444" s="2">
        <f t="shared" si="6"/>
        <v>60000</v>
      </c>
      <c r="J444" s="2"/>
      <c r="K444" s="2"/>
      <c r="L444" s="2"/>
      <c r="M444" s="2"/>
      <c r="N444" s="2"/>
      <c r="O444" s="2">
        <v>383</v>
      </c>
      <c r="P444" s="6">
        <v>45018</v>
      </c>
      <c r="Q444" s="6">
        <v>45023</v>
      </c>
      <c r="R444" s="2" t="s">
        <v>1683</v>
      </c>
      <c r="S444" s="2" t="b">
        <v>1</v>
      </c>
      <c r="T444" s="2">
        <v>37390.25</v>
      </c>
    </row>
    <row r="445" spans="1:20" ht="14.25" customHeight="1">
      <c r="A445" s="2" t="s">
        <v>598</v>
      </c>
      <c r="B445" s="3" t="s">
        <v>1693</v>
      </c>
      <c r="C445" s="3"/>
      <c r="D445" s="2" t="s">
        <v>17</v>
      </c>
      <c r="E445" s="3" t="e">
        <f>SUMIFS('Billing Details'!T:T,'Billing Details'!D:D,'Billing Details'!$J$2,'Billing Details'!B:B,'Billing Details'!C445) * 100/ SUMIFS(I:I,'Billing Details'!D:D,'Billing Details'!$J$2,'Billing Details'!B:B,'Billing Details'!C445)</f>
        <v>#DIV/0!</v>
      </c>
      <c r="F445" s="2" t="s">
        <v>1712</v>
      </c>
      <c r="G445" s="2">
        <v>3</v>
      </c>
      <c r="H445" s="2" t="s">
        <v>17</v>
      </c>
      <c r="I445" s="2">
        <f t="shared" si="6"/>
        <v>45000</v>
      </c>
      <c r="J445" s="2"/>
      <c r="K445" s="2"/>
      <c r="L445" s="2"/>
      <c r="M445" s="2"/>
      <c r="N445" s="2"/>
      <c r="O445" s="2">
        <v>235</v>
      </c>
      <c r="P445" s="6">
        <v>45325</v>
      </c>
      <c r="Q445" s="6">
        <v>45329</v>
      </c>
      <c r="R445" s="2" t="s">
        <v>1679</v>
      </c>
      <c r="S445" s="2" t="b">
        <v>1</v>
      </c>
      <c r="T445" s="2">
        <v>39564</v>
      </c>
    </row>
    <row r="446" spans="1:20" ht="14.25" customHeight="1">
      <c r="A446" s="2" t="s">
        <v>599</v>
      </c>
      <c r="B446" s="3" t="s">
        <v>1699</v>
      </c>
      <c r="C446" s="3"/>
      <c r="D446" s="2" t="s">
        <v>17</v>
      </c>
      <c r="E446" s="3" t="e">
        <f>SUMIFS('Billing Details'!T:T,'Billing Details'!D:D,'Billing Details'!$J$2,'Billing Details'!B:B,'Billing Details'!C446) * 100/ SUMIFS(I:I,'Billing Details'!D:D,'Billing Details'!$J$2,'Billing Details'!B:B,'Billing Details'!C446)</f>
        <v>#DIV/0!</v>
      </c>
      <c r="F446" s="2">
        <v>4000</v>
      </c>
      <c r="G446" s="2">
        <v>6</v>
      </c>
      <c r="H446" s="2" t="s">
        <v>17</v>
      </c>
      <c r="I446" s="2">
        <f t="shared" si="6"/>
        <v>24000</v>
      </c>
      <c r="J446" s="2"/>
      <c r="K446" s="2"/>
      <c r="L446" s="2"/>
      <c r="M446" s="2"/>
      <c r="N446" s="2"/>
      <c r="O446" s="2">
        <v>265</v>
      </c>
      <c r="P446" s="6">
        <v>43964</v>
      </c>
      <c r="Q446" s="6">
        <v>43966</v>
      </c>
      <c r="R446" s="2" t="s">
        <v>1700</v>
      </c>
      <c r="S446" s="2" t="b">
        <v>1</v>
      </c>
      <c r="T446" s="2">
        <v>14404.98</v>
      </c>
    </row>
    <row r="447" spans="1:20" ht="14.25" customHeight="1">
      <c r="A447" s="2" t="s">
        <v>601</v>
      </c>
      <c r="B447" s="3" t="s">
        <v>1684</v>
      </c>
      <c r="C447" s="3"/>
      <c r="D447" s="2" t="s">
        <v>17</v>
      </c>
      <c r="E447" s="3" t="e">
        <f>SUMIFS('Billing Details'!T:T,'Billing Details'!D:D,'Billing Details'!$J$2,'Billing Details'!B:B,'Billing Details'!C447) * 100/ SUMIFS(I:I,'Billing Details'!D:D,'Billing Details'!$J$2,'Billing Details'!B:B,'Billing Details'!C447)</f>
        <v>#DIV/0!</v>
      </c>
      <c r="F447" s="2">
        <v>3000</v>
      </c>
      <c r="G447" s="2">
        <v>5</v>
      </c>
      <c r="H447" s="2" t="s">
        <v>17</v>
      </c>
      <c r="I447" s="2">
        <f t="shared" si="6"/>
        <v>15000</v>
      </c>
      <c r="J447" s="2"/>
      <c r="K447" s="2"/>
      <c r="L447" s="2"/>
      <c r="M447" s="2"/>
      <c r="N447" s="2"/>
      <c r="O447" s="2">
        <v>269</v>
      </c>
      <c r="P447" s="6">
        <v>44130</v>
      </c>
      <c r="Q447" s="6">
        <v>44135</v>
      </c>
      <c r="R447" s="2" t="s">
        <v>1683</v>
      </c>
      <c r="S447" s="2" t="b">
        <v>1</v>
      </c>
      <c r="T447" s="2">
        <v>9615.15</v>
      </c>
    </row>
    <row r="448" spans="1:20" ht="14.25" customHeight="1">
      <c r="A448" s="2" t="s">
        <v>602</v>
      </c>
      <c r="B448" s="3" t="s">
        <v>1691</v>
      </c>
      <c r="C448" s="3"/>
      <c r="D448" s="2" t="s">
        <v>11</v>
      </c>
      <c r="E448" s="3" t="e">
        <f>SUMIFS('Billing Details'!T:T,'Billing Details'!D:D,'Billing Details'!$J$2,'Billing Details'!B:B,'Billing Details'!C448) * 100/ SUMIFS(I:I,'Billing Details'!D:D,'Billing Details'!$J$2,'Billing Details'!B:B,'Billing Details'!C448)</f>
        <v>#DIV/0!</v>
      </c>
      <c r="F448" s="2">
        <v>25000</v>
      </c>
      <c r="G448" s="2">
        <v>10</v>
      </c>
      <c r="H448" s="2" t="s">
        <v>11</v>
      </c>
      <c r="I448" s="2">
        <f t="shared" si="6"/>
        <v>250000</v>
      </c>
      <c r="J448" s="2"/>
      <c r="K448" s="2"/>
      <c r="L448" s="2"/>
      <c r="M448" s="2"/>
      <c r="N448" s="2"/>
      <c r="O448" s="2">
        <v>120</v>
      </c>
      <c r="P448" s="6">
        <v>43830</v>
      </c>
      <c r="Q448" s="6">
        <v>43834</v>
      </c>
      <c r="R448" s="2" t="s">
        <v>1683</v>
      </c>
      <c r="S448" s="2" t="b">
        <v>1</v>
      </c>
      <c r="T448" s="2">
        <v>166346.30000000002</v>
      </c>
    </row>
    <row r="449" spans="1:20" ht="14.25" customHeight="1">
      <c r="A449" s="2" t="s">
        <v>603</v>
      </c>
      <c r="B449" s="3" t="s">
        <v>1682</v>
      </c>
      <c r="C449" s="3"/>
      <c r="D449" s="2" t="s">
        <v>17</v>
      </c>
      <c r="E449" s="3" t="e">
        <f>SUMIFS('Billing Details'!T:T,'Billing Details'!D:D,'Billing Details'!$J$2,'Billing Details'!B:B,'Billing Details'!C449) * 100/ SUMIFS(I:I,'Billing Details'!D:D,'Billing Details'!$J$2,'Billing Details'!B:B,'Billing Details'!C449)</f>
        <v>#DIV/0!</v>
      </c>
      <c r="F449" s="2">
        <v>6000</v>
      </c>
      <c r="G449" s="2">
        <v>4</v>
      </c>
      <c r="H449" s="2" t="s">
        <v>17</v>
      </c>
      <c r="I449" s="2">
        <f t="shared" si="6"/>
        <v>24000</v>
      </c>
      <c r="J449" s="2"/>
      <c r="K449" s="2"/>
      <c r="L449" s="2"/>
      <c r="M449" s="2"/>
      <c r="N449" s="2"/>
      <c r="O449" s="2">
        <v>456</v>
      </c>
      <c r="P449" s="6">
        <v>45009</v>
      </c>
      <c r="Q449" s="6">
        <v>45015</v>
      </c>
      <c r="R449" s="2" t="s">
        <v>1696</v>
      </c>
      <c r="S449" s="2" t="b">
        <v>1</v>
      </c>
      <c r="T449" s="2">
        <v>21098.2</v>
      </c>
    </row>
    <row r="450" spans="1:20" ht="14.25" customHeight="1">
      <c r="A450" s="2" t="s">
        <v>604</v>
      </c>
      <c r="B450" s="3" t="s">
        <v>1691</v>
      </c>
      <c r="C450" s="3"/>
      <c r="D450" s="2" t="s">
        <v>17</v>
      </c>
      <c r="E450" s="3" t="e">
        <f>SUMIFS('Billing Details'!T:T,'Billing Details'!D:D,'Billing Details'!$J$2,'Billing Details'!B:B,'Billing Details'!C450) * 100/ SUMIFS(I:I,'Billing Details'!D:D,'Billing Details'!$J$2,'Billing Details'!B:B,'Billing Details'!C450)</f>
        <v>#DIV/0!</v>
      </c>
      <c r="F450" s="2">
        <v>25000</v>
      </c>
      <c r="G450" s="2">
        <v>10</v>
      </c>
      <c r="H450" s="2" t="s">
        <v>17</v>
      </c>
      <c r="I450" s="2">
        <f t="shared" si="6"/>
        <v>250000</v>
      </c>
      <c r="J450" s="2"/>
      <c r="K450" s="2"/>
      <c r="L450" s="2"/>
      <c r="M450" s="2"/>
      <c r="N450" s="2"/>
      <c r="O450" s="2">
        <v>157</v>
      </c>
      <c r="P450" s="6">
        <v>43634</v>
      </c>
      <c r="Q450" s="6">
        <v>43636</v>
      </c>
      <c r="R450" s="2" t="s">
        <v>1685</v>
      </c>
      <c r="S450" s="2" t="b">
        <v>1</v>
      </c>
      <c r="T450" s="2">
        <v>185578.5</v>
      </c>
    </row>
    <row r="451" spans="1:20" ht="14.25" customHeight="1">
      <c r="A451" s="2" t="s">
        <v>605</v>
      </c>
      <c r="B451" s="3" t="s">
        <v>1691</v>
      </c>
      <c r="C451" s="3"/>
      <c r="D451" s="2" t="s">
        <v>51</v>
      </c>
      <c r="E451" s="3" t="e">
        <f>SUMIFS('Billing Details'!T:T,'Billing Details'!D:D,'Billing Details'!$J$2,'Billing Details'!B:B,'Billing Details'!C451) * 100/ SUMIFS(I:I,'Billing Details'!D:D,'Billing Details'!$J$2,'Billing Details'!B:B,'Billing Details'!C451)</f>
        <v>#DIV/0!</v>
      </c>
      <c r="F451" s="2">
        <v>25000</v>
      </c>
      <c r="G451" s="2">
        <v>12</v>
      </c>
      <c r="H451" s="2" t="s">
        <v>51</v>
      </c>
      <c r="I451" s="2">
        <f t="shared" ref="I451:I514" si="7">F451*G451</f>
        <v>300000</v>
      </c>
      <c r="J451" s="2"/>
      <c r="K451" s="2"/>
      <c r="L451" s="2"/>
      <c r="M451" s="2"/>
      <c r="N451" s="2"/>
      <c r="O451" s="2">
        <v>499</v>
      </c>
      <c r="P451" s="6">
        <v>44476</v>
      </c>
      <c r="Q451" s="6">
        <v>44479</v>
      </c>
      <c r="S451" s="2" t="b">
        <v>0</v>
      </c>
      <c r="T451" s="2" t="s">
        <v>1681</v>
      </c>
    </row>
    <row r="452" spans="1:20" ht="14.25" customHeight="1">
      <c r="A452" s="2" t="s">
        <v>606</v>
      </c>
      <c r="B452" s="3" t="s">
        <v>1684</v>
      </c>
      <c r="C452" s="3"/>
      <c r="D452" s="2" t="s">
        <v>29</v>
      </c>
      <c r="E452" s="3" t="e">
        <f>SUMIFS('Billing Details'!T:T,'Billing Details'!D:D,'Billing Details'!$J$2,'Billing Details'!B:B,'Billing Details'!C452) * 100/ SUMIFS(I:I,'Billing Details'!D:D,'Billing Details'!$J$2,'Billing Details'!B:B,'Billing Details'!C452)</f>
        <v>#DIV/0!</v>
      </c>
      <c r="F452" s="2" t="s">
        <v>1702</v>
      </c>
      <c r="G452" s="2">
        <v>6</v>
      </c>
      <c r="H452" s="2" t="s">
        <v>29</v>
      </c>
      <c r="I452" s="2">
        <f t="shared" si="7"/>
        <v>18000</v>
      </c>
      <c r="J452" s="2"/>
      <c r="K452" s="2"/>
      <c r="L452" s="2"/>
      <c r="M452" s="2"/>
      <c r="N452" s="2"/>
      <c r="O452" s="2">
        <v>119</v>
      </c>
      <c r="P452" s="6">
        <v>44271</v>
      </c>
      <c r="Q452" s="6">
        <v>44273</v>
      </c>
      <c r="R452" s="2" t="s">
        <v>1685</v>
      </c>
      <c r="S452" s="2" t="b">
        <v>1</v>
      </c>
      <c r="T452" s="2">
        <v>15254.939999999999</v>
      </c>
    </row>
    <row r="453" spans="1:20" ht="14.25" customHeight="1">
      <c r="A453" s="2" t="s">
        <v>607</v>
      </c>
      <c r="B453" s="3" t="s">
        <v>1687</v>
      </c>
      <c r="C453" s="3"/>
      <c r="D453" s="2" t="s">
        <v>11</v>
      </c>
      <c r="E453" s="3" t="e">
        <f>SUMIFS('Billing Details'!T:T,'Billing Details'!D:D,'Billing Details'!$J$2,'Billing Details'!B:B,'Billing Details'!C453) * 100/ SUMIFS(I:I,'Billing Details'!D:D,'Billing Details'!$J$2,'Billing Details'!B:B,'Billing Details'!C453)</f>
        <v>#DIV/0!</v>
      </c>
      <c r="F453" s="2">
        <v>1000</v>
      </c>
      <c r="G453" s="2">
        <v>3</v>
      </c>
      <c r="H453" s="2" t="s">
        <v>11</v>
      </c>
      <c r="I453" s="2">
        <f t="shared" si="7"/>
        <v>3000</v>
      </c>
      <c r="J453" s="2"/>
      <c r="K453" s="2"/>
      <c r="L453" s="2"/>
      <c r="M453" s="2"/>
      <c r="N453" s="2"/>
      <c r="O453" s="2">
        <v>316</v>
      </c>
      <c r="P453" s="6">
        <v>44959</v>
      </c>
      <c r="Q453" s="6">
        <v>44961</v>
      </c>
      <c r="R453" s="2" t="s">
        <v>1679</v>
      </c>
      <c r="S453" s="2" t="b">
        <v>1</v>
      </c>
      <c r="T453" s="2">
        <v>2236.71</v>
      </c>
    </row>
    <row r="454" spans="1:20" ht="14.25" customHeight="1">
      <c r="A454" s="2" t="s">
        <v>608</v>
      </c>
      <c r="B454" s="3" t="s">
        <v>1684</v>
      </c>
      <c r="C454" s="3"/>
      <c r="D454" s="2" t="s">
        <v>17</v>
      </c>
      <c r="E454" s="3" t="e">
        <f>SUMIFS('Billing Details'!T:T,'Billing Details'!D:D,'Billing Details'!$J$2,'Billing Details'!B:B,'Billing Details'!C454) * 100/ SUMIFS(I:I,'Billing Details'!D:D,'Billing Details'!$J$2,'Billing Details'!B:B,'Billing Details'!C454)</f>
        <v>#DIV/0!</v>
      </c>
      <c r="F454" s="2">
        <v>3000</v>
      </c>
      <c r="G454" s="2">
        <v>6</v>
      </c>
      <c r="H454" s="2" t="s">
        <v>17</v>
      </c>
      <c r="I454" s="2">
        <f t="shared" si="7"/>
        <v>18000</v>
      </c>
      <c r="J454" s="2"/>
      <c r="K454" s="2"/>
      <c r="L454" s="2"/>
      <c r="M454" s="2"/>
      <c r="N454" s="2"/>
      <c r="O454" s="2">
        <v>421</v>
      </c>
      <c r="P454" s="6">
        <v>43766</v>
      </c>
      <c r="Q454" s="6">
        <v>43769</v>
      </c>
      <c r="S454" s="2" t="b">
        <v>0</v>
      </c>
      <c r="T454" s="2" t="s">
        <v>1681</v>
      </c>
    </row>
    <row r="455" spans="1:20" ht="14.25" customHeight="1">
      <c r="A455" s="2" t="s">
        <v>609</v>
      </c>
      <c r="B455" s="3" t="s">
        <v>1692</v>
      </c>
      <c r="C455" s="3"/>
      <c r="D455" s="2" t="s">
        <v>11</v>
      </c>
      <c r="E455" s="3" t="e">
        <f>SUMIFS('Billing Details'!T:T,'Billing Details'!D:D,'Billing Details'!$J$2,'Billing Details'!B:B,'Billing Details'!C455) * 100/ SUMIFS(I:I,'Billing Details'!D:D,'Billing Details'!$J$2,'Billing Details'!B:B,'Billing Details'!C455)</f>
        <v>#DIV/0!</v>
      </c>
      <c r="F455" s="2" t="s">
        <v>1704</v>
      </c>
      <c r="G455" s="2">
        <v>4</v>
      </c>
      <c r="H455" s="2" t="s">
        <v>11</v>
      </c>
      <c r="I455" s="2">
        <f t="shared" si="7"/>
        <v>32000</v>
      </c>
      <c r="J455" s="2"/>
      <c r="K455" s="2"/>
      <c r="L455" s="2"/>
      <c r="M455" s="2"/>
      <c r="N455" s="2"/>
      <c r="O455" s="2">
        <v>231</v>
      </c>
      <c r="P455" s="6">
        <v>44704</v>
      </c>
      <c r="Q455" s="6">
        <v>44710</v>
      </c>
      <c r="R455" s="2" t="s">
        <v>1685</v>
      </c>
      <c r="S455" s="2" t="b">
        <v>1</v>
      </c>
      <c r="T455" s="2">
        <v>18500.68</v>
      </c>
    </row>
    <row r="456" spans="1:20" ht="14.25" customHeight="1">
      <c r="A456" s="2" t="s">
        <v>610</v>
      </c>
      <c r="B456" s="3" t="s">
        <v>1707</v>
      </c>
      <c r="C456" s="3"/>
      <c r="D456" s="2" t="s">
        <v>11</v>
      </c>
      <c r="E456" s="3" t="e">
        <f>SUMIFS('Billing Details'!T:T,'Billing Details'!D:D,'Billing Details'!$J$2,'Billing Details'!B:B,'Billing Details'!C456) * 100/ SUMIFS(I:I,'Billing Details'!D:D,'Billing Details'!$J$2,'Billing Details'!B:B,'Billing Details'!C456)</f>
        <v>#DIV/0!</v>
      </c>
      <c r="F456" s="2">
        <v>100</v>
      </c>
      <c r="G456" s="2">
        <v>1</v>
      </c>
      <c r="H456" s="2" t="s">
        <v>11</v>
      </c>
      <c r="I456" s="2">
        <f t="shared" si="7"/>
        <v>100</v>
      </c>
      <c r="J456" s="2"/>
      <c r="K456" s="2"/>
      <c r="L456" s="2"/>
      <c r="M456" s="2"/>
      <c r="N456" s="2"/>
      <c r="O456" s="2">
        <v>438</v>
      </c>
      <c r="P456" s="6">
        <v>44778</v>
      </c>
      <c r="Q456" s="6">
        <v>44784</v>
      </c>
      <c r="R456" s="2" t="s">
        <v>1685</v>
      </c>
      <c r="S456" s="2" t="b">
        <v>1</v>
      </c>
      <c r="T456" s="2">
        <v>73.209999999999994</v>
      </c>
    </row>
    <row r="457" spans="1:20" ht="14.25" customHeight="1">
      <c r="A457" s="2" t="s">
        <v>612</v>
      </c>
      <c r="B457" s="3" t="s">
        <v>1689</v>
      </c>
      <c r="C457" s="3"/>
      <c r="D457" s="2" t="s">
        <v>11</v>
      </c>
      <c r="E457" s="3" t="e">
        <f>SUMIFS('Billing Details'!T:T,'Billing Details'!D:D,'Billing Details'!$J$2,'Billing Details'!B:B,'Billing Details'!C457) * 100/ SUMIFS(I:I,'Billing Details'!D:D,'Billing Details'!$J$2,'Billing Details'!B:B,'Billing Details'!C457)</f>
        <v>#DIV/0!</v>
      </c>
      <c r="F457" s="2" t="s">
        <v>1690</v>
      </c>
      <c r="G457" s="2">
        <v>3</v>
      </c>
      <c r="H457" s="2" t="s">
        <v>11</v>
      </c>
      <c r="I457" s="2">
        <f t="shared" si="7"/>
        <v>54000</v>
      </c>
      <c r="J457" s="2"/>
      <c r="K457" s="2"/>
      <c r="L457" s="2"/>
      <c r="M457" s="2"/>
      <c r="N457" s="2"/>
      <c r="O457" s="2">
        <v>357</v>
      </c>
      <c r="P457" s="6">
        <v>44160</v>
      </c>
      <c r="Q457" s="6">
        <v>44166</v>
      </c>
      <c r="S457" s="2" t="b">
        <v>0</v>
      </c>
      <c r="T457" s="2" t="s">
        <v>1681</v>
      </c>
    </row>
    <row r="458" spans="1:20" ht="14.25" customHeight="1">
      <c r="A458" s="2" t="s">
        <v>613</v>
      </c>
      <c r="B458" s="3" t="s">
        <v>1705</v>
      </c>
      <c r="C458" s="3"/>
      <c r="D458" s="2" t="s">
        <v>29</v>
      </c>
      <c r="E458" s="3" t="e">
        <f>SUMIFS('Billing Details'!T:T,'Billing Details'!D:D,'Billing Details'!$J$2,'Billing Details'!B:B,'Billing Details'!C458) * 100/ SUMIFS(I:I,'Billing Details'!D:D,'Billing Details'!$J$2,'Billing Details'!B:B,'Billing Details'!C458)</f>
        <v>#DIV/0!</v>
      </c>
      <c r="F458" s="2">
        <v>800</v>
      </c>
      <c r="G458" s="2">
        <v>1</v>
      </c>
      <c r="H458" s="2" t="s">
        <v>29</v>
      </c>
      <c r="I458" s="2">
        <f t="shared" si="7"/>
        <v>800</v>
      </c>
      <c r="J458" s="2"/>
      <c r="K458" s="2"/>
      <c r="L458" s="2"/>
      <c r="M458" s="2"/>
      <c r="N458" s="2"/>
      <c r="O458" s="2">
        <v>461</v>
      </c>
      <c r="P458" s="6">
        <v>45101</v>
      </c>
      <c r="Q458" s="6">
        <v>45106</v>
      </c>
      <c r="R458" s="2" t="s">
        <v>1683</v>
      </c>
      <c r="S458" s="2" t="b">
        <v>1</v>
      </c>
      <c r="T458" s="2">
        <v>565.26</v>
      </c>
    </row>
    <row r="459" spans="1:20" ht="14.25" customHeight="1">
      <c r="A459" s="2" t="s">
        <v>614</v>
      </c>
      <c r="B459" s="3" t="s">
        <v>1689</v>
      </c>
      <c r="C459" s="3"/>
      <c r="D459" s="2" t="s">
        <v>17</v>
      </c>
      <c r="E459" s="3" t="e">
        <f>SUMIFS('Billing Details'!T:T,'Billing Details'!D:D,'Billing Details'!$J$2,'Billing Details'!B:B,'Billing Details'!C459) * 100/ SUMIFS(I:I,'Billing Details'!D:D,'Billing Details'!$J$2,'Billing Details'!B:B,'Billing Details'!C459)</f>
        <v>#DIV/0!</v>
      </c>
      <c r="F459" s="2">
        <v>18000</v>
      </c>
      <c r="G459" s="2">
        <v>4</v>
      </c>
      <c r="H459" s="2" t="s">
        <v>17</v>
      </c>
      <c r="I459" s="2">
        <f t="shared" si="7"/>
        <v>72000</v>
      </c>
      <c r="J459" s="2"/>
      <c r="K459" s="2"/>
      <c r="L459" s="2"/>
      <c r="M459" s="2"/>
      <c r="N459" s="2"/>
      <c r="O459" s="2">
        <v>349</v>
      </c>
      <c r="P459" s="6">
        <v>43853</v>
      </c>
      <c r="Q459" s="6">
        <v>43855</v>
      </c>
      <c r="R459" s="2" t="s">
        <v>1700</v>
      </c>
      <c r="S459" s="2" t="b">
        <v>1</v>
      </c>
      <c r="T459" s="2">
        <v>45460.44</v>
      </c>
    </row>
    <row r="460" spans="1:20" ht="14.25" customHeight="1">
      <c r="A460" s="2" t="s">
        <v>615</v>
      </c>
      <c r="B460" s="3" t="s">
        <v>1699</v>
      </c>
      <c r="C460" s="3"/>
      <c r="D460" s="2" t="s">
        <v>11</v>
      </c>
      <c r="E460" s="3" t="e">
        <f>SUMIFS('Billing Details'!T:T,'Billing Details'!D:D,'Billing Details'!$J$2,'Billing Details'!B:B,'Billing Details'!C460) * 100/ SUMIFS(I:I,'Billing Details'!D:D,'Billing Details'!$J$2,'Billing Details'!B:B,'Billing Details'!C460)</f>
        <v>#DIV/0!</v>
      </c>
      <c r="F460" s="2">
        <v>4000</v>
      </c>
      <c r="G460" s="2">
        <v>10</v>
      </c>
      <c r="H460" s="2" t="s">
        <v>11</v>
      </c>
      <c r="I460" s="2">
        <f t="shared" si="7"/>
        <v>40000</v>
      </c>
      <c r="J460" s="2"/>
      <c r="K460" s="2"/>
      <c r="L460" s="2"/>
      <c r="M460" s="2"/>
      <c r="N460" s="2"/>
      <c r="O460" s="2">
        <v>304</v>
      </c>
      <c r="P460" s="6">
        <v>43651</v>
      </c>
      <c r="Q460" s="6">
        <v>43657</v>
      </c>
      <c r="R460" s="2" t="s">
        <v>1679</v>
      </c>
      <c r="S460" s="2" t="b">
        <v>1</v>
      </c>
      <c r="T460" s="2">
        <v>21188.600000000002</v>
      </c>
    </row>
    <row r="461" spans="1:20" ht="14.25" customHeight="1">
      <c r="A461" s="2" t="s">
        <v>616</v>
      </c>
      <c r="B461" s="3" t="s">
        <v>1699</v>
      </c>
      <c r="C461" s="3"/>
      <c r="D461" s="2" t="s">
        <v>51</v>
      </c>
      <c r="E461" s="3" t="e">
        <f>SUMIFS('Billing Details'!T:T,'Billing Details'!D:D,'Billing Details'!$J$2,'Billing Details'!B:B,'Billing Details'!C461) * 100/ SUMIFS(I:I,'Billing Details'!D:D,'Billing Details'!$J$2,'Billing Details'!B:B,'Billing Details'!C461)</f>
        <v>#DIV/0!</v>
      </c>
      <c r="F461" s="2">
        <v>4000</v>
      </c>
      <c r="G461" s="2">
        <v>10</v>
      </c>
      <c r="H461" s="2" t="s">
        <v>51</v>
      </c>
      <c r="I461" s="2">
        <f t="shared" si="7"/>
        <v>40000</v>
      </c>
      <c r="J461" s="2"/>
      <c r="K461" s="2"/>
      <c r="L461" s="2"/>
      <c r="M461" s="2"/>
      <c r="N461" s="2"/>
      <c r="O461" s="2">
        <v>320</v>
      </c>
      <c r="P461" s="6">
        <v>43678</v>
      </c>
      <c r="Q461" s="6">
        <v>43680</v>
      </c>
      <c r="R461" s="2" t="s">
        <v>1700</v>
      </c>
      <c r="S461" s="2" t="b">
        <v>1</v>
      </c>
      <c r="T461" s="2">
        <v>35616</v>
      </c>
    </row>
    <row r="462" spans="1:20" ht="14.25" customHeight="1">
      <c r="A462" s="2" t="s">
        <v>617</v>
      </c>
      <c r="B462" s="3" t="s">
        <v>1692</v>
      </c>
      <c r="C462" s="3"/>
      <c r="D462" s="2" t="s">
        <v>17</v>
      </c>
      <c r="E462" s="3" t="e">
        <f>SUMIFS('Billing Details'!T:T,'Billing Details'!D:D,'Billing Details'!$J$2,'Billing Details'!B:B,'Billing Details'!C462) * 100/ SUMIFS(I:I,'Billing Details'!D:D,'Billing Details'!$J$2,'Billing Details'!B:B,'Billing Details'!C462)</f>
        <v>#DIV/0!</v>
      </c>
      <c r="F462" s="2" t="s">
        <v>1704</v>
      </c>
      <c r="G462" s="2">
        <v>4</v>
      </c>
      <c r="H462" s="2" t="s">
        <v>17</v>
      </c>
      <c r="I462" s="2">
        <f t="shared" si="7"/>
        <v>32000</v>
      </c>
      <c r="J462" s="2"/>
      <c r="K462" s="2"/>
      <c r="L462" s="2"/>
      <c r="M462" s="2"/>
      <c r="N462" s="2"/>
      <c r="O462" s="2">
        <v>252</v>
      </c>
      <c r="P462" s="6">
        <v>44730</v>
      </c>
      <c r="Q462" s="6">
        <v>44735</v>
      </c>
      <c r="S462" s="2" t="b">
        <v>0</v>
      </c>
      <c r="T462" s="2" t="s">
        <v>1681</v>
      </c>
    </row>
    <row r="463" spans="1:20" ht="14.25" customHeight="1">
      <c r="A463" s="2" t="s">
        <v>618</v>
      </c>
      <c r="B463" s="3" t="s">
        <v>1689</v>
      </c>
      <c r="C463" s="3"/>
      <c r="D463" s="2" t="s">
        <v>11</v>
      </c>
      <c r="E463" s="3" t="e">
        <f>SUMIFS('Billing Details'!T:T,'Billing Details'!D:D,'Billing Details'!$J$2,'Billing Details'!B:B,'Billing Details'!C463) * 100/ SUMIFS(I:I,'Billing Details'!D:D,'Billing Details'!$J$2,'Billing Details'!B:B,'Billing Details'!C463)</f>
        <v>#DIV/0!</v>
      </c>
      <c r="F463" s="2">
        <v>18000</v>
      </c>
      <c r="G463" s="2">
        <v>3</v>
      </c>
      <c r="H463" s="2" t="s">
        <v>11</v>
      </c>
      <c r="I463" s="2">
        <f t="shared" si="7"/>
        <v>54000</v>
      </c>
      <c r="J463" s="2"/>
      <c r="K463" s="2"/>
      <c r="L463" s="2"/>
      <c r="M463" s="2"/>
      <c r="N463" s="2"/>
      <c r="O463" s="2">
        <v>202</v>
      </c>
      <c r="P463" s="6">
        <v>44655</v>
      </c>
      <c r="Q463" s="6">
        <v>44661</v>
      </c>
      <c r="R463" s="2" t="s">
        <v>1679</v>
      </c>
      <c r="S463" s="2" t="b">
        <v>1</v>
      </c>
      <c r="T463" s="2">
        <v>27921.96</v>
      </c>
    </row>
    <row r="464" spans="1:20" ht="14.25" customHeight="1">
      <c r="A464" s="2" t="s">
        <v>620</v>
      </c>
      <c r="B464" s="3" t="s">
        <v>1699</v>
      </c>
      <c r="C464" s="3"/>
      <c r="D464" s="2" t="s">
        <v>29</v>
      </c>
      <c r="E464" s="3" t="e">
        <f>SUMIFS('Billing Details'!T:T,'Billing Details'!D:D,'Billing Details'!$J$2,'Billing Details'!B:B,'Billing Details'!C464) * 100/ SUMIFS(I:I,'Billing Details'!D:D,'Billing Details'!$J$2,'Billing Details'!B:B,'Billing Details'!C464)</f>
        <v>#DIV/0!</v>
      </c>
      <c r="F464" s="2">
        <v>4000</v>
      </c>
      <c r="G464" s="2">
        <v>10</v>
      </c>
      <c r="H464" s="2" t="s">
        <v>29</v>
      </c>
      <c r="I464" s="2">
        <f t="shared" si="7"/>
        <v>40000</v>
      </c>
      <c r="J464" s="2"/>
      <c r="K464" s="2"/>
      <c r="L464" s="2"/>
      <c r="M464" s="2"/>
      <c r="N464" s="2"/>
      <c r="O464" s="2">
        <v>294</v>
      </c>
      <c r="P464" s="6">
        <v>44225</v>
      </c>
      <c r="Q464" s="6">
        <v>44227</v>
      </c>
      <c r="R464" s="2" t="s">
        <v>1683</v>
      </c>
      <c r="S464" s="2" t="b">
        <v>1</v>
      </c>
      <c r="T464" s="2">
        <v>23114.3</v>
      </c>
    </row>
    <row r="465" spans="1:20" ht="14.25" customHeight="1">
      <c r="A465" s="2" t="s">
        <v>621</v>
      </c>
      <c r="B465" s="3" t="s">
        <v>1705</v>
      </c>
      <c r="C465" s="3"/>
      <c r="D465" s="2" t="s">
        <v>11</v>
      </c>
      <c r="E465" s="3" t="e">
        <f>SUMIFS('Billing Details'!T:T,'Billing Details'!D:D,'Billing Details'!$J$2,'Billing Details'!B:B,'Billing Details'!C465) * 100/ SUMIFS(I:I,'Billing Details'!D:D,'Billing Details'!$J$2,'Billing Details'!B:B,'Billing Details'!C465)</f>
        <v>#DIV/0!</v>
      </c>
      <c r="F465" s="2">
        <v>800</v>
      </c>
      <c r="G465" s="2">
        <v>1</v>
      </c>
      <c r="H465" s="2" t="s">
        <v>11</v>
      </c>
      <c r="I465" s="2">
        <f t="shared" si="7"/>
        <v>800</v>
      </c>
      <c r="J465" s="2"/>
      <c r="K465" s="2"/>
      <c r="L465" s="2"/>
      <c r="M465" s="2"/>
      <c r="N465" s="2"/>
      <c r="O465" s="2">
        <v>453</v>
      </c>
      <c r="P465" s="6">
        <v>43656</v>
      </c>
      <c r="Q465" s="6">
        <v>43662</v>
      </c>
      <c r="S465" s="2" t="b">
        <v>0</v>
      </c>
      <c r="T465" s="2" t="s">
        <v>1681</v>
      </c>
    </row>
    <row r="466" spans="1:20" ht="14.25" customHeight="1">
      <c r="A466" s="2" t="s">
        <v>623</v>
      </c>
      <c r="B466" s="3" t="s">
        <v>1699</v>
      </c>
      <c r="C466" s="3"/>
      <c r="D466" s="2" t="s">
        <v>51</v>
      </c>
      <c r="E466" s="3" t="e">
        <f>SUMIFS('Billing Details'!T:T,'Billing Details'!D:D,'Billing Details'!$J$2,'Billing Details'!B:B,'Billing Details'!C466) * 100/ SUMIFS(I:I,'Billing Details'!D:D,'Billing Details'!$J$2,'Billing Details'!B:B,'Billing Details'!C466)</f>
        <v>#DIV/0!</v>
      </c>
      <c r="F466" s="2">
        <v>4000</v>
      </c>
      <c r="G466" s="2">
        <v>8</v>
      </c>
      <c r="H466" s="2" t="s">
        <v>51</v>
      </c>
      <c r="I466" s="2">
        <f t="shared" si="7"/>
        <v>32000</v>
      </c>
      <c r="J466" s="2"/>
      <c r="K466" s="2"/>
      <c r="L466" s="2"/>
      <c r="M466" s="2"/>
      <c r="N466" s="2"/>
      <c r="O466" s="2">
        <v>484</v>
      </c>
      <c r="P466" s="6">
        <v>44174</v>
      </c>
      <c r="Q466" s="6">
        <v>44176</v>
      </c>
      <c r="R466" s="2" t="s">
        <v>1700</v>
      </c>
      <c r="S466" s="2" t="b">
        <v>1</v>
      </c>
      <c r="T466" s="2">
        <v>26512.240000000002</v>
      </c>
    </row>
    <row r="467" spans="1:20" ht="14.25" customHeight="1">
      <c r="A467" s="2" t="s">
        <v>624</v>
      </c>
      <c r="B467" s="3" t="s">
        <v>1694</v>
      </c>
      <c r="C467" s="3"/>
      <c r="D467" s="2" t="s">
        <v>11</v>
      </c>
      <c r="E467" s="3" t="e">
        <f>SUMIFS('Billing Details'!T:T,'Billing Details'!D:D,'Billing Details'!$J$2,'Billing Details'!B:B,'Billing Details'!C467) * 100/ SUMIFS(I:I,'Billing Details'!D:D,'Billing Details'!$J$2,'Billing Details'!B:B,'Billing Details'!C467)</f>
        <v>#DIV/0!</v>
      </c>
      <c r="F467" s="2" t="s">
        <v>1695</v>
      </c>
      <c r="G467" s="2">
        <v>6</v>
      </c>
      <c r="H467" s="2" t="s">
        <v>11</v>
      </c>
      <c r="I467" s="2">
        <f t="shared" si="7"/>
        <v>12000</v>
      </c>
      <c r="J467" s="2"/>
      <c r="K467" s="2"/>
      <c r="L467" s="2"/>
      <c r="M467" s="2"/>
      <c r="N467" s="2"/>
      <c r="O467" s="2">
        <v>394</v>
      </c>
      <c r="P467" s="6">
        <v>45146</v>
      </c>
      <c r="Q467" s="6">
        <v>45151</v>
      </c>
      <c r="S467" s="2" t="b">
        <v>0</v>
      </c>
      <c r="T467" s="2" t="s">
        <v>1681</v>
      </c>
    </row>
    <row r="468" spans="1:20" ht="14.25" customHeight="1">
      <c r="A468" s="2" t="s">
        <v>625</v>
      </c>
      <c r="B468" s="3" t="s">
        <v>1699</v>
      </c>
      <c r="C468" s="3"/>
      <c r="D468" s="2" t="s">
        <v>51</v>
      </c>
      <c r="E468" s="3" t="e">
        <f>SUMIFS('Billing Details'!T:T,'Billing Details'!D:D,'Billing Details'!$J$2,'Billing Details'!B:B,'Billing Details'!C468) * 100/ SUMIFS(I:I,'Billing Details'!D:D,'Billing Details'!$J$2,'Billing Details'!B:B,'Billing Details'!C468)</f>
        <v>#DIV/0!</v>
      </c>
      <c r="F468" s="2">
        <v>4000</v>
      </c>
      <c r="G468" s="2">
        <v>10</v>
      </c>
      <c r="H468" s="2" t="s">
        <v>51</v>
      </c>
      <c r="I468" s="2">
        <f t="shared" si="7"/>
        <v>40000</v>
      </c>
      <c r="J468" s="2"/>
      <c r="K468" s="2"/>
      <c r="L468" s="2"/>
      <c r="M468" s="2"/>
      <c r="N468" s="2"/>
      <c r="O468" s="2">
        <v>212</v>
      </c>
      <c r="P468" s="6">
        <v>44915</v>
      </c>
      <c r="Q468" s="6">
        <v>44921</v>
      </c>
      <c r="S468" s="2" t="b">
        <v>0</v>
      </c>
      <c r="T468" s="2" t="s">
        <v>1681</v>
      </c>
    </row>
    <row r="469" spans="1:20" ht="14.25" customHeight="1">
      <c r="A469" s="2" t="s">
        <v>626</v>
      </c>
      <c r="B469" s="3" t="s">
        <v>1684</v>
      </c>
      <c r="C469" s="3"/>
      <c r="D469" s="2" t="s">
        <v>17</v>
      </c>
      <c r="E469" s="3" t="e">
        <f>SUMIFS('Billing Details'!T:T,'Billing Details'!D:D,'Billing Details'!$J$2,'Billing Details'!B:B,'Billing Details'!C469) * 100/ SUMIFS(I:I,'Billing Details'!D:D,'Billing Details'!$J$2,'Billing Details'!B:B,'Billing Details'!C469)</f>
        <v>#DIV/0!</v>
      </c>
      <c r="F469" s="2" t="s">
        <v>1702</v>
      </c>
      <c r="G469" s="2">
        <v>7</v>
      </c>
      <c r="H469" s="2" t="s">
        <v>17</v>
      </c>
      <c r="I469" s="2">
        <f t="shared" si="7"/>
        <v>21000</v>
      </c>
      <c r="J469" s="2"/>
      <c r="K469" s="2"/>
      <c r="L469" s="2"/>
      <c r="M469" s="2"/>
      <c r="N469" s="2"/>
      <c r="O469" s="2">
        <v>219</v>
      </c>
      <c r="P469" s="6">
        <v>43731</v>
      </c>
      <c r="Q469" s="6">
        <v>43734</v>
      </c>
      <c r="R469" s="2" t="s">
        <v>1683</v>
      </c>
      <c r="S469" s="2" t="b">
        <v>1</v>
      </c>
      <c r="T469" s="2">
        <v>13118.279999999999</v>
      </c>
    </row>
    <row r="470" spans="1:20" ht="14.25" customHeight="1">
      <c r="A470" s="2" t="s">
        <v>627</v>
      </c>
      <c r="B470" s="3" t="s">
        <v>1687</v>
      </c>
      <c r="C470" s="3"/>
      <c r="D470" s="2" t="s">
        <v>29</v>
      </c>
      <c r="E470" s="3" t="e">
        <f>SUMIFS('Billing Details'!T:T,'Billing Details'!D:D,'Billing Details'!$J$2,'Billing Details'!B:B,'Billing Details'!C470) * 100/ SUMIFS(I:I,'Billing Details'!D:D,'Billing Details'!$J$2,'Billing Details'!B:B,'Billing Details'!C470)</f>
        <v>#DIV/0!</v>
      </c>
      <c r="F470" s="2">
        <v>1000</v>
      </c>
      <c r="G470" s="2">
        <v>3</v>
      </c>
      <c r="H470" s="2" t="s">
        <v>29</v>
      </c>
      <c r="I470" s="2">
        <f t="shared" si="7"/>
        <v>3000</v>
      </c>
      <c r="J470" s="2"/>
      <c r="K470" s="2"/>
      <c r="L470" s="2"/>
      <c r="M470" s="2"/>
      <c r="N470" s="2"/>
      <c r="O470" s="2">
        <v>150</v>
      </c>
      <c r="P470" s="6">
        <v>44056</v>
      </c>
      <c r="Q470" s="6">
        <v>44062</v>
      </c>
      <c r="R470" s="2" t="s">
        <v>1685</v>
      </c>
      <c r="S470" s="2" t="b">
        <v>1</v>
      </c>
      <c r="T470" s="2">
        <v>2092.17</v>
      </c>
    </row>
    <row r="471" spans="1:20" ht="14.25" customHeight="1">
      <c r="A471" s="2" t="s">
        <v>628</v>
      </c>
      <c r="B471" s="3" t="s">
        <v>1693</v>
      </c>
      <c r="C471" s="3"/>
      <c r="D471" s="2" t="s">
        <v>17</v>
      </c>
      <c r="E471" s="3" t="e">
        <f>SUMIFS('Billing Details'!T:T,'Billing Details'!D:D,'Billing Details'!$J$2,'Billing Details'!B:B,'Billing Details'!C471) * 100/ SUMIFS(I:I,'Billing Details'!D:D,'Billing Details'!$J$2,'Billing Details'!B:B,'Billing Details'!C471)</f>
        <v>#DIV/0!</v>
      </c>
      <c r="F471" s="2" t="s">
        <v>1712</v>
      </c>
      <c r="G471" s="2">
        <v>5</v>
      </c>
      <c r="H471" s="2" t="s">
        <v>17</v>
      </c>
      <c r="I471" s="2">
        <f t="shared" si="7"/>
        <v>75000</v>
      </c>
      <c r="J471" s="2"/>
      <c r="K471" s="2"/>
      <c r="L471" s="2"/>
      <c r="M471" s="2"/>
      <c r="N471" s="2"/>
      <c r="O471" s="2">
        <v>173</v>
      </c>
      <c r="P471" s="6">
        <v>44228</v>
      </c>
      <c r="Q471" s="6">
        <v>44232</v>
      </c>
      <c r="R471" s="2" t="s">
        <v>1696</v>
      </c>
      <c r="S471" s="2" t="b">
        <v>1</v>
      </c>
      <c r="T471" s="2">
        <v>38626.699999999997</v>
      </c>
    </row>
    <row r="472" spans="1:20" ht="14.25" customHeight="1">
      <c r="A472" s="2" t="s">
        <v>629</v>
      </c>
      <c r="B472" s="3" t="s">
        <v>1705</v>
      </c>
      <c r="C472" s="3"/>
      <c r="D472" s="2" t="s">
        <v>29</v>
      </c>
      <c r="E472" s="3" t="e">
        <f>SUMIFS('Billing Details'!T:T,'Billing Details'!D:D,'Billing Details'!$J$2,'Billing Details'!B:B,'Billing Details'!C472) * 100/ SUMIFS(I:I,'Billing Details'!D:D,'Billing Details'!$J$2,'Billing Details'!B:B,'Billing Details'!C472)</f>
        <v>#DIV/0!</v>
      </c>
      <c r="F472" s="2">
        <v>800</v>
      </c>
      <c r="G472" s="2">
        <v>1</v>
      </c>
      <c r="H472" s="2" t="s">
        <v>29</v>
      </c>
      <c r="I472" s="2">
        <f t="shared" si="7"/>
        <v>800</v>
      </c>
      <c r="J472" s="2"/>
      <c r="K472" s="2"/>
      <c r="L472" s="2"/>
      <c r="M472" s="2"/>
      <c r="N472" s="2"/>
      <c r="O472" s="2">
        <v>219</v>
      </c>
      <c r="P472" s="6">
        <v>45081</v>
      </c>
      <c r="Q472" s="6">
        <v>45086</v>
      </c>
      <c r="R472" s="2" t="s">
        <v>1700</v>
      </c>
      <c r="S472" s="2" t="b">
        <v>1</v>
      </c>
      <c r="T472" s="2">
        <v>628.30999999999995</v>
      </c>
    </row>
    <row r="473" spans="1:20" ht="14.25" customHeight="1">
      <c r="A473" s="2" t="s">
        <v>630</v>
      </c>
      <c r="B473" s="3" t="s">
        <v>1693</v>
      </c>
      <c r="C473" s="3"/>
      <c r="D473" s="2" t="s">
        <v>11</v>
      </c>
      <c r="E473" s="3" t="e">
        <f>SUMIFS('Billing Details'!T:T,'Billing Details'!D:D,'Billing Details'!$J$2,'Billing Details'!B:B,'Billing Details'!C473) * 100/ SUMIFS(I:I,'Billing Details'!D:D,'Billing Details'!$J$2,'Billing Details'!B:B,'Billing Details'!C473)</f>
        <v>#DIV/0!</v>
      </c>
      <c r="F473" s="2" t="s">
        <v>1712</v>
      </c>
      <c r="G473" s="2">
        <v>5</v>
      </c>
      <c r="H473" s="2" t="s">
        <v>11</v>
      </c>
      <c r="I473" s="2">
        <f t="shared" si="7"/>
        <v>75000</v>
      </c>
      <c r="J473" s="2"/>
      <c r="K473" s="2"/>
      <c r="L473" s="2"/>
      <c r="M473" s="2"/>
      <c r="N473" s="2"/>
      <c r="O473" s="2">
        <v>189</v>
      </c>
      <c r="P473" s="6">
        <v>44240</v>
      </c>
      <c r="Q473" s="6">
        <v>44242</v>
      </c>
      <c r="S473" s="2" t="b">
        <v>0</v>
      </c>
      <c r="T473" s="2" t="s">
        <v>1681</v>
      </c>
    </row>
    <row r="474" spans="1:20" ht="14.25" customHeight="1">
      <c r="A474" s="2" t="s">
        <v>632</v>
      </c>
      <c r="B474" s="3" t="s">
        <v>1688</v>
      </c>
      <c r="C474" s="3"/>
      <c r="D474" s="2" t="s">
        <v>11</v>
      </c>
      <c r="E474" s="3" t="e">
        <f>SUMIFS('Billing Details'!T:T,'Billing Details'!D:D,'Billing Details'!$J$2,'Billing Details'!B:B,'Billing Details'!C474) * 100/ SUMIFS(I:I,'Billing Details'!D:D,'Billing Details'!$J$2,'Billing Details'!B:B,'Billing Details'!C474)</f>
        <v>#DIV/0!</v>
      </c>
      <c r="F474" s="2" t="s">
        <v>1703</v>
      </c>
      <c r="G474" s="2">
        <v>2</v>
      </c>
      <c r="H474" s="2" t="s">
        <v>11</v>
      </c>
      <c r="I474" s="2">
        <f t="shared" si="7"/>
        <v>20000</v>
      </c>
      <c r="J474" s="2"/>
      <c r="K474" s="2"/>
      <c r="L474" s="2"/>
      <c r="M474" s="2"/>
      <c r="N474" s="2"/>
      <c r="O474" s="2">
        <v>131</v>
      </c>
      <c r="P474" s="6">
        <v>43897</v>
      </c>
      <c r="Q474" s="6">
        <v>43900</v>
      </c>
      <c r="R474" s="2" t="s">
        <v>1700</v>
      </c>
      <c r="S474" s="2" t="b">
        <v>1</v>
      </c>
      <c r="T474" s="2">
        <v>15777.76</v>
      </c>
    </row>
    <row r="475" spans="1:20" ht="14.25" customHeight="1">
      <c r="A475" s="2" t="s">
        <v>633</v>
      </c>
      <c r="B475" s="3" t="s">
        <v>1707</v>
      </c>
      <c r="C475" s="3"/>
      <c r="D475" s="2" t="s">
        <v>17</v>
      </c>
      <c r="E475" s="3" t="e">
        <f>SUMIFS('Billing Details'!T:T,'Billing Details'!D:D,'Billing Details'!$J$2,'Billing Details'!B:B,'Billing Details'!C475) * 100/ SUMIFS(I:I,'Billing Details'!D:D,'Billing Details'!$J$2,'Billing Details'!B:B,'Billing Details'!C475)</f>
        <v>#DIV/0!</v>
      </c>
      <c r="F475" s="2" t="s">
        <v>1710</v>
      </c>
      <c r="G475" s="2">
        <v>1</v>
      </c>
      <c r="H475" s="2" t="s">
        <v>17</v>
      </c>
      <c r="I475" s="2">
        <f t="shared" si="7"/>
        <v>100</v>
      </c>
      <c r="J475" s="2"/>
      <c r="K475" s="2"/>
      <c r="L475" s="2"/>
      <c r="M475" s="2"/>
      <c r="N475" s="2"/>
      <c r="O475" s="2">
        <v>155</v>
      </c>
      <c r="P475" s="6">
        <v>44535</v>
      </c>
      <c r="Q475" s="6">
        <v>44539</v>
      </c>
      <c r="R475" s="2" t="s">
        <v>1700</v>
      </c>
      <c r="S475" s="2" t="b">
        <v>1</v>
      </c>
      <c r="T475" s="2">
        <v>53.65</v>
      </c>
    </row>
    <row r="476" spans="1:20" ht="14.25" customHeight="1">
      <c r="A476" s="2" t="s">
        <v>634</v>
      </c>
      <c r="B476" s="3" t="s">
        <v>1693</v>
      </c>
      <c r="C476" s="3"/>
      <c r="D476" s="2" t="s">
        <v>51</v>
      </c>
      <c r="E476" s="3" t="e">
        <f>SUMIFS('Billing Details'!T:T,'Billing Details'!D:D,'Billing Details'!$J$2,'Billing Details'!B:B,'Billing Details'!C476) * 100/ SUMIFS(I:I,'Billing Details'!D:D,'Billing Details'!$J$2,'Billing Details'!B:B,'Billing Details'!C476)</f>
        <v>#DIV/0!</v>
      </c>
      <c r="F476" s="2">
        <v>15000</v>
      </c>
      <c r="G476" s="2">
        <v>5</v>
      </c>
      <c r="H476" s="2" t="s">
        <v>51</v>
      </c>
      <c r="I476" s="2">
        <f t="shared" si="7"/>
        <v>75000</v>
      </c>
      <c r="J476" s="2"/>
      <c r="K476" s="2"/>
      <c r="L476" s="2"/>
      <c r="M476" s="2"/>
      <c r="N476" s="2"/>
      <c r="O476" s="2">
        <v>115</v>
      </c>
      <c r="P476" s="6">
        <v>45366</v>
      </c>
      <c r="Q476" s="6">
        <v>45371</v>
      </c>
      <c r="R476" s="2" t="s">
        <v>1696</v>
      </c>
      <c r="S476" s="2" t="b">
        <v>1</v>
      </c>
      <c r="T476" s="2">
        <v>52660.649999999994</v>
      </c>
    </row>
    <row r="477" spans="1:20" ht="14.25" customHeight="1">
      <c r="A477" s="2" t="s">
        <v>635</v>
      </c>
      <c r="B477" s="3" t="s">
        <v>1691</v>
      </c>
      <c r="C477" s="3"/>
      <c r="D477" s="2" t="s">
        <v>11</v>
      </c>
      <c r="E477" s="3" t="e">
        <f>SUMIFS('Billing Details'!T:T,'Billing Details'!D:D,'Billing Details'!$J$2,'Billing Details'!B:B,'Billing Details'!C477) * 100/ SUMIFS(I:I,'Billing Details'!D:D,'Billing Details'!$J$2,'Billing Details'!B:B,'Billing Details'!C477)</f>
        <v>#DIV/0!</v>
      </c>
      <c r="F477" s="2">
        <v>25000</v>
      </c>
      <c r="G477" s="2">
        <v>10</v>
      </c>
      <c r="H477" s="2" t="s">
        <v>11</v>
      </c>
      <c r="I477" s="2">
        <f t="shared" si="7"/>
        <v>250000</v>
      </c>
      <c r="J477" s="2"/>
      <c r="K477" s="2"/>
      <c r="L477" s="2"/>
      <c r="M477" s="2"/>
      <c r="N477" s="2"/>
      <c r="O477" s="2">
        <v>488</v>
      </c>
      <c r="P477" s="6">
        <v>44714</v>
      </c>
      <c r="Q477" s="6">
        <v>44719</v>
      </c>
      <c r="S477" s="2" t="b">
        <v>0</v>
      </c>
      <c r="T477" s="2" t="s">
        <v>1681</v>
      </c>
    </row>
    <row r="478" spans="1:20" ht="14.25" customHeight="1">
      <c r="A478" s="2" t="s">
        <v>636</v>
      </c>
      <c r="B478" s="3" t="s">
        <v>1688</v>
      </c>
      <c r="C478" s="3"/>
      <c r="D478" s="2" t="s">
        <v>51</v>
      </c>
      <c r="E478" s="3" t="e">
        <f>SUMIFS('Billing Details'!T:T,'Billing Details'!D:D,'Billing Details'!$J$2,'Billing Details'!B:B,'Billing Details'!C478) * 100/ SUMIFS(I:I,'Billing Details'!D:D,'Billing Details'!$J$2,'Billing Details'!B:B,'Billing Details'!C478)</f>
        <v>#DIV/0!</v>
      </c>
      <c r="F478" s="2" t="s">
        <v>1703</v>
      </c>
      <c r="G478" s="2">
        <v>2</v>
      </c>
      <c r="H478" s="2" t="s">
        <v>51</v>
      </c>
      <c r="I478" s="2">
        <f t="shared" si="7"/>
        <v>20000</v>
      </c>
      <c r="J478" s="2"/>
      <c r="K478" s="2"/>
      <c r="L478" s="2"/>
      <c r="M478" s="2"/>
      <c r="N478" s="2"/>
      <c r="O478" s="2">
        <v>217</v>
      </c>
      <c r="P478" s="6">
        <v>44849</v>
      </c>
      <c r="Q478" s="6">
        <v>44853</v>
      </c>
      <c r="R478" s="2" t="s">
        <v>1696</v>
      </c>
      <c r="S478" s="2" t="b">
        <v>1</v>
      </c>
      <c r="T478" s="2">
        <v>16069.82</v>
      </c>
    </row>
    <row r="479" spans="1:20" ht="14.25" customHeight="1">
      <c r="A479" s="2" t="s">
        <v>637</v>
      </c>
      <c r="B479" s="3" t="s">
        <v>1689</v>
      </c>
      <c r="C479" s="3"/>
      <c r="D479" s="2" t="s">
        <v>17</v>
      </c>
      <c r="E479" s="3" t="e">
        <f>SUMIFS('Billing Details'!T:T,'Billing Details'!D:D,'Billing Details'!$J$2,'Billing Details'!B:B,'Billing Details'!C479) * 100/ SUMIFS(I:I,'Billing Details'!D:D,'Billing Details'!$J$2,'Billing Details'!B:B,'Billing Details'!C479)</f>
        <v>#DIV/0!</v>
      </c>
      <c r="F479" s="2">
        <v>18000</v>
      </c>
      <c r="G479" s="2">
        <v>4</v>
      </c>
      <c r="H479" s="2" t="s">
        <v>17</v>
      </c>
      <c r="I479" s="2">
        <f t="shared" si="7"/>
        <v>72000</v>
      </c>
      <c r="J479" s="2"/>
      <c r="K479" s="2"/>
      <c r="L479" s="2"/>
      <c r="M479" s="2"/>
      <c r="N479" s="2"/>
      <c r="O479" s="2">
        <v>491</v>
      </c>
      <c r="P479" s="6">
        <v>43907</v>
      </c>
      <c r="Q479" s="6">
        <v>43912</v>
      </c>
      <c r="R479" s="2" t="s">
        <v>1679</v>
      </c>
      <c r="S479" s="2" t="b">
        <v>1</v>
      </c>
      <c r="T479" s="2">
        <v>42648.72</v>
      </c>
    </row>
    <row r="480" spans="1:20" ht="14.25" customHeight="1">
      <c r="A480" s="2" t="s">
        <v>638</v>
      </c>
      <c r="B480" s="3" t="s">
        <v>1687</v>
      </c>
      <c r="C480" s="3"/>
      <c r="D480" s="2" t="s">
        <v>11</v>
      </c>
      <c r="E480" s="3" t="e">
        <f>SUMIFS('Billing Details'!T:T,'Billing Details'!D:D,'Billing Details'!$J$2,'Billing Details'!B:B,'Billing Details'!C480) * 100/ SUMIFS(I:I,'Billing Details'!D:D,'Billing Details'!$J$2,'Billing Details'!B:B,'Billing Details'!C480)</f>
        <v>#DIV/0!</v>
      </c>
      <c r="F480" s="2">
        <v>1000</v>
      </c>
      <c r="G480" s="2">
        <v>4</v>
      </c>
      <c r="H480" s="2" t="s">
        <v>11</v>
      </c>
      <c r="I480" s="2">
        <f t="shared" si="7"/>
        <v>4000</v>
      </c>
      <c r="J480" s="2"/>
      <c r="K480" s="2"/>
      <c r="L480" s="2"/>
      <c r="M480" s="2"/>
      <c r="N480" s="2"/>
      <c r="O480" s="2">
        <v>472</v>
      </c>
      <c r="P480" s="6">
        <v>44216</v>
      </c>
      <c r="Q480" s="6">
        <v>44219</v>
      </c>
      <c r="R480" s="2" t="s">
        <v>1679</v>
      </c>
      <c r="S480" s="2" t="b">
        <v>1</v>
      </c>
      <c r="T480" s="2">
        <v>2417.92</v>
      </c>
    </row>
    <row r="481" spans="1:20" ht="14.25" customHeight="1">
      <c r="A481" s="2" t="s">
        <v>639</v>
      </c>
      <c r="B481" s="3" t="s">
        <v>1688</v>
      </c>
      <c r="C481" s="3"/>
      <c r="D481" s="2" t="s">
        <v>11</v>
      </c>
      <c r="E481" s="3" t="e">
        <f>SUMIFS('Billing Details'!T:T,'Billing Details'!D:D,'Billing Details'!$J$2,'Billing Details'!B:B,'Billing Details'!C481) * 100/ SUMIFS(I:I,'Billing Details'!D:D,'Billing Details'!$J$2,'Billing Details'!B:B,'Billing Details'!C481)</f>
        <v>#DIV/0!</v>
      </c>
      <c r="F481" s="2">
        <v>10000</v>
      </c>
      <c r="G481" s="2">
        <v>3</v>
      </c>
      <c r="H481" s="2" t="s">
        <v>11</v>
      </c>
      <c r="I481" s="2">
        <f t="shared" si="7"/>
        <v>30000</v>
      </c>
      <c r="J481" s="2"/>
      <c r="K481" s="2"/>
      <c r="L481" s="2"/>
      <c r="M481" s="2"/>
      <c r="N481" s="2"/>
      <c r="O481" s="2">
        <v>147</v>
      </c>
      <c r="P481" s="6">
        <v>44052</v>
      </c>
      <c r="Q481" s="6">
        <v>44055</v>
      </c>
      <c r="R481" s="2" t="s">
        <v>1683</v>
      </c>
      <c r="S481" s="2" t="b">
        <v>1</v>
      </c>
      <c r="T481" s="2">
        <v>20098.86</v>
      </c>
    </row>
    <row r="482" spans="1:20" ht="14.25" customHeight="1">
      <c r="A482" s="2" t="s">
        <v>640</v>
      </c>
      <c r="B482" s="3" t="s">
        <v>1693</v>
      </c>
      <c r="C482" s="3"/>
      <c r="D482" s="2" t="s">
        <v>17</v>
      </c>
      <c r="E482" s="3" t="e">
        <f>SUMIFS('Billing Details'!T:T,'Billing Details'!D:D,'Billing Details'!$J$2,'Billing Details'!B:B,'Billing Details'!C482) * 100/ SUMIFS(I:I,'Billing Details'!D:D,'Billing Details'!$J$2,'Billing Details'!B:B,'Billing Details'!C482)</f>
        <v>#DIV/0!</v>
      </c>
      <c r="F482" s="2">
        <v>15000</v>
      </c>
      <c r="G482" s="2">
        <v>3</v>
      </c>
      <c r="H482" s="2" t="s">
        <v>17</v>
      </c>
      <c r="I482" s="2">
        <f t="shared" si="7"/>
        <v>45000</v>
      </c>
      <c r="J482" s="2"/>
      <c r="K482" s="2"/>
      <c r="L482" s="2"/>
      <c r="M482" s="2"/>
      <c r="N482" s="2"/>
      <c r="O482" s="2">
        <v>303</v>
      </c>
      <c r="P482" s="6">
        <v>43663</v>
      </c>
      <c r="Q482" s="6">
        <v>43669</v>
      </c>
      <c r="R482" s="2" t="s">
        <v>1685</v>
      </c>
      <c r="S482" s="2" t="b">
        <v>1</v>
      </c>
      <c r="T482" s="2">
        <v>32491.47</v>
      </c>
    </row>
    <row r="483" spans="1:20" ht="14.25" customHeight="1">
      <c r="A483" s="2" t="s">
        <v>641</v>
      </c>
      <c r="B483" s="3" t="s">
        <v>1707</v>
      </c>
      <c r="C483" s="3"/>
      <c r="D483" s="2" t="s">
        <v>51</v>
      </c>
      <c r="E483" s="3" t="e">
        <f>SUMIFS('Billing Details'!T:T,'Billing Details'!D:D,'Billing Details'!$J$2,'Billing Details'!B:B,'Billing Details'!C483) * 100/ SUMIFS(I:I,'Billing Details'!D:D,'Billing Details'!$J$2,'Billing Details'!B:B,'Billing Details'!C483)</f>
        <v>#DIV/0!</v>
      </c>
      <c r="F483" s="2">
        <v>100</v>
      </c>
      <c r="G483" s="2">
        <v>1</v>
      </c>
      <c r="H483" s="2" t="s">
        <v>51</v>
      </c>
      <c r="I483" s="2">
        <f t="shared" si="7"/>
        <v>100</v>
      </c>
      <c r="J483" s="2"/>
      <c r="K483" s="2"/>
      <c r="L483" s="2"/>
      <c r="M483" s="2"/>
      <c r="N483" s="2"/>
      <c r="O483" s="2">
        <v>321</v>
      </c>
      <c r="P483" s="6">
        <v>44683</v>
      </c>
      <c r="Q483" s="6">
        <v>44686</v>
      </c>
      <c r="S483" s="2" t="b">
        <v>0</v>
      </c>
      <c r="T483" s="2" t="s">
        <v>1681</v>
      </c>
    </row>
    <row r="484" spans="1:20" ht="14.25" customHeight="1">
      <c r="A484" s="2" t="s">
        <v>642</v>
      </c>
      <c r="B484" s="3" t="s">
        <v>1680</v>
      </c>
      <c r="C484" s="3"/>
      <c r="D484" s="2" t="s">
        <v>17</v>
      </c>
      <c r="E484" s="3" t="e">
        <f>SUMIFS('Billing Details'!T:T,'Billing Details'!D:D,'Billing Details'!$J$2,'Billing Details'!B:B,'Billing Details'!C484) * 100/ SUMIFS(I:I,'Billing Details'!D:D,'Billing Details'!$J$2,'Billing Details'!B:B,'Billing Details'!C484)</f>
        <v>#DIV/0!</v>
      </c>
      <c r="F484" s="2" t="s">
        <v>1698</v>
      </c>
      <c r="G484" s="2">
        <v>1</v>
      </c>
      <c r="H484" s="2" t="s">
        <v>17</v>
      </c>
      <c r="I484" s="2">
        <f t="shared" si="7"/>
        <v>500</v>
      </c>
      <c r="J484" s="2"/>
      <c r="K484" s="2"/>
      <c r="L484" s="2"/>
      <c r="M484" s="2"/>
      <c r="N484" s="2"/>
      <c r="O484" s="2">
        <v>250</v>
      </c>
      <c r="P484" s="6">
        <v>43879</v>
      </c>
      <c r="Q484" s="6">
        <v>43885</v>
      </c>
      <c r="R484" s="2" t="s">
        <v>1685</v>
      </c>
      <c r="S484" s="2" t="b">
        <v>1</v>
      </c>
      <c r="T484" s="2">
        <v>344.06</v>
      </c>
    </row>
    <row r="485" spans="1:20" ht="14.25" customHeight="1">
      <c r="A485" s="2" t="s">
        <v>643</v>
      </c>
      <c r="B485" s="3" t="s">
        <v>1680</v>
      </c>
      <c r="C485" s="3"/>
      <c r="D485" s="2" t="s">
        <v>17</v>
      </c>
      <c r="E485" s="3" t="e">
        <f>SUMIFS('Billing Details'!T:T,'Billing Details'!D:D,'Billing Details'!$J$2,'Billing Details'!B:B,'Billing Details'!C485) * 100/ SUMIFS(I:I,'Billing Details'!D:D,'Billing Details'!$J$2,'Billing Details'!B:B,'Billing Details'!C485)</f>
        <v>#DIV/0!</v>
      </c>
      <c r="F485" s="2">
        <v>500</v>
      </c>
      <c r="G485" s="2">
        <v>1</v>
      </c>
      <c r="H485" s="2" t="s">
        <v>17</v>
      </c>
      <c r="I485" s="2">
        <f t="shared" si="7"/>
        <v>500</v>
      </c>
      <c r="J485" s="2"/>
      <c r="K485" s="2"/>
      <c r="L485" s="2"/>
      <c r="M485" s="2"/>
      <c r="N485" s="2"/>
      <c r="O485" s="2">
        <v>281</v>
      </c>
      <c r="P485" s="6">
        <v>43784</v>
      </c>
      <c r="Q485" s="6">
        <v>43786</v>
      </c>
      <c r="R485" s="2" t="s">
        <v>1685</v>
      </c>
      <c r="S485" s="2" t="b">
        <v>1</v>
      </c>
      <c r="T485" s="2">
        <v>261.82</v>
      </c>
    </row>
    <row r="486" spans="1:20" ht="14.25" customHeight="1">
      <c r="A486" s="2" t="s">
        <v>644</v>
      </c>
      <c r="B486" s="3" t="s">
        <v>1678</v>
      </c>
      <c r="C486" s="3"/>
      <c r="D486" s="2" t="s">
        <v>11</v>
      </c>
      <c r="E486" s="3" t="e">
        <f>SUMIFS('Billing Details'!T:T,'Billing Details'!D:D,'Billing Details'!$J$2,'Billing Details'!B:B,'Billing Details'!C486) * 100/ SUMIFS(I:I,'Billing Details'!D:D,'Billing Details'!$J$2,'Billing Details'!B:B,'Billing Details'!C486)</f>
        <v>#DIV/0!</v>
      </c>
      <c r="F486" s="2">
        <v>12000</v>
      </c>
      <c r="G486" s="2">
        <v>5</v>
      </c>
      <c r="H486" s="2" t="s">
        <v>11</v>
      </c>
      <c r="I486" s="2">
        <f t="shared" si="7"/>
        <v>60000</v>
      </c>
      <c r="J486" s="2"/>
      <c r="K486" s="2"/>
      <c r="L486" s="2"/>
      <c r="M486" s="2"/>
      <c r="N486" s="2"/>
      <c r="O486" s="2">
        <v>124</v>
      </c>
      <c r="P486" s="6">
        <v>44677</v>
      </c>
      <c r="Q486" s="6">
        <v>44682</v>
      </c>
      <c r="S486" s="2" t="b">
        <v>0</v>
      </c>
      <c r="T486" s="2" t="s">
        <v>1681</v>
      </c>
    </row>
    <row r="487" spans="1:20" ht="14.25" customHeight="1">
      <c r="A487" s="2" t="s">
        <v>645</v>
      </c>
      <c r="B487" s="3" t="s">
        <v>1678</v>
      </c>
      <c r="C487" s="3"/>
      <c r="D487" s="2" t="s">
        <v>11</v>
      </c>
      <c r="E487" s="3" t="e">
        <f>SUMIFS('Billing Details'!T:T,'Billing Details'!D:D,'Billing Details'!$J$2,'Billing Details'!B:B,'Billing Details'!C487) * 100/ SUMIFS(I:I,'Billing Details'!D:D,'Billing Details'!$J$2,'Billing Details'!B:B,'Billing Details'!C487)</f>
        <v>#DIV/0!</v>
      </c>
      <c r="F487" s="2">
        <v>12000</v>
      </c>
      <c r="G487" s="2">
        <v>4</v>
      </c>
      <c r="H487" s="2" t="s">
        <v>11</v>
      </c>
      <c r="I487" s="2">
        <f t="shared" si="7"/>
        <v>48000</v>
      </c>
      <c r="J487" s="2"/>
      <c r="K487" s="2"/>
      <c r="L487" s="2"/>
      <c r="M487" s="2"/>
      <c r="N487" s="2"/>
      <c r="O487" s="2">
        <v>197</v>
      </c>
      <c r="P487" s="6">
        <v>44354</v>
      </c>
      <c r="Q487" s="6">
        <v>44358</v>
      </c>
      <c r="R487" s="2" t="s">
        <v>1700</v>
      </c>
      <c r="S487" s="2" t="b">
        <v>1</v>
      </c>
      <c r="T487" s="2">
        <v>24552.12</v>
      </c>
    </row>
    <row r="488" spans="1:20" ht="14.25" customHeight="1">
      <c r="A488" s="2" t="s">
        <v>646</v>
      </c>
      <c r="B488" s="3" t="s">
        <v>1684</v>
      </c>
      <c r="C488" s="3"/>
      <c r="D488" s="2" t="s">
        <v>11</v>
      </c>
      <c r="E488" s="3" t="e">
        <f>SUMIFS('Billing Details'!T:T,'Billing Details'!D:D,'Billing Details'!$J$2,'Billing Details'!B:B,'Billing Details'!C488) * 100/ SUMIFS(I:I,'Billing Details'!D:D,'Billing Details'!$J$2,'Billing Details'!B:B,'Billing Details'!C488)</f>
        <v>#DIV/0!</v>
      </c>
      <c r="F488" s="2" t="s">
        <v>1702</v>
      </c>
      <c r="G488" s="2">
        <v>5</v>
      </c>
      <c r="H488" s="2" t="s">
        <v>11</v>
      </c>
      <c r="I488" s="2">
        <f t="shared" si="7"/>
        <v>15000</v>
      </c>
      <c r="J488" s="2"/>
      <c r="K488" s="2"/>
      <c r="L488" s="2"/>
      <c r="M488" s="2"/>
      <c r="N488" s="2"/>
      <c r="O488" s="2">
        <v>214</v>
      </c>
      <c r="P488" s="6">
        <v>45136</v>
      </c>
      <c r="Q488" s="6">
        <v>45138</v>
      </c>
      <c r="R488" s="2" t="s">
        <v>1696</v>
      </c>
      <c r="S488" s="2" t="b">
        <v>1</v>
      </c>
      <c r="T488" s="2">
        <v>11420.150000000001</v>
      </c>
    </row>
    <row r="489" spans="1:20" ht="14.25" customHeight="1">
      <c r="A489" s="2" t="s">
        <v>648</v>
      </c>
      <c r="B489" s="3" t="s">
        <v>1705</v>
      </c>
      <c r="C489" s="3"/>
      <c r="D489" s="2" t="s">
        <v>11</v>
      </c>
      <c r="E489" s="3" t="e">
        <f>SUMIFS('Billing Details'!T:T,'Billing Details'!D:D,'Billing Details'!$J$2,'Billing Details'!B:B,'Billing Details'!C489) * 100/ SUMIFS(I:I,'Billing Details'!D:D,'Billing Details'!$J$2,'Billing Details'!B:B,'Billing Details'!C489)</f>
        <v>#DIV/0!</v>
      </c>
      <c r="F489" s="2">
        <v>800</v>
      </c>
      <c r="G489" s="2">
        <v>1</v>
      </c>
      <c r="H489" s="2" t="s">
        <v>11</v>
      </c>
      <c r="I489" s="2">
        <f t="shared" si="7"/>
        <v>800</v>
      </c>
      <c r="J489" s="2"/>
      <c r="K489" s="2"/>
      <c r="L489" s="2"/>
      <c r="M489" s="2"/>
      <c r="N489" s="2"/>
      <c r="O489" s="2">
        <v>345</v>
      </c>
      <c r="P489" s="6">
        <v>44586</v>
      </c>
      <c r="Q489" s="6">
        <v>44591</v>
      </c>
      <c r="R489" s="2" t="s">
        <v>1700</v>
      </c>
      <c r="S489" s="2" t="b">
        <v>1</v>
      </c>
      <c r="T489" s="2">
        <v>655.24</v>
      </c>
    </row>
    <row r="490" spans="1:20" ht="14.25" customHeight="1">
      <c r="A490" s="2" t="s">
        <v>649</v>
      </c>
      <c r="B490" s="3" t="s">
        <v>1684</v>
      </c>
      <c r="C490" s="3"/>
      <c r="D490" s="2" t="s">
        <v>51</v>
      </c>
      <c r="E490" s="3" t="e">
        <f>SUMIFS('Billing Details'!T:T,'Billing Details'!D:D,'Billing Details'!$J$2,'Billing Details'!B:B,'Billing Details'!C490) * 100/ SUMIFS(I:I,'Billing Details'!D:D,'Billing Details'!$J$2,'Billing Details'!B:B,'Billing Details'!C490)</f>
        <v>#DIV/0!</v>
      </c>
      <c r="F490" s="2">
        <v>3000</v>
      </c>
      <c r="G490" s="2">
        <v>7</v>
      </c>
      <c r="H490" s="2" t="s">
        <v>51</v>
      </c>
      <c r="I490" s="2">
        <f t="shared" si="7"/>
        <v>21000</v>
      </c>
      <c r="J490" s="2"/>
      <c r="K490" s="2"/>
      <c r="L490" s="2"/>
      <c r="M490" s="2"/>
      <c r="N490" s="2"/>
      <c r="O490" s="2">
        <v>455</v>
      </c>
      <c r="P490" s="6">
        <v>43867</v>
      </c>
      <c r="Q490" s="6">
        <v>43871</v>
      </c>
      <c r="R490" s="2" t="s">
        <v>1685</v>
      </c>
      <c r="S490" s="2" t="b">
        <v>1</v>
      </c>
      <c r="T490" s="2">
        <v>11200.84</v>
      </c>
    </row>
    <row r="491" spans="1:20" ht="14.25" customHeight="1">
      <c r="A491" s="2" t="s">
        <v>650</v>
      </c>
      <c r="B491" s="3" t="s">
        <v>1699</v>
      </c>
      <c r="C491" s="3"/>
      <c r="D491" s="2" t="s">
        <v>11</v>
      </c>
      <c r="E491" s="3" t="e">
        <f>SUMIFS('Billing Details'!T:T,'Billing Details'!D:D,'Billing Details'!$J$2,'Billing Details'!B:B,'Billing Details'!C491) * 100/ SUMIFS(I:I,'Billing Details'!D:D,'Billing Details'!$J$2,'Billing Details'!B:B,'Billing Details'!C491)</f>
        <v>#DIV/0!</v>
      </c>
      <c r="F491" s="2">
        <v>4000</v>
      </c>
      <c r="G491" s="2">
        <v>10</v>
      </c>
      <c r="H491" s="2" t="s">
        <v>11</v>
      </c>
      <c r="I491" s="2">
        <f t="shared" si="7"/>
        <v>40000</v>
      </c>
      <c r="J491" s="2"/>
      <c r="K491" s="2"/>
      <c r="L491" s="2"/>
      <c r="M491" s="2"/>
      <c r="N491" s="2"/>
      <c r="O491" s="2">
        <v>144</v>
      </c>
      <c r="P491" s="6">
        <v>44101</v>
      </c>
      <c r="Q491" s="6">
        <v>44107</v>
      </c>
      <c r="R491" s="2" t="s">
        <v>1696</v>
      </c>
      <c r="S491" s="2" t="b">
        <v>1</v>
      </c>
      <c r="T491" s="2">
        <v>23810.400000000001</v>
      </c>
    </row>
    <row r="492" spans="1:20" ht="14.25" customHeight="1">
      <c r="A492" s="2" t="s">
        <v>651</v>
      </c>
      <c r="B492" s="3" t="s">
        <v>1680</v>
      </c>
      <c r="C492" s="3"/>
      <c r="D492" s="2" t="s">
        <v>51</v>
      </c>
      <c r="E492" s="3" t="e">
        <f>SUMIFS('Billing Details'!T:T,'Billing Details'!D:D,'Billing Details'!$J$2,'Billing Details'!B:B,'Billing Details'!C492) * 100/ SUMIFS(I:I,'Billing Details'!D:D,'Billing Details'!$J$2,'Billing Details'!B:B,'Billing Details'!C492)</f>
        <v>#DIV/0!</v>
      </c>
      <c r="F492" s="2">
        <v>500</v>
      </c>
      <c r="G492" s="2">
        <v>1</v>
      </c>
      <c r="H492" s="2" t="s">
        <v>51</v>
      </c>
      <c r="I492" s="2">
        <f t="shared" si="7"/>
        <v>500</v>
      </c>
      <c r="J492" s="2"/>
      <c r="K492" s="2"/>
      <c r="L492" s="2"/>
      <c r="M492" s="2"/>
      <c r="N492" s="2"/>
      <c r="O492" s="2">
        <v>103</v>
      </c>
      <c r="P492" s="6">
        <v>44996</v>
      </c>
      <c r="Q492" s="6">
        <v>44998</v>
      </c>
      <c r="R492" s="2" t="s">
        <v>1685</v>
      </c>
      <c r="S492" s="2" t="b">
        <v>1</v>
      </c>
      <c r="T492" s="2">
        <v>287.83999999999997</v>
      </c>
    </row>
    <row r="493" spans="1:20" ht="14.25" customHeight="1">
      <c r="A493" s="2" t="s">
        <v>652</v>
      </c>
      <c r="B493" s="3" t="s">
        <v>1707</v>
      </c>
      <c r="C493" s="3"/>
      <c r="D493" s="2" t="s">
        <v>51</v>
      </c>
      <c r="E493" s="3" t="e">
        <f>SUMIFS('Billing Details'!T:T,'Billing Details'!D:D,'Billing Details'!$J$2,'Billing Details'!B:B,'Billing Details'!C493) * 100/ SUMIFS(I:I,'Billing Details'!D:D,'Billing Details'!$J$2,'Billing Details'!B:B,'Billing Details'!C493)</f>
        <v>#DIV/0!</v>
      </c>
      <c r="F493" s="2">
        <v>100</v>
      </c>
      <c r="G493" s="2">
        <v>1</v>
      </c>
      <c r="H493" s="2" t="s">
        <v>51</v>
      </c>
      <c r="I493" s="2">
        <f t="shared" si="7"/>
        <v>100</v>
      </c>
      <c r="J493" s="2"/>
      <c r="K493" s="2"/>
      <c r="L493" s="2"/>
      <c r="M493" s="2"/>
      <c r="N493" s="2"/>
      <c r="O493" s="2">
        <v>483</v>
      </c>
      <c r="P493" s="6">
        <v>45054</v>
      </c>
      <c r="Q493" s="6">
        <v>45058</v>
      </c>
      <c r="R493" s="2" t="s">
        <v>1683</v>
      </c>
      <c r="S493" s="2" t="b">
        <v>1</v>
      </c>
      <c r="T493" s="2">
        <v>51.38</v>
      </c>
    </row>
    <row r="494" spans="1:20" ht="14.25" customHeight="1">
      <c r="A494" s="2" t="s">
        <v>653</v>
      </c>
      <c r="B494" s="3" t="s">
        <v>1697</v>
      </c>
      <c r="C494" s="3"/>
      <c r="D494" s="2" t="s">
        <v>17</v>
      </c>
      <c r="E494" s="3" t="e">
        <f>SUMIFS('Billing Details'!T:T,'Billing Details'!D:D,'Billing Details'!$J$2,'Billing Details'!B:B,'Billing Details'!C494) * 100/ SUMIFS(I:I,'Billing Details'!D:D,'Billing Details'!$J$2,'Billing Details'!B:B,'Billing Details'!C494)</f>
        <v>#DIV/0!</v>
      </c>
      <c r="F494" s="2">
        <v>20000</v>
      </c>
      <c r="G494" s="2">
        <v>15</v>
      </c>
      <c r="H494" s="2" t="s">
        <v>17</v>
      </c>
      <c r="I494" s="2">
        <f t="shared" si="7"/>
        <v>300000</v>
      </c>
      <c r="J494" s="2"/>
      <c r="K494" s="2"/>
      <c r="L494" s="2"/>
      <c r="M494" s="2"/>
      <c r="N494" s="2"/>
      <c r="O494" s="2">
        <v>369</v>
      </c>
      <c r="P494" s="6">
        <v>44648</v>
      </c>
      <c r="Q494" s="6">
        <v>44654</v>
      </c>
      <c r="R494" s="2" t="s">
        <v>1685</v>
      </c>
      <c r="S494" s="2" t="b">
        <v>1</v>
      </c>
      <c r="T494" s="2">
        <v>211507.65</v>
      </c>
    </row>
    <row r="495" spans="1:20" ht="14.25" customHeight="1">
      <c r="A495" s="2" t="s">
        <v>654</v>
      </c>
      <c r="B495" s="3" t="s">
        <v>1680</v>
      </c>
      <c r="C495" s="3"/>
      <c r="D495" s="2" t="s">
        <v>11</v>
      </c>
      <c r="E495" s="3" t="e">
        <f>SUMIFS('Billing Details'!T:T,'Billing Details'!D:D,'Billing Details'!$J$2,'Billing Details'!B:B,'Billing Details'!C495) * 100/ SUMIFS(I:I,'Billing Details'!D:D,'Billing Details'!$J$2,'Billing Details'!B:B,'Billing Details'!C495)</f>
        <v>#DIV/0!</v>
      </c>
      <c r="F495" s="2">
        <v>500</v>
      </c>
      <c r="G495" s="2">
        <v>1</v>
      </c>
      <c r="H495" s="2" t="s">
        <v>11</v>
      </c>
      <c r="I495" s="2">
        <f t="shared" si="7"/>
        <v>500</v>
      </c>
      <c r="J495" s="2"/>
      <c r="K495" s="2"/>
      <c r="L495" s="2"/>
      <c r="M495" s="2"/>
      <c r="N495" s="2"/>
      <c r="O495" s="2">
        <v>178</v>
      </c>
      <c r="P495" s="6">
        <v>44249</v>
      </c>
      <c r="Q495" s="6">
        <v>44253</v>
      </c>
      <c r="R495" s="2" t="s">
        <v>1696</v>
      </c>
      <c r="S495" s="2" t="b">
        <v>1</v>
      </c>
      <c r="T495" s="2">
        <v>284.92</v>
      </c>
    </row>
    <row r="496" spans="1:20" ht="14.25" customHeight="1">
      <c r="A496" s="2" t="s">
        <v>656</v>
      </c>
      <c r="B496" s="3" t="s">
        <v>1697</v>
      </c>
      <c r="C496" s="3"/>
      <c r="D496" s="2" t="s">
        <v>11</v>
      </c>
      <c r="E496" s="3" t="e">
        <f>SUMIFS('Billing Details'!T:T,'Billing Details'!D:D,'Billing Details'!$J$2,'Billing Details'!B:B,'Billing Details'!C496) * 100/ SUMIFS(I:I,'Billing Details'!D:D,'Billing Details'!$J$2,'Billing Details'!B:B,'Billing Details'!C496)</f>
        <v>#DIV/0!</v>
      </c>
      <c r="F496" s="2">
        <v>20000</v>
      </c>
      <c r="G496" s="2">
        <v>15</v>
      </c>
      <c r="H496" s="2" t="s">
        <v>11</v>
      </c>
      <c r="I496" s="2">
        <f t="shared" si="7"/>
        <v>300000</v>
      </c>
      <c r="J496" s="2"/>
      <c r="K496" s="2"/>
      <c r="L496" s="2"/>
      <c r="M496" s="2"/>
      <c r="N496" s="2"/>
      <c r="O496" s="2">
        <v>222</v>
      </c>
      <c r="P496" s="6">
        <v>44738</v>
      </c>
      <c r="Q496" s="6">
        <v>44744</v>
      </c>
      <c r="R496" s="2" t="s">
        <v>1685</v>
      </c>
      <c r="S496" s="2" t="b">
        <v>1</v>
      </c>
      <c r="T496" s="2">
        <v>185608.34999999998</v>
      </c>
    </row>
    <row r="497" spans="1:20" ht="14.25" customHeight="1">
      <c r="A497" s="2" t="s">
        <v>657</v>
      </c>
      <c r="B497" s="3" t="s">
        <v>1688</v>
      </c>
      <c r="C497" s="3"/>
      <c r="D497" s="2" t="s">
        <v>29</v>
      </c>
      <c r="E497" s="3" t="e">
        <f>SUMIFS('Billing Details'!T:T,'Billing Details'!D:D,'Billing Details'!$J$2,'Billing Details'!B:B,'Billing Details'!C497) * 100/ SUMIFS(I:I,'Billing Details'!D:D,'Billing Details'!$J$2,'Billing Details'!B:B,'Billing Details'!C497)</f>
        <v>#DIV/0!</v>
      </c>
      <c r="F497" s="2">
        <v>10000</v>
      </c>
      <c r="G497" s="2">
        <v>2</v>
      </c>
      <c r="H497" s="2" t="s">
        <v>29</v>
      </c>
      <c r="I497" s="2">
        <f t="shared" si="7"/>
        <v>20000</v>
      </c>
      <c r="J497" s="2"/>
      <c r="K497" s="2"/>
      <c r="L497" s="2"/>
      <c r="M497" s="2"/>
      <c r="N497" s="2"/>
      <c r="O497" s="2">
        <v>151</v>
      </c>
      <c r="P497" s="6">
        <v>43722</v>
      </c>
      <c r="Q497" s="6">
        <v>43724</v>
      </c>
      <c r="R497" s="2" t="s">
        <v>1696</v>
      </c>
      <c r="S497" s="2" t="b">
        <v>1</v>
      </c>
      <c r="T497" s="2">
        <v>16429.98</v>
      </c>
    </row>
    <row r="498" spans="1:20" ht="14.25" customHeight="1">
      <c r="A498" s="2" t="s">
        <v>658</v>
      </c>
      <c r="B498" s="3" t="s">
        <v>1687</v>
      </c>
      <c r="C498" s="3"/>
      <c r="D498" s="2" t="s">
        <v>51</v>
      </c>
      <c r="E498" s="3" t="e">
        <f>SUMIFS('Billing Details'!T:T,'Billing Details'!D:D,'Billing Details'!$J$2,'Billing Details'!B:B,'Billing Details'!C498) * 100/ SUMIFS(I:I,'Billing Details'!D:D,'Billing Details'!$J$2,'Billing Details'!B:B,'Billing Details'!C498)</f>
        <v>#DIV/0!</v>
      </c>
      <c r="F498" s="2">
        <v>1000</v>
      </c>
      <c r="G498" s="2">
        <v>3</v>
      </c>
      <c r="H498" s="2" t="s">
        <v>51</v>
      </c>
      <c r="I498" s="2">
        <f t="shared" si="7"/>
        <v>3000</v>
      </c>
      <c r="J498" s="2"/>
      <c r="K498" s="2"/>
      <c r="L498" s="2"/>
      <c r="M498" s="2"/>
      <c r="N498" s="2"/>
      <c r="O498" s="2">
        <v>195</v>
      </c>
      <c r="P498" s="6">
        <v>43675</v>
      </c>
      <c r="Q498" s="6">
        <v>43677</v>
      </c>
      <c r="R498" s="2" t="s">
        <v>1685</v>
      </c>
      <c r="S498" s="2" t="b">
        <v>1</v>
      </c>
      <c r="T498" s="2">
        <v>1761.06</v>
      </c>
    </row>
    <row r="499" spans="1:20" ht="14.25" customHeight="1">
      <c r="A499" s="2" t="s">
        <v>659</v>
      </c>
      <c r="B499" s="3" t="s">
        <v>1678</v>
      </c>
      <c r="C499" s="3"/>
      <c r="D499" s="2" t="s">
        <v>17</v>
      </c>
      <c r="E499" s="3" t="e">
        <f>SUMIFS('Billing Details'!T:T,'Billing Details'!D:D,'Billing Details'!$J$2,'Billing Details'!B:B,'Billing Details'!C499) * 100/ SUMIFS(I:I,'Billing Details'!D:D,'Billing Details'!$J$2,'Billing Details'!B:B,'Billing Details'!C499)</f>
        <v>#DIV/0!</v>
      </c>
      <c r="F499" s="2">
        <v>12000</v>
      </c>
      <c r="G499" s="2">
        <v>5</v>
      </c>
      <c r="H499" s="2" t="s">
        <v>17</v>
      </c>
      <c r="I499" s="2">
        <f t="shared" si="7"/>
        <v>60000</v>
      </c>
      <c r="J499" s="2"/>
      <c r="K499" s="2"/>
      <c r="L499" s="2"/>
      <c r="M499" s="2"/>
      <c r="N499" s="2"/>
      <c r="O499" s="2">
        <v>329</v>
      </c>
      <c r="P499" s="6">
        <v>44515</v>
      </c>
      <c r="Q499" s="6">
        <v>44519</v>
      </c>
      <c r="R499" s="2" t="s">
        <v>1700</v>
      </c>
      <c r="S499" s="2" t="b">
        <v>1</v>
      </c>
      <c r="T499" s="2">
        <v>38814.75</v>
      </c>
    </row>
    <row r="500" spans="1:20" ht="14.25" customHeight="1">
      <c r="A500" s="2" t="s">
        <v>660</v>
      </c>
      <c r="B500" s="3" t="s">
        <v>1707</v>
      </c>
      <c r="C500" s="3"/>
      <c r="D500" s="2" t="s">
        <v>51</v>
      </c>
      <c r="E500" s="3" t="e">
        <f>SUMIFS('Billing Details'!T:T,'Billing Details'!D:D,'Billing Details'!$J$2,'Billing Details'!B:B,'Billing Details'!C500) * 100/ SUMIFS(I:I,'Billing Details'!D:D,'Billing Details'!$J$2,'Billing Details'!B:B,'Billing Details'!C500)</f>
        <v>#DIV/0!</v>
      </c>
      <c r="F500" s="2" t="s">
        <v>1710</v>
      </c>
      <c r="G500" s="2">
        <v>1</v>
      </c>
      <c r="H500" s="2" t="s">
        <v>51</v>
      </c>
      <c r="I500" s="2">
        <f t="shared" si="7"/>
        <v>100</v>
      </c>
      <c r="J500" s="2"/>
      <c r="K500" s="2"/>
      <c r="L500" s="2"/>
      <c r="M500" s="2"/>
      <c r="N500" s="2"/>
      <c r="O500" s="2">
        <v>133</v>
      </c>
      <c r="P500" s="6">
        <v>44946</v>
      </c>
      <c r="Q500" s="6">
        <v>44949</v>
      </c>
      <c r="S500" s="2" t="b">
        <v>0</v>
      </c>
      <c r="T500" s="2" t="s">
        <v>1681</v>
      </c>
    </row>
    <row r="501" spans="1:20" ht="14.25" customHeight="1">
      <c r="A501" s="2" t="s">
        <v>661</v>
      </c>
      <c r="B501" s="3" t="s">
        <v>1699</v>
      </c>
      <c r="C501" s="3"/>
      <c r="D501" s="2" t="s">
        <v>11</v>
      </c>
      <c r="E501" s="3" t="e">
        <f>SUMIFS('Billing Details'!T:T,'Billing Details'!D:D,'Billing Details'!$J$2,'Billing Details'!B:B,'Billing Details'!C501) * 100/ SUMIFS(I:I,'Billing Details'!D:D,'Billing Details'!$J$2,'Billing Details'!B:B,'Billing Details'!C501)</f>
        <v>#DIV/0!</v>
      </c>
      <c r="F501" s="2">
        <v>4000</v>
      </c>
      <c r="G501" s="2">
        <v>10</v>
      </c>
      <c r="H501" s="2" t="s">
        <v>11</v>
      </c>
      <c r="I501" s="2">
        <f t="shared" si="7"/>
        <v>40000</v>
      </c>
      <c r="J501" s="2"/>
      <c r="K501" s="2"/>
      <c r="L501" s="2"/>
      <c r="M501" s="2"/>
      <c r="N501" s="2"/>
      <c r="O501" s="2">
        <v>311</v>
      </c>
      <c r="P501" s="6">
        <v>44113</v>
      </c>
      <c r="Q501" s="6">
        <v>44117</v>
      </c>
      <c r="R501" s="2" t="s">
        <v>1700</v>
      </c>
      <c r="S501" s="2" t="b">
        <v>1</v>
      </c>
      <c r="T501" s="2">
        <v>30912.5</v>
      </c>
    </row>
    <row r="502" spans="1:20" ht="14.25" customHeight="1">
      <c r="A502" s="2" t="s">
        <v>662</v>
      </c>
      <c r="B502" s="3" t="s">
        <v>1684</v>
      </c>
      <c r="C502" s="3"/>
      <c r="D502" s="2" t="s">
        <v>17</v>
      </c>
      <c r="E502" s="3" t="e">
        <f>SUMIFS('Billing Details'!T:T,'Billing Details'!D:D,'Billing Details'!$J$2,'Billing Details'!B:B,'Billing Details'!C502) * 100/ SUMIFS(I:I,'Billing Details'!D:D,'Billing Details'!$J$2,'Billing Details'!B:B,'Billing Details'!C502)</f>
        <v>#DIV/0!</v>
      </c>
      <c r="F502" s="2" t="s">
        <v>1702</v>
      </c>
      <c r="G502" s="2">
        <v>6</v>
      </c>
      <c r="H502" s="2" t="s">
        <v>17</v>
      </c>
      <c r="I502" s="2">
        <f t="shared" si="7"/>
        <v>18000</v>
      </c>
      <c r="J502" s="2"/>
      <c r="K502" s="2"/>
      <c r="L502" s="2"/>
      <c r="M502" s="2"/>
      <c r="N502" s="2"/>
      <c r="O502" s="2">
        <v>286</v>
      </c>
      <c r="P502" s="6">
        <v>44289</v>
      </c>
      <c r="Q502" s="6">
        <v>44294</v>
      </c>
      <c r="R502" s="2" t="s">
        <v>1685</v>
      </c>
      <c r="S502" s="2" t="b">
        <v>1</v>
      </c>
      <c r="T502" s="2">
        <v>15163.32</v>
      </c>
    </row>
    <row r="503" spans="1:20" ht="14.25" customHeight="1">
      <c r="A503" s="2" t="s">
        <v>663</v>
      </c>
      <c r="B503" s="3" t="s">
        <v>1699</v>
      </c>
      <c r="C503" s="3"/>
      <c r="D503" s="2" t="s">
        <v>11</v>
      </c>
      <c r="E503" s="3" t="e">
        <f>SUMIFS('Billing Details'!T:T,'Billing Details'!D:D,'Billing Details'!$J$2,'Billing Details'!B:B,'Billing Details'!C503) * 100/ SUMIFS(I:I,'Billing Details'!D:D,'Billing Details'!$J$2,'Billing Details'!B:B,'Billing Details'!C503)</f>
        <v>#DIV/0!</v>
      </c>
      <c r="F503" s="2" t="s">
        <v>1713</v>
      </c>
      <c r="G503" s="2">
        <v>6</v>
      </c>
      <c r="H503" s="2" t="s">
        <v>11</v>
      </c>
      <c r="I503" s="2">
        <f t="shared" si="7"/>
        <v>24000</v>
      </c>
      <c r="J503" s="2"/>
      <c r="K503" s="2"/>
      <c r="L503" s="2"/>
      <c r="M503" s="2"/>
      <c r="N503" s="2"/>
      <c r="O503" s="2">
        <v>138</v>
      </c>
      <c r="P503" s="6">
        <v>44884</v>
      </c>
      <c r="Q503" s="6">
        <v>44888</v>
      </c>
      <c r="R503" s="2" t="s">
        <v>1696</v>
      </c>
      <c r="S503" s="2" t="b">
        <v>1</v>
      </c>
      <c r="T503" s="2">
        <v>15407.22</v>
      </c>
    </row>
    <row r="504" spans="1:20" ht="14.25" customHeight="1">
      <c r="A504" s="2" t="s">
        <v>664</v>
      </c>
      <c r="B504" s="3" t="s">
        <v>1682</v>
      </c>
      <c r="C504" s="3"/>
      <c r="D504" s="2" t="s">
        <v>11</v>
      </c>
      <c r="E504" s="3" t="e">
        <f>SUMIFS('Billing Details'!T:T,'Billing Details'!D:D,'Billing Details'!$J$2,'Billing Details'!B:B,'Billing Details'!C504) * 100/ SUMIFS(I:I,'Billing Details'!D:D,'Billing Details'!$J$2,'Billing Details'!B:B,'Billing Details'!C504)</f>
        <v>#DIV/0!</v>
      </c>
      <c r="F504" s="2">
        <v>6000</v>
      </c>
      <c r="G504" s="2">
        <v>3</v>
      </c>
      <c r="H504" s="2" t="s">
        <v>11</v>
      </c>
      <c r="I504" s="2">
        <f t="shared" si="7"/>
        <v>18000</v>
      </c>
      <c r="J504" s="2"/>
      <c r="K504" s="2"/>
      <c r="L504" s="2"/>
      <c r="M504" s="2"/>
      <c r="N504" s="2"/>
      <c r="O504" s="2">
        <v>496</v>
      </c>
      <c r="P504" s="6">
        <v>44894</v>
      </c>
      <c r="Q504" s="6">
        <v>44897</v>
      </c>
      <c r="R504" s="2" t="s">
        <v>1683</v>
      </c>
      <c r="S504" s="2" t="b">
        <v>1</v>
      </c>
      <c r="T504" s="2">
        <v>13926.54</v>
      </c>
    </row>
    <row r="505" spans="1:20" ht="14.25" customHeight="1">
      <c r="A505" s="2" t="s">
        <v>665</v>
      </c>
      <c r="B505" s="3" t="s">
        <v>1705</v>
      </c>
      <c r="C505" s="3"/>
      <c r="D505" s="2" t="s">
        <v>11</v>
      </c>
      <c r="E505" s="3" t="e">
        <f>SUMIFS('Billing Details'!T:T,'Billing Details'!D:D,'Billing Details'!$J$2,'Billing Details'!B:B,'Billing Details'!C505) * 100/ SUMIFS(I:I,'Billing Details'!D:D,'Billing Details'!$J$2,'Billing Details'!B:B,'Billing Details'!C505)</f>
        <v>#DIV/0!</v>
      </c>
      <c r="F505" s="2">
        <v>800</v>
      </c>
      <c r="G505" s="2">
        <v>1</v>
      </c>
      <c r="H505" s="2" t="s">
        <v>11</v>
      </c>
      <c r="I505" s="2">
        <f t="shared" si="7"/>
        <v>800</v>
      </c>
      <c r="J505" s="2"/>
      <c r="K505" s="2"/>
      <c r="L505" s="2"/>
      <c r="M505" s="2"/>
      <c r="N505" s="2"/>
      <c r="O505" s="2">
        <v>125</v>
      </c>
      <c r="P505" s="6">
        <v>44033</v>
      </c>
      <c r="Q505" s="6">
        <v>44039</v>
      </c>
      <c r="R505" s="2" t="s">
        <v>1685</v>
      </c>
      <c r="S505" s="2" t="b">
        <v>1</v>
      </c>
      <c r="T505" s="2">
        <v>675.79</v>
      </c>
    </row>
    <row r="506" spans="1:20" ht="14.25" customHeight="1">
      <c r="A506" s="2" t="s">
        <v>666</v>
      </c>
      <c r="B506" s="3" t="s">
        <v>1687</v>
      </c>
      <c r="C506" s="3"/>
      <c r="D506" s="2" t="s">
        <v>29</v>
      </c>
      <c r="E506" s="3" t="e">
        <f>SUMIFS('Billing Details'!T:T,'Billing Details'!D:D,'Billing Details'!$J$2,'Billing Details'!B:B,'Billing Details'!C506) * 100/ SUMIFS(I:I,'Billing Details'!D:D,'Billing Details'!$J$2,'Billing Details'!B:B,'Billing Details'!C506)</f>
        <v>#DIV/0!</v>
      </c>
      <c r="F506" s="2">
        <v>1000</v>
      </c>
      <c r="G506" s="2">
        <v>3</v>
      </c>
      <c r="H506" s="2" t="s">
        <v>29</v>
      </c>
      <c r="I506" s="2">
        <f t="shared" si="7"/>
        <v>3000</v>
      </c>
      <c r="J506" s="2"/>
      <c r="K506" s="2"/>
      <c r="L506" s="2"/>
      <c r="M506" s="2"/>
      <c r="N506" s="2"/>
      <c r="O506" s="2">
        <v>464</v>
      </c>
      <c r="P506" s="6">
        <v>45157</v>
      </c>
      <c r="Q506" s="6">
        <v>45161</v>
      </c>
      <c r="R506" s="2" t="s">
        <v>1696</v>
      </c>
      <c r="S506" s="2" t="b">
        <v>1</v>
      </c>
      <c r="T506" s="2">
        <v>2550.7200000000003</v>
      </c>
    </row>
    <row r="507" spans="1:20" ht="14.25" customHeight="1">
      <c r="A507" s="2" t="s">
        <v>667</v>
      </c>
      <c r="B507" s="3" t="s">
        <v>1691</v>
      </c>
      <c r="C507" s="3"/>
      <c r="D507" s="2" t="s">
        <v>17</v>
      </c>
      <c r="E507" s="3" t="e">
        <f>SUMIFS('Billing Details'!T:T,'Billing Details'!D:D,'Billing Details'!$J$2,'Billing Details'!B:B,'Billing Details'!C507) * 100/ SUMIFS(I:I,'Billing Details'!D:D,'Billing Details'!$J$2,'Billing Details'!B:B,'Billing Details'!C507)</f>
        <v>#DIV/0!</v>
      </c>
      <c r="F507" s="2">
        <v>25000</v>
      </c>
      <c r="G507" s="2">
        <v>8</v>
      </c>
      <c r="H507" s="2" t="s">
        <v>17</v>
      </c>
      <c r="I507" s="2">
        <f t="shared" si="7"/>
        <v>200000</v>
      </c>
      <c r="J507" s="2"/>
      <c r="K507" s="2"/>
      <c r="L507" s="2"/>
      <c r="M507" s="2"/>
      <c r="N507" s="2"/>
      <c r="O507" s="2">
        <v>215</v>
      </c>
      <c r="P507" s="6">
        <v>45358</v>
      </c>
      <c r="Q507" s="6">
        <v>45361</v>
      </c>
      <c r="R507" s="2" t="s">
        <v>1700</v>
      </c>
      <c r="S507" s="2" t="b">
        <v>1</v>
      </c>
      <c r="T507" s="2">
        <v>136126</v>
      </c>
    </row>
    <row r="508" spans="1:20" ht="14.25" customHeight="1">
      <c r="A508" s="2" t="s">
        <v>668</v>
      </c>
      <c r="B508" s="3" t="s">
        <v>1688</v>
      </c>
      <c r="C508" s="3"/>
      <c r="D508" s="2" t="s">
        <v>51</v>
      </c>
      <c r="E508" s="3" t="e">
        <f>SUMIFS('Billing Details'!T:T,'Billing Details'!D:D,'Billing Details'!$J$2,'Billing Details'!B:B,'Billing Details'!C508) * 100/ SUMIFS(I:I,'Billing Details'!D:D,'Billing Details'!$J$2,'Billing Details'!B:B,'Billing Details'!C508)</f>
        <v>#DIV/0!</v>
      </c>
      <c r="F508" s="2" t="s">
        <v>1703</v>
      </c>
      <c r="G508" s="2">
        <v>2</v>
      </c>
      <c r="H508" s="2" t="s">
        <v>51</v>
      </c>
      <c r="I508" s="2">
        <f t="shared" si="7"/>
        <v>20000</v>
      </c>
      <c r="J508" s="2"/>
      <c r="K508" s="2"/>
      <c r="L508" s="2"/>
      <c r="M508" s="2"/>
      <c r="N508" s="2"/>
      <c r="O508" s="2">
        <v>223</v>
      </c>
      <c r="P508" s="6">
        <v>44790</v>
      </c>
      <c r="Q508" s="6">
        <v>44795</v>
      </c>
      <c r="S508" s="2" t="b">
        <v>0</v>
      </c>
      <c r="T508" s="2" t="s">
        <v>1681</v>
      </c>
    </row>
    <row r="509" spans="1:20" ht="14.25" customHeight="1">
      <c r="A509" s="2" t="s">
        <v>669</v>
      </c>
      <c r="B509" s="3" t="s">
        <v>1705</v>
      </c>
      <c r="C509" s="3"/>
      <c r="D509" s="2" t="s">
        <v>11</v>
      </c>
      <c r="E509" s="3" t="e">
        <f>SUMIFS('Billing Details'!T:T,'Billing Details'!D:D,'Billing Details'!$J$2,'Billing Details'!B:B,'Billing Details'!C509) * 100/ SUMIFS(I:I,'Billing Details'!D:D,'Billing Details'!$J$2,'Billing Details'!B:B,'Billing Details'!C509)</f>
        <v>#DIV/0!</v>
      </c>
      <c r="F509" s="2">
        <v>800</v>
      </c>
      <c r="G509" s="2">
        <v>2</v>
      </c>
      <c r="H509" s="2" t="s">
        <v>11</v>
      </c>
      <c r="I509" s="2">
        <f t="shared" si="7"/>
        <v>1600</v>
      </c>
      <c r="J509" s="2"/>
      <c r="K509" s="2"/>
      <c r="L509" s="2"/>
      <c r="M509" s="2"/>
      <c r="N509" s="2"/>
      <c r="O509" s="2">
        <v>467</v>
      </c>
      <c r="P509" s="6">
        <v>44125</v>
      </c>
      <c r="Q509" s="6">
        <v>44131</v>
      </c>
      <c r="R509" s="2" t="s">
        <v>1683</v>
      </c>
      <c r="S509" s="2" t="b">
        <v>1</v>
      </c>
      <c r="T509" s="2">
        <v>831.9</v>
      </c>
    </row>
    <row r="510" spans="1:20" ht="14.25" customHeight="1">
      <c r="A510" s="2" t="s">
        <v>670</v>
      </c>
      <c r="B510" s="3" t="s">
        <v>1684</v>
      </c>
      <c r="C510" s="3"/>
      <c r="D510" s="2" t="s">
        <v>11</v>
      </c>
      <c r="E510" s="3" t="e">
        <f>SUMIFS('Billing Details'!T:T,'Billing Details'!D:D,'Billing Details'!$J$2,'Billing Details'!B:B,'Billing Details'!C510) * 100/ SUMIFS(I:I,'Billing Details'!D:D,'Billing Details'!$J$2,'Billing Details'!B:B,'Billing Details'!C510)</f>
        <v>#DIV/0!</v>
      </c>
      <c r="F510" s="2" t="s">
        <v>1702</v>
      </c>
      <c r="G510" s="2">
        <v>7</v>
      </c>
      <c r="H510" s="2" t="s">
        <v>11</v>
      </c>
      <c r="I510" s="2">
        <f t="shared" si="7"/>
        <v>21000</v>
      </c>
      <c r="J510" s="2"/>
      <c r="K510" s="2"/>
      <c r="L510" s="2"/>
      <c r="M510" s="2"/>
      <c r="N510" s="2"/>
      <c r="O510" s="2">
        <v>349</v>
      </c>
      <c r="P510" s="6">
        <v>43636</v>
      </c>
      <c r="Q510" s="6">
        <v>43638</v>
      </c>
      <c r="S510" s="2" t="b">
        <v>0</v>
      </c>
      <c r="T510" s="2" t="s">
        <v>1681</v>
      </c>
    </row>
    <row r="511" spans="1:20" ht="14.25" customHeight="1">
      <c r="A511" s="2" t="s">
        <v>671</v>
      </c>
      <c r="B511" s="3" t="s">
        <v>1691</v>
      </c>
      <c r="C511" s="3"/>
      <c r="D511" s="2" t="s">
        <v>17</v>
      </c>
      <c r="E511" s="3" t="e">
        <f>SUMIFS('Billing Details'!T:T,'Billing Details'!D:D,'Billing Details'!$J$2,'Billing Details'!B:B,'Billing Details'!C511) * 100/ SUMIFS(I:I,'Billing Details'!D:D,'Billing Details'!$J$2,'Billing Details'!B:B,'Billing Details'!C511)</f>
        <v>#DIV/0!</v>
      </c>
      <c r="F511" s="2" t="s">
        <v>1709</v>
      </c>
      <c r="G511" s="2">
        <v>10</v>
      </c>
      <c r="H511" s="2" t="s">
        <v>17</v>
      </c>
      <c r="I511" s="2">
        <f t="shared" si="7"/>
        <v>250000</v>
      </c>
      <c r="J511" s="2"/>
      <c r="K511" s="2"/>
      <c r="L511" s="2"/>
      <c r="M511" s="2"/>
      <c r="N511" s="2"/>
      <c r="O511" s="2">
        <v>414</v>
      </c>
      <c r="P511" s="6">
        <v>45109</v>
      </c>
      <c r="Q511" s="6">
        <v>45115</v>
      </c>
      <c r="R511" s="2" t="s">
        <v>1683</v>
      </c>
      <c r="S511" s="2" t="b">
        <v>1</v>
      </c>
      <c r="T511" s="2">
        <v>208992.5</v>
      </c>
    </row>
    <row r="512" spans="1:20" ht="14.25" customHeight="1">
      <c r="A512" s="2" t="s">
        <v>672</v>
      </c>
      <c r="B512" s="3" t="s">
        <v>1684</v>
      </c>
      <c r="C512" s="3"/>
      <c r="D512" s="2" t="s">
        <v>17</v>
      </c>
      <c r="E512" s="3" t="e">
        <f>SUMIFS('Billing Details'!T:T,'Billing Details'!D:D,'Billing Details'!$J$2,'Billing Details'!B:B,'Billing Details'!C512) * 100/ SUMIFS(I:I,'Billing Details'!D:D,'Billing Details'!$J$2,'Billing Details'!B:B,'Billing Details'!C512)</f>
        <v>#DIV/0!</v>
      </c>
      <c r="F512" s="2">
        <v>3000</v>
      </c>
      <c r="G512" s="2">
        <v>6</v>
      </c>
      <c r="H512" s="2" t="s">
        <v>17</v>
      </c>
      <c r="I512" s="2">
        <f t="shared" si="7"/>
        <v>18000</v>
      </c>
      <c r="J512" s="2"/>
      <c r="K512" s="2"/>
      <c r="L512" s="2"/>
      <c r="M512" s="2"/>
      <c r="N512" s="2"/>
      <c r="O512" s="2">
        <v>401</v>
      </c>
      <c r="P512" s="6">
        <v>43954</v>
      </c>
      <c r="Q512" s="6">
        <v>43959</v>
      </c>
      <c r="R512" s="2" t="s">
        <v>1679</v>
      </c>
      <c r="S512" s="2" t="b">
        <v>1</v>
      </c>
      <c r="T512" s="2">
        <v>14072.099999999999</v>
      </c>
    </row>
    <row r="513" spans="1:20" ht="14.25" customHeight="1">
      <c r="A513" s="2" t="s">
        <v>673</v>
      </c>
      <c r="B513" s="3" t="s">
        <v>1694</v>
      </c>
      <c r="C513" s="3"/>
      <c r="D513" s="2" t="s">
        <v>17</v>
      </c>
      <c r="E513" s="3" t="e">
        <f>SUMIFS('Billing Details'!T:T,'Billing Details'!D:D,'Billing Details'!$J$2,'Billing Details'!B:B,'Billing Details'!C513) * 100/ SUMIFS(I:I,'Billing Details'!D:D,'Billing Details'!$J$2,'Billing Details'!B:B,'Billing Details'!C513)</f>
        <v>#DIV/0!</v>
      </c>
      <c r="F513" s="2">
        <v>2000</v>
      </c>
      <c r="G513" s="2">
        <v>6</v>
      </c>
      <c r="H513" s="2" t="s">
        <v>17</v>
      </c>
      <c r="I513" s="2">
        <f t="shared" si="7"/>
        <v>12000</v>
      </c>
      <c r="J513" s="2"/>
      <c r="K513" s="2"/>
      <c r="L513" s="2"/>
      <c r="M513" s="2"/>
      <c r="N513" s="2"/>
      <c r="O513" s="2">
        <v>493</v>
      </c>
      <c r="P513" s="6">
        <v>45291</v>
      </c>
      <c r="Q513" s="6">
        <v>45294</v>
      </c>
      <c r="R513" s="2" t="s">
        <v>1679</v>
      </c>
      <c r="S513" s="2" t="b">
        <v>1</v>
      </c>
      <c r="T513" s="2">
        <v>8253.24</v>
      </c>
    </row>
    <row r="514" spans="1:20" ht="14.25" customHeight="1">
      <c r="A514" s="2" t="s">
        <v>674</v>
      </c>
      <c r="B514" s="3" t="s">
        <v>1684</v>
      </c>
      <c r="C514" s="3"/>
      <c r="D514" s="2" t="s">
        <v>17</v>
      </c>
      <c r="E514" s="3" t="e">
        <f>SUMIFS('Billing Details'!T:T,'Billing Details'!D:D,'Billing Details'!$J$2,'Billing Details'!B:B,'Billing Details'!C514) * 100/ SUMIFS(I:I,'Billing Details'!D:D,'Billing Details'!$J$2,'Billing Details'!B:B,'Billing Details'!C514)</f>
        <v>#DIV/0!</v>
      </c>
      <c r="F514" s="2">
        <v>3000</v>
      </c>
      <c r="G514" s="2">
        <v>7</v>
      </c>
      <c r="H514" s="2" t="s">
        <v>17</v>
      </c>
      <c r="I514" s="2">
        <f t="shared" si="7"/>
        <v>21000</v>
      </c>
      <c r="J514" s="2"/>
      <c r="K514" s="2"/>
      <c r="L514" s="2"/>
      <c r="M514" s="2"/>
      <c r="N514" s="2"/>
      <c r="O514" s="2">
        <v>383</v>
      </c>
      <c r="P514" s="6">
        <v>45018</v>
      </c>
      <c r="Q514" s="6">
        <v>45020</v>
      </c>
      <c r="R514" s="2" t="s">
        <v>1683</v>
      </c>
      <c r="S514" s="2" t="b">
        <v>1</v>
      </c>
      <c r="T514" s="2">
        <v>12593.21</v>
      </c>
    </row>
    <row r="515" spans="1:20" ht="14.25" customHeight="1">
      <c r="A515" s="2" t="s">
        <v>675</v>
      </c>
      <c r="B515" s="3" t="s">
        <v>1687</v>
      </c>
      <c r="C515" s="3"/>
      <c r="D515" s="2" t="s">
        <v>17</v>
      </c>
      <c r="E515" s="3" t="e">
        <f>SUMIFS('Billing Details'!T:T,'Billing Details'!D:D,'Billing Details'!$J$2,'Billing Details'!B:B,'Billing Details'!C515) * 100/ SUMIFS(I:I,'Billing Details'!D:D,'Billing Details'!$J$2,'Billing Details'!B:B,'Billing Details'!C515)</f>
        <v>#DIV/0!</v>
      </c>
      <c r="F515" s="2" t="s">
        <v>1711</v>
      </c>
      <c r="G515" s="2">
        <v>3</v>
      </c>
      <c r="H515" s="2" t="s">
        <v>17</v>
      </c>
      <c r="I515" s="2">
        <f t="shared" ref="I515:I578" si="8">F515*G515</f>
        <v>3000</v>
      </c>
      <c r="J515" s="2"/>
      <c r="K515" s="2"/>
      <c r="L515" s="2"/>
      <c r="M515" s="2"/>
      <c r="N515" s="2"/>
      <c r="O515" s="2">
        <v>256</v>
      </c>
      <c r="P515" s="6">
        <v>44272</v>
      </c>
      <c r="Q515" s="6">
        <v>44275</v>
      </c>
      <c r="R515" s="2" t="s">
        <v>1700</v>
      </c>
      <c r="S515" s="2" t="b">
        <v>1</v>
      </c>
      <c r="T515" s="2">
        <v>2591.46</v>
      </c>
    </row>
    <row r="516" spans="1:20" ht="14.25" customHeight="1">
      <c r="A516" s="2" t="s">
        <v>676</v>
      </c>
      <c r="B516" s="3" t="s">
        <v>1707</v>
      </c>
      <c r="C516" s="3"/>
      <c r="D516" s="2" t="s">
        <v>11</v>
      </c>
      <c r="E516" s="3" t="e">
        <f>SUMIFS('Billing Details'!T:T,'Billing Details'!D:D,'Billing Details'!$J$2,'Billing Details'!B:B,'Billing Details'!C516) * 100/ SUMIFS(I:I,'Billing Details'!D:D,'Billing Details'!$J$2,'Billing Details'!B:B,'Billing Details'!C516)</f>
        <v>#DIV/0!</v>
      </c>
      <c r="F516" s="2">
        <v>100</v>
      </c>
      <c r="G516" s="2">
        <v>1</v>
      </c>
      <c r="H516" s="2" t="s">
        <v>11</v>
      </c>
      <c r="I516" s="2">
        <f t="shared" si="8"/>
        <v>100</v>
      </c>
      <c r="J516" s="2"/>
      <c r="K516" s="2"/>
      <c r="L516" s="2"/>
      <c r="M516" s="2"/>
      <c r="N516" s="2"/>
      <c r="O516" s="2">
        <v>324</v>
      </c>
      <c r="P516" s="6">
        <v>44506</v>
      </c>
      <c r="Q516" s="6">
        <v>44508</v>
      </c>
      <c r="S516" s="2" t="b">
        <v>0</v>
      </c>
      <c r="T516" s="2" t="s">
        <v>1681</v>
      </c>
    </row>
    <row r="517" spans="1:20" ht="14.25" customHeight="1">
      <c r="A517" s="2" t="s">
        <v>677</v>
      </c>
      <c r="B517" s="3" t="s">
        <v>1699</v>
      </c>
      <c r="C517" s="3"/>
      <c r="D517" s="2" t="s">
        <v>51</v>
      </c>
      <c r="E517" s="3" t="e">
        <f>SUMIFS('Billing Details'!T:T,'Billing Details'!D:D,'Billing Details'!$J$2,'Billing Details'!B:B,'Billing Details'!C517) * 100/ SUMIFS(I:I,'Billing Details'!D:D,'Billing Details'!$J$2,'Billing Details'!B:B,'Billing Details'!C517)</f>
        <v>#DIV/0!</v>
      </c>
      <c r="F517" s="2">
        <v>4000</v>
      </c>
      <c r="G517" s="2">
        <v>10</v>
      </c>
      <c r="H517" s="2" t="s">
        <v>51</v>
      </c>
      <c r="I517" s="2">
        <f t="shared" si="8"/>
        <v>40000</v>
      </c>
      <c r="J517" s="2"/>
      <c r="K517" s="2"/>
      <c r="L517" s="2"/>
      <c r="M517" s="2"/>
      <c r="N517" s="2"/>
      <c r="O517" s="2">
        <v>329</v>
      </c>
      <c r="P517" s="6">
        <v>44157</v>
      </c>
      <c r="Q517" s="6">
        <v>44161</v>
      </c>
      <c r="S517" s="2" t="b">
        <v>0</v>
      </c>
      <c r="T517" s="2" t="s">
        <v>1681</v>
      </c>
    </row>
    <row r="518" spans="1:20" ht="14.25" customHeight="1">
      <c r="A518" s="2" t="s">
        <v>678</v>
      </c>
      <c r="B518" s="3" t="s">
        <v>1692</v>
      </c>
      <c r="C518" s="3"/>
      <c r="D518" s="2" t="s">
        <v>17</v>
      </c>
      <c r="E518" s="3" t="e">
        <f>SUMIFS('Billing Details'!T:T,'Billing Details'!D:D,'Billing Details'!$J$2,'Billing Details'!B:B,'Billing Details'!C518) * 100/ SUMIFS(I:I,'Billing Details'!D:D,'Billing Details'!$J$2,'Billing Details'!B:B,'Billing Details'!C518)</f>
        <v>#DIV/0!</v>
      </c>
      <c r="F518" s="2">
        <v>8000</v>
      </c>
      <c r="G518" s="2">
        <v>4</v>
      </c>
      <c r="H518" s="2" t="s">
        <v>17</v>
      </c>
      <c r="I518" s="2">
        <f t="shared" si="8"/>
        <v>32000</v>
      </c>
      <c r="J518" s="2"/>
      <c r="K518" s="2"/>
      <c r="L518" s="2"/>
      <c r="M518" s="2"/>
      <c r="N518" s="2"/>
      <c r="O518" s="2">
        <v>303</v>
      </c>
      <c r="P518" s="6">
        <v>43634</v>
      </c>
      <c r="Q518" s="6">
        <v>43637</v>
      </c>
      <c r="R518" s="2" t="s">
        <v>1696</v>
      </c>
      <c r="S518" s="2" t="b">
        <v>1</v>
      </c>
      <c r="T518" s="2">
        <v>19961.72</v>
      </c>
    </row>
    <row r="519" spans="1:20" ht="14.25" customHeight="1">
      <c r="A519" s="2" t="s">
        <v>679</v>
      </c>
      <c r="B519" s="3" t="s">
        <v>1694</v>
      </c>
      <c r="C519" s="3"/>
      <c r="D519" s="2" t="s">
        <v>17</v>
      </c>
      <c r="E519" s="3" t="e">
        <f>SUMIFS('Billing Details'!T:T,'Billing Details'!D:D,'Billing Details'!$J$2,'Billing Details'!B:B,'Billing Details'!C519) * 100/ SUMIFS(I:I,'Billing Details'!D:D,'Billing Details'!$J$2,'Billing Details'!B:B,'Billing Details'!C519)</f>
        <v>#DIV/0!</v>
      </c>
      <c r="F519" s="2">
        <v>2000</v>
      </c>
      <c r="G519" s="2">
        <v>6</v>
      </c>
      <c r="H519" s="2" t="s">
        <v>17</v>
      </c>
      <c r="I519" s="2">
        <f t="shared" si="8"/>
        <v>12000</v>
      </c>
      <c r="J519" s="2"/>
      <c r="K519" s="2"/>
      <c r="L519" s="2"/>
      <c r="M519" s="2"/>
      <c r="N519" s="2"/>
      <c r="O519" s="2">
        <v>274</v>
      </c>
      <c r="P519" s="6">
        <v>44945</v>
      </c>
      <c r="Q519" s="6">
        <v>44947</v>
      </c>
      <c r="S519" s="2" t="b">
        <v>0</v>
      </c>
      <c r="T519" s="2" t="s">
        <v>1681</v>
      </c>
    </row>
    <row r="520" spans="1:20" ht="14.25" customHeight="1">
      <c r="A520" s="2" t="s">
        <v>680</v>
      </c>
      <c r="B520" s="3" t="s">
        <v>1680</v>
      </c>
      <c r="C520" s="3"/>
      <c r="D520" s="2" t="s">
        <v>17</v>
      </c>
      <c r="E520" s="3" t="e">
        <f>SUMIFS('Billing Details'!T:T,'Billing Details'!D:D,'Billing Details'!$J$2,'Billing Details'!B:B,'Billing Details'!C520) * 100/ SUMIFS(I:I,'Billing Details'!D:D,'Billing Details'!$J$2,'Billing Details'!B:B,'Billing Details'!C520)</f>
        <v>#DIV/0!</v>
      </c>
      <c r="F520" s="2">
        <v>500</v>
      </c>
      <c r="G520" s="2">
        <v>1</v>
      </c>
      <c r="H520" s="2" t="s">
        <v>17</v>
      </c>
      <c r="I520" s="2">
        <f t="shared" si="8"/>
        <v>500</v>
      </c>
      <c r="J520" s="2"/>
      <c r="K520" s="2"/>
      <c r="L520" s="2"/>
      <c r="M520" s="2"/>
      <c r="N520" s="2"/>
      <c r="O520" s="2">
        <v>206</v>
      </c>
      <c r="P520" s="6">
        <v>45179</v>
      </c>
      <c r="Q520" s="6">
        <v>45185</v>
      </c>
      <c r="R520" s="2" t="s">
        <v>1700</v>
      </c>
      <c r="S520" s="2" t="b">
        <v>1</v>
      </c>
      <c r="T520" s="2">
        <v>440.14</v>
      </c>
    </row>
    <row r="521" spans="1:20" ht="14.25" customHeight="1">
      <c r="A521" s="2" t="s">
        <v>681</v>
      </c>
      <c r="B521" s="3" t="s">
        <v>1682</v>
      </c>
      <c r="C521" s="3"/>
      <c r="D521" s="2" t="s">
        <v>11</v>
      </c>
      <c r="E521" s="3" t="e">
        <f>SUMIFS('Billing Details'!T:T,'Billing Details'!D:D,'Billing Details'!$J$2,'Billing Details'!B:B,'Billing Details'!C521) * 100/ SUMIFS(I:I,'Billing Details'!D:D,'Billing Details'!$J$2,'Billing Details'!B:B,'Billing Details'!C521)</f>
        <v>#DIV/0!</v>
      </c>
      <c r="F521" s="2">
        <v>6000</v>
      </c>
      <c r="G521" s="2">
        <v>3</v>
      </c>
      <c r="H521" s="2" t="s">
        <v>11</v>
      </c>
      <c r="I521" s="2">
        <f t="shared" si="8"/>
        <v>18000</v>
      </c>
      <c r="J521" s="2"/>
      <c r="K521" s="2"/>
      <c r="L521" s="2"/>
      <c r="M521" s="2"/>
      <c r="N521" s="2"/>
      <c r="O521" s="2">
        <v>360</v>
      </c>
      <c r="P521" s="6">
        <v>45151</v>
      </c>
      <c r="Q521" s="6">
        <v>45153</v>
      </c>
      <c r="R521" s="2" t="s">
        <v>1685</v>
      </c>
      <c r="S521" s="2" t="b">
        <v>1</v>
      </c>
      <c r="T521" s="2">
        <v>13589.579999999998</v>
      </c>
    </row>
    <row r="522" spans="1:20" ht="14.25" customHeight="1">
      <c r="A522" s="2" t="s">
        <v>682</v>
      </c>
      <c r="B522" s="3" t="s">
        <v>1688</v>
      </c>
      <c r="C522" s="3"/>
      <c r="D522" s="2" t="s">
        <v>11</v>
      </c>
      <c r="E522" s="3" t="e">
        <f>SUMIFS('Billing Details'!T:T,'Billing Details'!D:D,'Billing Details'!$J$2,'Billing Details'!B:B,'Billing Details'!C522) * 100/ SUMIFS(I:I,'Billing Details'!D:D,'Billing Details'!$J$2,'Billing Details'!B:B,'Billing Details'!C522)</f>
        <v>#DIV/0!</v>
      </c>
      <c r="F522" s="2">
        <v>10000</v>
      </c>
      <c r="G522" s="2">
        <v>3</v>
      </c>
      <c r="H522" s="2" t="s">
        <v>11</v>
      </c>
      <c r="I522" s="2">
        <f t="shared" si="8"/>
        <v>30000</v>
      </c>
      <c r="J522" s="2"/>
      <c r="K522" s="2"/>
      <c r="L522" s="2"/>
      <c r="M522" s="2"/>
      <c r="N522" s="2"/>
      <c r="O522" s="2">
        <v>433</v>
      </c>
      <c r="P522" s="6">
        <v>44497</v>
      </c>
      <c r="Q522" s="6">
        <v>44502</v>
      </c>
      <c r="R522" s="2" t="s">
        <v>1696</v>
      </c>
      <c r="S522" s="2" t="b">
        <v>1</v>
      </c>
      <c r="T522" s="2">
        <v>25487.22</v>
      </c>
    </row>
    <row r="523" spans="1:20" ht="14.25" customHeight="1">
      <c r="A523" s="2" t="s">
        <v>683</v>
      </c>
      <c r="B523" s="3" t="s">
        <v>1707</v>
      </c>
      <c r="C523" s="3"/>
      <c r="D523" s="2" t="s">
        <v>17</v>
      </c>
      <c r="E523" s="3" t="e">
        <f>SUMIFS('Billing Details'!T:T,'Billing Details'!D:D,'Billing Details'!$J$2,'Billing Details'!B:B,'Billing Details'!C523) * 100/ SUMIFS(I:I,'Billing Details'!D:D,'Billing Details'!$J$2,'Billing Details'!B:B,'Billing Details'!C523)</f>
        <v>#DIV/0!</v>
      </c>
      <c r="F523" s="2" t="s">
        <v>1710</v>
      </c>
      <c r="G523" s="2">
        <v>1</v>
      </c>
      <c r="H523" s="2" t="s">
        <v>17</v>
      </c>
      <c r="I523" s="2">
        <f t="shared" si="8"/>
        <v>100</v>
      </c>
      <c r="J523" s="2"/>
      <c r="K523" s="2"/>
      <c r="L523" s="2"/>
      <c r="M523" s="2"/>
      <c r="N523" s="2"/>
      <c r="O523" s="2">
        <v>125</v>
      </c>
      <c r="P523" s="6">
        <v>44033</v>
      </c>
      <c r="Q523" s="6">
        <v>44038</v>
      </c>
      <c r="R523" s="2" t="s">
        <v>1685</v>
      </c>
      <c r="S523" s="2" t="b">
        <v>1</v>
      </c>
      <c r="T523" s="2">
        <v>78.08</v>
      </c>
    </row>
    <row r="524" spans="1:20" ht="14.25" customHeight="1">
      <c r="A524" s="2" t="s">
        <v>685</v>
      </c>
      <c r="B524" s="3" t="s">
        <v>1687</v>
      </c>
      <c r="C524" s="3"/>
      <c r="D524" s="2" t="s">
        <v>17</v>
      </c>
      <c r="E524" s="3" t="e">
        <f>SUMIFS('Billing Details'!T:T,'Billing Details'!D:D,'Billing Details'!$J$2,'Billing Details'!B:B,'Billing Details'!C524) * 100/ SUMIFS(I:I,'Billing Details'!D:D,'Billing Details'!$J$2,'Billing Details'!B:B,'Billing Details'!C524)</f>
        <v>#DIV/0!</v>
      </c>
      <c r="F524" s="2" t="s">
        <v>1711</v>
      </c>
      <c r="G524" s="2">
        <v>3</v>
      </c>
      <c r="H524" s="2" t="s">
        <v>17</v>
      </c>
      <c r="I524" s="2">
        <f t="shared" si="8"/>
        <v>3000</v>
      </c>
      <c r="J524" s="2"/>
      <c r="K524" s="2"/>
      <c r="L524" s="2"/>
      <c r="M524" s="2"/>
      <c r="N524" s="2"/>
      <c r="O524" s="2">
        <v>156</v>
      </c>
      <c r="P524" s="6">
        <v>44300</v>
      </c>
      <c r="Q524" s="6">
        <v>44304</v>
      </c>
      <c r="R524" s="2" t="s">
        <v>1679</v>
      </c>
      <c r="S524" s="2" t="b">
        <v>1</v>
      </c>
      <c r="T524" s="2">
        <v>2243.25</v>
      </c>
    </row>
    <row r="525" spans="1:20" ht="14.25" customHeight="1">
      <c r="A525" s="2" t="s">
        <v>686</v>
      </c>
      <c r="B525" s="3" t="s">
        <v>1705</v>
      </c>
      <c r="C525" s="3"/>
      <c r="D525" s="2" t="s">
        <v>51</v>
      </c>
      <c r="E525" s="3" t="e">
        <f>SUMIFS('Billing Details'!T:T,'Billing Details'!D:D,'Billing Details'!$J$2,'Billing Details'!B:B,'Billing Details'!C525) * 100/ SUMIFS(I:I,'Billing Details'!D:D,'Billing Details'!$J$2,'Billing Details'!B:B,'Billing Details'!C525)</f>
        <v>#DIV/0!</v>
      </c>
      <c r="F525" s="2">
        <v>800</v>
      </c>
      <c r="G525" s="2">
        <v>1</v>
      </c>
      <c r="H525" s="2" t="s">
        <v>51</v>
      </c>
      <c r="I525" s="2">
        <f t="shared" si="8"/>
        <v>800</v>
      </c>
      <c r="J525" s="2"/>
      <c r="K525" s="2"/>
      <c r="L525" s="2"/>
      <c r="M525" s="2"/>
      <c r="N525" s="2"/>
      <c r="O525" s="2">
        <v>392</v>
      </c>
      <c r="P525" s="6">
        <v>44355</v>
      </c>
      <c r="Q525" s="6">
        <v>44361</v>
      </c>
      <c r="S525" s="2" t="b">
        <v>0</v>
      </c>
      <c r="T525" s="2" t="s">
        <v>1681</v>
      </c>
    </row>
    <row r="526" spans="1:20" ht="14.25" customHeight="1">
      <c r="A526" s="2" t="s">
        <v>687</v>
      </c>
      <c r="B526" s="3" t="s">
        <v>1693</v>
      </c>
      <c r="C526" s="3"/>
      <c r="D526" s="2" t="s">
        <v>29</v>
      </c>
      <c r="E526" s="3" t="e">
        <f>SUMIFS('Billing Details'!T:T,'Billing Details'!D:D,'Billing Details'!$J$2,'Billing Details'!B:B,'Billing Details'!C526) * 100/ SUMIFS(I:I,'Billing Details'!D:D,'Billing Details'!$J$2,'Billing Details'!B:B,'Billing Details'!C526)</f>
        <v>#DIV/0!</v>
      </c>
      <c r="F526" s="2" t="s">
        <v>1712</v>
      </c>
      <c r="G526" s="2">
        <v>4</v>
      </c>
      <c r="H526" s="2" t="s">
        <v>29</v>
      </c>
      <c r="I526" s="2">
        <f t="shared" si="8"/>
        <v>60000</v>
      </c>
      <c r="J526" s="2"/>
      <c r="K526" s="2"/>
      <c r="L526" s="2"/>
      <c r="M526" s="2"/>
      <c r="N526" s="2"/>
      <c r="O526" s="2">
        <v>398</v>
      </c>
      <c r="P526" s="6">
        <v>44201</v>
      </c>
      <c r="Q526" s="6">
        <v>44203</v>
      </c>
      <c r="R526" s="2" t="s">
        <v>1679</v>
      </c>
      <c r="S526" s="2" t="b">
        <v>1</v>
      </c>
      <c r="T526" s="2">
        <v>41143.879999999997</v>
      </c>
    </row>
    <row r="527" spans="1:20" ht="14.25" customHeight="1">
      <c r="A527" s="2" t="s">
        <v>688</v>
      </c>
      <c r="B527" s="3" t="s">
        <v>1678</v>
      </c>
      <c r="C527" s="3"/>
      <c r="D527" s="2" t="s">
        <v>11</v>
      </c>
      <c r="E527" s="3" t="e">
        <f>SUMIFS('Billing Details'!T:T,'Billing Details'!D:D,'Billing Details'!$J$2,'Billing Details'!B:B,'Billing Details'!C527) * 100/ SUMIFS(I:I,'Billing Details'!D:D,'Billing Details'!$J$2,'Billing Details'!B:B,'Billing Details'!C527)</f>
        <v>#DIV/0!</v>
      </c>
      <c r="F527" s="2" t="s">
        <v>1701</v>
      </c>
      <c r="G527" s="2">
        <v>5</v>
      </c>
      <c r="H527" s="2" t="s">
        <v>11</v>
      </c>
      <c r="I527" s="2">
        <f t="shared" si="8"/>
        <v>60000</v>
      </c>
      <c r="J527" s="2"/>
      <c r="K527" s="2"/>
      <c r="L527" s="2"/>
      <c r="M527" s="2"/>
      <c r="N527" s="2"/>
      <c r="O527" s="2">
        <v>229</v>
      </c>
      <c r="P527" s="6">
        <v>44720</v>
      </c>
      <c r="Q527" s="6">
        <v>44724</v>
      </c>
      <c r="R527" s="2" t="s">
        <v>1683</v>
      </c>
      <c r="S527" s="2" t="b">
        <v>1</v>
      </c>
      <c r="T527" s="2">
        <v>33533.699999999997</v>
      </c>
    </row>
    <row r="528" spans="1:20" ht="14.25" customHeight="1">
      <c r="A528" s="2" t="s">
        <v>689</v>
      </c>
      <c r="B528" s="3" t="s">
        <v>1693</v>
      </c>
      <c r="C528" s="3"/>
      <c r="D528" s="2" t="s">
        <v>11</v>
      </c>
      <c r="E528" s="3" t="e">
        <f>SUMIFS('Billing Details'!T:T,'Billing Details'!D:D,'Billing Details'!$J$2,'Billing Details'!B:B,'Billing Details'!C528) * 100/ SUMIFS(I:I,'Billing Details'!D:D,'Billing Details'!$J$2,'Billing Details'!B:B,'Billing Details'!C528)</f>
        <v>#DIV/0!</v>
      </c>
      <c r="F528" s="2">
        <v>15000</v>
      </c>
      <c r="G528" s="2">
        <v>4</v>
      </c>
      <c r="H528" s="2" t="s">
        <v>11</v>
      </c>
      <c r="I528" s="2">
        <f t="shared" si="8"/>
        <v>60000</v>
      </c>
      <c r="J528" s="2"/>
      <c r="K528" s="2"/>
      <c r="L528" s="2"/>
      <c r="M528" s="2"/>
      <c r="N528" s="2"/>
      <c r="O528" s="2">
        <v>395</v>
      </c>
      <c r="P528" s="6">
        <v>44901</v>
      </c>
      <c r="Q528" s="6">
        <v>44905</v>
      </c>
      <c r="R528" s="2" t="s">
        <v>1679</v>
      </c>
      <c r="S528" s="2" t="b">
        <v>1</v>
      </c>
      <c r="T528" s="2">
        <v>44740.639999999999</v>
      </c>
    </row>
    <row r="529" spans="1:20" ht="14.25" customHeight="1">
      <c r="A529" s="2" t="s">
        <v>690</v>
      </c>
      <c r="B529" s="3" t="s">
        <v>1697</v>
      </c>
      <c r="C529" s="3"/>
      <c r="D529" s="2" t="s">
        <v>17</v>
      </c>
      <c r="E529" s="3" t="e">
        <f>SUMIFS('Billing Details'!T:T,'Billing Details'!D:D,'Billing Details'!$J$2,'Billing Details'!B:B,'Billing Details'!C529) * 100/ SUMIFS(I:I,'Billing Details'!D:D,'Billing Details'!$J$2,'Billing Details'!B:B,'Billing Details'!C529)</f>
        <v>#DIV/0!</v>
      </c>
      <c r="F529" s="2">
        <v>20000</v>
      </c>
      <c r="G529" s="2">
        <v>12</v>
      </c>
      <c r="H529" s="2" t="s">
        <v>17</v>
      </c>
      <c r="I529" s="2">
        <f t="shared" si="8"/>
        <v>240000</v>
      </c>
      <c r="J529" s="2"/>
      <c r="K529" s="2"/>
      <c r="L529" s="2"/>
      <c r="M529" s="2"/>
      <c r="N529" s="2"/>
      <c r="O529" s="2">
        <v>448</v>
      </c>
      <c r="P529" s="6">
        <v>44302</v>
      </c>
      <c r="Q529" s="6">
        <v>44308</v>
      </c>
      <c r="R529" s="2" t="s">
        <v>1696</v>
      </c>
      <c r="S529" s="2" t="b">
        <v>1</v>
      </c>
      <c r="T529" s="2">
        <v>151588.20000000001</v>
      </c>
    </row>
    <row r="530" spans="1:20" ht="14.25" customHeight="1">
      <c r="A530" s="2" t="s">
        <v>691</v>
      </c>
      <c r="B530" s="3" t="s">
        <v>1680</v>
      </c>
      <c r="C530" s="3"/>
      <c r="D530" s="2" t="s">
        <v>11</v>
      </c>
      <c r="E530" s="3" t="e">
        <f>SUMIFS('Billing Details'!T:T,'Billing Details'!D:D,'Billing Details'!$J$2,'Billing Details'!B:B,'Billing Details'!C530) * 100/ SUMIFS(I:I,'Billing Details'!D:D,'Billing Details'!$J$2,'Billing Details'!B:B,'Billing Details'!C530)</f>
        <v>#DIV/0!</v>
      </c>
      <c r="F530" s="2" t="s">
        <v>1698</v>
      </c>
      <c r="G530" s="2">
        <v>1</v>
      </c>
      <c r="H530" s="2" t="s">
        <v>11</v>
      </c>
      <c r="I530" s="2">
        <f t="shared" si="8"/>
        <v>500</v>
      </c>
      <c r="J530" s="2"/>
      <c r="K530" s="2"/>
      <c r="L530" s="2"/>
      <c r="M530" s="2"/>
      <c r="N530" s="2"/>
      <c r="O530" s="2">
        <v>220</v>
      </c>
      <c r="P530" s="6">
        <v>44096</v>
      </c>
      <c r="Q530" s="6">
        <v>44100</v>
      </c>
      <c r="R530" s="2" t="s">
        <v>1700</v>
      </c>
      <c r="S530" s="2" t="b">
        <v>1</v>
      </c>
      <c r="T530" s="2">
        <v>425.63</v>
      </c>
    </row>
    <row r="531" spans="1:20" ht="14.25" customHeight="1">
      <c r="A531" s="2" t="s">
        <v>693</v>
      </c>
      <c r="B531" s="3" t="s">
        <v>1689</v>
      </c>
      <c r="C531" s="3"/>
      <c r="D531" s="2" t="s">
        <v>51</v>
      </c>
      <c r="E531" s="3" t="e">
        <f>SUMIFS('Billing Details'!T:T,'Billing Details'!D:D,'Billing Details'!$J$2,'Billing Details'!B:B,'Billing Details'!C531) * 100/ SUMIFS(I:I,'Billing Details'!D:D,'Billing Details'!$J$2,'Billing Details'!B:B,'Billing Details'!C531)</f>
        <v>#DIV/0!</v>
      </c>
      <c r="F531" s="2">
        <v>18000</v>
      </c>
      <c r="G531" s="2">
        <v>3</v>
      </c>
      <c r="H531" s="2" t="s">
        <v>51</v>
      </c>
      <c r="I531" s="2">
        <f t="shared" si="8"/>
        <v>54000</v>
      </c>
      <c r="J531" s="2"/>
      <c r="K531" s="2"/>
      <c r="L531" s="2"/>
      <c r="M531" s="2"/>
      <c r="N531" s="2"/>
      <c r="O531" s="2">
        <v>127</v>
      </c>
      <c r="P531" s="6">
        <v>44724</v>
      </c>
      <c r="Q531" s="6">
        <v>44728</v>
      </c>
      <c r="R531" s="2" t="s">
        <v>1683</v>
      </c>
      <c r="S531" s="2" t="b">
        <v>1</v>
      </c>
      <c r="T531" s="2">
        <v>33776.94</v>
      </c>
    </row>
    <row r="532" spans="1:20" ht="14.25" customHeight="1">
      <c r="A532" s="2" t="s">
        <v>694</v>
      </c>
      <c r="B532" s="3" t="s">
        <v>1680</v>
      </c>
      <c r="C532" s="3"/>
      <c r="D532" s="2" t="s">
        <v>11</v>
      </c>
      <c r="E532" s="3" t="e">
        <f>SUMIFS('Billing Details'!T:T,'Billing Details'!D:D,'Billing Details'!$J$2,'Billing Details'!B:B,'Billing Details'!C532) * 100/ SUMIFS(I:I,'Billing Details'!D:D,'Billing Details'!$J$2,'Billing Details'!B:B,'Billing Details'!C532)</f>
        <v>#DIV/0!</v>
      </c>
      <c r="F532" s="2">
        <v>500</v>
      </c>
      <c r="G532" s="2">
        <v>1</v>
      </c>
      <c r="H532" s="2" t="s">
        <v>11</v>
      </c>
      <c r="I532" s="2">
        <f t="shared" si="8"/>
        <v>500</v>
      </c>
      <c r="J532" s="2"/>
      <c r="K532" s="2"/>
      <c r="L532" s="2"/>
      <c r="M532" s="2"/>
      <c r="N532" s="2"/>
      <c r="O532" s="2">
        <v>117</v>
      </c>
      <c r="P532" s="6">
        <v>43857</v>
      </c>
      <c r="Q532" s="6">
        <v>43860</v>
      </c>
      <c r="R532" s="2" t="s">
        <v>1685</v>
      </c>
      <c r="S532" s="2" t="b">
        <v>1</v>
      </c>
      <c r="T532" s="2">
        <v>421.74</v>
      </c>
    </row>
    <row r="533" spans="1:20" ht="14.25" customHeight="1">
      <c r="A533" s="2" t="s">
        <v>695</v>
      </c>
      <c r="B533" s="3" t="s">
        <v>1680</v>
      </c>
      <c r="C533" s="3"/>
      <c r="D533" s="2" t="s">
        <v>29</v>
      </c>
      <c r="E533" s="3" t="e">
        <f>SUMIFS('Billing Details'!T:T,'Billing Details'!D:D,'Billing Details'!$J$2,'Billing Details'!B:B,'Billing Details'!C533) * 100/ SUMIFS(I:I,'Billing Details'!D:D,'Billing Details'!$J$2,'Billing Details'!B:B,'Billing Details'!C533)</f>
        <v>#DIV/0!</v>
      </c>
      <c r="F533" s="2">
        <v>500</v>
      </c>
      <c r="G533" s="2">
        <v>1</v>
      </c>
      <c r="H533" s="2" t="s">
        <v>29</v>
      </c>
      <c r="I533" s="2">
        <f t="shared" si="8"/>
        <v>500</v>
      </c>
      <c r="J533" s="2"/>
      <c r="K533" s="2"/>
      <c r="L533" s="2"/>
      <c r="M533" s="2"/>
      <c r="N533" s="2"/>
      <c r="O533" s="2">
        <v>225</v>
      </c>
      <c r="P533" s="6">
        <v>44394</v>
      </c>
      <c r="Q533" s="6">
        <v>44397</v>
      </c>
      <c r="R533" s="2" t="s">
        <v>1683</v>
      </c>
      <c r="S533" s="2" t="b">
        <v>1</v>
      </c>
      <c r="T533" s="2">
        <v>331.85</v>
      </c>
    </row>
    <row r="534" spans="1:20" ht="14.25" customHeight="1">
      <c r="A534" s="2" t="s">
        <v>696</v>
      </c>
      <c r="B534" s="3" t="s">
        <v>1687</v>
      </c>
      <c r="C534" s="3"/>
      <c r="D534" s="2" t="s">
        <v>17</v>
      </c>
      <c r="E534" s="3" t="e">
        <f>SUMIFS('Billing Details'!T:T,'Billing Details'!D:D,'Billing Details'!$J$2,'Billing Details'!B:B,'Billing Details'!C534) * 100/ SUMIFS(I:I,'Billing Details'!D:D,'Billing Details'!$J$2,'Billing Details'!B:B,'Billing Details'!C534)</f>
        <v>#DIV/0!</v>
      </c>
      <c r="F534" s="2">
        <v>1000</v>
      </c>
      <c r="G534" s="2">
        <v>4</v>
      </c>
      <c r="H534" s="2" t="s">
        <v>17</v>
      </c>
      <c r="I534" s="2">
        <f t="shared" si="8"/>
        <v>4000</v>
      </c>
      <c r="J534" s="2"/>
      <c r="K534" s="2"/>
      <c r="L534" s="2"/>
      <c r="M534" s="2"/>
      <c r="N534" s="2"/>
      <c r="O534" s="2">
        <v>164</v>
      </c>
      <c r="P534" s="6">
        <v>44160</v>
      </c>
      <c r="Q534" s="6">
        <v>44162</v>
      </c>
      <c r="R534" s="2" t="s">
        <v>1685</v>
      </c>
      <c r="S534" s="2" t="b">
        <v>1</v>
      </c>
      <c r="T534" s="2">
        <v>3017.36</v>
      </c>
    </row>
    <row r="535" spans="1:20" ht="14.25" customHeight="1">
      <c r="A535" s="2" t="s">
        <v>697</v>
      </c>
      <c r="B535" s="3" t="s">
        <v>1688</v>
      </c>
      <c r="C535" s="3"/>
      <c r="D535" s="2" t="s">
        <v>17</v>
      </c>
      <c r="E535" s="3" t="e">
        <f>SUMIFS('Billing Details'!T:T,'Billing Details'!D:D,'Billing Details'!$J$2,'Billing Details'!B:B,'Billing Details'!C535) * 100/ SUMIFS(I:I,'Billing Details'!D:D,'Billing Details'!$J$2,'Billing Details'!B:B,'Billing Details'!C535)</f>
        <v>#DIV/0!</v>
      </c>
      <c r="F535" s="2">
        <v>10000</v>
      </c>
      <c r="G535" s="2">
        <v>3</v>
      </c>
      <c r="H535" s="2" t="s">
        <v>17</v>
      </c>
      <c r="I535" s="2">
        <f t="shared" si="8"/>
        <v>30000</v>
      </c>
      <c r="J535" s="2"/>
      <c r="K535" s="2"/>
      <c r="L535" s="2"/>
      <c r="M535" s="2"/>
      <c r="N535" s="2"/>
      <c r="O535" s="2">
        <v>197</v>
      </c>
      <c r="P535" s="6">
        <v>44686</v>
      </c>
      <c r="Q535" s="6">
        <v>44692</v>
      </c>
      <c r="R535" s="2" t="s">
        <v>1700</v>
      </c>
      <c r="S535" s="2" t="b">
        <v>1</v>
      </c>
      <c r="T535" s="2">
        <v>20327.550000000003</v>
      </c>
    </row>
    <row r="536" spans="1:20" ht="14.25" customHeight="1">
      <c r="A536" s="2" t="s">
        <v>698</v>
      </c>
      <c r="B536" s="3" t="s">
        <v>1680</v>
      </c>
      <c r="C536" s="3"/>
      <c r="D536" s="2" t="s">
        <v>51</v>
      </c>
      <c r="E536" s="3" t="e">
        <f>SUMIFS('Billing Details'!T:T,'Billing Details'!D:D,'Billing Details'!$J$2,'Billing Details'!B:B,'Billing Details'!C536) * 100/ SUMIFS(I:I,'Billing Details'!D:D,'Billing Details'!$J$2,'Billing Details'!B:B,'Billing Details'!C536)</f>
        <v>#DIV/0!</v>
      </c>
      <c r="F536" s="2" t="s">
        <v>1698</v>
      </c>
      <c r="G536" s="2">
        <v>1</v>
      </c>
      <c r="H536" s="2" t="s">
        <v>51</v>
      </c>
      <c r="I536" s="2">
        <f t="shared" si="8"/>
        <v>500</v>
      </c>
      <c r="J536" s="2"/>
      <c r="K536" s="2"/>
      <c r="L536" s="2"/>
      <c r="M536" s="2"/>
      <c r="N536" s="2"/>
      <c r="O536" s="2">
        <v>135</v>
      </c>
      <c r="P536" s="6">
        <v>45375</v>
      </c>
      <c r="Q536" s="6">
        <v>45377</v>
      </c>
      <c r="R536" s="2" t="s">
        <v>1679</v>
      </c>
      <c r="S536" s="2" t="b">
        <v>1</v>
      </c>
      <c r="T536" s="2">
        <v>364.49</v>
      </c>
    </row>
    <row r="537" spans="1:20" ht="14.25" customHeight="1">
      <c r="A537" s="2" t="s">
        <v>699</v>
      </c>
      <c r="B537" s="3" t="s">
        <v>1692</v>
      </c>
      <c r="C537" s="3"/>
      <c r="D537" s="2" t="s">
        <v>11</v>
      </c>
      <c r="E537" s="3" t="e">
        <f>SUMIFS('Billing Details'!T:T,'Billing Details'!D:D,'Billing Details'!$J$2,'Billing Details'!B:B,'Billing Details'!C537) * 100/ SUMIFS(I:I,'Billing Details'!D:D,'Billing Details'!$J$2,'Billing Details'!B:B,'Billing Details'!C537)</f>
        <v>#DIV/0!</v>
      </c>
      <c r="F537" s="2">
        <v>8000</v>
      </c>
      <c r="G537" s="2">
        <v>3</v>
      </c>
      <c r="H537" s="2" t="s">
        <v>11</v>
      </c>
      <c r="I537" s="2">
        <f t="shared" si="8"/>
        <v>24000</v>
      </c>
      <c r="J537" s="2"/>
      <c r="K537" s="2"/>
      <c r="L537" s="2"/>
      <c r="M537" s="2"/>
      <c r="N537" s="2"/>
      <c r="O537" s="2">
        <v>420</v>
      </c>
      <c r="P537" s="6">
        <v>44088</v>
      </c>
      <c r="Q537" s="6">
        <v>44092</v>
      </c>
      <c r="R537" s="2" t="s">
        <v>1700</v>
      </c>
      <c r="S537" s="2" t="b">
        <v>1</v>
      </c>
      <c r="T537" s="2">
        <v>21240.06</v>
      </c>
    </row>
    <row r="538" spans="1:20" ht="14.25" customHeight="1">
      <c r="A538" s="2" t="s">
        <v>700</v>
      </c>
      <c r="B538" s="3" t="s">
        <v>1692</v>
      </c>
      <c r="C538" s="3"/>
      <c r="D538" s="2" t="s">
        <v>11</v>
      </c>
      <c r="E538" s="3" t="e">
        <f>SUMIFS('Billing Details'!T:T,'Billing Details'!D:D,'Billing Details'!$J$2,'Billing Details'!B:B,'Billing Details'!C538) * 100/ SUMIFS(I:I,'Billing Details'!D:D,'Billing Details'!$J$2,'Billing Details'!B:B,'Billing Details'!C538)</f>
        <v>#DIV/0!</v>
      </c>
      <c r="F538" s="2" t="s">
        <v>1704</v>
      </c>
      <c r="G538" s="2">
        <v>3</v>
      </c>
      <c r="H538" s="2" t="s">
        <v>11</v>
      </c>
      <c r="I538" s="2">
        <f t="shared" si="8"/>
        <v>24000</v>
      </c>
      <c r="J538" s="2"/>
      <c r="K538" s="2"/>
      <c r="L538" s="2"/>
      <c r="M538" s="2"/>
      <c r="N538" s="2"/>
      <c r="O538" s="2">
        <v>445</v>
      </c>
      <c r="P538" s="6">
        <v>44111</v>
      </c>
      <c r="Q538" s="6">
        <v>44116</v>
      </c>
      <c r="S538" s="2" t="b">
        <v>0</v>
      </c>
      <c r="T538" s="2" t="s">
        <v>1681</v>
      </c>
    </row>
    <row r="539" spans="1:20" ht="14.25" customHeight="1">
      <c r="A539" s="2" t="s">
        <v>701</v>
      </c>
      <c r="B539" s="3" t="s">
        <v>1694</v>
      </c>
      <c r="C539" s="3"/>
      <c r="D539" s="2" t="s">
        <v>17</v>
      </c>
      <c r="E539" s="3" t="e">
        <f>SUMIFS('Billing Details'!T:T,'Billing Details'!D:D,'Billing Details'!$J$2,'Billing Details'!B:B,'Billing Details'!C539) * 100/ SUMIFS(I:I,'Billing Details'!D:D,'Billing Details'!$J$2,'Billing Details'!B:B,'Billing Details'!C539)</f>
        <v>#DIV/0!</v>
      </c>
      <c r="F539" s="2">
        <v>2000</v>
      </c>
      <c r="G539" s="2">
        <v>6</v>
      </c>
      <c r="H539" s="2" t="s">
        <v>17</v>
      </c>
      <c r="I539" s="2">
        <f t="shared" si="8"/>
        <v>12000</v>
      </c>
      <c r="J539" s="2"/>
      <c r="K539" s="2"/>
      <c r="L539" s="2"/>
      <c r="M539" s="2"/>
      <c r="N539" s="2"/>
      <c r="O539" s="2">
        <v>152</v>
      </c>
      <c r="P539" s="6">
        <v>44213</v>
      </c>
      <c r="Q539" s="6">
        <v>44215</v>
      </c>
      <c r="R539" s="2" t="s">
        <v>1700</v>
      </c>
      <c r="S539" s="2" t="b">
        <v>1</v>
      </c>
      <c r="T539" s="2">
        <v>10189.74</v>
      </c>
    </row>
    <row r="540" spans="1:20" ht="14.25" customHeight="1">
      <c r="A540" s="2" t="s">
        <v>702</v>
      </c>
      <c r="B540" s="3" t="s">
        <v>1687</v>
      </c>
      <c r="C540" s="3"/>
      <c r="D540" s="2" t="s">
        <v>11</v>
      </c>
      <c r="E540" s="3" t="e">
        <f>SUMIFS('Billing Details'!T:T,'Billing Details'!D:D,'Billing Details'!$J$2,'Billing Details'!B:B,'Billing Details'!C540) * 100/ SUMIFS(I:I,'Billing Details'!D:D,'Billing Details'!$J$2,'Billing Details'!B:B,'Billing Details'!C540)</f>
        <v>#DIV/0!</v>
      </c>
      <c r="F540" s="2">
        <v>1000</v>
      </c>
      <c r="G540" s="2">
        <v>3</v>
      </c>
      <c r="H540" s="2" t="s">
        <v>11</v>
      </c>
      <c r="I540" s="2">
        <f t="shared" si="8"/>
        <v>3000</v>
      </c>
      <c r="J540" s="2"/>
      <c r="K540" s="2"/>
      <c r="L540" s="2"/>
      <c r="M540" s="2"/>
      <c r="N540" s="2"/>
      <c r="O540" s="2">
        <v>355</v>
      </c>
      <c r="P540" s="6">
        <v>45188</v>
      </c>
      <c r="Q540" s="6">
        <v>45192</v>
      </c>
      <c r="R540" s="2" t="s">
        <v>1696</v>
      </c>
      <c r="S540" s="2" t="b">
        <v>1</v>
      </c>
      <c r="T540" s="2">
        <v>1854.3000000000002</v>
      </c>
    </row>
    <row r="541" spans="1:20" ht="14.25" customHeight="1">
      <c r="A541" s="2" t="s">
        <v>703</v>
      </c>
      <c r="B541" s="3" t="s">
        <v>1682</v>
      </c>
      <c r="C541" s="3"/>
      <c r="D541" s="2" t="s">
        <v>11</v>
      </c>
      <c r="E541" s="3" t="e">
        <f>SUMIFS('Billing Details'!T:T,'Billing Details'!D:D,'Billing Details'!$J$2,'Billing Details'!B:B,'Billing Details'!C541) * 100/ SUMIFS(I:I,'Billing Details'!D:D,'Billing Details'!$J$2,'Billing Details'!B:B,'Billing Details'!C541)</f>
        <v>#DIV/0!</v>
      </c>
      <c r="F541" s="2">
        <v>6000</v>
      </c>
      <c r="G541" s="2">
        <v>3</v>
      </c>
      <c r="H541" s="2" t="s">
        <v>11</v>
      </c>
      <c r="I541" s="2">
        <f t="shared" si="8"/>
        <v>18000</v>
      </c>
      <c r="J541" s="2"/>
      <c r="K541" s="2"/>
      <c r="L541" s="2"/>
      <c r="M541" s="2"/>
      <c r="N541" s="2"/>
      <c r="O541" s="2">
        <v>425</v>
      </c>
      <c r="P541" s="6">
        <v>44605</v>
      </c>
      <c r="Q541" s="6">
        <v>44608</v>
      </c>
      <c r="R541" s="2" t="s">
        <v>1679</v>
      </c>
      <c r="S541" s="2" t="b">
        <v>1</v>
      </c>
      <c r="T541" s="2">
        <v>13947.39</v>
      </c>
    </row>
    <row r="542" spans="1:20" ht="14.25" customHeight="1">
      <c r="A542" s="2" t="s">
        <v>705</v>
      </c>
      <c r="B542" s="3" t="s">
        <v>1678</v>
      </c>
      <c r="C542" s="3"/>
      <c r="D542" s="2" t="s">
        <v>11</v>
      </c>
      <c r="E542" s="3" t="e">
        <f>SUMIFS('Billing Details'!T:T,'Billing Details'!D:D,'Billing Details'!$J$2,'Billing Details'!B:B,'Billing Details'!C542) * 100/ SUMIFS(I:I,'Billing Details'!D:D,'Billing Details'!$J$2,'Billing Details'!B:B,'Billing Details'!C542)</f>
        <v>#DIV/0!</v>
      </c>
      <c r="F542" s="2">
        <v>12000</v>
      </c>
      <c r="G542" s="2">
        <v>3</v>
      </c>
      <c r="H542" s="2" t="s">
        <v>11</v>
      </c>
      <c r="I542" s="2">
        <f t="shared" si="8"/>
        <v>36000</v>
      </c>
      <c r="J542" s="2"/>
      <c r="K542" s="2"/>
      <c r="L542" s="2"/>
      <c r="M542" s="2"/>
      <c r="N542" s="2"/>
      <c r="O542" s="2">
        <v>166</v>
      </c>
      <c r="P542" s="6">
        <v>44646</v>
      </c>
      <c r="Q542" s="6">
        <v>44651</v>
      </c>
      <c r="S542" s="2" t="b">
        <v>0</v>
      </c>
      <c r="T542" s="2" t="s">
        <v>1681</v>
      </c>
    </row>
    <row r="543" spans="1:20" ht="14.25" customHeight="1">
      <c r="A543" s="2" t="s">
        <v>706</v>
      </c>
      <c r="B543" s="3" t="s">
        <v>1678</v>
      </c>
      <c r="C543" s="3"/>
      <c r="D543" s="2" t="s">
        <v>51</v>
      </c>
      <c r="E543" s="3" t="e">
        <f>SUMIFS('Billing Details'!T:T,'Billing Details'!D:D,'Billing Details'!$J$2,'Billing Details'!B:B,'Billing Details'!C543) * 100/ SUMIFS(I:I,'Billing Details'!D:D,'Billing Details'!$J$2,'Billing Details'!B:B,'Billing Details'!C543)</f>
        <v>#DIV/0!</v>
      </c>
      <c r="F543" s="2">
        <v>12000</v>
      </c>
      <c r="G543" s="2">
        <v>5</v>
      </c>
      <c r="H543" s="2" t="s">
        <v>51</v>
      </c>
      <c r="I543" s="2">
        <f t="shared" si="8"/>
        <v>60000</v>
      </c>
      <c r="J543" s="2"/>
      <c r="K543" s="2"/>
      <c r="L543" s="2"/>
      <c r="M543" s="2"/>
      <c r="N543" s="2"/>
      <c r="O543" s="2">
        <v>416</v>
      </c>
      <c r="P543" s="6">
        <v>45330</v>
      </c>
      <c r="Q543" s="6">
        <v>45334</v>
      </c>
      <c r="R543" s="2" t="s">
        <v>1679</v>
      </c>
      <c r="S543" s="2" t="b">
        <v>1</v>
      </c>
      <c r="T543" s="2">
        <v>51130.649999999994</v>
      </c>
    </row>
    <row r="544" spans="1:20" ht="14.25" customHeight="1">
      <c r="A544" s="2" t="s">
        <v>707</v>
      </c>
      <c r="B544" s="3" t="s">
        <v>1688</v>
      </c>
      <c r="C544" s="3"/>
      <c r="D544" s="2" t="s">
        <v>29</v>
      </c>
      <c r="E544" s="3" t="e">
        <f>SUMIFS('Billing Details'!T:T,'Billing Details'!D:D,'Billing Details'!$J$2,'Billing Details'!B:B,'Billing Details'!C544) * 100/ SUMIFS(I:I,'Billing Details'!D:D,'Billing Details'!$J$2,'Billing Details'!B:B,'Billing Details'!C544)</f>
        <v>#DIV/0!</v>
      </c>
      <c r="F544" s="2">
        <v>10000</v>
      </c>
      <c r="G544" s="2">
        <v>3</v>
      </c>
      <c r="H544" s="2" t="s">
        <v>29</v>
      </c>
      <c r="I544" s="2">
        <f t="shared" si="8"/>
        <v>30000</v>
      </c>
      <c r="J544" s="2"/>
      <c r="K544" s="2"/>
      <c r="L544" s="2"/>
      <c r="M544" s="2"/>
      <c r="N544" s="2"/>
      <c r="O544" s="2">
        <v>104</v>
      </c>
      <c r="P544" s="6">
        <v>43897</v>
      </c>
      <c r="Q544" s="6">
        <v>43902</v>
      </c>
      <c r="S544" s="2" t="b">
        <v>0</v>
      </c>
      <c r="T544" s="2" t="s">
        <v>1681</v>
      </c>
    </row>
    <row r="545" spans="1:20" ht="14.25" customHeight="1">
      <c r="A545" s="2" t="s">
        <v>708</v>
      </c>
      <c r="B545" s="3" t="s">
        <v>1684</v>
      </c>
      <c r="C545" s="3"/>
      <c r="D545" s="2" t="s">
        <v>17</v>
      </c>
      <c r="E545" s="3" t="e">
        <f>SUMIFS('Billing Details'!T:T,'Billing Details'!D:D,'Billing Details'!$J$2,'Billing Details'!B:B,'Billing Details'!C545) * 100/ SUMIFS(I:I,'Billing Details'!D:D,'Billing Details'!$J$2,'Billing Details'!B:B,'Billing Details'!C545)</f>
        <v>#DIV/0!</v>
      </c>
      <c r="F545" s="2">
        <v>3000</v>
      </c>
      <c r="G545" s="2">
        <v>6</v>
      </c>
      <c r="H545" s="2" t="s">
        <v>17</v>
      </c>
      <c r="I545" s="2">
        <f t="shared" si="8"/>
        <v>18000</v>
      </c>
      <c r="J545" s="2"/>
      <c r="K545" s="2"/>
      <c r="L545" s="2"/>
      <c r="M545" s="2"/>
      <c r="N545" s="2"/>
      <c r="O545" s="2">
        <v>321</v>
      </c>
      <c r="P545" s="6">
        <v>44672</v>
      </c>
      <c r="Q545" s="6">
        <v>44678</v>
      </c>
      <c r="R545" s="2" t="s">
        <v>1679</v>
      </c>
      <c r="S545" s="2" t="b">
        <v>1</v>
      </c>
      <c r="T545" s="2">
        <v>11185.2</v>
      </c>
    </row>
    <row r="546" spans="1:20" ht="14.25" customHeight="1">
      <c r="A546" s="2" t="s">
        <v>709</v>
      </c>
      <c r="B546" s="3" t="s">
        <v>1705</v>
      </c>
      <c r="C546" s="3"/>
      <c r="D546" s="2" t="s">
        <v>11</v>
      </c>
      <c r="E546" s="3" t="e">
        <f>SUMIFS('Billing Details'!T:T,'Billing Details'!D:D,'Billing Details'!$J$2,'Billing Details'!B:B,'Billing Details'!C546) * 100/ SUMIFS(I:I,'Billing Details'!D:D,'Billing Details'!$J$2,'Billing Details'!B:B,'Billing Details'!C546)</f>
        <v>#DIV/0!</v>
      </c>
      <c r="F546" s="2" t="s">
        <v>1706</v>
      </c>
      <c r="G546" s="2">
        <v>1</v>
      </c>
      <c r="H546" s="2" t="s">
        <v>11</v>
      </c>
      <c r="I546" s="2">
        <f t="shared" si="8"/>
        <v>800</v>
      </c>
      <c r="J546" s="2"/>
      <c r="K546" s="2"/>
      <c r="L546" s="2"/>
      <c r="M546" s="2"/>
      <c r="N546" s="2"/>
      <c r="O546" s="2">
        <v>329</v>
      </c>
      <c r="P546" s="6">
        <v>45372</v>
      </c>
      <c r="Q546" s="6">
        <v>45375</v>
      </c>
      <c r="R546" s="2" t="s">
        <v>1685</v>
      </c>
      <c r="S546" s="2" t="b">
        <v>1</v>
      </c>
      <c r="T546" s="2">
        <v>553.55999999999995</v>
      </c>
    </row>
    <row r="547" spans="1:20" ht="14.25" customHeight="1">
      <c r="A547" s="2" t="s">
        <v>710</v>
      </c>
      <c r="B547" s="3" t="s">
        <v>1688</v>
      </c>
      <c r="C547" s="3"/>
      <c r="D547" s="2" t="s">
        <v>17</v>
      </c>
      <c r="E547" s="3" t="e">
        <f>SUMIFS('Billing Details'!T:T,'Billing Details'!D:D,'Billing Details'!$J$2,'Billing Details'!B:B,'Billing Details'!C547) * 100/ SUMIFS(I:I,'Billing Details'!D:D,'Billing Details'!$J$2,'Billing Details'!B:B,'Billing Details'!C547)</f>
        <v>#DIV/0!</v>
      </c>
      <c r="F547" s="2">
        <v>10000</v>
      </c>
      <c r="G547" s="2">
        <v>4</v>
      </c>
      <c r="H547" s="2" t="s">
        <v>17</v>
      </c>
      <c r="I547" s="2">
        <f t="shared" si="8"/>
        <v>40000</v>
      </c>
      <c r="J547" s="2"/>
      <c r="K547" s="2"/>
      <c r="L547" s="2"/>
      <c r="M547" s="2"/>
      <c r="N547" s="2"/>
      <c r="O547" s="2">
        <v>489</v>
      </c>
      <c r="P547" s="6">
        <v>45131</v>
      </c>
      <c r="Q547" s="6">
        <v>45137</v>
      </c>
      <c r="R547" s="2" t="s">
        <v>1685</v>
      </c>
      <c r="S547" s="2" t="b">
        <v>1</v>
      </c>
      <c r="T547" s="2">
        <v>25096.68</v>
      </c>
    </row>
    <row r="548" spans="1:20" ht="14.25" customHeight="1">
      <c r="A548" s="2" t="s">
        <v>711</v>
      </c>
      <c r="B548" s="3" t="s">
        <v>1678</v>
      </c>
      <c r="C548" s="3"/>
      <c r="D548" s="2" t="s">
        <v>51</v>
      </c>
      <c r="E548" s="3" t="e">
        <f>SUMIFS('Billing Details'!T:T,'Billing Details'!D:D,'Billing Details'!$J$2,'Billing Details'!B:B,'Billing Details'!C548) * 100/ SUMIFS(I:I,'Billing Details'!D:D,'Billing Details'!$J$2,'Billing Details'!B:B,'Billing Details'!C548)</f>
        <v>#DIV/0!</v>
      </c>
      <c r="F548" s="2">
        <v>12000</v>
      </c>
      <c r="G548" s="2">
        <v>5</v>
      </c>
      <c r="H548" s="2" t="s">
        <v>51</v>
      </c>
      <c r="I548" s="2">
        <f t="shared" si="8"/>
        <v>60000</v>
      </c>
      <c r="J548" s="2"/>
      <c r="K548" s="2"/>
      <c r="L548" s="2"/>
      <c r="M548" s="2"/>
      <c r="N548" s="2"/>
      <c r="O548" s="2">
        <v>308</v>
      </c>
      <c r="P548" s="6">
        <v>44051</v>
      </c>
      <c r="Q548" s="6">
        <v>44057</v>
      </c>
      <c r="R548" s="2" t="s">
        <v>1685</v>
      </c>
      <c r="S548" s="2" t="b">
        <v>1</v>
      </c>
      <c r="T548" s="2">
        <v>38975.100000000006</v>
      </c>
    </row>
    <row r="549" spans="1:20" ht="14.25" customHeight="1">
      <c r="A549" s="2" t="s">
        <v>712</v>
      </c>
      <c r="B549" s="3" t="s">
        <v>1699</v>
      </c>
      <c r="C549" s="3"/>
      <c r="D549" s="2" t="s">
        <v>11</v>
      </c>
      <c r="E549" s="3" t="e">
        <f>SUMIFS('Billing Details'!T:T,'Billing Details'!D:D,'Billing Details'!$J$2,'Billing Details'!B:B,'Billing Details'!C549) * 100/ SUMIFS(I:I,'Billing Details'!D:D,'Billing Details'!$J$2,'Billing Details'!B:B,'Billing Details'!C549)</f>
        <v>#DIV/0!</v>
      </c>
      <c r="F549" s="2">
        <v>4000</v>
      </c>
      <c r="G549" s="2">
        <v>10</v>
      </c>
      <c r="H549" s="2" t="s">
        <v>11</v>
      </c>
      <c r="I549" s="2">
        <f t="shared" si="8"/>
        <v>40000</v>
      </c>
      <c r="J549" s="2"/>
      <c r="K549" s="2"/>
      <c r="L549" s="2"/>
      <c r="M549" s="2"/>
      <c r="N549" s="2"/>
      <c r="O549" s="2">
        <v>468</v>
      </c>
      <c r="P549" s="6">
        <v>44115</v>
      </c>
      <c r="Q549" s="6">
        <v>44121</v>
      </c>
      <c r="R549" s="2" t="s">
        <v>1696</v>
      </c>
      <c r="S549" s="2" t="b">
        <v>1</v>
      </c>
      <c r="T549" s="2">
        <v>20817</v>
      </c>
    </row>
    <row r="550" spans="1:20" ht="14.25" customHeight="1">
      <c r="A550" s="2" t="s">
        <v>713</v>
      </c>
      <c r="B550" s="3" t="s">
        <v>1699</v>
      </c>
      <c r="C550" s="3"/>
      <c r="D550" s="2" t="s">
        <v>17</v>
      </c>
      <c r="E550" s="3" t="e">
        <f>SUMIFS('Billing Details'!T:T,'Billing Details'!D:D,'Billing Details'!$J$2,'Billing Details'!B:B,'Billing Details'!C550) * 100/ SUMIFS(I:I,'Billing Details'!D:D,'Billing Details'!$J$2,'Billing Details'!B:B,'Billing Details'!C550)</f>
        <v>#DIV/0!</v>
      </c>
      <c r="F550" s="2" t="s">
        <v>1713</v>
      </c>
      <c r="G550" s="2">
        <v>8</v>
      </c>
      <c r="H550" s="2" t="s">
        <v>17</v>
      </c>
      <c r="I550" s="2">
        <f t="shared" si="8"/>
        <v>32000</v>
      </c>
      <c r="J550" s="2"/>
      <c r="K550" s="2"/>
      <c r="L550" s="2"/>
      <c r="M550" s="2"/>
      <c r="N550" s="2"/>
      <c r="O550" s="2">
        <v>227</v>
      </c>
      <c r="P550" s="6">
        <v>45395</v>
      </c>
      <c r="Q550" s="6">
        <v>45397</v>
      </c>
      <c r="R550" s="2" t="s">
        <v>1683</v>
      </c>
      <c r="S550" s="2" t="b">
        <v>1</v>
      </c>
      <c r="T550" s="2">
        <v>16508.88</v>
      </c>
    </row>
    <row r="551" spans="1:20" ht="14.25" customHeight="1">
      <c r="A551" s="2" t="s">
        <v>714</v>
      </c>
      <c r="B551" s="3" t="s">
        <v>1697</v>
      </c>
      <c r="C551" s="3"/>
      <c r="D551" s="2" t="s">
        <v>51</v>
      </c>
      <c r="E551" s="3" t="e">
        <f>SUMIFS('Billing Details'!T:T,'Billing Details'!D:D,'Billing Details'!$J$2,'Billing Details'!B:B,'Billing Details'!C551) * 100/ SUMIFS(I:I,'Billing Details'!D:D,'Billing Details'!$J$2,'Billing Details'!B:B,'Billing Details'!C551)</f>
        <v>#DIV/0!</v>
      </c>
      <c r="F551" s="2" t="s">
        <v>1708</v>
      </c>
      <c r="G551" s="2">
        <v>12</v>
      </c>
      <c r="H551" s="2" t="s">
        <v>51</v>
      </c>
      <c r="I551" s="2">
        <f t="shared" si="8"/>
        <v>240000</v>
      </c>
      <c r="J551" s="2"/>
      <c r="K551" s="2"/>
      <c r="L551" s="2"/>
      <c r="M551" s="2"/>
      <c r="N551" s="2"/>
      <c r="O551" s="2">
        <v>417</v>
      </c>
      <c r="P551" s="6">
        <v>45270</v>
      </c>
      <c r="Q551" s="6">
        <v>45275</v>
      </c>
      <c r="R551" s="2" t="s">
        <v>1679</v>
      </c>
      <c r="S551" s="2" t="b">
        <v>1</v>
      </c>
      <c r="T551" s="2">
        <v>196347.36000000002</v>
      </c>
    </row>
    <row r="552" spans="1:20" ht="14.25" customHeight="1">
      <c r="A552" s="2" t="s">
        <v>715</v>
      </c>
      <c r="B552" s="3" t="s">
        <v>1705</v>
      </c>
      <c r="C552" s="3"/>
      <c r="D552" s="2" t="s">
        <v>17</v>
      </c>
      <c r="E552" s="3" t="e">
        <f>SUMIFS('Billing Details'!T:T,'Billing Details'!D:D,'Billing Details'!$J$2,'Billing Details'!B:B,'Billing Details'!C552) * 100/ SUMIFS(I:I,'Billing Details'!D:D,'Billing Details'!$J$2,'Billing Details'!B:B,'Billing Details'!C552)</f>
        <v>#DIV/0!</v>
      </c>
      <c r="F552" s="2">
        <v>800</v>
      </c>
      <c r="G552" s="2">
        <v>1</v>
      </c>
      <c r="H552" s="2" t="s">
        <v>17</v>
      </c>
      <c r="I552" s="2">
        <f t="shared" si="8"/>
        <v>800</v>
      </c>
      <c r="J552" s="2"/>
      <c r="K552" s="2"/>
      <c r="L552" s="2"/>
      <c r="M552" s="2"/>
      <c r="N552" s="2"/>
      <c r="O552" s="2">
        <v>479</v>
      </c>
      <c r="P552" s="6">
        <v>44005</v>
      </c>
      <c r="Q552" s="6">
        <v>44011</v>
      </c>
      <c r="R552" s="2" t="s">
        <v>1685</v>
      </c>
      <c r="S552" s="2" t="b">
        <v>1</v>
      </c>
      <c r="T552" s="2">
        <v>674.58</v>
      </c>
    </row>
    <row r="553" spans="1:20" ht="14.25" customHeight="1">
      <c r="A553" s="2" t="s">
        <v>716</v>
      </c>
      <c r="B553" s="3" t="s">
        <v>1684</v>
      </c>
      <c r="C553" s="3"/>
      <c r="D553" s="2" t="s">
        <v>51</v>
      </c>
      <c r="E553" s="3" t="e">
        <f>SUMIFS('Billing Details'!T:T,'Billing Details'!D:D,'Billing Details'!$J$2,'Billing Details'!B:B,'Billing Details'!C553) * 100/ SUMIFS(I:I,'Billing Details'!D:D,'Billing Details'!$J$2,'Billing Details'!B:B,'Billing Details'!C553)</f>
        <v>#DIV/0!</v>
      </c>
      <c r="F553" s="2">
        <v>3000</v>
      </c>
      <c r="G553" s="2">
        <v>6</v>
      </c>
      <c r="H553" s="2" t="s">
        <v>51</v>
      </c>
      <c r="I553" s="2">
        <f t="shared" si="8"/>
        <v>18000</v>
      </c>
      <c r="J553" s="2"/>
      <c r="K553" s="2"/>
      <c r="L553" s="2"/>
      <c r="M553" s="2"/>
      <c r="N553" s="2"/>
      <c r="O553" s="2">
        <v>268</v>
      </c>
      <c r="P553" s="6">
        <v>44260</v>
      </c>
      <c r="Q553" s="6">
        <v>44262</v>
      </c>
      <c r="R553" s="2" t="s">
        <v>1685</v>
      </c>
      <c r="S553" s="2" t="b">
        <v>1</v>
      </c>
      <c r="T553" s="2">
        <v>15280.02</v>
      </c>
    </row>
    <row r="554" spans="1:20" ht="14.25" customHeight="1">
      <c r="A554" s="2" t="s">
        <v>717</v>
      </c>
      <c r="B554" s="3" t="s">
        <v>1694</v>
      </c>
      <c r="C554" s="3"/>
      <c r="D554" s="2" t="s">
        <v>11</v>
      </c>
      <c r="E554" s="3" t="e">
        <f>SUMIFS('Billing Details'!T:T,'Billing Details'!D:D,'Billing Details'!$J$2,'Billing Details'!B:B,'Billing Details'!C554) * 100/ SUMIFS(I:I,'Billing Details'!D:D,'Billing Details'!$J$2,'Billing Details'!B:B,'Billing Details'!C554)</f>
        <v>#DIV/0!</v>
      </c>
      <c r="F554" s="2">
        <v>2000</v>
      </c>
      <c r="G554" s="2">
        <v>6</v>
      </c>
      <c r="H554" s="2" t="s">
        <v>11</v>
      </c>
      <c r="I554" s="2">
        <f t="shared" si="8"/>
        <v>12000</v>
      </c>
      <c r="J554" s="2"/>
      <c r="K554" s="2"/>
      <c r="L554" s="2"/>
      <c r="M554" s="2"/>
      <c r="N554" s="2"/>
      <c r="O554" s="2">
        <v>104</v>
      </c>
      <c r="P554" s="6">
        <v>45041</v>
      </c>
      <c r="Q554" s="6">
        <v>45046</v>
      </c>
      <c r="R554" s="2" t="s">
        <v>1685</v>
      </c>
      <c r="S554" s="2" t="b">
        <v>1</v>
      </c>
      <c r="T554" s="2">
        <v>8012.82</v>
      </c>
    </row>
    <row r="555" spans="1:20" ht="14.25" customHeight="1">
      <c r="A555" s="2" t="s">
        <v>718</v>
      </c>
      <c r="B555" s="3" t="s">
        <v>1692</v>
      </c>
      <c r="C555" s="3"/>
      <c r="D555" s="2" t="s">
        <v>17</v>
      </c>
      <c r="E555" s="3" t="e">
        <f>SUMIFS('Billing Details'!T:T,'Billing Details'!D:D,'Billing Details'!$J$2,'Billing Details'!B:B,'Billing Details'!C555) * 100/ SUMIFS(I:I,'Billing Details'!D:D,'Billing Details'!$J$2,'Billing Details'!B:B,'Billing Details'!C555)</f>
        <v>#DIV/0!</v>
      </c>
      <c r="F555" s="2">
        <v>8000</v>
      </c>
      <c r="G555" s="2">
        <v>2</v>
      </c>
      <c r="H555" s="2" t="s">
        <v>17</v>
      </c>
      <c r="I555" s="2">
        <f t="shared" si="8"/>
        <v>16000</v>
      </c>
      <c r="J555" s="2"/>
      <c r="K555" s="2"/>
      <c r="L555" s="2"/>
      <c r="M555" s="2"/>
      <c r="N555" s="2"/>
      <c r="O555" s="2">
        <v>331</v>
      </c>
      <c r="P555" s="6">
        <v>44896</v>
      </c>
      <c r="Q555" s="6">
        <v>44901</v>
      </c>
      <c r="S555" s="2" t="b">
        <v>0</v>
      </c>
      <c r="T555" s="2" t="s">
        <v>1681</v>
      </c>
    </row>
    <row r="556" spans="1:20" ht="14.25" customHeight="1">
      <c r="A556" s="2" t="s">
        <v>719</v>
      </c>
      <c r="B556" s="3" t="s">
        <v>1691</v>
      </c>
      <c r="C556" s="3"/>
      <c r="D556" s="2" t="s">
        <v>11</v>
      </c>
      <c r="E556" s="3" t="e">
        <f>SUMIFS('Billing Details'!T:T,'Billing Details'!D:D,'Billing Details'!$J$2,'Billing Details'!B:B,'Billing Details'!C556) * 100/ SUMIFS(I:I,'Billing Details'!D:D,'Billing Details'!$J$2,'Billing Details'!B:B,'Billing Details'!C556)</f>
        <v>#DIV/0!</v>
      </c>
      <c r="F556" s="2">
        <v>25000</v>
      </c>
      <c r="G556" s="2">
        <v>8</v>
      </c>
      <c r="H556" s="2" t="s">
        <v>11</v>
      </c>
      <c r="I556" s="2">
        <f t="shared" si="8"/>
        <v>200000</v>
      </c>
      <c r="J556" s="2"/>
      <c r="K556" s="2"/>
      <c r="L556" s="2"/>
      <c r="M556" s="2"/>
      <c r="N556" s="2"/>
      <c r="O556" s="2">
        <v>331</v>
      </c>
      <c r="P556" s="6">
        <v>44172</v>
      </c>
      <c r="Q556" s="6">
        <v>44174</v>
      </c>
      <c r="R556" s="2" t="s">
        <v>1696</v>
      </c>
      <c r="S556" s="2" t="b">
        <v>1</v>
      </c>
      <c r="T556" s="2">
        <v>110010.4</v>
      </c>
    </row>
    <row r="557" spans="1:20" ht="14.25" customHeight="1">
      <c r="A557" s="2" t="s">
        <v>720</v>
      </c>
      <c r="B557" s="3" t="s">
        <v>1691</v>
      </c>
      <c r="C557" s="3"/>
      <c r="D557" s="2" t="s">
        <v>51</v>
      </c>
      <c r="E557" s="3" t="e">
        <f>SUMIFS('Billing Details'!T:T,'Billing Details'!D:D,'Billing Details'!$J$2,'Billing Details'!B:B,'Billing Details'!C557) * 100/ SUMIFS(I:I,'Billing Details'!D:D,'Billing Details'!$J$2,'Billing Details'!B:B,'Billing Details'!C557)</f>
        <v>#DIV/0!</v>
      </c>
      <c r="F557" s="2" t="s">
        <v>1709</v>
      </c>
      <c r="G557" s="2">
        <v>10</v>
      </c>
      <c r="H557" s="2" t="s">
        <v>51</v>
      </c>
      <c r="I557" s="2">
        <f t="shared" si="8"/>
        <v>250000</v>
      </c>
      <c r="J557" s="2"/>
      <c r="K557" s="2"/>
      <c r="L557" s="2"/>
      <c r="M557" s="2"/>
      <c r="N557" s="2"/>
      <c r="O557" s="2">
        <v>156</v>
      </c>
      <c r="P557" s="6">
        <v>43904</v>
      </c>
      <c r="Q557" s="6">
        <v>43908</v>
      </c>
      <c r="R557" s="2" t="s">
        <v>1685</v>
      </c>
      <c r="S557" s="2" t="b">
        <v>1</v>
      </c>
      <c r="T557" s="2">
        <v>131051.8</v>
      </c>
    </row>
    <row r="558" spans="1:20" ht="14.25" customHeight="1">
      <c r="A558" s="2" t="s">
        <v>721</v>
      </c>
      <c r="B558" s="3" t="s">
        <v>1687</v>
      </c>
      <c r="C558" s="3"/>
      <c r="D558" s="2" t="s">
        <v>11</v>
      </c>
      <c r="E558" s="3" t="e">
        <f>SUMIFS('Billing Details'!T:T,'Billing Details'!D:D,'Billing Details'!$J$2,'Billing Details'!B:B,'Billing Details'!C558) * 100/ SUMIFS(I:I,'Billing Details'!D:D,'Billing Details'!$J$2,'Billing Details'!B:B,'Billing Details'!C558)</f>
        <v>#DIV/0!</v>
      </c>
      <c r="F558" s="2" t="s">
        <v>1711</v>
      </c>
      <c r="G558" s="2">
        <v>3</v>
      </c>
      <c r="H558" s="2" t="s">
        <v>11</v>
      </c>
      <c r="I558" s="2">
        <f t="shared" si="8"/>
        <v>3000</v>
      </c>
      <c r="J558" s="2"/>
      <c r="K558" s="2"/>
      <c r="L558" s="2"/>
      <c r="M558" s="2"/>
      <c r="N558" s="2"/>
      <c r="O558" s="2">
        <v>196</v>
      </c>
      <c r="P558" s="6">
        <v>43946</v>
      </c>
      <c r="Q558" s="6">
        <v>43950</v>
      </c>
      <c r="R558" s="2" t="s">
        <v>1679</v>
      </c>
      <c r="S558" s="2" t="b">
        <v>1</v>
      </c>
      <c r="T558" s="2">
        <v>1931.88</v>
      </c>
    </row>
    <row r="559" spans="1:20" ht="14.25" customHeight="1">
      <c r="A559" s="2" t="s">
        <v>722</v>
      </c>
      <c r="B559" s="3" t="s">
        <v>1707</v>
      </c>
      <c r="C559" s="3"/>
      <c r="D559" s="2" t="s">
        <v>51</v>
      </c>
      <c r="E559" s="3" t="e">
        <f>SUMIFS('Billing Details'!T:T,'Billing Details'!D:D,'Billing Details'!$J$2,'Billing Details'!B:B,'Billing Details'!C559) * 100/ SUMIFS(I:I,'Billing Details'!D:D,'Billing Details'!$J$2,'Billing Details'!B:B,'Billing Details'!C559)</f>
        <v>#DIV/0!</v>
      </c>
      <c r="F559" s="2" t="s">
        <v>1710</v>
      </c>
      <c r="G559" s="2">
        <v>1</v>
      </c>
      <c r="H559" s="2" t="s">
        <v>51</v>
      </c>
      <c r="I559" s="2">
        <f t="shared" si="8"/>
        <v>100</v>
      </c>
      <c r="J559" s="2"/>
      <c r="K559" s="2"/>
      <c r="L559" s="2"/>
      <c r="M559" s="2"/>
      <c r="N559" s="2"/>
      <c r="O559" s="2">
        <v>170</v>
      </c>
      <c r="P559" s="6">
        <v>44237</v>
      </c>
      <c r="Q559" s="6">
        <v>44243</v>
      </c>
      <c r="R559" s="2" t="s">
        <v>1700</v>
      </c>
      <c r="S559" s="2" t="b">
        <v>1</v>
      </c>
      <c r="T559" s="2">
        <v>83.8</v>
      </c>
    </row>
    <row r="560" spans="1:20" ht="14.25" customHeight="1">
      <c r="A560" s="2" t="s">
        <v>723</v>
      </c>
      <c r="B560" s="3" t="s">
        <v>1697</v>
      </c>
      <c r="C560" s="3"/>
      <c r="D560" s="2" t="s">
        <v>11</v>
      </c>
      <c r="E560" s="3" t="e">
        <f>SUMIFS('Billing Details'!T:T,'Billing Details'!D:D,'Billing Details'!$J$2,'Billing Details'!B:B,'Billing Details'!C560) * 100/ SUMIFS(I:I,'Billing Details'!D:D,'Billing Details'!$J$2,'Billing Details'!B:B,'Billing Details'!C560)</f>
        <v>#DIV/0!</v>
      </c>
      <c r="F560" s="2" t="s">
        <v>1708</v>
      </c>
      <c r="G560" s="2">
        <v>12</v>
      </c>
      <c r="H560" s="2" t="s">
        <v>11</v>
      </c>
      <c r="I560" s="2">
        <f t="shared" si="8"/>
        <v>240000</v>
      </c>
      <c r="J560" s="2"/>
      <c r="K560" s="2"/>
      <c r="L560" s="2"/>
      <c r="M560" s="2"/>
      <c r="N560" s="2"/>
      <c r="O560" s="2">
        <v>132</v>
      </c>
      <c r="P560" s="6">
        <v>43644</v>
      </c>
      <c r="Q560" s="6">
        <v>43648</v>
      </c>
      <c r="R560" s="2" t="s">
        <v>1685</v>
      </c>
      <c r="S560" s="2" t="b">
        <v>1</v>
      </c>
      <c r="T560" s="2">
        <v>130677.12</v>
      </c>
    </row>
    <row r="561" spans="1:20" ht="14.25" customHeight="1">
      <c r="A561" s="2" t="s">
        <v>724</v>
      </c>
      <c r="B561" s="3" t="s">
        <v>1691</v>
      </c>
      <c r="C561" s="3"/>
      <c r="D561" s="2" t="s">
        <v>17</v>
      </c>
      <c r="E561" s="3" t="e">
        <f>SUMIFS('Billing Details'!T:T,'Billing Details'!D:D,'Billing Details'!$J$2,'Billing Details'!B:B,'Billing Details'!C561) * 100/ SUMIFS(I:I,'Billing Details'!D:D,'Billing Details'!$J$2,'Billing Details'!B:B,'Billing Details'!C561)</f>
        <v>#DIV/0!</v>
      </c>
      <c r="F561" s="2">
        <v>25000</v>
      </c>
      <c r="G561" s="2">
        <v>8</v>
      </c>
      <c r="H561" s="2" t="s">
        <v>17</v>
      </c>
      <c r="I561" s="2">
        <f t="shared" si="8"/>
        <v>200000</v>
      </c>
      <c r="J561" s="2"/>
      <c r="K561" s="2"/>
      <c r="L561" s="2"/>
      <c r="M561" s="2"/>
      <c r="N561" s="2"/>
      <c r="O561" s="2">
        <v>119</v>
      </c>
      <c r="P561" s="6">
        <v>44896</v>
      </c>
      <c r="Q561" s="6">
        <v>44900</v>
      </c>
      <c r="S561" s="2" t="b">
        <v>0</v>
      </c>
      <c r="T561" s="2" t="s">
        <v>1681</v>
      </c>
    </row>
    <row r="562" spans="1:20" ht="14.25" customHeight="1">
      <c r="A562" s="2" t="s">
        <v>725</v>
      </c>
      <c r="B562" s="3" t="s">
        <v>1691</v>
      </c>
      <c r="C562" s="3"/>
      <c r="D562" s="2" t="s">
        <v>51</v>
      </c>
      <c r="E562" s="3" t="e">
        <f>SUMIFS('Billing Details'!T:T,'Billing Details'!D:D,'Billing Details'!$J$2,'Billing Details'!B:B,'Billing Details'!C562) * 100/ SUMIFS(I:I,'Billing Details'!D:D,'Billing Details'!$J$2,'Billing Details'!B:B,'Billing Details'!C562)</f>
        <v>#DIV/0!</v>
      </c>
      <c r="F562" s="2" t="s">
        <v>1709</v>
      </c>
      <c r="G562" s="2">
        <v>10</v>
      </c>
      <c r="H562" s="2" t="s">
        <v>51</v>
      </c>
      <c r="I562" s="2">
        <f t="shared" si="8"/>
        <v>250000</v>
      </c>
      <c r="J562" s="2"/>
      <c r="K562" s="2"/>
      <c r="L562" s="2"/>
      <c r="M562" s="2"/>
      <c r="N562" s="2"/>
      <c r="O562" s="2">
        <v>271</v>
      </c>
      <c r="P562" s="6">
        <v>44417</v>
      </c>
      <c r="Q562" s="6">
        <v>44419</v>
      </c>
      <c r="R562" s="2" t="s">
        <v>1685</v>
      </c>
      <c r="S562" s="2" t="b">
        <v>1</v>
      </c>
      <c r="T562" s="2">
        <v>173905.2</v>
      </c>
    </row>
    <row r="563" spans="1:20" ht="14.25" customHeight="1">
      <c r="A563" s="2" t="s">
        <v>726</v>
      </c>
      <c r="B563" s="3" t="s">
        <v>1694</v>
      </c>
      <c r="C563" s="3"/>
      <c r="D563" s="2" t="s">
        <v>51</v>
      </c>
      <c r="E563" s="3" t="e">
        <f>SUMIFS('Billing Details'!T:T,'Billing Details'!D:D,'Billing Details'!$J$2,'Billing Details'!B:B,'Billing Details'!C563) * 100/ SUMIFS(I:I,'Billing Details'!D:D,'Billing Details'!$J$2,'Billing Details'!B:B,'Billing Details'!C563)</f>
        <v>#DIV/0!</v>
      </c>
      <c r="F563" s="2">
        <v>2000</v>
      </c>
      <c r="G563" s="2">
        <v>6</v>
      </c>
      <c r="H563" s="2" t="s">
        <v>51</v>
      </c>
      <c r="I563" s="2">
        <f t="shared" si="8"/>
        <v>12000</v>
      </c>
      <c r="J563" s="2"/>
      <c r="K563" s="2"/>
      <c r="L563" s="2"/>
      <c r="M563" s="2"/>
      <c r="N563" s="2"/>
      <c r="O563" s="2">
        <v>172</v>
      </c>
      <c r="P563" s="6">
        <v>44024</v>
      </c>
      <c r="Q563" s="6">
        <v>44026</v>
      </c>
      <c r="S563" s="2" t="b">
        <v>0</v>
      </c>
      <c r="T563" s="2" t="s">
        <v>1681</v>
      </c>
    </row>
    <row r="564" spans="1:20" ht="14.25" customHeight="1">
      <c r="A564" s="2" t="s">
        <v>727</v>
      </c>
      <c r="B564" s="3" t="s">
        <v>1688</v>
      </c>
      <c r="C564" s="3"/>
      <c r="D564" s="2" t="s">
        <v>17</v>
      </c>
      <c r="E564" s="3" t="e">
        <f>SUMIFS('Billing Details'!T:T,'Billing Details'!D:D,'Billing Details'!$J$2,'Billing Details'!B:B,'Billing Details'!C564) * 100/ SUMIFS(I:I,'Billing Details'!D:D,'Billing Details'!$J$2,'Billing Details'!B:B,'Billing Details'!C564)</f>
        <v>#DIV/0!</v>
      </c>
      <c r="F564" s="2" t="s">
        <v>1703</v>
      </c>
      <c r="G564" s="2">
        <v>3</v>
      </c>
      <c r="H564" s="2" t="s">
        <v>17</v>
      </c>
      <c r="I564" s="2">
        <f t="shared" si="8"/>
        <v>30000</v>
      </c>
      <c r="J564" s="2"/>
      <c r="K564" s="2"/>
      <c r="L564" s="2"/>
      <c r="M564" s="2"/>
      <c r="N564" s="2"/>
      <c r="O564" s="2">
        <v>465</v>
      </c>
      <c r="P564" s="6">
        <v>44697</v>
      </c>
      <c r="Q564" s="6">
        <v>44699</v>
      </c>
      <c r="R564" s="2" t="s">
        <v>1683</v>
      </c>
      <c r="S564" s="2" t="b">
        <v>1</v>
      </c>
      <c r="T564" s="2">
        <v>15006.119999999999</v>
      </c>
    </row>
    <row r="565" spans="1:20" ht="14.25" customHeight="1">
      <c r="A565" s="2" t="s">
        <v>728</v>
      </c>
      <c r="B565" s="3" t="s">
        <v>1693</v>
      </c>
      <c r="C565" s="3"/>
      <c r="D565" s="2" t="s">
        <v>51</v>
      </c>
      <c r="E565" s="3" t="e">
        <f>SUMIFS('Billing Details'!T:T,'Billing Details'!D:D,'Billing Details'!$J$2,'Billing Details'!B:B,'Billing Details'!C565) * 100/ SUMIFS(I:I,'Billing Details'!D:D,'Billing Details'!$J$2,'Billing Details'!B:B,'Billing Details'!C565)</f>
        <v>#DIV/0!</v>
      </c>
      <c r="F565" s="2" t="s">
        <v>1712</v>
      </c>
      <c r="G565" s="2">
        <v>4</v>
      </c>
      <c r="H565" s="2" t="s">
        <v>51</v>
      </c>
      <c r="I565" s="2">
        <f t="shared" si="8"/>
        <v>60000</v>
      </c>
      <c r="J565" s="2"/>
      <c r="K565" s="2"/>
      <c r="L565" s="2"/>
      <c r="M565" s="2"/>
      <c r="N565" s="2"/>
      <c r="O565" s="2">
        <v>225</v>
      </c>
      <c r="P565" s="6">
        <v>44849</v>
      </c>
      <c r="Q565" s="6">
        <v>44852</v>
      </c>
      <c r="R565" s="2" t="s">
        <v>1685</v>
      </c>
      <c r="S565" s="2" t="b">
        <v>1</v>
      </c>
      <c r="T565" s="2">
        <v>38081.199999999997</v>
      </c>
    </row>
    <row r="566" spans="1:20" ht="14.25" customHeight="1">
      <c r="A566" s="2" t="s">
        <v>729</v>
      </c>
      <c r="B566" s="3" t="s">
        <v>1707</v>
      </c>
      <c r="C566" s="3"/>
      <c r="D566" s="2" t="s">
        <v>11</v>
      </c>
      <c r="E566" s="3" t="e">
        <f>SUMIFS('Billing Details'!T:T,'Billing Details'!D:D,'Billing Details'!$J$2,'Billing Details'!B:B,'Billing Details'!C566) * 100/ SUMIFS(I:I,'Billing Details'!D:D,'Billing Details'!$J$2,'Billing Details'!B:B,'Billing Details'!C566)</f>
        <v>#DIV/0!</v>
      </c>
      <c r="F566" s="2">
        <v>100</v>
      </c>
      <c r="G566" s="2">
        <v>1</v>
      </c>
      <c r="H566" s="2" t="s">
        <v>11</v>
      </c>
      <c r="I566" s="2">
        <f t="shared" si="8"/>
        <v>100</v>
      </c>
      <c r="J566" s="2"/>
      <c r="K566" s="2"/>
      <c r="L566" s="2"/>
      <c r="M566" s="2"/>
      <c r="N566" s="2"/>
      <c r="O566" s="2">
        <v>386</v>
      </c>
      <c r="P566" s="6">
        <v>44310</v>
      </c>
      <c r="Q566" s="6">
        <v>44315</v>
      </c>
      <c r="R566" s="2" t="s">
        <v>1696</v>
      </c>
      <c r="S566" s="2" t="b">
        <v>1</v>
      </c>
      <c r="T566" s="2">
        <v>57.68</v>
      </c>
    </row>
    <row r="567" spans="1:20" ht="14.25" customHeight="1">
      <c r="A567" s="2" t="s">
        <v>730</v>
      </c>
      <c r="B567" s="3" t="s">
        <v>1699</v>
      </c>
      <c r="C567" s="3"/>
      <c r="D567" s="2" t="s">
        <v>11</v>
      </c>
      <c r="E567" s="3" t="e">
        <f>SUMIFS('Billing Details'!T:T,'Billing Details'!D:D,'Billing Details'!$J$2,'Billing Details'!B:B,'Billing Details'!C567) * 100/ SUMIFS(I:I,'Billing Details'!D:D,'Billing Details'!$J$2,'Billing Details'!B:B,'Billing Details'!C567)</f>
        <v>#DIV/0!</v>
      </c>
      <c r="F567" s="2">
        <v>4000</v>
      </c>
      <c r="G567" s="2">
        <v>8</v>
      </c>
      <c r="H567" s="2" t="s">
        <v>11</v>
      </c>
      <c r="I567" s="2">
        <f t="shared" si="8"/>
        <v>32000</v>
      </c>
      <c r="J567" s="2"/>
      <c r="K567" s="2"/>
      <c r="L567" s="2"/>
      <c r="M567" s="2"/>
      <c r="N567" s="2"/>
      <c r="O567" s="2">
        <v>413</v>
      </c>
      <c r="P567" s="6">
        <v>44293</v>
      </c>
      <c r="Q567" s="6">
        <v>44296</v>
      </c>
      <c r="R567" s="2" t="s">
        <v>1679</v>
      </c>
      <c r="S567" s="2" t="b">
        <v>1</v>
      </c>
      <c r="T567" s="2">
        <v>24633.200000000001</v>
      </c>
    </row>
    <row r="568" spans="1:20" ht="14.25" customHeight="1">
      <c r="A568" s="2" t="s">
        <v>731</v>
      </c>
      <c r="B568" s="3" t="s">
        <v>1705</v>
      </c>
      <c r="C568" s="3"/>
      <c r="D568" s="2" t="s">
        <v>11</v>
      </c>
      <c r="E568" s="3" t="e">
        <f>SUMIFS('Billing Details'!T:T,'Billing Details'!D:D,'Billing Details'!$J$2,'Billing Details'!B:B,'Billing Details'!C568) * 100/ SUMIFS(I:I,'Billing Details'!D:D,'Billing Details'!$J$2,'Billing Details'!B:B,'Billing Details'!C568)</f>
        <v>#DIV/0!</v>
      </c>
      <c r="F568" s="2">
        <v>800</v>
      </c>
      <c r="G568" s="2">
        <v>1</v>
      </c>
      <c r="H568" s="2" t="s">
        <v>11</v>
      </c>
      <c r="I568" s="2">
        <f t="shared" si="8"/>
        <v>800</v>
      </c>
      <c r="J568" s="2"/>
      <c r="K568" s="2"/>
      <c r="L568" s="2"/>
      <c r="M568" s="2"/>
      <c r="N568" s="2"/>
      <c r="O568" s="2">
        <v>473</v>
      </c>
      <c r="P568" s="6">
        <v>44673</v>
      </c>
      <c r="Q568" s="6">
        <v>44678</v>
      </c>
      <c r="R568" s="2" t="s">
        <v>1685</v>
      </c>
      <c r="S568" s="2" t="b">
        <v>1</v>
      </c>
      <c r="T568" s="2">
        <v>453.8</v>
      </c>
    </row>
    <row r="569" spans="1:20" ht="14.25" customHeight="1">
      <c r="A569" s="2" t="s">
        <v>732</v>
      </c>
      <c r="B569" s="3" t="s">
        <v>1684</v>
      </c>
      <c r="C569" s="3"/>
      <c r="D569" s="2" t="s">
        <v>29</v>
      </c>
      <c r="E569" s="3" t="e">
        <f>SUMIFS('Billing Details'!T:T,'Billing Details'!D:D,'Billing Details'!$J$2,'Billing Details'!B:B,'Billing Details'!C569) * 100/ SUMIFS(I:I,'Billing Details'!D:D,'Billing Details'!$J$2,'Billing Details'!B:B,'Billing Details'!C569)</f>
        <v>#DIV/0!</v>
      </c>
      <c r="F569" s="2" t="s">
        <v>1702</v>
      </c>
      <c r="G569" s="2">
        <v>6</v>
      </c>
      <c r="H569" s="2" t="s">
        <v>29</v>
      </c>
      <c r="I569" s="2">
        <f t="shared" si="8"/>
        <v>18000</v>
      </c>
      <c r="J569" s="2"/>
      <c r="K569" s="2"/>
      <c r="L569" s="2"/>
      <c r="M569" s="2"/>
      <c r="N569" s="2"/>
      <c r="O569" s="2">
        <v>441</v>
      </c>
      <c r="P569" s="6">
        <v>44778</v>
      </c>
      <c r="Q569" s="6">
        <v>44781</v>
      </c>
      <c r="S569" s="2" t="b">
        <v>0</v>
      </c>
      <c r="T569" s="2" t="s">
        <v>1681</v>
      </c>
    </row>
    <row r="570" spans="1:20" ht="14.25" customHeight="1">
      <c r="A570" s="2" t="s">
        <v>733</v>
      </c>
      <c r="B570" s="3" t="s">
        <v>1680</v>
      </c>
      <c r="C570" s="3"/>
      <c r="D570" s="2" t="s">
        <v>17</v>
      </c>
      <c r="E570" s="3" t="e">
        <f>SUMIFS('Billing Details'!T:T,'Billing Details'!D:D,'Billing Details'!$J$2,'Billing Details'!B:B,'Billing Details'!C570) * 100/ SUMIFS(I:I,'Billing Details'!D:D,'Billing Details'!$J$2,'Billing Details'!B:B,'Billing Details'!C570)</f>
        <v>#DIV/0!</v>
      </c>
      <c r="F570" s="2">
        <v>500</v>
      </c>
      <c r="G570" s="2">
        <v>1</v>
      </c>
      <c r="H570" s="2" t="s">
        <v>17</v>
      </c>
      <c r="I570" s="2">
        <f t="shared" si="8"/>
        <v>500</v>
      </c>
      <c r="J570" s="2"/>
      <c r="K570" s="2"/>
      <c r="L570" s="2"/>
      <c r="M570" s="2"/>
      <c r="N570" s="2"/>
      <c r="O570" s="2">
        <v>293</v>
      </c>
      <c r="P570" s="6">
        <v>44835</v>
      </c>
      <c r="Q570" s="6">
        <v>44840</v>
      </c>
      <c r="S570" s="2" t="b">
        <v>0</v>
      </c>
      <c r="T570" s="2" t="s">
        <v>1681</v>
      </c>
    </row>
    <row r="571" spans="1:20" ht="14.25" customHeight="1">
      <c r="A571" s="2" t="s">
        <v>734</v>
      </c>
      <c r="B571" s="3" t="s">
        <v>1689</v>
      </c>
      <c r="C571" s="3"/>
      <c r="D571" s="2" t="s">
        <v>17</v>
      </c>
      <c r="E571" s="3" t="e">
        <f>SUMIFS('Billing Details'!T:T,'Billing Details'!D:D,'Billing Details'!$J$2,'Billing Details'!B:B,'Billing Details'!C571) * 100/ SUMIFS(I:I,'Billing Details'!D:D,'Billing Details'!$J$2,'Billing Details'!B:B,'Billing Details'!C571)</f>
        <v>#DIV/0!</v>
      </c>
      <c r="F571" s="2">
        <v>18000</v>
      </c>
      <c r="G571" s="2">
        <v>5</v>
      </c>
      <c r="H571" s="2" t="s">
        <v>17</v>
      </c>
      <c r="I571" s="2">
        <f t="shared" si="8"/>
        <v>90000</v>
      </c>
      <c r="J571" s="2"/>
      <c r="K571" s="2"/>
      <c r="L571" s="2"/>
      <c r="M571" s="2"/>
      <c r="N571" s="2"/>
      <c r="O571" s="2">
        <v>489</v>
      </c>
      <c r="P571" s="6">
        <v>44638</v>
      </c>
      <c r="Q571" s="6">
        <v>44644</v>
      </c>
      <c r="R571" s="2" t="s">
        <v>1685</v>
      </c>
      <c r="S571" s="2" t="b">
        <v>1</v>
      </c>
      <c r="T571" s="2">
        <v>46471.95</v>
      </c>
    </row>
    <row r="572" spans="1:20" ht="14.25" customHeight="1">
      <c r="A572" s="2" t="s">
        <v>735</v>
      </c>
      <c r="B572" s="3" t="s">
        <v>1687</v>
      </c>
      <c r="C572" s="3"/>
      <c r="D572" s="2" t="s">
        <v>51</v>
      </c>
      <c r="E572" s="3" t="e">
        <f>SUMIFS('Billing Details'!T:T,'Billing Details'!D:D,'Billing Details'!$J$2,'Billing Details'!B:B,'Billing Details'!C572) * 100/ SUMIFS(I:I,'Billing Details'!D:D,'Billing Details'!$J$2,'Billing Details'!B:B,'Billing Details'!C572)</f>
        <v>#DIV/0!</v>
      </c>
      <c r="F572" s="2" t="s">
        <v>1711</v>
      </c>
      <c r="G572" s="2">
        <v>3</v>
      </c>
      <c r="H572" s="2" t="s">
        <v>51</v>
      </c>
      <c r="I572" s="2">
        <f t="shared" si="8"/>
        <v>3000</v>
      </c>
      <c r="J572" s="2"/>
      <c r="K572" s="2"/>
      <c r="L572" s="2"/>
      <c r="M572" s="2"/>
      <c r="N572" s="2"/>
      <c r="O572" s="2">
        <v>353</v>
      </c>
      <c r="P572" s="6">
        <v>44775</v>
      </c>
      <c r="Q572" s="6">
        <v>44777</v>
      </c>
      <c r="R572" s="2" t="s">
        <v>1700</v>
      </c>
      <c r="S572" s="2" t="b">
        <v>1</v>
      </c>
      <c r="T572" s="2">
        <v>2695.2</v>
      </c>
    </row>
    <row r="573" spans="1:20" ht="14.25" customHeight="1">
      <c r="A573" s="2" t="s">
        <v>737</v>
      </c>
      <c r="B573" s="3" t="s">
        <v>1691</v>
      </c>
      <c r="C573" s="3"/>
      <c r="D573" s="2" t="s">
        <v>29</v>
      </c>
      <c r="E573" s="3" t="e">
        <f>SUMIFS('Billing Details'!T:T,'Billing Details'!D:D,'Billing Details'!$J$2,'Billing Details'!B:B,'Billing Details'!C573) * 100/ SUMIFS(I:I,'Billing Details'!D:D,'Billing Details'!$J$2,'Billing Details'!B:B,'Billing Details'!C573)</f>
        <v>#DIV/0!</v>
      </c>
      <c r="F573" s="2">
        <v>25000</v>
      </c>
      <c r="G573" s="2">
        <v>12</v>
      </c>
      <c r="H573" s="2" t="s">
        <v>29</v>
      </c>
      <c r="I573" s="2">
        <f t="shared" si="8"/>
        <v>300000</v>
      </c>
      <c r="J573" s="2"/>
      <c r="K573" s="2"/>
      <c r="L573" s="2"/>
      <c r="M573" s="2"/>
      <c r="N573" s="2"/>
      <c r="O573" s="2">
        <v>188</v>
      </c>
      <c r="P573" s="6">
        <v>44762</v>
      </c>
      <c r="Q573" s="6">
        <v>44768</v>
      </c>
      <c r="R573" s="2" t="s">
        <v>1696</v>
      </c>
      <c r="S573" s="2" t="b">
        <v>1</v>
      </c>
      <c r="T573" s="2">
        <v>150311.76</v>
      </c>
    </row>
    <row r="574" spans="1:20" ht="14.25" customHeight="1">
      <c r="A574" s="2" t="s">
        <v>739</v>
      </c>
      <c r="B574" s="3" t="s">
        <v>1693</v>
      </c>
      <c r="C574" s="3"/>
      <c r="D574" s="2" t="s">
        <v>29</v>
      </c>
      <c r="E574" s="3" t="e">
        <f>SUMIFS('Billing Details'!T:T,'Billing Details'!D:D,'Billing Details'!$J$2,'Billing Details'!B:B,'Billing Details'!C574) * 100/ SUMIFS(I:I,'Billing Details'!D:D,'Billing Details'!$J$2,'Billing Details'!B:B,'Billing Details'!C574)</f>
        <v>#DIV/0!</v>
      </c>
      <c r="F574" s="2">
        <v>15000</v>
      </c>
      <c r="G574" s="2">
        <v>4</v>
      </c>
      <c r="H574" s="2" t="s">
        <v>29</v>
      </c>
      <c r="I574" s="2">
        <f t="shared" si="8"/>
        <v>60000</v>
      </c>
      <c r="J574" s="2"/>
      <c r="K574" s="2"/>
      <c r="L574" s="2"/>
      <c r="M574" s="2"/>
      <c r="N574" s="2"/>
      <c r="O574" s="2">
        <v>221</v>
      </c>
      <c r="P574" s="6">
        <v>45147</v>
      </c>
      <c r="Q574" s="6">
        <v>45150</v>
      </c>
      <c r="R574" s="2" t="s">
        <v>1700</v>
      </c>
      <c r="S574" s="2" t="b">
        <v>1</v>
      </c>
      <c r="T574" s="2">
        <v>41877.64</v>
      </c>
    </row>
    <row r="575" spans="1:20" ht="14.25" customHeight="1">
      <c r="A575" s="2" t="s">
        <v>741</v>
      </c>
      <c r="B575" s="3" t="s">
        <v>1691</v>
      </c>
      <c r="C575" s="3"/>
      <c r="D575" s="2" t="s">
        <v>29</v>
      </c>
      <c r="E575" s="3" t="e">
        <f>SUMIFS('Billing Details'!T:T,'Billing Details'!D:D,'Billing Details'!$J$2,'Billing Details'!B:B,'Billing Details'!C575) * 100/ SUMIFS(I:I,'Billing Details'!D:D,'Billing Details'!$J$2,'Billing Details'!B:B,'Billing Details'!C575)</f>
        <v>#DIV/0!</v>
      </c>
      <c r="F575" s="2">
        <v>25000</v>
      </c>
      <c r="G575" s="2">
        <v>10</v>
      </c>
      <c r="H575" s="2" t="s">
        <v>29</v>
      </c>
      <c r="I575" s="2">
        <f t="shared" si="8"/>
        <v>250000</v>
      </c>
      <c r="J575" s="2"/>
      <c r="K575" s="2"/>
      <c r="L575" s="2"/>
      <c r="M575" s="2"/>
      <c r="N575" s="2"/>
      <c r="O575" s="2">
        <v>255</v>
      </c>
      <c r="P575" s="6">
        <v>44189</v>
      </c>
      <c r="Q575" s="6">
        <v>44191</v>
      </c>
      <c r="R575" s="2" t="s">
        <v>1696</v>
      </c>
      <c r="S575" s="2" t="b">
        <v>1</v>
      </c>
      <c r="T575" s="2">
        <v>131494.9</v>
      </c>
    </row>
    <row r="576" spans="1:20" ht="14.25" customHeight="1">
      <c r="A576" s="2" t="s">
        <v>743</v>
      </c>
      <c r="B576" s="3" t="s">
        <v>1694</v>
      </c>
      <c r="C576" s="3"/>
      <c r="D576" s="2" t="s">
        <v>11</v>
      </c>
      <c r="E576" s="3" t="e">
        <f>SUMIFS('Billing Details'!T:T,'Billing Details'!D:D,'Billing Details'!$J$2,'Billing Details'!B:B,'Billing Details'!C576) * 100/ SUMIFS(I:I,'Billing Details'!D:D,'Billing Details'!$J$2,'Billing Details'!B:B,'Billing Details'!C576)</f>
        <v>#DIV/0!</v>
      </c>
      <c r="F576" s="2">
        <v>2000</v>
      </c>
      <c r="G576" s="2">
        <v>6</v>
      </c>
      <c r="H576" s="2" t="s">
        <v>11</v>
      </c>
      <c r="I576" s="2">
        <f t="shared" si="8"/>
        <v>12000</v>
      </c>
      <c r="J576" s="2"/>
      <c r="K576" s="2"/>
      <c r="L576" s="2"/>
      <c r="M576" s="2"/>
      <c r="N576" s="2"/>
      <c r="O576" s="2">
        <v>170</v>
      </c>
      <c r="P576" s="6">
        <v>45295</v>
      </c>
      <c r="Q576" s="6">
        <v>45298</v>
      </c>
      <c r="R576" s="2" t="s">
        <v>1696</v>
      </c>
      <c r="S576" s="2" t="b">
        <v>1</v>
      </c>
      <c r="T576" s="2">
        <v>10342.44</v>
      </c>
    </row>
    <row r="577" spans="1:20" ht="14.25" customHeight="1">
      <c r="A577" s="2" t="s">
        <v>744</v>
      </c>
      <c r="B577" s="3" t="s">
        <v>1678</v>
      </c>
      <c r="C577" s="3"/>
      <c r="D577" s="2" t="s">
        <v>51</v>
      </c>
      <c r="E577" s="3" t="e">
        <f>SUMIFS('Billing Details'!T:T,'Billing Details'!D:D,'Billing Details'!$J$2,'Billing Details'!B:B,'Billing Details'!C577) * 100/ SUMIFS(I:I,'Billing Details'!D:D,'Billing Details'!$J$2,'Billing Details'!B:B,'Billing Details'!C577)</f>
        <v>#DIV/0!</v>
      </c>
      <c r="F577" s="2" t="s">
        <v>1701</v>
      </c>
      <c r="G577" s="2">
        <v>3</v>
      </c>
      <c r="H577" s="2" t="s">
        <v>51</v>
      </c>
      <c r="I577" s="2">
        <f t="shared" si="8"/>
        <v>36000</v>
      </c>
      <c r="J577" s="2"/>
      <c r="K577" s="2"/>
      <c r="L577" s="2"/>
      <c r="M577" s="2"/>
      <c r="N577" s="2"/>
      <c r="O577" s="2">
        <v>197</v>
      </c>
      <c r="P577" s="6">
        <v>43882</v>
      </c>
      <c r="Q577" s="6">
        <v>43887</v>
      </c>
      <c r="R577" s="2" t="s">
        <v>1696</v>
      </c>
      <c r="S577" s="2" t="b">
        <v>1</v>
      </c>
      <c r="T577" s="2">
        <v>18829.23</v>
      </c>
    </row>
    <row r="578" spans="1:20" ht="14.25" customHeight="1">
      <c r="A578" s="2" t="s">
        <v>745</v>
      </c>
      <c r="B578" s="3" t="s">
        <v>1693</v>
      </c>
      <c r="C578" s="3"/>
      <c r="D578" s="2" t="s">
        <v>29</v>
      </c>
      <c r="E578" s="3" t="e">
        <f>SUMIFS('Billing Details'!T:T,'Billing Details'!D:D,'Billing Details'!$J$2,'Billing Details'!B:B,'Billing Details'!C578) * 100/ SUMIFS(I:I,'Billing Details'!D:D,'Billing Details'!$J$2,'Billing Details'!B:B,'Billing Details'!C578)</f>
        <v>#DIV/0!</v>
      </c>
      <c r="F578" s="2" t="s">
        <v>1712</v>
      </c>
      <c r="G578" s="2">
        <v>3</v>
      </c>
      <c r="H578" s="2" t="s">
        <v>29</v>
      </c>
      <c r="I578" s="2">
        <f t="shared" si="8"/>
        <v>45000</v>
      </c>
      <c r="J578" s="2"/>
      <c r="K578" s="2"/>
      <c r="L578" s="2"/>
      <c r="M578" s="2"/>
      <c r="N578" s="2"/>
      <c r="O578" s="2">
        <v>448</v>
      </c>
      <c r="P578" s="6">
        <v>45010</v>
      </c>
      <c r="Q578" s="6">
        <v>45015</v>
      </c>
      <c r="R578" s="2" t="s">
        <v>1696</v>
      </c>
      <c r="S578" s="2" t="b">
        <v>1</v>
      </c>
      <c r="T578" s="2">
        <v>31528.77</v>
      </c>
    </row>
    <row r="579" spans="1:20" ht="14.25" customHeight="1">
      <c r="A579" s="2" t="s">
        <v>747</v>
      </c>
      <c r="B579" s="3" t="s">
        <v>1689</v>
      </c>
      <c r="C579" s="3"/>
      <c r="D579" s="2" t="s">
        <v>51</v>
      </c>
      <c r="E579" s="3" t="e">
        <f>SUMIFS('Billing Details'!T:T,'Billing Details'!D:D,'Billing Details'!$J$2,'Billing Details'!B:B,'Billing Details'!C579) * 100/ SUMIFS(I:I,'Billing Details'!D:D,'Billing Details'!$J$2,'Billing Details'!B:B,'Billing Details'!C579)</f>
        <v>#DIV/0!</v>
      </c>
      <c r="F579" s="2">
        <v>18000</v>
      </c>
      <c r="G579" s="2">
        <v>5</v>
      </c>
      <c r="H579" s="2" t="s">
        <v>51</v>
      </c>
      <c r="I579" s="2">
        <f t="shared" ref="I579:I642" si="9">F579*G579</f>
        <v>90000</v>
      </c>
      <c r="J579" s="2"/>
      <c r="K579" s="2"/>
      <c r="L579" s="2"/>
      <c r="M579" s="2"/>
      <c r="N579" s="2"/>
      <c r="O579" s="2">
        <v>142</v>
      </c>
      <c r="P579" s="6">
        <v>44583</v>
      </c>
      <c r="Q579" s="6">
        <v>44589</v>
      </c>
      <c r="S579" s="2" t="b">
        <v>0</v>
      </c>
      <c r="T579" s="2" t="s">
        <v>1681</v>
      </c>
    </row>
    <row r="580" spans="1:20" ht="14.25" customHeight="1">
      <c r="A580" s="2" t="s">
        <v>748</v>
      </c>
      <c r="B580" s="3" t="s">
        <v>1680</v>
      </c>
      <c r="C580" s="3"/>
      <c r="D580" s="2" t="s">
        <v>17</v>
      </c>
      <c r="E580" s="3" t="e">
        <f>SUMIFS('Billing Details'!T:T,'Billing Details'!D:D,'Billing Details'!$J$2,'Billing Details'!B:B,'Billing Details'!C580) * 100/ SUMIFS(I:I,'Billing Details'!D:D,'Billing Details'!$J$2,'Billing Details'!B:B,'Billing Details'!C580)</f>
        <v>#DIV/0!</v>
      </c>
      <c r="F580" s="2">
        <v>500</v>
      </c>
      <c r="G580" s="2">
        <v>2</v>
      </c>
      <c r="H580" s="2" t="s">
        <v>17</v>
      </c>
      <c r="I580" s="2">
        <f t="shared" si="9"/>
        <v>1000</v>
      </c>
      <c r="J580" s="2"/>
      <c r="K580" s="2"/>
      <c r="L580" s="2"/>
      <c r="M580" s="2"/>
      <c r="N580" s="2"/>
      <c r="O580" s="2">
        <v>220</v>
      </c>
      <c r="P580" s="6">
        <v>44319</v>
      </c>
      <c r="Q580" s="6">
        <v>44321</v>
      </c>
      <c r="S580" s="2" t="b">
        <v>0</v>
      </c>
      <c r="T580" s="2" t="s">
        <v>1681</v>
      </c>
    </row>
    <row r="581" spans="1:20" ht="14.25" customHeight="1">
      <c r="A581" s="2" t="s">
        <v>749</v>
      </c>
      <c r="B581" s="3" t="s">
        <v>1684</v>
      </c>
      <c r="C581" s="3"/>
      <c r="D581" s="2" t="s">
        <v>17</v>
      </c>
      <c r="E581" s="3" t="e">
        <f>SUMIFS('Billing Details'!T:T,'Billing Details'!D:D,'Billing Details'!$J$2,'Billing Details'!B:B,'Billing Details'!C581) * 100/ SUMIFS(I:I,'Billing Details'!D:D,'Billing Details'!$J$2,'Billing Details'!B:B,'Billing Details'!C581)</f>
        <v>#DIV/0!</v>
      </c>
      <c r="F581" s="2" t="s">
        <v>1702</v>
      </c>
      <c r="G581" s="2">
        <v>6</v>
      </c>
      <c r="H581" s="2" t="s">
        <v>17</v>
      </c>
      <c r="I581" s="2">
        <f t="shared" si="9"/>
        <v>18000</v>
      </c>
      <c r="J581" s="2"/>
      <c r="K581" s="2"/>
      <c r="L581" s="2"/>
      <c r="M581" s="2"/>
      <c r="N581" s="2"/>
      <c r="O581" s="2">
        <v>483</v>
      </c>
      <c r="P581" s="6">
        <v>44409</v>
      </c>
      <c r="Q581" s="6">
        <v>44415</v>
      </c>
      <c r="R581" s="2" t="s">
        <v>1679</v>
      </c>
      <c r="S581" s="2" t="b">
        <v>1</v>
      </c>
      <c r="T581" s="2">
        <v>11325.24</v>
      </c>
    </row>
    <row r="582" spans="1:20" ht="14.25" customHeight="1">
      <c r="A582" s="2" t="s">
        <v>750</v>
      </c>
      <c r="B582" s="3" t="s">
        <v>1693</v>
      </c>
      <c r="C582" s="3"/>
      <c r="D582" s="2" t="s">
        <v>17</v>
      </c>
      <c r="E582" s="3" t="e">
        <f>SUMIFS('Billing Details'!T:T,'Billing Details'!D:D,'Billing Details'!$J$2,'Billing Details'!B:B,'Billing Details'!C582) * 100/ SUMIFS(I:I,'Billing Details'!D:D,'Billing Details'!$J$2,'Billing Details'!B:B,'Billing Details'!C582)</f>
        <v>#DIV/0!</v>
      </c>
      <c r="F582" s="2">
        <v>15000</v>
      </c>
      <c r="G582" s="2">
        <v>3</v>
      </c>
      <c r="H582" s="2" t="s">
        <v>17</v>
      </c>
      <c r="I582" s="2">
        <f t="shared" si="9"/>
        <v>45000</v>
      </c>
      <c r="J582" s="2"/>
      <c r="K582" s="2"/>
      <c r="L582" s="2"/>
      <c r="M582" s="2"/>
      <c r="N582" s="2"/>
      <c r="O582" s="2">
        <v>183</v>
      </c>
      <c r="P582" s="6">
        <v>44673</v>
      </c>
      <c r="Q582" s="6">
        <v>44676</v>
      </c>
      <c r="R582" s="2" t="s">
        <v>1700</v>
      </c>
      <c r="S582" s="2" t="b">
        <v>1</v>
      </c>
      <c r="T582" s="2">
        <v>30751.68</v>
      </c>
    </row>
    <row r="583" spans="1:20" ht="14.25" customHeight="1">
      <c r="A583" s="2" t="s">
        <v>752</v>
      </c>
      <c r="B583" s="3" t="s">
        <v>1687</v>
      </c>
      <c r="C583" s="3"/>
      <c r="D583" s="2" t="s">
        <v>29</v>
      </c>
      <c r="E583" s="3" t="e">
        <f>SUMIFS('Billing Details'!T:T,'Billing Details'!D:D,'Billing Details'!$J$2,'Billing Details'!B:B,'Billing Details'!C583) * 100/ SUMIFS(I:I,'Billing Details'!D:D,'Billing Details'!$J$2,'Billing Details'!B:B,'Billing Details'!C583)</f>
        <v>#DIV/0!</v>
      </c>
      <c r="F583" s="2">
        <v>1000</v>
      </c>
      <c r="G583" s="2">
        <v>3</v>
      </c>
      <c r="H583" s="2" t="s">
        <v>29</v>
      </c>
      <c r="I583" s="2">
        <f t="shared" si="9"/>
        <v>3000</v>
      </c>
      <c r="J583" s="2"/>
      <c r="K583" s="2"/>
      <c r="L583" s="2"/>
      <c r="M583" s="2"/>
      <c r="N583" s="2"/>
      <c r="O583" s="2">
        <v>252</v>
      </c>
      <c r="P583" s="6">
        <v>45407</v>
      </c>
      <c r="Q583" s="6">
        <v>45409</v>
      </c>
      <c r="R583" s="2" t="s">
        <v>1683</v>
      </c>
      <c r="S583" s="2" t="b">
        <v>1</v>
      </c>
      <c r="T583" s="2">
        <v>2133.06</v>
      </c>
    </row>
    <row r="584" spans="1:20" ht="14.25" customHeight="1">
      <c r="A584" s="2" t="s">
        <v>753</v>
      </c>
      <c r="B584" s="3" t="s">
        <v>1699</v>
      </c>
      <c r="C584" s="3"/>
      <c r="D584" s="2" t="s">
        <v>17</v>
      </c>
      <c r="E584" s="3" t="e">
        <f>SUMIFS('Billing Details'!T:T,'Billing Details'!D:D,'Billing Details'!$J$2,'Billing Details'!B:B,'Billing Details'!C584) * 100/ SUMIFS(I:I,'Billing Details'!D:D,'Billing Details'!$J$2,'Billing Details'!B:B,'Billing Details'!C584)</f>
        <v>#DIV/0!</v>
      </c>
      <c r="F584" s="2" t="s">
        <v>1713</v>
      </c>
      <c r="G584" s="2">
        <v>8</v>
      </c>
      <c r="H584" s="2" t="s">
        <v>17</v>
      </c>
      <c r="I584" s="2">
        <f t="shared" si="9"/>
        <v>32000</v>
      </c>
      <c r="J584" s="2"/>
      <c r="K584" s="2"/>
      <c r="L584" s="2"/>
      <c r="M584" s="2"/>
      <c r="N584" s="2"/>
      <c r="O584" s="2">
        <v>143</v>
      </c>
      <c r="P584" s="6">
        <v>44455</v>
      </c>
      <c r="Q584" s="6">
        <v>44457</v>
      </c>
      <c r="R584" s="2" t="s">
        <v>1700</v>
      </c>
      <c r="S584" s="2" t="b">
        <v>1</v>
      </c>
      <c r="T584" s="2">
        <v>16682.400000000001</v>
      </c>
    </row>
    <row r="585" spans="1:20" ht="14.25" customHeight="1">
      <c r="A585" s="2" t="s">
        <v>754</v>
      </c>
      <c r="B585" s="3" t="s">
        <v>1684</v>
      </c>
      <c r="C585" s="3"/>
      <c r="D585" s="2" t="s">
        <v>11</v>
      </c>
      <c r="E585" s="3" t="e">
        <f>SUMIFS('Billing Details'!T:T,'Billing Details'!D:D,'Billing Details'!$J$2,'Billing Details'!B:B,'Billing Details'!C585) * 100/ SUMIFS(I:I,'Billing Details'!D:D,'Billing Details'!$J$2,'Billing Details'!B:B,'Billing Details'!C585)</f>
        <v>#DIV/0!</v>
      </c>
      <c r="F585" s="2">
        <v>3000</v>
      </c>
      <c r="G585" s="2">
        <v>6</v>
      </c>
      <c r="H585" s="2" t="s">
        <v>11</v>
      </c>
      <c r="I585" s="2">
        <f t="shared" si="9"/>
        <v>18000</v>
      </c>
      <c r="J585" s="2"/>
      <c r="K585" s="2"/>
      <c r="L585" s="2"/>
      <c r="M585" s="2"/>
      <c r="N585" s="2"/>
      <c r="O585" s="2">
        <v>130</v>
      </c>
      <c r="P585" s="6">
        <v>44533</v>
      </c>
      <c r="Q585" s="6">
        <v>44537</v>
      </c>
      <c r="R585" s="2" t="s">
        <v>1696</v>
      </c>
      <c r="S585" s="2" t="b">
        <v>1</v>
      </c>
      <c r="T585" s="2">
        <v>13722.36</v>
      </c>
    </row>
    <row r="586" spans="1:20" ht="14.25" customHeight="1">
      <c r="A586" s="2" t="s">
        <v>755</v>
      </c>
      <c r="B586" s="3" t="s">
        <v>1699</v>
      </c>
      <c r="C586" s="3"/>
      <c r="D586" s="2" t="s">
        <v>11</v>
      </c>
      <c r="E586" s="3" t="e">
        <f>SUMIFS('Billing Details'!T:T,'Billing Details'!D:D,'Billing Details'!$J$2,'Billing Details'!B:B,'Billing Details'!C586) * 100/ SUMIFS(I:I,'Billing Details'!D:D,'Billing Details'!$J$2,'Billing Details'!B:B,'Billing Details'!C586)</f>
        <v>#DIV/0!</v>
      </c>
      <c r="F586" s="2">
        <v>4000</v>
      </c>
      <c r="G586" s="2">
        <v>8</v>
      </c>
      <c r="H586" s="2" t="s">
        <v>11</v>
      </c>
      <c r="I586" s="2">
        <f t="shared" si="9"/>
        <v>32000</v>
      </c>
      <c r="J586" s="2"/>
      <c r="K586" s="2"/>
      <c r="L586" s="2"/>
      <c r="M586" s="2"/>
      <c r="N586" s="2"/>
      <c r="O586" s="2">
        <v>233</v>
      </c>
      <c r="P586" s="6">
        <v>43701</v>
      </c>
      <c r="Q586" s="6">
        <v>43705</v>
      </c>
      <c r="R586" s="2" t="s">
        <v>1683</v>
      </c>
      <c r="S586" s="2" t="b">
        <v>1</v>
      </c>
      <c r="T586" s="2">
        <v>16856.32</v>
      </c>
    </row>
    <row r="587" spans="1:20" ht="14.25" customHeight="1">
      <c r="A587" s="2" t="s">
        <v>756</v>
      </c>
      <c r="B587" s="3" t="s">
        <v>1692</v>
      </c>
      <c r="C587" s="3"/>
      <c r="D587" s="2" t="s">
        <v>51</v>
      </c>
      <c r="E587" s="3" t="e">
        <f>SUMIFS('Billing Details'!T:T,'Billing Details'!D:D,'Billing Details'!$J$2,'Billing Details'!B:B,'Billing Details'!C587) * 100/ SUMIFS(I:I,'Billing Details'!D:D,'Billing Details'!$J$2,'Billing Details'!B:B,'Billing Details'!C587)</f>
        <v>#DIV/0!</v>
      </c>
      <c r="F587" s="2">
        <v>8000</v>
      </c>
      <c r="G587" s="2">
        <v>3</v>
      </c>
      <c r="H587" s="2" t="s">
        <v>51</v>
      </c>
      <c r="I587" s="2">
        <f t="shared" si="9"/>
        <v>24000</v>
      </c>
      <c r="J587" s="2"/>
      <c r="K587" s="2"/>
      <c r="L587" s="2"/>
      <c r="M587" s="2"/>
      <c r="N587" s="2"/>
      <c r="O587" s="2">
        <v>219</v>
      </c>
      <c r="P587" s="6">
        <v>44232</v>
      </c>
      <c r="Q587" s="6">
        <v>44238</v>
      </c>
      <c r="R587" s="2" t="s">
        <v>1700</v>
      </c>
      <c r="S587" s="2" t="b">
        <v>1</v>
      </c>
      <c r="T587" s="2">
        <v>21199.89</v>
      </c>
    </row>
    <row r="588" spans="1:20" ht="14.25" customHeight="1">
      <c r="A588" s="2" t="s">
        <v>758</v>
      </c>
      <c r="B588" s="3" t="s">
        <v>1699</v>
      </c>
      <c r="C588" s="3"/>
      <c r="D588" s="2" t="s">
        <v>11</v>
      </c>
      <c r="E588" s="3" t="e">
        <f>SUMIFS('Billing Details'!T:T,'Billing Details'!D:D,'Billing Details'!$J$2,'Billing Details'!B:B,'Billing Details'!C588) * 100/ SUMIFS(I:I,'Billing Details'!D:D,'Billing Details'!$J$2,'Billing Details'!B:B,'Billing Details'!C588)</f>
        <v>#DIV/0!</v>
      </c>
      <c r="F588" s="2">
        <v>4000</v>
      </c>
      <c r="G588" s="2">
        <v>10</v>
      </c>
      <c r="H588" s="2" t="s">
        <v>11</v>
      </c>
      <c r="I588" s="2">
        <f t="shared" si="9"/>
        <v>40000</v>
      </c>
      <c r="J588" s="2"/>
      <c r="K588" s="2"/>
      <c r="L588" s="2"/>
      <c r="M588" s="2"/>
      <c r="N588" s="2"/>
      <c r="O588" s="2">
        <v>340</v>
      </c>
      <c r="P588" s="6">
        <v>43652</v>
      </c>
      <c r="Q588" s="6">
        <v>43657</v>
      </c>
      <c r="R588" s="2" t="s">
        <v>1696</v>
      </c>
      <c r="S588" s="2" t="b">
        <v>1</v>
      </c>
      <c r="T588" s="2">
        <v>23629.8</v>
      </c>
    </row>
    <row r="589" spans="1:20" ht="14.25" customHeight="1">
      <c r="A589" s="2" t="s">
        <v>759</v>
      </c>
      <c r="B589" s="3" t="s">
        <v>1682</v>
      </c>
      <c r="C589" s="3"/>
      <c r="D589" s="2" t="s">
        <v>51</v>
      </c>
      <c r="E589" s="3" t="e">
        <f>SUMIFS('Billing Details'!T:T,'Billing Details'!D:D,'Billing Details'!$J$2,'Billing Details'!B:B,'Billing Details'!C589) * 100/ SUMIFS(I:I,'Billing Details'!D:D,'Billing Details'!$J$2,'Billing Details'!B:B,'Billing Details'!C589)</f>
        <v>#DIV/0!</v>
      </c>
      <c r="F589" s="2" t="s">
        <v>1686</v>
      </c>
      <c r="G589" s="2">
        <v>3</v>
      </c>
      <c r="H589" s="2" t="s">
        <v>51</v>
      </c>
      <c r="I589" s="2">
        <f t="shared" si="9"/>
        <v>18000</v>
      </c>
      <c r="J589" s="2"/>
      <c r="K589" s="2"/>
      <c r="L589" s="2"/>
      <c r="M589" s="2"/>
      <c r="N589" s="2"/>
      <c r="O589" s="2">
        <v>192</v>
      </c>
      <c r="P589" s="6">
        <v>44471</v>
      </c>
      <c r="Q589" s="6">
        <v>44473</v>
      </c>
      <c r="R589" s="2" t="s">
        <v>1685</v>
      </c>
      <c r="S589" s="2" t="b">
        <v>1</v>
      </c>
      <c r="T589" s="2">
        <v>9227.67</v>
      </c>
    </row>
    <row r="590" spans="1:20" ht="14.25" customHeight="1">
      <c r="A590" s="2" t="s">
        <v>760</v>
      </c>
      <c r="B590" s="3" t="s">
        <v>1705</v>
      </c>
      <c r="C590" s="3"/>
      <c r="D590" s="2" t="s">
        <v>11</v>
      </c>
      <c r="E590" s="3" t="e">
        <f>SUMIFS('Billing Details'!T:T,'Billing Details'!D:D,'Billing Details'!$J$2,'Billing Details'!B:B,'Billing Details'!C590) * 100/ SUMIFS(I:I,'Billing Details'!D:D,'Billing Details'!$J$2,'Billing Details'!B:B,'Billing Details'!C590)</f>
        <v>#DIV/0!</v>
      </c>
      <c r="F590" s="2" t="s">
        <v>1706</v>
      </c>
      <c r="G590" s="2">
        <v>1</v>
      </c>
      <c r="H590" s="2" t="s">
        <v>11</v>
      </c>
      <c r="I590" s="2">
        <f t="shared" si="9"/>
        <v>800</v>
      </c>
      <c r="J590" s="2"/>
      <c r="K590" s="2"/>
      <c r="L590" s="2"/>
      <c r="M590" s="2"/>
      <c r="N590" s="2"/>
      <c r="O590" s="2">
        <v>182</v>
      </c>
      <c r="P590" s="6">
        <v>44730</v>
      </c>
      <c r="Q590" s="6">
        <v>44733</v>
      </c>
      <c r="R590" s="2" t="s">
        <v>1685</v>
      </c>
      <c r="S590" s="2" t="b">
        <v>1</v>
      </c>
      <c r="T590" s="2">
        <v>461.92</v>
      </c>
    </row>
    <row r="591" spans="1:20" ht="14.25" customHeight="1">
      <c r="A591" s="2" t="s">
        <v>761</v>
      </c>
      <c r="B591" s="3" t="s">
        <v>1687</v>
      </c>
      <c r="C591" s="3"/>
      <c r="D591" s="2" t="s">
        <v>29</v>
      </c>
      <c r="E591" s="3" t="e">
        <f>SUMIFS('Billing Details'!T:T,'Billing Details'!D:D,'Billing Details'!$J$2,'Billing Details'!B:B,'Billing Details'!C591) * 100/ SUMIFS(I:I,'Billing Details'!D:D,'Billing Details'!$J$2,'Billing Details'!B:B,'Billing Details'!C591)</f>
        <v>#DIV/0!</v>
      </c>
      <c r="F591" s="2">
        <v>1000</v>
      </c>
      <c r="G591" s="2">
        <v>3</v>
      </c>
      <c r="H591" s="2" t="s">
        <v>29</v>
      </c>
      <c r="I591" s="2">
        <f t="shared" si="9"/>
        <v>3000</v>
      </c>
      <c r="J591" s="2"/>
      <c r="K591" s="2"/>
      <c r="L591" s="2"/>
      <c r="M591" s="2"/>
      <c r="N591" s="2"/>
      <c r="O591" s="2">
        <v>496</v>
      </c>
      <c r="P591" s="6">
        <v>45009</v>
      </c>
      <c r="Q591" s="6">
        <v>45012</v>
      </c>
      <c r="R591" s="2" t="s">
        <v>1679</v>
      </c>
      <c r="S591" s="2" t="b">
        <v>1</v>
      </c>
      <c r="T591" s="2">
        <v>1978.02</v>
      </c>
    </row>
    <row r="592" spans="1:20" ht="14.25" customHeight="1">
      <c r="A592" s="2" t="s">
        <v>762</v>
      </c>
      <c r="B592" s="3" t="s">
        <v>1699</v>
      </c>
      <c r="C592" s="3"/>
      <c r="D592" s="2" t="s">
        <v>17</v>
      </c>
      <c r="E592" s="3" t="e">
        <f>SUMIFS('Billing Details'!T:T,'Billing Details'!D:D,'Billing Details'!$J$2,'Billing Details'!B:B,'Billing Details'!C592) * 100/ SUMIFS(I:I,'Billing Details'!D:D,'Billing Details'!$J$2,'Billing Details'!B:B,'Billing Details'!C592)</f>
        <v>#DIV/0!</v>
      </c>
      <c r="F592" s="2">
        <v>4000</v>
      </c>
      <c r="G592" s="2">
        <v>10</v>
      </c>
      <c r="H592" s="2" t="s">
        <v>17</v>
      </c>
      <c r="I592" s="2">
        <f t="shared" si="9"/>
        <v>40000</v>
      </c>
      <c r="J592" s="2"/>
      <c r="K592" s="2"/>
      <c r="L592" s="2"/>
      <c r="M592" s="2"/>
      <c r="N592" s="2"/>
      <c r="O592" s="2">
        <v>420</v>
      </c>
      <c r="P592" s="6">
        <v>44935</v>
      </c>
      <c r="Q592" s="6">
        <v>44937</v>
      </c>
      <c r="R592" s="2" t="s">
        <v>1683</v>
      </c>
      <c r="S592" s="2" t="b">
        <v>1</v>
      </c>
      <c r="T592" s="2">
        <v>35905.4</v>
      </c>
    </row>
    <row r="593" spans="1:20" ht="14.25" customHeight="1">
      <c r="A593" s="2" t="s">
        <v>763</v>
      </c>
      <c r="B593" s="3" t="s">
        <v>1705</v>
      </c>
      <c r="C593" s="3"/>
      <c r="D593" s="2" t="s">
        <v>11</v>
      </c>
      <c r="E593" s="3" t="e">
        <f>SUMIFS('Billing Details'!T:T,'Billing Details'!D:D,'Billing Details'!$J$2,'Billing Details'!B:B,'Billing Details'!C593) * 100/ SUMIFS(I:I,'Billing Details'!D:D,'Billing Details'!$J$2,'Billing Details'!B:B,'Billing Details'!C593)</f>
        <v>#DIV/0!</v>
      </c>
      <c r="F593" s="2">
        <v>800</v>
      </c>
      <c r="G593" s="2">
        <v>1</v>
      </c>
      <c r="H593" s="2" t="s">
        <v>11</v>
      </c>
      <c r="I593" s="2">
        <f t="shared" si="9"/>
        <v>800</v>
      </c>
      <c r="J593" s="2"/>
      <c r="K593" s="2"/>
      <c r="L593" s="2"/>
      <c r="M593" s="2"/>
      <c r="N593" s="2"/>
      <c r="O593" s="2">
        <v>117</v>
      </c>
      <c r="P593" s="6">
        <v>44723</v>
      </c>
      <c r="Q593" s="6">
        <v>44729</v>
      </c>
      <c r="R593" s="2" t="s">
        <v>1685</v>
      </c>
      <c r="S593" s="2" t="b">
        <v>1</v>
      </c>
      <c r="T593" s="2">
        <v>718.39</v>
      </c>
    </row>
    <row r="594" spans="1:20" ht="14.25" customHeight="1">
      <c r="A594" s="2" t="s">
        <v>764</v>
      </c>
      <c r="B594" s="3" t="s">
        <v>1688</v>
      </c>
      <c r="C594" s="3"/>
      <c r="D594" s="2" t="s">
        <v>51</v>
      </c>
      <c r="E594" s="3" t="e">
        <f>SUMIFS('Billing Details'!T:T,'Billing Details'!D:D,'Billing Details'!$J$2,'Billing Details'!B:B,'Billing Details'!C594) * 100/ SUMIFS(I:I,'Billing Details'!D:D,'Billing Details'!$J$2,'Billing Details'!B:B,'Billing Details'!C594)</f>
        <v>#DIV/0!</v>
      </c>
      <c r="F594" s="2">
        <v>10000</v>
      </c>
      <c r="G594" s="2">
        <v>4</v>
      </c>
      <c r="H594" s="2" t="s">
        <v>51</v>
      </c>
      <c r="I594" s="2">
        <f t="shared" si="9"/>
        <v>40000</v>
      </c>
      <c r="J594" s="2"/>
      <c r="K594" s="2"/>
      <c r="L594" s="2"/>
      <c r="M594" s="2"/>
      <c r="N594" s="2"/>
      <c r="O594" s="2">
        <v>365</v>
      </c>
      <c r="P594" s="6">
        <v>44262</v>
      </c>
      <c r="Q594" s="6">
        <v>44266</v>
      </c>
      <c r="R594" s="2" t="s">
        <v>1700</v>
      </c>
      <c r="S594" s="2" t="b">
        <v>1</v>
      </c>
      <c r="T594" s="2">
        <v>28460.959999999999</v>
      </c>
    </row>
    <row r="595" spans="1:20" ht="14.25" customHeight="1">
      <c r="A595" s="2" t="s">
        <v>765</v>
      </c>
      <c r="B595" s="3" t="s">
        <v>1707</v>
      </c>
      <c r="C595" s="3"/>
      <c r="D595" s="2" t="s">
        <v>11</v>
      </c>
      <c r="E595" s="3" t="e">
        <f>SUMIFS('Billing Details'!T:T,'Billing Details'!D:D,'Billing Details'!$J$2,'Billing Details'!B:B,'Billing Details'!C595) * 100/ SUMIFS(I:I,'Billing Details'!D:D,'Billing Details'!$J$2,'Billing Details'!B:B,'Billing Details'!C595)</f>
        <v>#DIV/0!</v>
      </c>
      <c r="F595" s="2">
        <v>100</v>
      </c>
      <c r="G595" s="2">
        <v>1</v>
      </c>
      <c r="H595" s="2" t="s">
        <v>11</v>
      </c>
      <c r="I595" s="2">
        <f t="shared" si="9"/>
        <v>100</v>
      </c>
      <c r="J595" s="2"/>
      <c r="K595" s="2"/>
      <c r="L595" s="2"/>
      <c r="M595" s="2"/>
      <c r="N595" s="2"/>
      <c r="O595" s="2">
        <v>192</v>
      </c>
      <c r="P595" s="6">
        <v>44822</v>
      </c>
      <c r="Q595" s="6">
        <v>44825</v>
      </c>
      <c r="S595" s="2" t="b">
        <v>0</v>
      </c>
      <c r="T595" s="2" t="s">
        <v>1681</v>
      </c>
    </row>
    <row r="596" spans="1:20" ht="14.25" customHeight="1">
      <c r="A596" s="2" t="s">
        <v>767</v>
      </c>
      <c r="B596" s="3" t="s">
        <v>1705</v>
      </c>
      <c r="C596" s="3"/>
      <c r="D596" s="2" t="s">
        <v>11</v>
      </c>
      <c r="E596" s="3" t="e">
        <f>SUMIFS('Billing Details'!T:T,'Billing Details'!D:D,'Billing Details'!$J$2,'Billing Details'!B:B,'Billing Details'!C596) * 100/ SUMIFS(I:I,'Billing Details'!D:D,'Billing Details'!$J$2,'Billing Details'!B:B,'Billing Details'!C596)</f>
        <v>#DIV/0!</v>
      </c>
      <c r="F596" s="2">
        <v>800</v>
      </c>
      <c r="G596" s="2">
        <v>1</v>
      </c>
      <c r="H596" s="2" t="s">
        <v>11</v>
      </c>
      <c r="I596" s="2">
        <f t="shared" si="9"/>
        <v>800</v>
      </c>
      <c r="J596" s="2"/>
      <c r="K596" s="2"/>
      <c r="L596" s="2"/>
      <c r="M596" s="2"/>
      <c r="N596" s="2"/>
      <c r="O596" s="2">
        <v>101</v>
      </c>
      <c r="P596" s="6">
        <v>44542</v>
      </c>
      <c r="Q596" s="6">
        <v>44544</v>
      </c>
      <c r="R596" s="2" t="s">
        <v>1679</v>
      </c>
      <c r="S596" s="2" t="b">
        <v>1</v>
      </c>
      <c r="T596" s="2">
        <v>487.16</v>
      </c>
    </row>
    <row r="597" spans="1:20" ht="14.25" customHeight="1">
      <c r="A597" s="2" t="s">
        <v>768</v>
      </c>
      <c r="B597" s="3" t="s">
        <v>1707</v>
      </c>
      <c r="C597" s="3"/>
      <c r="D597" s="2" t="s">
        <v>17</v>
      </c>
      <c r="E597" s="3" t="e">
        <f>SUMIFS('Billing Details'!T:T,'Billing Details'!D:D,'Billing Details'!$J$2,'Billing Details'!B:B,'Billing Details'!C597) * 100/ SUMIFS(I:I,'Billing Details'!D:D,'Billing Details'!$J$2,'Billing Details'!B:B,'Billing Details'!C597)</f>
        <v>#DIV/0!</v>
      </c>
      <c r="F597" s="2">
        <v>100</v>
      </c>
      <c r="G597" s="2">
        <v>1</v>
      </c>
      <c r="H597" s="2" t="s">
        <v>17</v>
      </c>
      <c r="I597" s="2">
        <f t="shared" si="9"/>
        <v>100</v>
      </c>
      <c r="J597" s="2"/>
      <c r="K597" s="2"/>
      <c r="L597" s="2"/>
      <c r="M597" s="2"/>
      <c r="N597" s="2"/>
      <c r="O597" s="2">
        <v>347</v>
      </c>
      <c r="P597" s="6">
        <v>44872</v>
      </c>
      <c r="Q597" s="6">
        <v>44877</v>
      </c>
      <c r="S597" s="2" t="b">
        <v>0</v>
      </c>
      <c r="T597" s="2" t="s">
        <v>1681</v>
      </c>
    </row>
    <row r="598" spans="1:20" ht="14.25" customHeight="1">
      <c r="A598" s="2" t="s">
        <v>769</v>
      </c>
      <c r="B598" s="3" t="s">
        <v>1693</v>
      </c>
      <c r="C598" s="3"/>
      <c r="D598" s="2" t="s">
        <v>51</v>
      </c>
      <c r="E598" s="3" t="e">
        <f>SUMIFS('Billing Details'!T:T,'Billing Details'!D:D,'Billing Details'!$J$2,'Billing Details'!B:B,'Billing Details'!C598) * 100/ SUMIFS(I:I,'Billing Details'!D:D,'Billing Details'!$J$2,'Billing Details'!B:B,'Billing Details'!C598)</f>
        <v>#DIV/0!</v>
      </c>
      <c r="F598" s="2" t="s">
        <v>1712</v>
      </c>
      <c r="G598" s="2">
        <v>3</v>
      </c>
      <c r="H598" s="2" t="s">
        <v>51</v>
      </c>
      <c r="I598" s="2">
        <f t="shared" si="9"/>
        <v>45000</v>
      </c>
      <c r="J598" s="2"/>
      <c r="K598" s="2"/>
      <c r="L598" s="2"/>
      <c r="M598" s="2"/>
      <c r="N598" s="2"/>
      <c r="O598" s="2">
        <v>231</v>
      </c>
      <c r="P598" s="6">
        <v>44704</v>
      </c>
      <c r="Q598" s="6">
        <v>44709</v>
      </c>
      <c r="R598" s="2" t="s">
        <v>1685</v>
      </c>
      <c r="S598" s="2" t="b">
        <v>1</v>
      </c>
      <c r="T598" s="2">
        <v>25481.370000000003</v>
      </c>
    </row>
    <row r="599" spans="1:20" ht="14.25" customHeight="1">
      <c r="A599" s="2" t="s">
        <v>770</v>
      </c>
      <c r="B599" s="3" t="s">
        <v>1697</v>
      </c>
      <c r="C599" s="3"/>
      <c r="D599" s="2" t="s">
        <v>17</v>
      </c>
      <c r="E599" s="3" t="e">
        <f>SUMIFS('Billing Details'!T:T,'Billing Details'!D:D,'Billing Details'!$J$2,'Billing Details'!B:B,'Billing Details'!C599) * 100/ SUMIFS(I:I,'Billing Details'!D:D,'Billing Details'!$J$2,'Billing Details'!B:B,'Billing Details'!C599)</f>
        <v>#DIV/0!</v>
      </c>
      <c r="F599" s="2">
        <v>20000</v>
      </c>
      <c r="G599" s="2">
        <v>12</v>
      </c>
      <c r="H599" s="2" t="s">
        <v>17</v>
      </c>
      <c r="I599" s="2">
        <f t="shared" si="9"/>
        <v>240000</v>
      </c>
      <c r="J599" s="2"/>
      <c r="K599" s="2"/>
      <c r="L599" s="2"/>
      <c r="M599" s="2"/>
      <c r="N599" s="2"/>
      <c r="O599" s="2">
        <v>195</v>
      </c>
      <c r="P599" s="6">
        <v>43962</v>
      </c>
      <c r="Q599" s="6">
        <v>43964</v>
      </c>
      <c r="R599" s="2" t="s">
        <v>1696</v>
      </c>
      <c r="S599" s="2" t="b">
        <v>1</v>
      </c>
      <c r="T599" s="2">
        <v>158937.12</v>
      </c>
    </row>
    <row r="600" spans="1:20" ht="14.25" customHeight="1">
      <c r="A600" s="2" t="s">
        <v>771</v>
      </c>
      <c r="B600" s="3" t="s">
        <v>1684</v>
      </c>
      <c r="C600" s="3"/>
      <c r="D600" s="2" t="s">
        <v>51</v>
      </c>
      <c r="E600" s="3" t="e">
        <f>SUMIFS('Billing Details'!T:T,'Billing Details'!D:D,'Billing Details'!$J$2,'Billing Details'!B:B,'Billing Details'!C600) * 100/ SUMIFS(I:I,'Billing Details'!D:D,'Billing Details'!$J$2,'Billing Details'!B:B,'Billing Details'!C600)</f>
        <v>#DIV/0!</v>
      </c>
      <c r="F600" s="2">
        <v>3000</v>
      </c>
      <c r="G600" s="2">
        <v>7</v>
      </c>
      <c r="H600" s="2" t="s">
        <v>51</v>
      </c>
      <c r="I600" s="2">
        <f t="shared" si="9"/>
        <v>21000</v>
      </c>
      <c r="J600" s="2"/>
      <c r="K600" s="2"/>
      <c r="L600" s="2"/>
      <c r="M600" s="2"/>
      <c r="N600" s="2"/>
      <c r="O600" s="2">
        <v>196</v>
      </c>
      <c r="P600" s="6">
        <v>44612</v>
      </c>
      <c r="Q600" s="6">
        <v>44618</v>
      </c>
      <c r="R600" s="2" t="s">
        <v>1700</v>
      </c>
      <c r="S600" s="2" t="b">
        <v>1</v>
      </c>
      <c r="T600" s="2">
        <v>13683.88</v>
      </c>
    </row>
    <row r="601" spans="1:20" ht="14.25" customHeight="1">
      <c r="A601" s="2" t="s">
        <v>772</v>
      </c>
      <c r="B601" s="3" t="s">
        <v>1682</v>
      </c>
      <c r="C601" s="3"/>
      <c r="D601" s="2" t="s">
        <v>51</v>
      </c>
      <c r="E601" s="3" t="e">
        <f>SUMIFS('Billing Details'!T:T,'Billing Details'!D:D,'Billing Details'!$J$2,'Billing Details'!B:B,'Billing Details'!C601) * 100/ SUMIFS(I:I,'Billing Details'!D:D,'Billing Details'!$J$2,'Billing Details'!B:B,'Billing Details'!C601)</f>
        <v>#DIV/0!</v>
      </c>
      <c r="F601" s="2">
        <v>6000</v>
      </c>
      <c r="G601" s="2">
        <v>3</v>
      </c>
      <c r="H601" s="2" t="s">
        <v>51</v>
      </c>
      <c r="I601" s="2">
        <f t="shared" si="9"/>
        <v>18000</v>
      </c>
      <c r="J601" s="2"/>
      <c r="K601" s="2"/>
      <c r="L601" s="2"/>
      <c r="M601" s="2"/>
      <c r="N601" s="2"/>
      <c r="O601" s="2">
        <v>357</v>
      </c>
      <c r="P601" s="6">
        <v>44281</v>
      </c>
      <c r="Q601" s="6">
        <v>44284</v>
      </c>
      <c r="R601" s="2" t="s">
        <v>1696</v>
      </c>
      <c r="S601" s="2" t="b">
        <v>1</v>
      </c>
      <c r="T601" s="2">
        <v>12421.41</v>
      </c>
    </row>
    <row r="602" spans="1:20" ht="14.25" customHeight="1">
      <c r="A602" s="2" t="s">
        <v>773</v>
      </c>
      <c r="B602" s="3" t="s">
        <v>1687</v>
      </c>
      <c r="C602" s="3"/>
      <c r="D602" s="2" t="s">
        <v>17</v>
      </c>
      <c r="E602" s="3" t="e">
        <f>SUMIFS('Billing Details'!T:T,'Billing Details'!D:D,'Billing Details'!$J$2,'Billing Details'!B:B,'Billing Details'!C602) * 100/ SUMIFS(I:I,'Billing Details'!D:D,'Billing Details'!$J$2,'Billing Details'!B:B,'Billing Details'!C602)</f>
        <v>#DIV/0!</v>
      </c>
      <c r="F602" s="2" t="s">
        <v>1711</v>
      </c>
      <c r="G602" s="2">
        <v>4</v>
      </c>
      <c r="H602" s="2" t="s">
        <v>17</v>
      </c>
      <c r="I602" s="2">
        <f t="shared" si="9"/>
        <v>4000</v>
      </c>
      <c r="J602" s="2"/>
      <c r="K602" s="2"/>
      <c r="L602" s="2"/>
      <c r="M602" s="2"/>
      <c r="N602" s="2"/>
      <c r="O602" s="2">
        <v>139</v>
      </c>
      <c r="P602" s="6">
        <v>43855</v>
      </c>
      <c r="Q602" s="6">
        <v>43861</v>
      </c>
      <c r="R602" s="2" t="s">
        <v>1685</v>
      </c>
      <c r="S602" s="2" t="b">
        <v>1</v>
      </c>
      <c r="T602" s="2">
        <v>2881.04</v>
      </c>
    </row>
    <row r="603" spans="1:20" ht="14.25" customHeight="1">
      <c r="A603" s="2" t="s">
        <v>774</v>
      </c>
      <c r="B603" s="3" t="s">
        <v>1707</v>
      </c>
      <c r="C603" s="3"/>
      <c r="D603" s="2" t="s">
        <v>17</v>
      </c>
      <c r="E603" s="3" t="e">
        <f>SUMIFS('Billing Details'!T:T,'Billing Details'!D:D,'Billing Details'!$J$2,'Billing Details'!B:B,'Billing Details'!C603) * 100/ SUMIFS(I:I,'Billing Details'!D:D,'Billing Details'!$J$2,'Billing Details'!B:B,'Billing Details'!C603)</f>
        <v>#DIV/0!</v>
      </c>
      <c r="F603" s="2">
        <v>100</v>
      </c>
      <c r="G603" s="2">
        <v>1</v>
      </c>
      <c r="H603" s="2" t="s">
        <v>17</v>
      </c>
      <c r="I603" s="2">
        <f t="shared" si="9"/>
        <v>100</v>
      </c>
      <c r="J603" s="2"/>
      <c r="K603" s="2"/>
      <c r="L603" s="2"/>
      <c r="M603" s="2"/>
      <c r="N603" s="2"/>
      <c r="O603" s="2">
        <v>406</v>
      </c>
      <c r="P603" s="6">
        <v>44291</v>
      </c>
      <c r="Q603" s="6">
        <v>44295</v>
      </c>
      <c r="R603" s="2" t="s">
        <v>1700</v>
      </c>
      <c r="S603" s="2" t="b">
        <v>1</v>
      </c>
      <c r="T603" s="2">
        <v>64.599999999999994</v>
      </c>
    </row>
    <row r="604" spans="1:20" ht="14.25" customHeight="1">
      <c r="A604" s="2" t="s">
        <v>776</v>
      </c>
      <c r="B604" s="3" t="s">
        <v>1705</v>
      </c>
      <c r="C604" s="3"/>
      <c r="D604" s="2" t="s">
        <v>11</v>
      </c>
      <c r="E604" s="3" t="e">
        <f>SUMIFS('Billing Details'!T:T,'Billing Details'!D:D,'Billing Details'!$J$2,'Billing Details'!B:B,'Billing Details'!C604) * 100/ SUMIFS(I:I,'Billing Details'!D:D,'Billing Details'!$J$2,'Billing Details'!B:B,'Billing Details'!C604)</f>
        <v>#DIV/0!</v>
      </c>
      <c r="F604" s="2" t="s">
        <v>1706</v>
      </c>
      <c r="G604" s="2">
        <v>1</v>
      </c>
      <c r="H604" s="2" t="s">
        <v>11</v>
      </c>
      <c r="I604" s="2">
        <f t="shared" si="9"/>
        <v>800</v>
      </c>
      <c r="J604" s="2"/>
      <c r="K604" s="2"/>
      <c r="L604" s="2"/>
      <c r="M604" s="2"/>
      <c r="N604" s="2"/>
      <c r="O604" s="2">
        <v>256</v>
      </c>
      <c r="P604" s="6">
        <v>43815</v>
      </c>
      <c r="Q604" s="6">
        <v>43821</v>
      </c>
      <c r="S604" s="2" t="b">
        <v>0</v>
      </c>
      <c r="T604" s="2" t="s">
        <v>1681</v>
      </c>
    </row>
    <row r="605" spans="1:20" ht="14.25" customHeight="1">
      <c r="A605" s="2" t="s">
        <v>777</v>
      </c>
      <c r="B605" s="3" t="s">
        <v>1691</v>
      </c>
      <c r="C605" s="3"/>
      <c r="D605" s="2" t="s">
        <v>11</v>
      </c>
      <c r="E605" s="3" t="e">
        <f>SUMIFS('Billing Details'!T:T,'Billing Details'!D:D,'Billing Details'!$J$2,'Billing Details'!B:B,'Billing Details'!C605) * 100/ SUMIFS(I:I,'Billing Details'!D:D,'Billing Details'!$J$2,'Billing Details'!B:B,'Billing Details'!C605)</f>
        <v>#DIV/0!</v>
      </c>
      <c r="F605" s="2">
        <v>25000</v>
      </c>
      <c r="G605" s="2">
        <v>8</v>
      </c>
      <c r="H605" s="2" t="s">
        <v>11</v>
      </c>
      <c r="I605" s="2">
        <f t="shared" si="9"/>
        <v>200000</v>
      </c>
      <c r="J605" s="2"/>
      <c r="K605" s="2"/>
      <c r="L605" s="2"/>
      <c r="M605" s="2"/>
      <c r="N605" s="2"/>
      <c r="O605" s="2">
        <v>115</v>
      </c>
      <c r="P605" s="6">
        <v>43871</v>
      </c>
      <c r="Q605" s="6">
        <v>43876</v>
      </c>
      <c r="R605" s="2" t="s">
        <v>1685</v>
      </c>
      <c r="S605" s="2" t="b">
        <v>1</v>
      </c>
      <c r="T605" s="2">
        <v>118892.32</v>
      </c>
    </row>
    <row r="606" spans="1:20" ht="14.25" customHeight="1">
      <c r="A606" s="2" t="s">
        <v>779</v>
      </c>
      <c r="B606" s="3" t="s">
        <v>1689</v>
      </c>
      <c r="C606" s="3"/>
      <c r="D606" s="2" t="s">
        <v>17</v>
      </c>
      <c r="E606" s="3" t="e">
        <f>SUMIFS('Billing Details'!T:T,'Billing Details'!D:D,'Billing Details'!$J$2,'Billing Details'!B:B,'Billing Details'!C606) * 100/ SUMIFS(I:I,'Billing Details'!D:D,'Billing Details'!$J$2,'Billing Details'!B:B,'Billing Details'!C606)</f>
        <v>#DIV/0!</v>
      </c>
      <c r="F606" s="2" t="s">
        <v>1690</v>
      </c>
      <c r="G606" s="2">
        <v>5</v>
      </c>
      <c r="H606" s="2" t="s">
        <v>17</v>
      </c>
      <c r="I606" s="2">
        <f t="shared" si="9"/>
        <v>90000</v>
      </c>
      <c r="J606" s="2"/>
      <c r="K606" s="2"/>
      <c r="L606" s="2"/>
      <c r="M606" s="2"/>
      <c r="N606" s="2"/>
      <c r="O606" s="2">
        <v>170</v>
      </c>
      <c r="P606" s="6">
        <v>44064</v>
      </c>
      <c r="Q606" s="6">
        <v>44067</v>
      </c>
      <c r="R606" s="2" t="s">
        <v>1696</v>
      </c>
      <c r="S606" s="2" t="b">
        <v>1</v>
      </c>
      <c r="T606" s="2">
        <v>68940.3</v>
      </c>
    </row>
    <row r="607" spans="1:20" ht="14.25" customHeight="1">
      <c r="A607" s="2" t="s">
        <v>780</v>
      </c>
      <c r="B607" s="3" t="s">
        <v>1691</v>
      </c>
      <c r="C607" s="3"/>
      <c r="D607" s="2" t="s">
        <v>51</v>
      </c>
      <c r="E607" s="3" t="e">
        <f>SUMIFS('Billing Details'!T:T,'Billing Details'!D:D,'Billing Details'!$J$2,'Billing Details'!B:B,'Billing Details'!C607) * 100/ SUMIFS(I:I,'Billing Details'!D:D,'Billing Details'!$J$2,'Billing Details'!B:B,'Billing Details'!C607)</f>
        <v>#DIV/0!</v>
      </c>
      <c r="F607" s="2" t="s">
        <v>1709</v>
      </c>
      <c r="G607" s="2">
        <v>8</v>
      </c>
      <c r="H607" s="2" t="s">
        <v>51</v>
      </c>
      <c r="I607" s="2">
        <f t="shared" si="9"/>
        <v>200000</v>
      </c>
      <c r="J607" s="2"/>
      <c r="K607" s="2"/>
      <c r="L607" s="2"/>
      <c r="M607" s="2"/>
      <c r="N607" s="2"/>
      <c r="O607" s="2">
        <v>331</v>
      </c>
      <c r="P607" s="6">
        <v>44868</v>
      </c>
      <c r="Q607" s="6">
        <v>44871</v>
      </c>
      <c r="S607" s="2" t="b">
        <v>0</v>
      </c>
      <c r="T607" s="2" t="s">
        <v>1681</v>
      </c>
    </row>
    <row r="608" spans="1:20" ht="14.25" customHeight="1">
      <c r="A608" s="2" t="s">
        <v>781</v>
      </c>
      <c r="B608" s="3" t="s">
        <v>1680</v>
      </c>
      <c r="C608" s="3"/>
      <c r="D608" s="2" t="s">
        <v>11</v>
      </c>
      <c r="E608" s="3" t="e">
        <f>SUMIFS('Billing Details'!T:T,'Billing Details'!D:D,'Billing Details'!$J$2,'Billing Details'!B:B,'Billing Details'!C608) * 100/ SUMIFS(I:I,'Billing Details'!D:D,'Billing Details'!$J$2,'Billing Details'!B:B,'Billing Details'!C608)</f>
        <v>#DIV/0!</v>
      </c>
      <c r="F608" s="2">
        <v>500</v>
      </c>
      <c r="G608" s="2">
        <v>1</v>
      </c>
      <c r="H608" s="2" t="s">
        <v>11</v>
      </c>
      <c r="I608" s="2">
        <f t="shared" si="9"/>
        <v>500</v>
      </c>
      <c r="J608" s="2"/>
      <c r="K608" s="2"/>
      <c r="L608" s="2"/>
      <c r="M608" s="2"/>
      <c r="N608" s="2"/>
      <c r="O608" s="2">
        <v>489</v>
      </c>
      <c r="P608" s="6">
        <v>44580</v>
      </c>
      <c r="Q608" s="6">
        <v>44582</v>
      </c>
      <c r="S608" s="2" t="b">
        <v>0</v>
      </c>
      <c r="T608" s="2" t="s">
        <v>1681</v>
      </c>
    </row>
    <row r="609" spans="1:20" ht="14.25" customHeight="1">
      <c r="A609" s="2" t="s">
        <v>782</v>
      </c>
      <c r="B609" s="3" t="s">
        <v>1684</v>
      </c>
      <c r="C609" s="3"/>
      <c r="D609" s="2" t="s">
        <v>11</v>
      </c>
      <c r="E609" s="3" t="e">
        <f>SUMIFS('Billing Details'!T:T,'Billing Details'!D:D,'Billing Details'!$J$2,'Billing Details'!B:B,'Billing Details'!C609) * 100/ SUMIFS(I:I,'Billing Details'!D:D,'Billing Details'!$J$2,'Billing Details'!B:B,'Billing Details'!C609)</f>
        <v>#DIV/0!</v>
      </c>
      <c r="F609" s="2">
        <v>3000</v>
      </c>
      <c r="G609" s="2">
        <v>7</v>
      </c>
      <c r="H609" s="2" t="s">
        <v>11</v>
      </c>
      <c r="I609" s="2">
        <f t="shared" si="9"/>
        <v>21000</v>
      </c>
      <c r="J609" s="2"/>
      <c r="K609" s="2"/>
      <c r="L609" s="2"/>
      <c r="M609" s="2"/>
      <c r="N609" s="2"/>
      <c r="O609" s="2">
        <v>421</v>
      </c>
      <c r="P609" s="6">
        <v>45396</v>
      </c>
      <c r="Q609" s="6">
        <v>45401</v>
      </c>
      <c r="R609" s="2" t="s">
        <v>1700</v>
      </c>
      <c r="S609" s="2" t="b">
        <v>1</v>
      </c>
      <c r="T609" s="2">
        <v>14377.929999999998</v>
      </c>
    </row>
    <row r="610" spans="1:20" ht="14.25" customHeight="1">
      <c r="A610" s="2" t="s">
        <v>783</v>
      </c>
      <c r="B610" s="3" t="s">
        <v>1693</v>
      </c>
      <c r="C610" s="3"/>
      <c r="D610" s="2" t="s">
        <v>51</v>
      </c>
      <c r="E610" s="3" t="e">
        <f>SUMIFS('Billing Details'!T:T,'Billing Details'!D:D,'Billing Details'!$J$2,'Billing Details'!B:B,'Billing Details'!C610) * 100/ SUMIFS(I:I,'Billing Details'!D:D,'Billing Details'!$J$2,'Billing Details'!B:B,'Billing Details'!C610)</f>
        <v>#DIV/0!</v>
      </c>
      <c r="F610" s="2" t="s">
        <v>1712</v>
      </c>
      <c r="G610" s="2">
        <v>3</v>
      </c>
      <c r="H610" s="2" t="s">
        <v>51</v>
      </c>
      <c r="I610" s="2">
        <f t="shared" si="9"/>
        <v>45000</v>
      </c>
      <c r="J610" s="2"/>
      <c r="K610" s="2"/>
      <c r="L610" s="2"/>
      <c r="M610" s="2"/>
      <c r="N610" s="2"/>
      <c r="O610" s="2">
        <v>134</v>
      </c>
      <c r="P610" s="6">
        <v>44959</v>
      </c>
      <c r="Q610" s="6">
        <v>44961</v>
      </c>
      <c r="R610" s="2" t="s">
        <v>1685</v>
      </c>
      <c r="S610" s="2" t="b">
        <v>1</v>
      </c>
      <c r="T610" s="2">
        <v>27291.27</v>
      </c>
    </row>
    <row r="611" spans="1:20" ht="14.25" customHeight="1">
      <c r="A611" s="2" t="s">
        <v>784</v>
      </c>
      <c r="B611" s="3" t="s">
        <v>1693</v>
      </c>
      <c r="C611" s="3"/>
      <c r="D611" s="2" t="s">
        <v>11</v>
      </c>
      <c r="E611" s="3" t="e">
        <f>SUMIFS('Billing Details'!T:T,'Billing Details'!D:D,'Billing Details'!$J$2,'Billing Details'!B:B,'Billing Details'!C611) * 100/ SUMIFS(I:I,'Billing Details'!D:D,'Billing Details'!$J$2,'Billing Details'!B:B,'Billing Details'!C611)</f>
        <v>#DIV/0!</v>
      </c>
      <c r="F611" s="2">
        <v>15000</v>
      </c>
      <c r="G611" s="2">
        <v>3</v>
      </c>
      <c r="H611" s="2" t="s">
        <v>11</v>
      </c>
      <c r="I611" s="2">
        <f t="shared" si="9"/>
        <v>45000</v>
      </c>
      <c r="J611" s="2"/>
      <c r="K611" s="2"/>
      <c r="L611" s="2"/>
      <c r="M611" s="2"/>
      <c r="N611" s="2"/>
      <c r="O611" s="2">
        <v>467</v>
      </c>
      <c r="P611" s="6">
        <v>43947</v>
      </c>
      <c r="Q611" s="6">
        <v>43951</v>
      </c>
      <c r="S611" s="2" t="b">
        <v>0</v>
      </c>
      <c r="T611" s="2" t="s">
        <v>1681</v>
      </c>
    </row>
    <row r="612" spans="1:20" ht="14.25" customHeight="1">
      <c r="A612" s="2" t="s">
        <v>785</v>
      </c>
      <c r="B612" s="3" t="s">
        <v>1707</v>
      </c>
      <c r="C612" s="3"/>
      <c r="D612" s="2" t="s">
        <v>51</v>
      </c>
      <c r="E612" s="3" t="e">
        <f>SUMIFS('Billing Details'!T:T,'Billing Details'!D:D,'Billing Details'!$J$2,'Billing Details'!B:B,'Billing Details'!C612) * 100/ SUMIFS(I:I,'Billing Details'!D:D,'Billing Details'!$J$2,'Billing Details'!B:B,'Billing Details'!C612)</f>
        <v>#DIV/0!</v>
      </c>
      <c r="F612" s="2">
        <v>100</v>
      </c>
      <c r="G612" s="2">
        <v>1</v>
      </c>
      <c r="H612" s="2" t="s">
        <v>51</v>
      </c>
      <c r="I612" s="2">
        <f t="shared" si="9"/>
        <v>100</v>
      </c>
      <c r="J612" s="2"/>
      <c r="K612" s="2"/>
      <c r="L612" s="2"/>
      <c r="M612" s="2"/>
      <c r="N612" s="2"/>
      <c r="O612" s="2">
        <v>178</v>
      </c>
      <c r="P612" s="6">
        <v>45398</v>
      </c>
      <c r="Q612" s="6">
        <v>45402</v>
      </c>
      <c r="R612" s="2" t="s">
        <v>1679</v>
      </c>
      <c r="S612" s="2" t="b">
        <v>1</v>
      </c>
      <c r="T612" s="2">
        <v>74.73</v>
      </c>
    </row>
    <row r="613" spans="1:20" ht="14.25" customHeight="1">
      <c r="A613" s="2" t="s">
        <v>786</v>
      </c>
      <c r="B613" s="3" t="s">
        <v>1693</v>
      </c>
      <c r="C613" s="3"/>
      <c r="D613" s="2" t="s">
        <v>11</v>
      </c>
      <c r="E613" s="3" t="e">
        <f>SUMIFS('Billing Details'!T:T,'Billing Details'!D:D,'Billing Details'!$J$2,'Billing Details'!B:B,'Billing Details'!C613) * 100/ SUMIFS(I:I,'Billing Details'!D:D,'Billing Details'!$J$2,'Billing Details'!B:B,'Billing Details'!C613)</f>
        <v>#DIV/0!</v>
      </c>
      <c r="F613" s="2" t="s">
        <v>1712</v>
      </c>
      <c r="G613" s="2">
        <v>3</v>
      </c>
      <c r="H613" s="2" t="s">
        <v>11</v>
      </c>
      <c r="I613" s="2">
        <f t="shared" si="9"/>
        <v>45000</v>
      </c>
      <c r="J613" s="2"/>
      <c r="K613" s="2"/>
      <c r="L613" s="2"/>
      <c r="M613" s="2"/>
      <c r="N613" s="2"/>
      <c r="O613" s="2">
        <v>376</v>
      </c>
      <c r="P613" s="6">
        <v>45016</v>
      </c>
      <c r="Q613" s="6">
        <v>45020</v>
      </c>
      <c r="R613" s="2" t="s">
        <v>1696</v>
      </c>
      <c r="S613" s="2" t="b">
        <v>1</v>
      </c>
      <c r="T613" s="2">
        <v>39937.17</v>
      </c>
    </row>
    <row r="614" spans="1:20" ht="14.25" customHeight="1">
      <c r="A614" s="2" t="s">
        <v>788</v>
      </c>
      <c r="B614" s="3" t="s">
        <v>1693</v>
      </c>
      <c r="C614" s="3"/>
      <c r="D614" s="2" t="s">
        <v>17</v>
      </c>
      <c r="E614" s="3" t="e">
        <f>SUMIFS('Billing Details'!T:T,'Billing Details'!D:D,'Billing Details'!$J$2,'Billing Details'!B:B,'Billing Details'!C614) * 100/ SUMIFS(I:I,'Billing Details'!D:D,'Billing Details'!$J$2,'Billing Details'!B:B,'Billing Details'!C614)</f>
        <v>#DIV/0!</v>
      </c>
      <c r="F614" s="2">
        <v>15000</v>
      </c>
      <c r="G614" s="2">
        <v>5</v>
      </c>
      <c r="H614" s="2" t="s">
        <v>17</v>
      </c>
      <c r="I614" s="2">
        <f t="shared" si="9"/>
        <v>75000</v>
      </c>
      <c r="J614" s="2"/>
      <c r="K614" s="2"/>
      <c r="L614" s="2"/>
      <c r="M614" s="2"/>
      <c r="N614" s="2"/>
      <c r="O614" s="2">
        <v>255</v>
      </c>
      <c r="P614" s="6">
        <v>43682</v>
      </c>
      <c r="Q614" s="6">
        <v>43686</v>
      </c>
      <c r="R614" s="2" t="s">
        <v>1700</v>
      </c>
      <c r="S614" s="2" t="b">
        <v>1</v>
      </c>
      <c r="T614" s="2">
        <v>39015.199999999997</v>
      </c>
    </row>
    <row r="615" spans="1:20" ht="14.25" customHeight="1">
      <c r="A615" s="2" t="s">
        <v>790</v>
      </c>
      <c r="B615" s="3" t="s">
        <v>1682</v>
      </c>
      <c r="C615" s="3"/>
      <c r="D615" s="2" t="s">
        <v>11</v>
      </c>
      <c r="E615" s="3" t="e">
        <f>SUMIFS('Billing Details'!T:T,'Billing Details'!D:D,'Billing Details'!$J$2,'Billing Details'!B:B,'Billing Details'!C615) * 100/ SUMIFS(I:I,'Billing Details'!D:D,'Billing Details'!$J$2,'Billing Details'!B:B,'Billing Details'!C615)</f>
        <v>#DIV/0!</v>
      </c>
      <c r="F615" s="2">
        <v>6000</v>
      </c>
      <c r="G615" s="2">
        <v>4</v>
      </c>
      <c r="H615" s="2" t="s">
        <v>11</v>
      </c>
      <c r="I615" s="2">
        <f t="shared" si="9"/>
        <v>24000</v>
      </c>
      <c r="J615" s="2"/>
      <c r="K615" s="2"/>
      <c r="L615" s="2"/>
      <c r="M615" s="2"/>
      <c r="N615" s="2"/>
      <c r="O615" s="2">
        <v>430</v>
      </c>
      <c r="P615" s="6">
        <v>43846</v>
      </c>
      <c r="Q615" s="6">
        <v>43851</v>
      </c>
      <c r="S615" s="2" t="b">
        <v>0</v>
      </c>
      <c r="T615" s="2" t="s">
        <v>1681</v>
      </c>
    </row>
    <row r="616" spans="1:20" ht="14.25" customHeight="1">
      <c r="A616" s="2" t="s">
        <v>791</v>
      </c>
      <c r="B616" s="3" t="s">
        <v>1688</v>
      </c>
      <c r="C616" s="3"/>
      <c r="D616" s="2" t="s">
        <v>17</v>
      </c>
      <c r="E616" s="3" t="e">
        <f>SUMIFS('Billing Details'!T:T,'Billing Details'!D:D,'Billing Details'!$J$2,'Billing Details'!B:B,'Billing Details'!C616) * 100/ SUMIFS(I:I,'Billing Details'!D:D,'Billing Details'!$J$2,'Billing Details'!B:B,'Billing Details'!C616)</f>
        <v>#DIV/0!</v>
      </c>
      <c r="F616" s="2" t="s">
        <v>1703</v>
      </c>
      <c r="G616" s="2">
        <v>4</v>
      </c>
      <c r="H616" s="2" t="s">
        <v>17</v>
      </c>
      <c r="I616" s="2">
        <f t="shared" si="9"/>
        <v>40000</v>
      </c>
      <c r="J616" s="2"/>
      <c r="K616" s="2"/>
      <c r="L616" s="2"/>
      <c r="M616" s="2"/>
      <c r="N616" s="2"/>
      <c r="O616" s="2">
        <v>259</v>
      </c>
      <c r="P616" s="6">
        <v>43971</v>
      </c>
      <c r="Q616" s="6">
        <v>43975</v>
      </c>
      <c r="R616" s="2" t="s">
        <v>1685</v>
      </c>
      <c r="S616" s="2" t="b">
        <v>1</v>
      </c>
      <c r="T616" s="2">
        <v>21460.080000000002</v>
      </c>
    </row>
    <row r="617" spans="1:20" ht="14.25" customHeight="1">
      <c r="A617" s="2" t="s">
        <v>792</v>
      </c>
      <c r="B617" s="3" t="s">
        <v>1699</v>
      </c>
      <c r="C617" s="3"/>
      <c r="D617" s="2" t="s">
        <v>51</v>
      </c>
      <c r="E617" s="3" t="e">
        <f>SUMIFS('Billing Details'!T:T,'Billing Details'!D:D,'Billing Details'!$J$2,'Billing Details'!B:B,'Billing Details'!C617) * 100/ SUMIFS(I:I,'Billing Details'!D:D,'Billing Details'!$J$2,'Billing Details'!B:B,'Billing Details'!C617)</f>
        <v>#DIV/0!</v>
      </c>
      <c r="F617" s="2" t="s">
        <v>1713</v>
      </c>
      <c r="G617" s="2">
        <v>10</v>
      </c>
      <c r="H617" s="2" t="s">
        <v>51</v>
      </c>
      <c r="I617" s="2">
        <f t="shared" si="9"/>
        <v>40000</v>
      </c>
      <c r="J617" s="2"/>
      <c r="K617" s="2"/>
      <c r="L617" s="2"/>
      <c r="M617" s="2"/>
      <c r="N617" s="2"/>
      <c r="O617" s="2">
        <v>375</v>
      </c>
      <c r="P617" s="6">
        <v>44960</v>
      </c>
      <c r="Q617" s="6">
        <v>44962</v>
      </c>
      <c r="R617" s="2" t="s">
        <v>1683</v>
      </c>
      <c r="S617" s="2" t="b">
        <v>1</v>
      </c>
      <c r="T617" s="2">
        <v>34573.9</v>
      </c>
    </row>
    <row r="618" spans="1:20" ht="14.25" customHeight="1">
      <c r="A618" s="2" t="s">
        <v>793</v>
      </c>
      <c r="B618" s="3" t="s">
        <v>1693</v>
      </c>
      <c r="C618" s="3"/>
      <c r="D618" s="2" t="s">
        <v>11</v>
      </c>
      <c r="E618" s="3" t="e">
        <f>SUMIFS('Billing Details'!T:T,'Billing Details'!D:D,'Billing Details'!$J$2,'Billing Details'!B:B,'Billing Details'!C618) * 100/ SUMIFS(I:I,'Billing Details'!D:D,'Billing Details'!$J$2,'Billing Details'!B:B,'Billing Details'!C618)</f>
        <v>#DIV/0!</v>
      </c>
      <c r="F618" s="2">
        <v>15000</v>
      </c>
      <c r="G618" s="2">
        <v>3</v>
      </c>
      <c r="H618" s="2" t="s">
        <v>11</v>
      </c>
      <c r="I618" s="2">
        <f t="shared" si="9"/>
        <v>45000</v>
      </c>
      <c r="J618" s="2"/>
      <c r="K618" s="2"/>
      <c r="L618" s="2"/>
      <c r="M618" s="2"/>
      <c r="N618" s="2"/>
      <c r="O618" s="2">
        <v>113</v>
      </c>
      <c r="P618" s="6">
        <v>45147</v>
      </c>
      <c r="Q618" s="6">
        <v>45151</v>
      </c>
      <c r="R618" s="2" t="s">
        <v>1683</v>
      </c>
      <c r="S618" s="2" t="b">
        <v>1</v>
      </c>
      <c r="T618" s="2">
        <v>23031.39</v>
      </c>
    </row>
    <row r="619" spans="1:20" ht="14.25" customHeight="1">
      <c r="A619" s="2" t="s">
        <v>794</v>
      </c>
      <c r="B619" s="3" t="s">
        <v>1687</v>
      </c>
      <c r="C619" s="3"/>
      <c r="D619" s="2" t="s">
        <v>11</v>
      </c>
      <c r="E619" s="3" t="e">
        <f>SUMIFS('Billing Details'!T:T,'Billing Details'!D:D,'Billing Details'!$J$2,'Billing Details'!B:B,'Billing Details'!C619) * 100/ SUMIFS(I:I,'Billing Details'!D:D,'Billing Details'!$J$2,'Billing Details'!B:B,'Billing Details'!C619)</f>
        <v>#DIV/0!</v>
      </c>
      <c r="F619" s="2">
        <v>1000</v>
      </c>
      <c r="G619" s="2">
        <v>3</v>
      </c>
      <c r="H619" s="2" t="s">
        <v>11</v>
      </c>
      <c r="I619" s="2">
        <f t="shared" si="9"/>
        <v>3000</v>
      </c>
      <c r="J619" s="2"/>
      <c r="K619" s="2"/>
      <c r="L619" s="2"/>
      <c r="M619" s="2"/>
      <c r="N619" s="2"/>
      <c r="O619" s="2">
        <v>325</v>
      </c>
      <c r="P619" s="6">
        <v>44479</v>
      </c>
      <c r="Q619" s="6">
        <v>44483</v>
      </c>
      <c r="R619" s="2" t="s">
        <v>1683</v>
      </c>
      <c r="S619" s="2" t="b">
        <v>1</v>
      </c>
      <c r="T619" s="2">
        <v>2212.29</v>
      </c>
    </row>
    <row r="620" spans="1:20" ht="14.25" customHeight="1">
      <c r="A620" s="2" t="s">
        <v>795</v>
      </c>
      <c r="B620" s="3" t="s">
        <v>1689</v>
      </c>
      <c r="C620" s="3"/>
      <c r="D620" s="2" t="s">
        <v>51</v>
      </c>
      <c r="E620" s="3" t="e">
        <f>SUMIFS('Billing Details'!T:T,'Billing Details'!D:D,'Billing Details'!$J$2,'Billing Details'!B:B,'Billing Details'!C620) * 100/ SUMIFS(I:I,'Billing Details'!D:D,'Billing Details'!$J$2,'Billing Details'!B:B,'Billing Details'!C620)</f>
        <v>#DIV/0!</v>
      </c>
      <c r="F620" s="2">
        <v>18000</v>
      </c>
      <c r="G620" s="2">
        <v>5</v>
      </c>
      <c r="H620" s="2" t="s">
        <v>51</v>
      </c>
      <c r="I620" s="2">
        <f t="shared" si="9"/>
        <v>90000</v>
      </c>
      <c r="J620" s="2"/>
      <c r="K620" s="2"/>
      <c r="L620" s="2"/>
      <c r="M620" s="2"/>
      <c r="N620" s="2"/>
      <c r="O620" s="2">
        <v>198</v>
      </c>
      <c r="P620" s="6">
        <v>44045</v>
      </c>
      <c r="Q620" s="6">
        <v>44047</v>
      </c>
      <c r="R620" s="2" t="s">
        <v>1683</v>
      </c>
      <c r="S620" s="2" t="b">
        <v>1</v>
      </c>
      <c r="T620" s="2">
        <v>75623.599999999991</v>
      </c>
    </row>
    <row r="621" spans="1:20" ht="14.25" customHeight="1">
      <c r="A621" s="2" t="s">
        <v>796</v>
      </c>
      <c r="B621" s="3" t="s">
        <v>1688</v>
      </c>
      <c r="C621" s="3"/>
      <c r="D621" s="2" t="s">
        <v>17</v>
      </c>
      <c r="E621" s="3" t="e">
        <f>SUMIFS('Billing Details'!T:T,'Billing Details'!D:D,'Billing Details'!$J$2,'Billing Details'!B:B,'Billing Details'!C621) * 100/ SUMIFS(I:I,'Billing Details'!D:D,'Billing Details'!$J$2,'Billing Details'!B:B,'Billing Details'!C621)</f>
        <v>#DIV/0!</v>
      </c>
      <c r="F621" s="2">
        <v>10000</v>
      </c>
      <c r="G621" s="2">
        <v>3</v>
      </c>
      <c r="H621" s="2" t="s">
        <v>17</v>
      </c>
      <c r="I621" s="2">
        <f t="shared" si="9"/>
        <v>30000</v>
      </c>
      <c r="J621" s="2"/>
      <c r="K621" s="2"/>
      <c r="L621" s="2"/>
      <c r="M621" s="2"/>
      <c r="N621" s="2"/>
      <c r="O621" s="2">
        <v>263</v>
      </c>
      <c r="P621" s="6">
        <v>44588</v>
      </c>
      <c r="Q621" s="6">
        <v>44594</v>
      </c>
      <c r="R621" s="2" t="s">
        <v>1700</v>
      </c>
      <c r="S621" s="2" t="b">
        <v>1</v>
      </c>
      <c r="T621" s="2">
        <v>20027.579999999998</v>
      </c>
    </row>
    <row r="622" spans="1:20" ht="14.25" customHeight="1">
      <c r="A622" s="2" t="s">
        <v>797</v>
      </c>
      <c r="B622" s="3" t="s">
        <v>1687</v>
      </c>
      <c r="C622" s="3"/>
      <c r="D622" s="2" t="s">
        <v>29</v>
      </c>
      <c r="E622" s="3" t="e">
        <f>SUMIFS('Billing Details'!T:T,'Billing Details'!D:D,'Billing Details'!$J$2,'Billing Details'!B:B,'Billing Details'!C622) * 100/ SUMIFS(I:I,'Billing Details'!D:D,'Billing Details'!$J$2,'Billing Details'!B:B,'Billing Details'!C622)</f>
        <v>#DIV/0!</v>
      </c>
      <c r="F622" s="2" t="s">
        <v>1711</v>
      </c>
      <c r="G622" s="2">
        <v>3</v>
      </c>
      <c r="H622" s="2" t="s">
        <v>29</v>
      </c>
      <c r="I622" s="2">
        <f t="shared" si="9"/>
        <v>3000</v>
      </c>
      <c r="J622" s="2"/>
      <c r="K622" s="2"/>
      <c r="L622" s="2"/>
      <c r="M622" s="2"/>
      <c r="N622" s="2"/>
      <c r="O622" s="2">
        <v>124</v>
      </c>
      <c r="P622" s="6">
        <v>43769</v>
      </c>
      <c r="Q622" s="6">
        <v>43771</v>
      </c>
      <c r="S622" s="2" t="b">
        <v>0</v>
      </c>
      <c r="T622" s="2" t="s">
        <v>1681</v>
      </c>
    </row>
    <row r="623" spans="1:20" ht="14.25" customHeight="1">
      <c r="A623" s="2" t="s">
        <v>798</v>
      </c>
      <c r="B623" s="3" t="s">
        <v>1687</v>
      </c>
      <c r="C623" s="3"/>
      <c r="D623" s="2" t="s">
        <v>29</v>
      </c>
      <c r="E623" s="3" t="e">
        <f>SUMIFS('Billing Details'!T:T,'Billing Details'!D:D,'Billing Details'!$J$2,'Billing Details'!B:B,'Billing Details'!C623) * 100/ SUMIFS(I:I,'Billing Details'!D:D,'Billing Details'!$J$2,'Billing Details'!B:B,'Billing Details'!C623)</f>
        <v>#DIV/0!</v>
      </c>
      <c r="F623" s="2" t="s">
        <v>1711</v>
      </c>
      <c r="G623" s="2">
        <v>3</v>
      </c>
      <c r="H623" s="2" t="s">
        <v>29</v>
      </c>
      <c r="I623" s="2">
        <f t="shared" si="9"/>
        <v>3000</v>
      </c>
      <c r="J623" s="2"/>
      <c r="K623" s="2"/>
      <c r="L623" s="2"/>
      <c r="M623" s="2"/>
      <c r="N623" s="2"/>
      <c r="O623" s="2">
        <v>188</v>
      </c>
      <c r="P623" s="6">
        <v>43829</v>
      </c>
      <c r="Q623" s="6">
        <v>43835</v>
      </c>
      <c r="S623" s="2" t="b">
        <v>0</v>
      </c>
      <c r="T623" s="2" t="s">
        <v>1681</v>
      </c>
    </row>
    <row r="624" spans="1:20" ht="14.25" customHeight="1">
      <c r="A624" s="2" t="s">
        <v>799</v>
      </c>
      <c r="B624" s="3" t="s">
        <v>1680</v>
      </c>
      <c r="C624" s="3"/>
      <c r="D624" s="2" t="s">
        <v>11</v>
      </c>
      <c r="E624" s="3" t="e">
        <f>SUMIFS('Billing Details'!T:T,'Billing Details'!D:D,'Billing Details'!$J$2,'Billing Details'!B:B,'Billing Details'!C624) * 100/ SUMIFS(I:I,'Billing Details'!D:D,'Billing Details'!$J$2,'Billing Details'!B:B,'Billing Details'!C624)</f>
        <v>#DIV/0!</v>
      </c>
      <c r="F624" s="2">
        <v>500</v>
      </c>
      <c r="G624" s="2">
        <v>1</v>
      </c>
      <c r="H624" s="2" t="s">
        <v>11</v>
      </c>
      <c r="I624" s="2">
        <f t="shared" si="9"/>
        <v>500</v>
      </c>
      <c r="J624" s="2"/>
      <c r="K624" s="2"/>
      <c r="L624" s="2"/>
      <c r="M624" s="2"/>
      <c r="N624" s="2"/>
      <c r="O624" s="2">
        <v>295</v>
      </c>
      <c r="P624" s="6">
        <v>45148</v>
      </c>
      <c r="Q624" s="6">
        <v>45153</v>
      </c>
      <c r="R624" s="2" t="s">
        <v>1683</v>
      </c>
      <c r="S624" s="2" t="b">
        <v>1</v>
      </c>
      <c r="T624" s="2">
        <v>377</v>
      </c>
    </row>
    <row r="625" spans="1:20" ht="14.25" customHeight="1">
      <c r="A625" s="2" t="s">
        <v>800</v>
      </c>
      <c r="B625" s="3" t="s">
        <v>1688</v>
      </c>
      <c r="C625" s="3"/>
      <c r="D625" s="2" t="s">
        <v>11</v>
      </c>
      <c r="E625" s="3" t="e">
        <f>SUMIFS('Billing Details'!T:T,'Billing Details'!D:D,'Billing Details'!$J$2,'Billing Details'!B:B,'Billing Details'!C625) * 100/ SUMIFS(I:I,'Billing Details'!D:D,'Billing Details'!$J$2,'Billing Details'!B:B,'Billing Details'!C625)</f>
        <v>#DIV/0!</v>
      </c>
      <c r="F625" s="2">
        <v>10000</v>
      </c>
      <c r="G625" s="2">
        <v>3</v>
      </c>
      <c r="H625" s="2" t="s">
        <v>11</v>
      </c>
      <c r="I625" s="2">
        <f t="shared" si="9"/>
        <v>30000</v>
      </c>
      <c r="J625" s="2"/>
      <c r="K625" s="2"/>
      <c r="L625" s="2"/>
      <c r="M625" s="2"/>
      <c r="N625" s="2"/>
      <c r="O625" s="2">
        <v>430</v>
      </c>
      <c r="P625" s="6">
        <v>45079</v>
      </c>
      <c r="Q625" s="6">
        <v>45082</v>
      </c>
      <c r="R625" s="2" t="s">
        <v>1683</v>
      </c>
      <c r="S625" s="2" t="b">
        <v>1</v>
      </c>
      <c r="T625" s="2">
        <v>18896.43</v>
      </c>
    </row>
    <row r="626" spans="1:20" ht="14.25" customHeight="1">
      <c r="A626" s="2" t="s">
        <v>802</v>
      </c>
      <c r="B626" s="3" t="s">
        <v>1689</v>
      </c>
      <c r="C626" s="3"/>
      <c r="D626" s="2" t="s">
        <v>11</v>
      </c>
      <c r="E626" s="3" t="e">
        <f>SUMIFS('Billing Details'!T:T,'Billing Details'!D:D,'Billing Details'!$J$2,'Billing Details'!B:B,'Billing Details'!C626) * 100/ SUMIFS(I:I,'Billing Details'!D:D,'Billing Details'!$J$2,'Billing Details'!B:B,'Billing Details'!C626)</f>
        <v>#DIV/0!</v>
      </c>
      <c r="F626" s="2">
        <v>18000</v>
      </c>
      <c r="G626" s="2">
        <v>5</v>
      </c>
      <c r="H626" s="2" t="s">
        <v>11</v>
      </c>
      <c r="I626" s="2">
        <f t="shared" si="9"/>
        <v>90000</v>
      </c>
      <c r="J626" s="2"/>
      <c r="K626" s="2"/>
      <c r="L626" s="2"/>
      <c r="M626" s="2"/>
      <c r="N626" s="2"/>
      <c r="O626" s="2">
        <v>101</v>
      </c>
      <c r="P626" s="6">
        <v>43718</v>
      </c>
      <c r="Q626" s="6">
        <v>43723</v>
      </c>
      <c r="R626" s="2" t="s">
        <v>1679</v>
      </c>
      <c r="S626" s="2" t="b">
        <v>1</v>
      </c>
      <c r="T626" s="2">
        <v>50164.899999999994</v>
      </c>
    </row>
    <row r="627" spans="1:20" ht="14.25" customHeight="1">
      <c r="A627" s="2" t="s">
        <v>803</v>
      </c>
      <c r="B627" s="3" t="s">
        <v>1687</v>
      </c>
      <c r="C627" s="3"/>
      <c r="D627" s="2" t="s">
        <v>29</v>
      </c>
      <c r="E627" s="3" t="e">
        <f>SUMIFS('Billing Details'!T:T,'Billing Details'!D:D,'Billing Details'!$J$2,'Billing Details'!B:B,'Billing Details'!C627) * 100/ SUMIFS(I:I,'Billing Details'!D:D,'Billing Details'!$J$2,'Billing Details'!B:B,'Billing Details'!C627)</f>
        <v>#DIV/0!</v>
      </c>
      <c r="F627" s="2" t="s">
        <v>1711</v>
      </c>
      <c r="G627" s="2">
        <v>4</v>
      </c>
      <c r="H627" s="2" t="s">
        <v>29</v>
      </c>
      <c r="I627" s="2">
        <f t="shared" si="9"/>
        <v>4000</v>
      </c>
      <c r="J627" s="2"/>
      <c r="K627" s="2"/>
      <c r="L627" s="2"/>
      <c r="M627" s="2"/>
      <c r="N627" s="2"/>
      <c r="O627" s="2">
        <v>429</v>
      </c>
      <c r="P627" s="6">
        <v>44390</v>
      </c>
      <c r="Q627" s="6">
        <v>44393</v>
      </c>
      <c r="R627" s="2" t="s">
        <v>1696</v>
      </c>
      <c r="S627" s="2" t="b">
        <v>1</v>
      </c>
      <c r="T627" s="2">
        <v>3414.52</v>
      </c>
    </row>
    <row r="628" spans="1:20" ht="14.25" customHeight="1">
      <c r="A628" s="2" t="s">
        <v>804</v>
      </c>
      <c r="B628" s="3" t="s">
        <v>1694</v>
      </c>
      <c r="C628" s="3"/>
      <c r="D628" s="2" t="s">
        <v>51</v>
      </c>
      <c r="E628" s="3" t="e">
        <f>SUMIFS('Billing Details'!T:T,'Billing Details'!D:D,'Billing Details'!$J$2,'Billing Details'!B:B,'Billing Details'!C628) * 100/ SUMIFS(I:I,'Billing Details'!D:D,'Billing Details'!$J$2,'Billing Details'!B:B,'Billing Details'!C628)</f>
        <v>#DIV/0!</v>
      </c>
      <c r="F628" s="2">
        <v>2000</v>
      </c>
      <c r="G628" s="2">
        <v>6</v>
      </c>
      <c r="H628" s="2" t="s">
        <v>51</v>
      </c>
      <c r="I628" s="2">
        <f t="shared" si="9"/>
        <v>12000</v>
      </c>
      <c r="J628" s="2"/>
      <c r="K628" s="2"/>
      <c r="L628" s="2"/>
      <c r="M628" s="2"/>
      <c r="N628" s="2"/>
      <c r="O628" s="2">
        <v>156</v>
      </c>
      <c r="P628" s="6">
        <v>44184</v>
      </c>
      <c r="Q628" s="6">
        <v>44187</v>
      </c>
      <c r="S628" s="2" t="b">
        <v>0</v>
      </c>
      <c r="T628" s="2" t="s">
        <v>1681</v>
      </c>
    </row>
    <row r="629" spans="1:20" ht="14.25" customHeight="1">
      <c r="A629" s="2" t="s">
        <v>806</v>
      </c>
      <c r="B629" s="3" t="s">
        <v>1697</v>
      </c>
      <c r="C629" s="3"/>
      <c r="D629" s="2" t="s">
        <v>17</v>
      </c>
      <c r="E629" s="3" t="e">
        <f>SUMIFS('Billing Details'!T:T,'Billing Details'!D:D,'Billing Details'!$J$2,'Billing Details'!B:B,'Billing Details'!C629) * 100/ SUMIFS(I:I,'Billing Details'!D:D,'Billing Details'!$J$2,'Billing Details'!B:B,'Billing Details'!C629)</f>
        <v>#DIV/0!</v>
      </c>
      <c r="F629" s="2">
        <v>20000</v>
      </c>
      <c r="G629" s="2">
        <v>12</v>
      </c>
      <c r="H629" s="2" t="s">
        <v>17</v>
      </c>
      <c r="I629" s="2">
        <f t="shared" si="9"/>
        <v>240000</v>
      </c>
      <c r="J629" s="2"/>
      <c r="K629" s="2"/>
      <c r="L629" s="2"/>
      <c r="M629" s="2"/>
      <c r="N629" s="2"/>
      <c r="O629" s="2">
        <v>174</v>
      </c>
      <c r="P629" s="6">
        <v>44804</v>
      </c>
      <c r="Q629" s="6">
        <v>44808</v>
      </c>
      <c r="R629" s="2" t="s">
        <v>1700</v>
      </c>
      <c r="S629" s="2" t="b">
        <v>1</v>
      </c>
      <c r="T629" s="2">
        <v>152671.08000000002</v>
      </c>
    </row>
    <row r="630" spans="1:20" ht="14.25" customHeight="1">
      <c r="A630" s="2" t="s">
        <v>807</v>
      </c>
      <c r="B630" s="3" t="s">
        <v>1693</v>
      </c>
      <c r="C630" s="3"/>
      <c r="D630" s="2" t="s">
        <v>11</v>
      </c>
      <c r="E630" s="3" t="e">
        <f>SUMIFS('Billing Details'!T:T,'Billing Details'!D:D,'Billing Details'!$J$2,'Billing Details'!B:B,'Billing Details'!C630) * 100/ SUMIFS(I:I,'Billing Details'!D:D,'Billing Details'!$J$2,'Billing Details'!B:B,'Billing Details'!C630)</f>
        <v>#DIV/0!</v>
      </c>
      <c r="F630" s="2" t="s">
        <v>1712</v>
      </c>
      <c r="G630" s="2">
        <v>5</v>
      </c>
      <c r="H630" s="2" t="s">
        <v>11</v>
      </c>
      <c r="I630" s="2">
        <f t="shared" si="9"/>
        <v>75000</v>
      </c>
      <c r="J630" s="2"/>
      <c r="K630" s="2"/>
      <c r="L630" s="2"/>
      <c r="M630" s="2"/>
      <c r="N630" s="2"/>
      <c r="O630" s="2">
        <v>500</v>
      </c>
      <c r="P630" s="6">
        <v>44096</v>
      </c>
      <c r="Q630" s="6">
        <v>44102</v>
      </c>
      <c r="S630" s="2" t="b">
        <v>0</v>
      </c>
      <c r="T630" s="2" t="s">
        <v>1681</v>
      </c>
    </row>
    <row r="631" spans="1:20" ht="14.25" customHeight="1">
      <c r="A631" s="2" t="s">
        <v>809</v>
      </c>
      <c r="B631" s="3" t="s">
        <v>1707</v>
      </c>
      <c r="C631" s="3"/>
      <c r="D631" s="2" t="s">
        <v>29</v>
      </c>
      <c r="E631" s="3" t="e">
        <f>SUMIFS('Billing Details'!T:T,'Billing Details'!D:D,'Billing Details'!$J$2,'Billing Details'!B:B,'Billing Details'!C631) * 100/ SUMIFS(I:I,'Billing Details'!D:D,'Billing Details'!$J$2,'Billing Details'!B:B,'Billing Details'!C631)</f>
        <v>#DIV/0!</v>
      </c>
      <c r="F631" s="2">
        <v>100</v>
      </c>
      <c r="G631" s="2">
        <v>1</v>
      </c>
      <c r="H631" s="2" t="s">
        <v>29</v>
      </c>
      <c r="I631" s="2">
        <f t="shared" si="9"/>
        <v>100</v>
      </c>
      <c r="J631" s="2"/>
      <c r="K631" s="2"/>
      <c r="L631" s="2"/>
      <c r="M631" s="2"/>
      <c r="N631" s="2"/>
      <c r="O631" s="2">
        <v>121</v>
      </c>
      <c r="P631" s="6">
        <v>45034</v>
      </c>
      <c r="Q631" s="6">
        <v>45038</v>
      </c>
      <c r="R631" s="2" t="s">
        <v>1683</v>
      </c>
      <c r="S631" s="2" t="b">
        <v>1</v>
      </c>
      <c r="T631" s="2">
        <v>50.16</v>
      </c>
    </row>
    <row r="632" spans="1:20" ht="14.25" customHeight="1">
      <c r="A632" s="2" t="s">
        <v>810</v>
      </c>
      <c r="B632" s="3" t="s">
        <v>1693</v>
      </c>
      <c r="C632" s="3"/>
      <c r="D632" s="2" t="s">
        <v>17</v>
      </c>
      <c r="E632" s="3" t="e">
        <f>SUMIFS('Billing Details'!T:T,'Billing Details'!D:D,'Billing Details'!$J$2,'Billing Details'!B:B,'Billing Details'!C632) * 100/ SUMIFS(I:I,'Billing Details'!D:D,'Billing Details'!$J$2,'Billing Details'!B:B,'Billing Details'!C632)</f>
        <v>#DIV/0!</v>
      </c>
      <c r="F632" s="2">
        <v>15000</v>
      </c>
      <c r="G632" s="2">
        <v>3</v>
      </c>
      <c r="H632" s="2" t="s">
        <v>17</v>
      </c>
      <c r="I632" s="2">
        <f t="shared" si="9"/>
        <v>45000</v>
      </c>
      <c r="J632" s="2"/>
      <c r="K632" s="2"/>
      <c r="L632" s="2"/>
      <c r="M632" s="2"/>
      <c r="N632" s="2"/>
      <c r="O632" s="2">
        <v>310</v>
      </c>
      <c r="P632" s="6">
        <v>44546</v>
      </c>
      <c r="Q632" s="6">
        <v>44549</v>
      </c>
      <c r="R632" s="2" t="s">
        <v>1685</v>
      </c>
      <c r="S632" s="2" t="b">
        <v>1</v>
      </c>
      <c r="T632" s="2">
        <v>25246.350000000002</v>
      </c>
    </row>
    <row r="633" spans="1:20" ht="14.25" customHeight="1">
      <c r="A633" s="2" t="s">
        <v>811</v>
      </c>
      <c r="B633" s="3" t="s">
        <v>1692</v>
      </c>
      <c r="C633" s="3"/>
      <c r="D633" s="2" t="s">
        <v>51</v>
      </c>
      <c r="E633" s="3" t="e">
        <f>SUMIFS('Billing Details'!T:T,'Billing Details'!D:D,'Billing Details'!$J$2,'Billing Details'!B:B,'Billing Details'!C633) * 100/ SUMIFS(I:I,'Billing Details'!D:D,'Billing Details'!$J$2,'Billing Details'!B:B,'Billing Details'!C633)</f>
        <v>#DIV/0!</v>
      </c>
      <c r="F633" s="2">
        <v>8000</v>
      </c>
      <c r="G633" s="2">
        <v>2</v>
      </c>
      <c r="H633" s="2" t="s">
        <v>51</v>
      </c>
      <c r="I633" s="2">
        <f t="shared" si="9"/>
        <v>16000</v>
      </c>
      <c r="J633" s="2"/>
      <c r="K633" s="2"/>
      <c r="L633" s="2"/>
      <c r="M633" s="2"/>
      <c r="N633" s="2"/>
      <c r="O633" s="2">
        <v>429</v>
      </c>
      <c r="P633" s="6">
        <v>44501</v>
      </c>
      <c r="Q633" s="6">
        <v>44507</v>
      </c>
      <c r="R633" s="2" t="s">
        <v>1679</v>
      </c>
      <c r="S633" s="2" t="b">
        <v>1</v>
      </c>
      <c r="T633" s="2">
        <v>12849.12</v>
      </c>
    </row>
    <row r="634" spans="1:20" ht="14.25" customHeight="1">
      <c r="A634" s="2" t="s">
        <v>812</v>
      </c>
      <c r="B634" s="3" t="s">
        <v>1691</v>
      </c>
      <c r="C634" s="3"/>
      <c r="D634" s="2" t="s">
        <v>11</v>
      </c>
      <c r="E634" s="3" t="e">
        <f>SUMIFS('Billing Details'!T:T,'Billing Details'!D:D,'Billing Details'!$J$2,'Billing Details'!B:B,'Billing Details'!C634) * 100/ SUMIFS(I:I,'Billing Details'!D:D,'Billing Details'!$J$2,'Billing Details'!B:B,'Billing Details'!C634)</f>
        <v>#DIV/0!</v>
      </c>
      <c r="F634" s="2">
        <v>25000</v>
      </c>
      <c r="G634" s="2">
        <v>12</v>
      </c>
      <c r="H634" s="2" t="s">
        <v>11</v>
      </c>
      <c r="I634" s="2">
        <f t="shared" si="9"/>
        <v>300000</v>
      </c>
      <c r="J634" s="2"/>
      <c r="K634" s="2"/>
      <c r="L634" s="2"/>
      <c r="M634" s="2"/>
      <c r="N634" s="2"/>
      <c r="O634" s="2">
        <v>172</v>
      </c>
      <c r="P634" s="6">
        <v>44543</v>
      </c>
      <c r="Q634" s="6">
        <v>44549</v>
      </c>
      <c r="R634" s="2" t="s">
        <v>1683</v>
      </c>
      <c r="S634" s="2" t="b">
        <v>1</v>
      </c>
      <c r="T634" s="2">
        <v>150218.16</v>
      </c>
    </row>
    <row r="635" spans="1:20" ht="14.25" customHeight="1">
      <c r="A635" s="2" t="s">
        <v>813</v>
      </c>
      <c r="B635" s="3" t="s">
        <v>1680</v>
      </c>
      <c r="C635" s="3"/>
      <c r="D635" s="2" t="s">
        <v>11</v>
      </c>
      <c r="E635" s="3" t="e">
        <f>SUMIFS('Billing Details'!T:T,'Billing Details'!D:D,'Billing Details'!$J$2,'Billing Details'!B:B,'Billing Details'!C635) * 100/ SUMIFS(I:I,'Billing Details'!D:D,'Billing Details'!$J$2,'Billing Details'!B:B,'Billing Details'!C635)</f>
        <v>#DIV/0!</v>
      </c>
      <c r="F635" s="2">
        <v>500</v>
      </c>
      <c r="G635" s="2">
        <v>1</v>
      </c>
      <c r="H635" s="2" t="s">
        <v>11</v>
      </c>
      <c r="I635" s="2">
        <f t="shared" si="9"/>
        <v>500</v>
      </c>
      <c r="J635" s="2"/>
      <c r="K635" s="2"/>
      <c r="L635" s="2"/>
      <c r="M635" s="2"/>
      <c r="N635" s="2"/>
      <c r="O635" s="2">
        <v>469</v>
      </c>
      <c r="P635" s="6">
        <v>45322</v>
      </c>
      <c r="Q635" s="6">
        <v>45328</v>
      </c>
      <c r="S635" s="2" t="b">
        <v>0</v>
      </c>
      <c r="T635" s="2" t="s">
        <v>1681</v>
      </c>
    </row>
    <row r="636" spans="1:20" ht="14.25" customHeight="1">
      <c r="A636" s="2" t="s">
        <v>814</v>
      </c>
      <c r="B636" s="3" t="s">
        <v>1684</v>
      </c>
      <c r="C636" s="3"/>
      <c r="D636" s="2" t="s">
        <v>29</v>
      </c>
      <c r="E636" s="3" t="e">
        <f>SUMIFS('Billing Details'!T:T,'Billing Details'!D:D,'Billing Details'!$J$2,'Billing Details'!B:B,'Billing Details'!C636) * 100/ SUMIFS(I:I,'Billing Details'!D:D,'Billing Details'!$J$2,'Billing Details'!B:B,'Billing Details'!C636)</f>
        <v>#DIV/0!</v>
      </c>
      <c r="F636" s="2">
        <v>3000</v>
      </c>
      <c r="G636" s="2">
        <v>7</v>
      </c>
      <c r="H636" s="2" t="s">
        <v>29</v>
      </c>
      <c r="I636" s="2">
        <f t="shared" si="9"/>
        <v>21000</v>
      </c>
      <c r="J636" s="2"/>
      <c r="K636" s="2"/>
      <c r="L636" s="2"/>
      <c r="M636" s="2"/>
      <c r="N636" s="2"/>
      <c r="O636" s="2">
        <v>447</v>
      </c>
      <c r="P636" s="6">
        <v>45090</v>
      </c>
      <c r="Q636" s="6">
        <v>45095</v>
      </c>
      <c r="R636" s="2" t="s">
        <v>1683</v>
      </c>
      <c r="S636" s="2" t="b">
        <v>1</v>
      </c>
      <c r="T636" s="2">
        <v>13295.94</v>
      </c>
    </row>
    <row r="637" spans="1:20" ht="14.25" customHeight="1">
      <c r="A637" s="2" t="s">
        <v>815</v>
      </c>
      <c r="B637" s="3" t="s">
        <v>1687</v>
      </c>
      <c r="C637" s="3"/>
      <c r="D637" s="2" t="s">
        <v>11</v>
      </c>
      <c r="E637" s="3" t="e">
        <f>SUMIFS('Billing Details'!T:T,'Billing Details'!D:D,'Billing Details'!$J$2,'Billing Details'!B:B,'Billing Details'!C637) * 100/ SUMIFS(I:I,'Billing Details'!D:D,'Billing Details'!$J$2,'Billing Details'!B:B,'Billing Details'!C637)</f>
        <v>#DIV/0!</v>
      </c>
      <c r="F637" s="2">
        <v>1000</v>
      </c>
      <c r="G637" s="2">
        <v>3</v>
      </c>
      <c r="H637" s="2" t="s">
        <v>11</v>
      </c>
      <c r="I637" s="2">
        <f t="shared" si="9"/>
        <v>3000</v>
      </c>
      <c r="J637" s="2"/>
      <c r="K637" s="2"/>
      <c r="L637" s="2"/>
      <c r="M637" s="2"/>
      <c r="N637" s="2"/>
      <c r="O637" s="2">
        <v>385</v>
      </c>
      <c r="P637" s="6">
        <v>43953</v>
      </c>
      <c r="Q637" s="6">
        <v>43955</v>
      </c>
      <c r="R637" s="2" t="s">
        <v>1700</v>
      </c>
      <c r="S637" s="2" t="b">
        <v>1</v>
      </c>
      <c r="T637" s="2">
        <v>1702.98</v>
      </c>
    </row>
    <row r="638" spans="1:20" ht="14.25" customHeight="1">
      <c r="A638" s="2" t="s">
        <v>816</v>
      </c>
      <c r="B638" s="3" t="s">
        <v>1693</v>
      </c>
      <c r="C638" s="3"/>
      <c r="D638" s="2" t="s">
        <v>11</v>
      </c>
      <c r="E638" s="3" t="e">
        <f>SUMIFS('Billing Details'!T:T,'Billing Details'!D:D,'Billing Details'!$J$2,'Billing Details'!B:B,'Billing Details'!C638) * 100/ SUMIFS(I:I,'Billing Details'!D:D,'Billing Details'!$J$2,'Billing Details'!B:B,'Billing Details'!C638)</f>
        <v>#DIV/0!</v>
      </c>
      <c r="F638" s="2" t="s">
        <v>1712</v>
      </c>
      <c r="G638" s="2">
        <v>5</v>
      </c>
      <c r="H638" s="2" t="s">
        <v>11</v>
      </c>
      <c r="I638" s="2">
        <f t="shared" si="9"/>
        <v>75000</v>
      </c>
      <c r="J638" s="2"/>
      <c r="K638" s="2"/>
      <c r="L638" s="2"/>
      <c r="M638" s="2"/>
      <c r="N638" s="2"/>
      <c r="O638" s="2">
        <v>229</v>
      </c>
      <c r="P638" s="6">
        <v>43622</v>
      </c>
      <c r="Q638" s="6">
        <v>43627</v>
      </c>
      <c r="R638" s="2" t="s">
        <v>1683</v>
      </c>
      <c r="S638" s="2" t="b">
        <v>1</v>
      </c>
      <c r="T638" s="2">
        <v>43878.649999999994</v>
      </c>
    </row>
    <row r="639" spans="1:20" ht="14.25" customHeight="1">
      <c r="A639" s="2" t="s">
        <v>817</v>
      </c>
      <c r="B639" s="3" t="s">
        <v>1694</v>
      </c>
      <c r="C639" s="3"/>
      <c r="D639" s="2" t="s">
        <v>17</v>
      </c>
      <c r="E639" s="3" t="e">
        <f>SUMIFS('Billing Details'!T:T,'Billing Details'!D:D,'Billing Details'!$J$2,'Billing Details'!B:B,'Billing Details'!C639) * 100/ SUMIFS(I:I,'Billing Details'!D:D,'Billing Details'!$J$2,'Billing Details'!B:B,'Billing Details'!C639)</f>
        <v>#DIV/0!</v>
      </c>
      <c r="F639" s="2">
        <v>2000</v>
      </c>
      <c r="G639" s="2">
        <v>6</v>
      </c>
      <c r="H639" s="2" t="s">
        <v>17</v>
      </c>
      <c r="I639" s="2">
        <f t="shared" si="9"/>
        <v>12000</v>
      </c>
      <c r="J639" s="2"/>
      <c r="K639" s="2"/>
      <c r="L639" s="2"/>
      <c r="M639" s="2"/>
      <c r="N639" s="2"/>
      <c r="O639" s="2">
        <v>430</v>
      </c>
      <c r="P639" s="6">
        <v>44892</v>
      </c>
      <c r="Q639" s="6">
        <v>44897</v>
      </c>
      <c r="R639" s="2" t="s">
        <v>1679</v>
      </c>
      <c r="S639" s="2" t="b">
        <v>1</v>
      </c>
      <c r="T639" s="2">
        <v>8131.7999999999993</v>
      </c>
    </row>
    <row r="640" spans="1:20" ht="14.25" customHeight="1">
      <c r="A640" s="2" t="s">
        <v>818</v>
      </c>
      <c r="B640" s="3" t="s">
        <v>1688</v>
      </c>
      <c r="C640" s="3"/>
      <c r="D640" s="2" t="s">
        <v>17</v>
      </c>
      <c r="E640" s="3" t="e">
        <f>SUMIFS('Billing Details'!T:T,'Billing Details'!D:D,'Billing Details'!$J$2,'Billing Details'!B:B,'Billing Details'!C640) * 100/ SUMIFS(I:I,'Billing Details'!D:D,'Billing Details'!$J$2,'Billing Details'!B:B,'Billing Details'!C640)</f>
        <v>#DIV/0!</v>
      </c>
      <c r="F640" s="2">
        <v>10000</v>
      </c>
      <c r="G640" s="2">
        <v>3</v>
      </c>
      <c r="H640" s="2" t="s">
        <v>17</v>
      </c>
      <c r="I640" s="2">
        <f t="shared" si="9"/>
        <v>30000</v>
      </c>
      <c r="J640" s="2"/>
      <c r="K640" s="2"/>
      <c r="L640" s="2"/>
      <c r="M640" s="2"/>
      <c r="N640" s="2"/>
      <c r="O640" s="2">
        <v>140</v>
      </c>
      <c r="P640" s="6">
        <v>45250</v>
      </c>
      <c r="Q640" s="6">
        <v>45254</v>
      </c>
      <c r="R640" s="2" t="s">
        <v>1696</v>
      </c>
      <c r="S640" s="2" t="b">
        <v>1</v>
      </c>
      <c r="T640" s="2">
        <v>16801.439999999999</v>
      </c>
    </row>
    <row r="641" spans="1:20" ht="14.25" customHeight="1">
      <c r="A641" s="2" t="s">
        <v>820</v>
      </c>
      <c r="B641" s="3" t="s">
        <v>1684</v>
      </c>
      <c r="C641" s="3"/>
      <c r="D641" s="2" t="s">
        <v>17</v>
      </c>
      <c r="E641" s="3" t="e">
        <f>SUMIFS('Billing Details'!T:T,'Billing Details'!D:D,'Billing Details'!$J$2,'Billing Details'!B:B,'Billing Details'!C641) * 100/ SUMIFS(I:I,'Billing Details'!D:D,'Billing Details'!$J$2,'Billing Details'!B:B,'Billing Details'!C641)</f>
        <v>#DIV/0!</v>
      </c>
      <c r="F641" s="2" t="s">
        <v>1702</v>
      </c>
      <c r="G641" s="2">
        <v>6</v>
      </c>
      <c r="H641" s="2" t="s">
        <v>17</v>
      </c>
      <c r="I641" s="2">
        <f t="shared" si="9"/>
        <v>18000</v>
      </c>
      <c r="J641" s="2"/>
      <c r="K641" s="2"/>
      <c r="L641" s="2"/>
      <c r="M641" s="2"/>
      <c r="N641" s="2"/>
      <c r="O641" s="2">
        <v>460</v>
      </c>
      <c r="P641" s="6">
        <v>44826</v>
      </c>
      <c r="Q641" s="6">
        <v>44832</v>
      </c>
      <c r="S641" s="2" t="b">
        <v>0</v>
      </c>
      <c r="T641" s="2" t="s">
        <v>1681</v>
      </c>
    </row>
    <row r="642" spans="1:20" ht="14.25" customHeight="1">
      <c r="A642" s="2" t="s">
        <v>821</v>
      </c>
      <c r="B642" s="3" t="s">
        <v>1691</v>
      </c>
      <c r="C642" s="3"/>
      <c r="D642" s="2" t="s">
        <v>51</v>
      </c>
      <c r="E642" s="3" t="e">
        <f>SUMIFS('Billing Details'!T:T,'Billing Details'!D:D,'Billing Details'!$J$2,'Billing Details'!B:B,'Billing Details'!C642) * 100/ SUMIFS(I:I,'Billing Details'!D:D,'Billing Details'!$J$2,'Billing Details'!B:B,'Billing Details'!C642)</f>
        <v>#DIV/0!</v>
      </c>
      <c r="F642" s="2">
        <v>25000</v>
      </c>
      <c r="G642" s="2">
        <v>10</v>
      </c>
      <c r="H642" s="2" t="s">
        <v>51</v>
      </c>
      <c r="I642" s="2">
        <f t="shared" si="9"/>
        <v>250000</v>
      </c>
      <c r="J642" s="2"/>
      <c r="K642" s="2"/>
      <c r="L642" s="2"/>
      <c r="M642" s="2"/>
      <c r="N642" s="2"/>
      <c r="O642" s="2">
        <v>211</v>
      </c>
      <c r="P642" s="6">
        <v>45314</v>
      </c>
      <c r="Q642" s="6">
        <v>45319</v>
      </c>
      <c r="R642" s="2" t="s">
        <v>1685</v>
      </c>
      <c r="S642" s="2" t="b">
        <v>1</v>
      </c>
      <c r="T642" s="2">
        <v>144130.1</v>
      </c>
    </row>
    <row r="643" spans="1:20" ht="14.25" customHeight="1">
      <c r="A643" s="2" t="s">
        <v>822</v>
      </c>
      <c r="B643" s="3" t="s">
        <v>1692</v>
      </c>
      <c r="C643" s="3"/>
      <c r="D643" s="2" t="s">
        <v>11</v>
      </c>
      <c r="E643" s="3" t="e">
        <f>SUMIFS('Billing Details'!T:T,'Billing Details'!D:D,'Billing Details'!$J$2,'Billing Details'!B:B,'Billing Details'!C643) * 100/ SUMIFS(I:I,'Billing Details'!D:D,'Billing Details'!$J$2,'Billing Details'!B:B,'Billing Details'!C643)</f>
        <v>#DIV/0!</v>
      </c>
      <c r="F643" s="2" t="s">
        <v>1704</v>
      </c>
      <c r="G643" s="2">
        <v>2</v>
      </c>
      <c r="H643" s="2" t="s">
        <v>11</v>
      </c>
      <c r="I643" s="2">
        <f t="shared" ref="I643:I706" si="10">F643*G643</f>
        <v>16000</v>
      </c>
      <c r="J643" s="2"/>
      <c r="K643" s="2"/>
      <c r="L643" s="2"/>
      <c r="M643" s="2"/>
      <c r="N643" s="2"/>
      <c r="O643" s="2">
        <v>208</v>
      </c>
      <c r="P643" s="6">
        <v>43834</v>
      </c>
      <c r="Q643" s="6">
        <v>43837</v>
      </c>
      <c r="R643" s="2" t="s">
        <v>1679</v>
      </c>
      <c r="S643" s="2" t="b">
        <v>1</v>
      </c>
      <c r="T643" s="2">
        <v>10594.86</v>
      </c>
    </row>
    <row r="644" spans="1:20" ht="14.25" customHeight="1">
      <c r="A644" s="2" t="s">
        <v>823</v>
      </c>
      <c r="B644" s="3" t="s">
        <v>1694</v>
      </c>
      <c r="C644" s="3"/>
      <c r="D644" s="2" t="s">
        <v>17</v>
      </c>
      <c r="E644" s="3" t="e">
        <f>SUMIFS('Billing Details'!T:T,'Billing Details'!D:D,'Billing Details'!$J$2,'Billing Details'!B:B,'Billing Details'!C644) * 100/ SUMIFS(I:I,'Billing Details'!D:D,'Billing Details'!$J$2,'Billing Details'!B:B,'Billing Details'!C644)</f>
        <v>#DIV/0!</v>
      </c>
      <c r="F644" s="2">
        <v>2000</v>
      </c>
      <c r="G644" s="2">
        <v>5</v>
      </c>
      <c r="H644" s="2" t="s">
        <v>17</v>
      </c>
      <c r="I644" s="2">
        <f t="shared" si="10"/>
        <v>10000</v>
      </c>
      <c r="J644" s="2"/>
      <c r="K644" s="2"/>
      <c r="L644" s="2"/>
      <c r="M644" s="2"/>
      <c r="N644" s="2"/>
      <c r="O644" s="2">
        <v>231</v>
      </c>
      <c r="P644" s="6">
        <v>43941</v>
      </c>
      <c r="Q644" s="6">
        <v>43947</v>
      </c>
      <c r="S644" s="2" t="b">
        <v>0</v>
      </c>
      <c r="T644" s="2" t="s">
        <v>1681</v>
      </c>
    </row>
    <row r="645" spans="1:20" ht="14.25" customHeight="1">
      <c r="A645" s="2" t="s">
        <v>824</v>
      </c>
      <c r="B645" s="3" t="s">
        <v>1697</v>
      </c>
      <c r="C645" s="3"/>
      <c r="D645" s="2" t="s">
        <v>17</v>
      </c>
      <c r="E645" s="3" t="e">
        <f>SUMIFS('Billing Details'!T:T,'Billing Details'!D:D,'Billing Details'!$J$2,'Billing Details'!B:B,'Billing Details'!C645) * 100/ SUMIFS(I:I,'Billing Details'!D:D,'Billing Details'!$J$2,'Billing Details'!B:B,'Billing Details'!C645)</f>
        <v>#DIV/0!</v>
      </c>
      <c r="F645" s="2">
        <v>20000</v>
      </c>
      <c r="G645" s="2">
        <v>10</v>
      </c>
      <c r="H645" s="2" t="s">
        <v>17</v>
      </c>
      <c r="I645" s="2">
        <f t="shared" si="10"/>
        <v>200000</v>
      </c>
      <c r="J645" s="2"/>
      <c r="K645" s="2"/>
      <c r="L645" s="2"/>
      <c r="M645" s="2"/>
      <c r="N645" s="2"/>
      <c r="O645" s="2">
        <v>399</v>
      </c>
      <c r="P645" s="6">
        <v>43922</v>
      </c>
      <c r="Q645" s="6">
        <v>43924</v>
      </c>
      <c r="S645" s="2" t="b">
        <v>0</v>
      </c>
      <c r="T645" s="2" t="s">
        <v>1681</v>
      </c>
    </row>
    <row r="646" spans="1:20" ht="14.25" customHeight="1">
      <c r="A646" s="2" t="s">
        <v>825</v>
      </c>
      <c r="B646" s="3" t="s">
        <v>1693</v>
      </c>
      <c r="C646" s="3"/>
      <c r="D646" s="2" t="s">
        <v>11</v>
      </c>
      <c r="E646" s="3" t="e">
        <f>SUMIFS('Billing Details'!T:T,'Billing Details'!D:D,'Billing Details'!$J$2,'Billing Details'!B:B,'Billing Details'!C646) * 100/ SUMIFS(I:I,'Billing Details'!D:D,'Billing Details'!$J$2,'Billing Details'!B:B,'Billing Details'!C646)</f>
        <v>#DIV/0!</v>
      </c>
      <c r="F646" s="2" t="s">
        <v>1712</v>
      </c>
      <c r="G646" s="2">
        <v>3</v>
      </c>
      <c r="H646" s="2" t="s">
        <v>11</v>
      </c>
      <c r="I646" s="2">
        <f t="shared" si="10"/>
        <v>45000</v>
      </c>
      <c r="J646" s="2"/>
      <c r="K646" s="2"/>
      <c r="L646" s="2"/>
      <c r="M646" s="2"/>
      <c r="N646" s="2"/>
      <c r="O646" s="2">
        <v>450</v>
      </c>
      <c r="P646" s="6">
        <v>44294</v>
      </c>
      <c r="Q646" s="6">
        <v>44299</v>
      </c>
      <c r="R646" s="2" t="s">
        <v>1685</v>
      </c>
      <c r="S646" s="2" t="b">
        <v>1</v>
      </c>
      <c r="T646" s="2">
        <v>30544.590000000004</v>
      </c>
    </row>
    <row r="647" spans="1:20" ht="14.25" customHeight="1">
      <c r="A647" s="2" t="s">
        <v>826</v>
      </c>
      <c r="B647" s="3" t="s">
        <v>1689</v>
      </c>
      <c r="C647" s="3"/>
      <c r="D647" s="2" t="s">
        <v>51</v>
      </c>
      <c r="E647" s="3" t="e">
        <f>SUMIFS('Billing Details'!T:T,'Billing Details'!D:D,'Billing Details'!$J$2,'Billing Details'!B:B,'Billing Details'!C647) * 100/ SUMIFS(I:I,'Billing Details'!D:D,'Billing Details'!$J$2,'Billing Details'!B:B,'Billing Details'!C647)</f>
        <v>#DIV/0!</v>
      </c>
      <c r="F647" s="2">
        <v>18000</v>
      </c>
      <c r="G647" s="2">
        <v>5</v>
      </c>
      <c r="H647" s="2" t="s">
        <v>51</v>
      </c>
      <c r="I647" s="2">
        <f t="shared" si="10"/>
        <v>90000</v>
      </c>
      <c r="J647" s="2"/>
      <c r="K647" s="2"/>
      <c r="L647" s="2"/>
      <c r="M647" s="2"/>
      <c r="N647" s="2"/>
      <c r="O647" s="2">
        <v>144</v>
      </c>
      <c r="P647" s="6">
        <v>44526</v>
      </c>
      <c r="Q647" s="6">
        <v>44529</v>
      </c>
      <c r="R647" s="2" t="s">
        <v>1679</v>
      </c>
      <c r="S647" s="2" t="b">
        <v>1</v>
      </c>
      <c r="T647" s="2">
        <v>48103.05</v>
      </c>
    </row>
    <row r="648" spans="1:20" ht="14.25" customHeight="1">
      <c r="A648" s="2" t="s">
        <v>827</v>
      </c>
      <c r="B648" s="3" t="s">
        <v>1687</v>
      </c>
      <c r="C648" s="3"/>
      <c r="D648" s="2" t="s">
        <v>17</v>
      </c>
      <c r="E648" s="3" t="e">
        <f>SUMIFS('Billing Details'!T:T,'Billing Details'!D:D,'Billing Details'!$J$2,'Billing Details'!B:B,'Billing Details'!C648) * 100/ SUMIFS(I:I,'Billing Details'!D:D,'Billing Details'!$J$2,'Billing Details'!B:B,'Billing Details'!C648)</f>
        <v>#DIV/0!</v>
      </c>
      <c r="F648" s="2" t="s">
        <v>1711</v>
      </c>
      <c r="G648" s="2">
        <v>3</v>
      </c>
      <c r="H648" s="2" t="s">
        <v>17</v>
      </c>
      <c r="I648" s="2">
        <f t="shared" si="10"/>
        <v>3000</v>
      </c>
      <c r="J648" s="2"/>
      <c r="K648" s="2"/>
      <c r="L648" s="2"/>
      <c r="M648" s="2"/>
      <c r="N648" s="2"/>
      <c r="O648" s="2">
        <v>122</v>
      </c>
      <c r="P648" s="6">
        <v>45361</v>
      </c>
      <c r="Q648" s="6">
        <v>45365</v>
      </c>
      <c r="R648" s="2" t="s">
        <v>1683</v>
      </c>
      <c r="S648" s="2" t="b">
        <v>1</v>
      </c>
      <c r="T648" s="2">
        <v>2095.17</v>
      </c>
    </row>
    <row r="649" spans="1:20" ht="14.25" customHeight="1">
      <c r="A649" s="2" t="s">
        <v>828</v>
      </c>
      <c r="B649" s="3" t="s">
        <v>1689</v>
      </c>
      <c r="C649" s="3"/>
      <c r="D649" s="2" t="s">
        <v>11</v>
      </c>
      <c r="E649" s="3" t="e">
        <f>SUMIFS('Billing Details'!T:T,'Billing Details'!D:D,'Billing Details'!$J$2,'Billing Details'!B:B,'Billing Details'!C649) * 100/ SUMIFS(I:I,'Billing Details'!D:D,'Billing Details'!$J$2,'Billing Details'!B:B,'Billing Details'!C649)</f>
        <v>#DIV/0!</v>
      </c>
      <c r="F649" s="2">
        <v>18000</v>
      </c>
      <c r="G649" s="2">
        <v>5</v>
      </c>
      <c r="H649" s="2" t="s">
        <v>11</v>
      </c>
      <c r="I649" s="2">
        <f t="shared" si="10"/>
        <v>90000</v>
      </c>
      <c r="J649" s="2"/>
      <c r="K649" s="2"/>
      <c r="L649" s="2"/>
      <c r="M649" s="2"/>
      <c r="N649" s="2"/>
      <c r="O649" s="2">
        <v>333</v>
      </c>
      <c r="P649" s="6">
        <v>44748</v>
      </c>
      <c r="Q649" s="6">
        <v>44754</v>
      </c>
      <c r="R649" s="2" t="s">
        <v>1696</v>
      </c>
      <c r="S649" s="2" t="b">
        <v>1</v>
      </c>
      <c r="T649" s="2">
        <v>71874.399999999994</v>
      </c>
    </row>
    <row r="650" spans="1:20" ht="14.25" customHeight="1">
      <c r="A650" s="2" t="s">
        <v>829</v>
      </c>
      <c r="B650" s="3" t="s">
        <v>1697</v>
      </c>
      <c r="C650" s="3"/>
      <c r="D650" s="2" t="s">
        <v>51</v>
      </c>
      <c r="E650" s="3" t="e">
        <f>SUMIFS('Billing Details'!T:T,'Billing Details'!D:D,'Billing Details'!$J$2,'Billing Details'!B:B,'Billing Details'!C650) * 100/ SUMIFS(I:I,'Billing Details'!D:D,'Billing Details'!$J$2,'Billing Details'!B:B,'Billing Details'!C650)</f>
        <v>#DIV/0!</v>
      </c>
      <c r="F650" s="2">
        <v>20000</v>
      </c>
      <c r="G650" s="2">
        <v>10</v>
      </c>
      <c r="H650" s="2" t="s">
        <v>51</v>
      </c>
      <c r="I650" s="2">
        <f t="shared" si="10"/>
        <v>200000</v>
      </c>
      <c r="J650" s="2"/>
      <c r="K650" s="2"/>
      <c r="L650" s="2"/>
      <c r="M650" s="2"/>
      <c r="N650" s="2"/>
      <c r="O650" s="2">
        <v>238</v>
      </c>
      <c r="P650" s="6">
        <v>43631</v>
      </c>
      <c r="Q650" s="6">
        <v>43633</v>
      </c>
      <c r="R650" s="2" t="s">
        <v>1700</v>
      </c>
      <c r="S650" s="2" t="b">
        <v>1</v>
      </c>
      <c r="T650" s="2">
        <v>159176.6</v>
      </c>
    </row>
    <row r="651" spans="1:20" ht="14.25" customHeight="1">
      <c r="A651" s="2" t="s">
        <v>830</v>
      </c>
      <c r="B651" s="3" t="s">
        <v>1687</v>
      </c>
      <c r="C651" s="3"/>
      <c r="D651" s="2" t="s">
        <v>51</v>
      </c>
      <c r="E651" s="3" t="e">
        <f>SUMIFS('Billing Details'!T:T,'Billing Details'!D:D,'Billing Details'!$J$2,'Billing Details'!B:B,'Billing Details'!C651) * 100/ SUMIFS(I:I,'Billing Details'!D:D,'Billing Details'!$J$2,'Billing Details'!B:B,'Billing Details'!C651)</f>
        <v>#DIV/0!</v>
      </c>
      <c r="F651" s="2" t="s">
        <v>1711</v>
      </c>
      <c r="G651" s="2">
        <v>3</v>
      </c>
      <c r="H651" s="2" t="s">
        <v>51</v>
      </c>
      <c r="I651" s="2">
        <f t="shared" si="10"/>
        <v>3000</v>
      </c>
      <c r="J651" s="2"/>
      <c r="K651" s="2"/>
      <c r="L651" s="2"/>
      <c r="M651" s="2"/>
      <c r="N651" s="2"/>
      <c r="O651" s="2">
        <v>180</v>
      </c>
      <c r="P651" s="6">
        <v>44220</v>
      </c>
      <c r="Q651" s="6">
        <v>44224</v>
      </c>
      <c r="R651" s="2" t="s">
        <v>1700</v>
      </c>
      <c r="S651" s="2" t="b">
        <v>1</v>
      </c>
      <c r="T651" s="2">
        <v>2477.58</v>
      </c>
    </row>
    <row r="652" spans="1:20" ht="14.25" customHeight="1">
      <c r="A652" s="2" t="s">
        <v>831</v>
      </c>
      <c r="B652" s="3" t="s">
        <v>1699</v>
      </c>
      <c r="C652" s="3"/>
      <c r="D652" s="2" t="s">
        <v>51</v>
      </c>
      <c r="E652" s="3" t="e">
        <f>SUMIFS('Billing Details'!T:T,'Billing Details'!D:D,'Billing Details'!$J$2,'Billing Details'!B:B,'Billing Details'!C652) * 100/ SUMIFS(I:I,'Billing Details'!D:D,'Billing Details'!$J$2,'Billing Details'!B:B,'Billing Details'!C652)</f>
        <v>#DIV/0!</v>
      </c>
      <c r="F652" s="2">
        <v>4000</v>
      </c>
      <c r="G652" s="2">
        <v>10</v>
      </c>
      <c r="H652" s="2" t="s">
        <v>51</v>
      </c>
      <c r="I652" s="2">
        <f t="shared" si="10"/>
        <v>40000</v>
      </c>
      <c r="J652" s="2"/>
      <c r="K652" s="2"/>
      <c r="L652" s="2"/>
      <c r="M652" s="2"/>
      <c r="N652" s="2"/>
      <c r="O652" s="2">
        <v>222</v>
      </c>
      <c r="P652" s="6">
        <v>44147</v>
      </c>
      <c r="Q652" s="6">
        <v>44149</v>
      </c>
      <c r="R652" s="2" t="s">
        <v>1685</v>
      </c>
      <c r="S652" s="2" t="b">
        <v>1</v>
      </c>
      <c r="T652" s="2">
        <v>23723.899999999998</v>
      </c>
    </row>
    <row r="653" spans="1:20" ht="14.25" customHeight="1">
      <c r="A653" s="2" t="s">
        <v>832</v>
      </c>
      <c r="B653" s="3" t="s">
        <v>1680</v>
      </c>
      <c r="C653" s="3"/>
      <c r="D653" s="2" t="s">
        <v>51</v>
      </c>
      <c r="E653" s="3" t="e">
        <f>SUMIFS('Billing Details'!T:T,'Billing Details'!D:D,'Billing Details'!$J$2,'Billing Details'!B:B,'Billing Details'!C653) * 100/ SUMIFS(I:I,'Billing Details'!D:D,'Billing Details'!$J$2,'Billing Details'!B:B,'Billing Details'!C653)</f>
        <v>#DIV/0!</v>
      </c>
      <c r="F653" s="2" t="s">
        <v>1698</v>
      </c>
      <c r="G653" s="2">
        <v>1</v>
      </c>
      <c r="H653" s="2" t="s">
        <v>51</v>
      </c>
      <c r="I653" s="2">
        <f t="shared" si="10"/>
        <v>500</v>
      </c>
      <c r="J653" s="2"/>
      <c r="K653" s="2"/>
      <c r="L653" s="2"/>
      <c r="M653" s="2"/>
      <c r="N653" s="2"/>
      <c r="O653" s="2">
        <v>467</v>
      </c>
      <c r="P653" s="6">
        <v>43947</v>
      </c>
      <c r="Q653" s="6">
        <v>43952</v>
      </c>
      <c r="R653" s="2" t="s">
        <v>1696</v>
      </c>
      <c r="S653" s="2" t="b">
        <v>1</v>
      </c>
      <c r="T653" s="2">
        <v>394.89</v>
      </c>
    </row>
    <row r="654" spans="1:20" ht="14.25" customHeight="1">
      <c r="A654" s="2" t="s">
        <v>834</v>
      </c>
      <c r="B654" s="3" t="s">
        <v>1693</v>
      </c>
      <c r="C654" s="3"/>
      <c r="D654" s="2" t="s">
        <v>51</v>
      </c>
      <c r="E654" s="3" t="e">
        <f>SUMIFS('Billing Details'!T:T,'Billing Details'!D:D,'Billing Details'!$J$2,'Billing Details'!B:B,'Billing Details'!C654) * 100/ SUMIFS(I:I,'Billing Details'!D:D,'Billing Details'!$J$2,'Billing Details'!B:B,'Billing Details'!C654)</f>
        <v>#DIV/0!</v>
      </c>
      <c r="F654" s="2">
        <v>15000</v>
      </c>
      <c r="G654" s="2">
        <v>4</v>
      </c>
      <c r="H654" s="2" t="s">
        <v>51</v>
      </c>
      <c r="I654" s="2">
        <f t="shared" si="10"/>
        <v>60000</v>
      </c>
      <c r="J654" s="2"/>
      <c r="K654" s="2"/>
      <c r="L654" s="2"/>
      <c r="M654" s="2"/>
      <c r="N654" s="2"/>
      <c r="O654" s="2">
        <v>286</v>
      </c>
      <c r="P654" s="6">
        <v>44139</v>
      </c>
      <c r="Q654" s="6">
        <v>44143</v>
      </c>
      <c r="R654" s="2" t="s">
        <v>1679</v>
      </c>
      <c r="S654" s="2" t="b">
        <v>1</v>
      </c>
      <c r="T654" s="2">
        <v>53382.16</v>
      </c>
    </row>
    <row r="655" spans="1:20" ht="14.25" customHeight="1">
      <c r="A655" s="2" t="s">
        <v>835</v>
      </c>
      <c r="B655" s="3" t="s">
        <v>1707</v>
      </c>
      <c r="C655" s="3"/>
      <c r="D655" s="2" t="s">
        <v>17</v>
      </c>
      <c r="E655" s="3" t="e">
        <f>SUMIFS('Billing Details'!T:T,'Billing Details'!D:D,'Billing Details'!$J$2,'Billing Details'!B:B,'Billing Details'!C655) * 100/ SUMIFS(I:I,'Billing Details'!D:D,'Billing Details'!$J$2,'Billing Details'!B:B,'Billing Details'!C655)</f>
        <v>#DIV/0!</v>
      </c>
      <c r="F655" s="2">
        <v>100</v>
      </c>
      <c r="G655" s="2">
        <v>2</v>
      </c>
      <c r="H655" s="2" t="s">
        <v>17</v>
      </c>
      <c r="I655" s="2">
        <f t="shared" si="10"/>
        <v>200</v>
      </c>
      <c r="J655" s="2"/>
      <c r="K655" s="2"/>
      <c r="L655" s="2"/>
      <c r="M655" s="2"/>
      <c r="N655" s="2"/>
      <c r="O655" s="2">
        <v>218</v>
      </c>
      <c r="P655" s="6">
        <v>45082</v>
      </c>
      <c r="Q655" s="6">
        <v>45086</v>
      </c>
      <c r="R655" s="2" t="s">
        <v>1679</v>
      </c>
      <c r="S655" s="2" t="b">
        <v>1</v>
      </c>
      <c r="T655" s="2">
        <v>122.98</v>
      </c>
    </row>
    <row r="656" spans="1:20" ht="14.25" customHeight="1">
      <c r="A656" s="2" t="s">
        <v>836</v>
      </c>
      <c r="B656" s="3" t="s">
        <v>1697</v>
      </c>
      <c r="C656" s="3"/>
      <c r="D656" s="2" t="s">
        <v>17</v>
      </c>
      <c r="E656" s="3" t="e">
        <f>SUMIFS('Billing Details'!T:T,'Billing Details'!D:D,'Billing Details'!$J$2,'Billing Details'!B:B,'Billing Details'!C656) * 100/ SUMIFS(I:I,'Billing Details'!D:D,'Billing Details'!$J$2,'Billing Details'!B:B,'Billing Details'!C656)</f>
        <v>#DIV/0!</v>
      </c>
      <c r="F656" s="2">
        <v>20000</v>
      </c>
      <c r="G656" s="2">
        <v>10</v>
      </c>
      <c r="H656" s="2" t="s">
        <v>17</v>
      </c>
      <c r="I656" s="2">
        <f t="shared" si="10"/>
        <v>200000</v>
      </c>
      <c r="J656" s="2"/>
      <c r="K656" s="2"/>
      <c r="L656" s="2"/>
      <c r="M656" s="2"/>
      <c r="N656" s="2"/>
      <c r="O656" s="2">
        <v>299</v>
      </c>
      <c r="P656" s="6">
        <v>44488</v>
      </c>
      <c r="Q656" s="6">
        <v>44492</v>
      </c>
      <c r="R656" s="2" t="s">
        <v>1679</v>
      </c>
      <c r="S656" s="2" t="b">
        <v>1</v>
      </c>
      <c r="T656" s="2">
        <v>124213.09999999999</v>
      </c>
    </row>
    <row r="657" spans="1:20" ht="14.25" customHeight="1">
      <c r="A657" s="2" t="s">
        <v>837</v>
      </c>
      <c r="B657" s="3" t="s">
        <v>1691</v>
      </c>
      <c r="C657" s="3"/>
      <c r="D657" s="2" t="s">
        <v>11</v>
      </c>
      <c r="E657" s="3" t="e">
        <f>SUMIFS('Billing Details'!T:T,'Billing Details'!D:D,'Billing Details'!$J$2,'Billing Details'!B:B,'Billing Details'!C657) * 100/ SUMIFS(I:I,'Billing Details'!D:D,'Billing Details'!$J$2,'Billing Details'!B:B,'Billing Details'!C657)</f>
        <v>#DIV/0!</v>
      </c>
      <c r="F657" s="2">
        <v>25000</v>
      </c>
      <c r="G657" s="2">
        <v>10</v>
      </c>
      <c r="H657" s="2" t="s">
        <v>11</v>
      </c>
      <c r="I657" s="2">
        <f t="shared" si="10"/>
        <v>250000</v>
      </c>
      <c r="J657" s="2"/>
      <c r="K657" s="2"/>
      <c r="L657" s="2"/>
      <c r="M657" s="2"/>
      <c r="N657" s="2"/>
      <c r="O657" s="2">
        <v>388</v>
      </c>
      <c r="P657" s="6">
        <v>44064</v>
      </c>
      <c r="Q657" s="6">
        <v>44069</v>
      </c>
      <c r="R657" s="2" t="s">
        <v>1700</v>
      </c>
      <c r="S657" s="2" t="b">
        <v>1</v>
      </c>
      <c r="T657" s="2">
        <v>200949.1</v>
      </c>
    </row>
    <row r="658" spans="1:20" ht="14.25" customHeight="1">
      <c r="A658" s="2" t="s">
        <v>838</v>
      </c>
      <c r="B658" s="3" t="s">
        <v>1678</v>
      </c>
      <c r="C658" s="3"/>
      <c r="D658" s="2" t="s">
        <v>11</v>
      </c>
      <c r="E658" s="3" t="e">
        <f>SUMIFS('Billing Details'!T:T,'Billing Details'!D:D,'Billing Details'!$J$2,'Billing Details'!B:B,'Billing Details'!C658) * 100/ SUMIFS(I:I,'Billing Details'!D:D,'Billing Details'!$J$2,'Billing Details'!B:B,'Billing Details'!C658)</f>
        <v>#DIV/0!</v>
      </c>
      <c r="F658" s="2">
        <v>12000</v>
      </c>
      <c r="G658" s="2">
        <v>5</v>
      </c>
      <c r="H658" s="2" t="s">
        <v>11</v>
      </c>
      <c r="I658" s="2">
        <f t="shared" si="10"/>
        <v>60000</v>
      </c>
      <c r="J658" s="2"/>
      <c r="K658" s="2"/>
      <c r="L658" s="2"/>
      <c r="M658" s="2"/>
      <c r="N658" s="2"/>
      <c r="O658" s="2">
        <v>285</v>
      </c>
      <c r="P658" s="6">
        <v>44408</v>
      </c>
      <c r="Q658" s="6">
        <v>44411</v>
      </c>
      <c r="R658" s="2" t="s">
        <v>1700</v>
      </c>
      <c r="S658" s="2" t="b">
        <v>1</v>
      </c>
      <c r="T658" s="2">
        <v>48097.399999999994</v>
      </c>
    </row>
    <row r="659" spans="1:20" ht="14.25" customHeight="1">
      <c r="A659" s="2" t="s">
        <v>839</v>
      </c>
      <c r="B659" s="3" t="s">
        <v>1699</v>
      </c>
      <c r="C659" s="3"/>
      <c r="D659" s="2" t="s">
        <v>11</v>
      </c>
      <c r="E659" s="3" t="e">
        <f>SUMIFS('Billing Details'!T:T,'Billing Details'!D:D,'Billing Details'!$J$2,'Billing Details'!B:B,'Billing Details'!C659) * 100/ SUMIFS(I:I,'Billing Details'!D:D,'Billing Details'!$J$2,'Billing Details'!B:B,'Billing Details'!C659)</f>
        <v>#DIV/0!</v>
      </c>
      <c r="F659" s="2" t="s">
        <v>1713</v>
      </c>
      <c r="G659" s="2">
        <v>10</v>
      </c>
      <c r="H659" s="2" t="s">
        <v>11</v>
      </c>
      <c r="I659" s="2">
        <f t="shared" si="10"/>
        <v>40000</v>
      </c>
      <c r="J659" s="2"/>
      <c r="K659" s="2"/>
      <c r="L659" s="2"/>
      <c r="M659" s="2"/>
      <c r="N659" s="2"/>
      <c r="O659" s="2">
        <v>489</v>
      </c>
      <c r="P659" s="6">
        <v>44766</v>
      </c>
      <c r="Q659" s="6">
        <v>44771</v>
      </c>
      <c r="S659" s="2" t="b">
        <v>0</v>
      </c>
      <c r="T659" s="2" t="s">
        <v>1681</v>
      </c>
    </row>
    <row r="660" spans="1:20" ht="14.25" customHeight="1">
      <c r="A660" s="2" t="s">
        <v>841</v>
      </c>
      <c r="B660" s="3" t="s">
        <v>1684</v>
      </c>
      <c r="C660" s="3"/>
      <c r="D660" s="2" t="s">
        <v>11</v>
      </c>
      <c r="E660" s="3" t="e">
        <f>SUMIFS('Billing Details'!T:T,'Billing Details'!D:D,'Billing Details'!$J$2,'Billing Details'!B:B,'Billing Details'!C660) * 100/ SUMIFS(I:I,'Billing Details'!D:D,'Billing Details'!$J$2,'Billing Details'!B:B,'Billing Details'!C660)</f>
        <v>#DIV/0!</v>
      </c>
      <c r="F660" s="2" t="s">
        <v>1702</v>
      </c>
      <c r="G660" s="2">
        <v>7</v>
      </c>
      <c r="H660" s="2" t="s">
        <v>11</v>
      </c>
      <c r="I660" s="2">
        <f t="shared" si="10"/>
        <v>21000</v>
      </c>
      <c r="J660" s="2"/>
      <c r="K660" s="2"/>
      <c r="L660" s="2"/>
      <c r="M660" s="2"/>
      <c r="N660" s="2"/>
      <c r="O660" s="2">
        <v>227</v>
      </c>
      <c r="P660" s="6">
        <v>44768</v>
      </c>
      <c r="Q660" s="6">
        <v>44774</v>
      </c>
      <c r="R660" s="2" t="s">
        <v>1679</v>
      </c>
      <c r="S660" s="2" t="b">
        <v>1</v>
      </c>
      <c r="T660" s="2">
        <v>16672.600000000002</v>
      </c>
    </row>
    <row r="661" spans="1:20" ht="14.25" customHeight="1">
      <c r="A661" s="2" t="s">
        <v>842</v>
      </c>
      <c r="B661" s="3" t="s">
        <v>1691</v>
      </c>
      <c r="C661" s="3"/>
      <c r="D661" s="2" t="s">
        <v>51</v>
      </c>
      <c r="E661" s="3" t="e">
        <f>SUMIFS('Billing Details'!T:T,'Billing Details'!D:D,'Billing Details'!$J$2,'Billing Details'!B:B,'Billing Details'!C661) * 100/ SUMIFS(I:I,'Billing Details'!D:D,'Billing Details'!$J$2,'Billing Details'!B:B,'Billing Details'!C661)</f>
        <v>#DIV/0!</v>
      </c>
      <c r="F661" s="2" t="s">
        <v>1709</v>
      </c>
      <c r="G661" s="2">
        <v>12</v>
      </c>
      <c r="H661" s="2" t="s">
        <v>51</v>
      </c>
      <c r="I661" s="2">
        <f t="shared" si="10"/>
        <v>300000</v>
      </c>
      <c r="J661" s="2"/>
      <c r="K661" s="2"/>
      <c r="L661" s="2"/>
      <c r="M661" s="2"/>
      <c r="N661" s="2"/>
      <c r="O661" s="2">
        <v>208</v>
      </c>
      <c r="P661" s="6">
        <v>43933</v>
      </c>
      <c r="Q661" s="6">
        <v>43939</v>
      </c>
      <c r="R661" s="2" t="s">
        <v>1696</v>
      </c>
      <c r="S661" s="2" t="b">
        <v>1</v>
      </c>
      <c r="T661" s="2">
        <v>202307.52</v>
      </c>
    </row>
    <row r="662" spans="1:20" ht="14.25" customHeight="1">
      <c r="A662" s="2" t="s">
        <v>843</v>
      </c>
      <c r="B662" s="3" t="s">
        <v>1688</v>
      </c>
      <c r="C662" s="3"/>
      <c r="D662" s="2" t="s">
        <v>51</v>
      </c>
      <c r="E662" s="3" t="e">
        <f>SUMIFS('Billing Details'!T:T,'Billing Details'!D:D,'Billing Details'!$J$2,'Billing Details'!B:B,'Billing Details'!C662) * 100/ SUMIFS(I:I,'Billing Details'!D:D,'Billing Details'!$J$2,'Billing Details'!B:B,'Billing Details'!C662)</f>
        <v>#DIV/0!</v>
      </c>
      <c r="F662" s="2" t="s">
        <v>1703</v>
      </c>
      <c r="G662" s="2">
        <v>2</v>
      </c>
      <c r="H662" s="2" t="s">
        <v>51</v>
      </c>
      <c r="I662" s="2">
        <f t="shared" si="10"/>
        <v>20000</v>
      </c>
      <c r="J662" s="2"/>
      <c r="K662" s="2"/>
      <c r="L662" s="2"/>
      <c r="M662" s="2"/>
      <c r="N662" s="2"/>
      <c r="O662" s="2">
        <v>428</v>
      </c>
      <c r="P662" s="6">
        <v>44763</v>
      </c>
      <c r="Q662" s="6">
        <v>44765</v>
      </c>
      <c r="R662" s="2" t="s">
        <v>1685</v>
      </c>
      <c r="S662" s="2" t="b">
        <v>1</v>
      </c>
      <c r="T662" s="2">
        <v>10666.44</v>
      </c>
    </row>
    <row r="663" spans="1:20" ht="14.25" customHeight="1">
      <c r="A663" s="2" t="s">
        <v>844</v>
      </c>
      <c r="B663" s="3" t="s">
        <v>1689</v>
      </c>
      <c r="C663" s="3"/>
      <c r="D663" s="2" t="s">
        <v>17</v>
      </c>
      <c r="E663" s="3" t="e">
        <f>SUMIFS('Billing Details'!T:T,'Billing Details'!D:D,'Billing Details'!$J$2,'Billing Details'!B:B,'Billing Details'!C663) * 100/ SUMIFS(I:I,'Billing Details'!D:D,'Billing Details'!$J$2,'Billing Details'!B:B,'Billing Details'!C663)</f>
        <v>#DIV/0!</v>
      </c>
      <c r="F663" s="2" t="s">
        <v>1690</v>
      </c>
      <c r="G663" s="2">
        <v>5</v>
      </c>
      <c r="H663" s="2" t="s">
        <v>17</v>
      </c>
      <c r="I663" s="2">
        <f t="shared" si="10"/>
        <v>90000</v>
      </c>
      <c r="J663" s="2"/>
      <c r="K663" s="2"/>
      <c r="L663" s="2"/>
      <c r="M663" s="2"/>
      <c r="N663" s="2"/>
      <c r="O663" s="2">
        <v>338</v>
      </c>
      <c r="P663" s="6">
        <v>44337</v>
      </c>
      <c r="Q663" s="6">
        <v>44341</v>
      </c>
      <c r="R663" s="2" t="s">
        <v>1700</v>
      </c>
      <c r="S663" s="2" t="b">
        <v>1</v>
      </c>
      <c r="T663" s="2">
        <v>64432.799999999996</v>
      </c>
    </row>
    <row r="664" spans="1:20" ht="14.25" customHeight="1">
      <c r="A664" s="2" t="s">
        <v>845</v>
      </c>
      <c r="B664" s="3" t="s">
        <v>1697</v>
      </c>
      <c r="C664" s="3"/>
      <c r="D664" s="2" t="s">
        <v>17</v>
      </c>
      <c r="E664" s="3" t="e">
        <f>SUMIFS('Billing Details'!T:T,'Billing Details'!D:D,'Billing Details'!$J$2,'Billing Details'!B:B,'Billing Details'!C664) * 100/ SUMIFS(I:I,'Billing Details'!D:D,'Billing Details'!$J$2,'Billing Details'!B:B,'Billing Details'!C664)</f>
        <v>#DIV/0!</v>
      </c>
      <c r="F664" s="2" t="s">
        <v>1708</v>
      </c>
      <c r="G664" s="2">
        <v>10</v>
      </c>
      <c r="H664" s="2" t="s">
        <v>17</v>
      </c>
      <c r="I664" s="2">
        <f t="shared" si="10"/>
        <v>200000</v>
      </c>
      <c r="J664" s="2"/>
      <c r="K664" s="2"/>
      <c r="L664" s="2"/>
      <c r="M664" s="2"/>
      <c r="N664" s="2"/>
      <c r="O664" s="2">
        <v>447</v>
      </c>
      <c r="P664" s="6">
        <v>44684</v>
      </c>
      <c r="Q664" s="6">
        <v>44689</v>
      </c>
      <c r="R664" s="2" t="s">
        <v>1700</v>
      </c>
      <c r="S664" s="2" t="b">
        <v>1</v>
      </c>
      <c r="T664" s="2">
        <v>126889.5</v>
      </c>
    </row>
    <row r="665" spans="1:20" ht="14.25" customHeight="1">
      <c r="A665" s="2" t="s">
        <v>846</v>
      </c>
      <c r="B665" s="3" t="s">
        <v>1678</v>
      </c>
      <c r="C665" s="3"/>
      <c r="D665" s="2" t="s">
        <v>17</v>
      </c>
      <c r="E665" s="3" t="e">
        <f>SUMIFS('Billing Details'!T:T,'Billing Details'!D:D,'Billing Details'!$J$2,'Billing Details'!B:B,'Billing Details'!C665) * 100/ SUMIFS(I:I,'Billing Details'!D:D,'Billing Details'!$J$2,'Billing Details'!B:B,'Billing Details'!C665)</f>
        <v>#DIV/0!</v>
      </c>
      <c r="F665" s="2">
        <v>12000</v>
      </c>
      <c r="G665" s="2">
        <v>5</v>
      </c>
      <c r="H665" s="2" t="s">
        <v>17</v>
      </c>
      <c r="I665" s="2">
        <f t="shared" si="10"/>
        <v>60000</v>
      </c>
      <c r="J665" s="2"/>
      <c r="K665" s="2"/>
      <c r="L665" s="2"/>
      <c r="M665" s="2"/>
      <c r="N665" s="2"/>
      <c r="O665" s="2">
        <v>448</v>
      </c>
      <c r="P665" s="6">
        <v>44661</v>
      </c>
      <c r="Q665" s="6">
        <v>44665</v>
      </c>
      <c r="S665" s="2" t="b">
        <v>0</v>
      </c>
      <c r="T665" s="2" t="s">
        <v>1681</v>
      </c>
    </row>
    <row r="666" spans="1:20" ht="14.25" customHeight="1">
      <c r="A666" s="2" t="s">
        <v>847</v>
      </c>
      <c r="B666" s="3" t="s">
        <v>1699</v>
      </c>
      <c r="C666" s="3"/>
      <c r="D666" s="2" t="s">
        <v>11</v>
      </c>
      <c r="E666" s="3" t="e">
        <f>SUMIFS('Billing Details'!T:T,'Billing Details'!D:D,'Billing Details'!$J$2,'Billing Details'!B:B,'Billing Details'!C666) * 100/ SUMIFS(I:I,'Billing Details'!D:D,'Billing Details'!$J$2,'Billing Details'!B:B,'Billing Details'!C666)</f>
        <v>#DIV/0!</v>
      </c>
      <c r="F666" s="2">
        <v>4000</v>
      </c>
      <c r="G666" s="2">
        <v>6</v>
      </c>
      <c r="H666" s="2" t="s">
        <v>11</v>
      </c>
      <c r="I666" s="2">
        <f t="shared" si="10"/>
        <v>24000</v>
      </c>
      <c r="J666" s="2"/>
      <c r="K666" s="2"/>
      <c r="L666" s="2"/>
      <c r="M666" s="2"/>
      <c r="N666" s="2"/>
      <c r="O666" s="2">
        <v>289</v>
      </c>
      <c r="P666" s="6">
        <v>45193</v>
      </c>
      <c r="Q666" s="6">
        <v>45196</v>
      </c>
      <c r="R666" s="2" t="s">
        <v>1679</v>
      </c>
      <c r="S666" s="2" t="b">
        <v>1</v>
      </c>
      <c r="T666" s="2">
        <v>16320.78</v>
      </c>
    </row>
    <row r="667" spans="1:20" ht="14.25" customHeight="1">
      <c r="A667" s="2" t="s">
        <v>848</v>
      </c>
      <c r="B667" s="3" t="s">
        <v>1678</v>
      </c>
      <c r="C667" s="3"/>
      <c r="D667" s="2" t="s">
        <v>29</v>
      </c>
      <c r="E667" s="3" t="e">
        <f>SUMIFS('Billing Details'!T:T,'Billing Details'!D:D,'Billing Details'!$J$2,'Billing Details'!B:B,'Billing Details'!C667) * 100/ SUMIFS(I:I,'Billing Details'!D:D,'Billing Details'!$J$2,'Billing Details'!B:B,'Billing Details'!C667)</f>
        <v>#DIV/0!</v>
      </c>
      <c r="F667" s="2" t="s">
        <v>1701</v>
      </c>
      <c r="G667" s="2">
        <v>3</v>
      </c>
      <c r="H667" s="2" t="s">
        <v>29</v>
      </c>
      <c r="I667" s="2">
        <f t="shared" si="10"/>
        <v>36000</v>
      </c>
      <c r="J667" s="2"/>
      <c r="K667" s="2"/>
      <c r="L667" s="2"/>
      <c r="M667" s="2"/>
      <c r="N667" s="2"/>
      <c r="O667" s="2">
        <v>192</v>
      </c>
      <c r="P667" s="6">
        <v>44505</v>
      </c>
      <c r="Q667" s="6">
        <v>44509</v>
      </c>
      <c r="R667" s="2" t="s">
        <v>1683</v>
      </c>
      <c r="S667" s="2" t="b">
        <v>1</v>
      </c>
      <c r="T667" s="2">
        <v>25044.27</v>
      </c>
    </row>
    <row r="668" spans="1:20" ht="14.25" customHeight="1">
      <c r="A668" s="2" t="s">
        <v>849</v>
      </c>
      <c r="B668" s="3" t="s">
        <v>1691</v>
      </c>
      <c r="C668" s="3"/>
      <c r="D668" s="2" t="s">
        <v>51</v>
      </c>
      <c r="E668" s="3" t="e">
        <f>SUMIFS('Billing Details'!T:T,'Billing Details'!D:D,'Billing Details'!$J$2,'Billing Details'!B:B,'Billing Details'!C668) * 100/ SUMIFS(I:I,'Billing Details'!D:D,'Billing Details'!$J$2,'Billing Details'!B:B,'Billing Details'!C668)</f>
        <v>#DIV/0!</v>
      </c>
      <c r="F668" s="2">
        <v>25000</v>
      </c>
      <c r="G668" s="2">
        <v>10</v>
      </c>
      <c r="H668" s="2" t="s">
        <v>51</v>
      </c>
      <c r="I668" s="2">
        <f t="shared" si="10"/>
        <v>250000</v>
      </c>
      <c r="J668" s="2"/>
      <c r="K668" s="2"/>
      <c r="L668" s="2"/>
      <c r="M668" s="2"/>
      <c r="N668" s="2"/>
      <c r="O668" s="2">
        <v>331</v>
      </c>
      <c r="P668" s="6">
        <v>44868</v>
      </c>
      <c r="Q668" s="6">
        <v>44871</v>
      </c>
      <c r="R668" s="2" t="s">
        <v>1700</v>
      </c>
      <c r="S668" s="2" t="b">
        <v>1</v>
      </c>
      <c r="T668" s="2">
        <v>170546.6</v>
      </c>
    </row>
    <row r="669" spans="1:20" ht="14.25" customHeight="1">
      <c r="A669" s="2" t="s">
        <v>851</v>
      </c>
      <c r="B669" s="3" t="s">
        <v>1693</v>
      </c>
      <c r="C669" s="3"/>
      <c r="D669" s="2" t="s">
        <v>51</v>
      </c>
      <c r="E669" s="3" t="e">
        <f>SUMIFS('Billing Details'!T:T,'Billing Details'!D:D,'Billing Details'!$J$2,'Billing Details'!B:B,'Billing Details'!C669) * 100/ SUMIFS(I:I,'Billing Details'!D:D,'Billing Details'!$J$2,'Billing Details'!B:B,'Billing Details'!C669)</f>
        <v>#DIV/0!</v>
      </c>
      <c r="F669" s="2">
        <v>15000</v>
      </c>
      <c r="G669" s="2">
        <v>4</v>
      </c>
      <c r="H669" s="2" t="s">
        <v>51</v>
      </c>
      <c r="I669" s="2">
        <f t="shared" si="10"/>
        <v>60000</v>
      </c>
      <c r="J669" s="2"/>
      <c r="K669" s="2"/>
      <c r="L669" s="2"/>
      <c r="M669" s="2"/>
      <c r="N669" s="2"/>
      <c r="O669" s="2">
        <v>370</v>
      </c>
      <c r="P669" s="6">
        <v>45007</v>
      </c>
      <c r="Q669" s="6">
        <v>45013</v>
      </c>
      <c r="R669" s="2" t="s">
        <v>1685</v>
      </c>
      <c r="S669" s="2" t="b">
        <v>1</v>
      </c>
      <c r="T669" s="2">
        <v>31337.919999999998</v>
      </c>
    </row>
    <row r="670" spans="1:20" ht="14.25" customHeight="1">
      <c r="A670" s="2" t="s">
        <v>852</v>
      </c>
      <c r="B670" s="3" t="s">
        <v>1689</v>
      </c>
      <c r="C670" s="3"/>
      <c r="D670" s="2" t="s">
        <v>17</v>
      </c>
      <c r="E670" s="3" t="e">
        <f>SUMIFS('Billing Details'!T:T,'Billing Details'!D:D,'Billing Details'!$J$2,'Billing Details'!B:B,'Billing Details'!C670) * 100/ SUMIFS(I:I,'Billing Details'!D:D,'Billing Details'!$J$2,'Billing Details'!B:B,'Billing Details'!C670)</f>
        <v>#DIV/0!</v>
      </c>
      <c r="F670" s="2">
        <v>18000</v>
      </c>
      <c r="G670" s="2">
        <v>5</v>
      </c>
      <c r="H670" s="2" t="s">
        <v>17</v>
      </c>
      <c r="I670" s="2">
        <f t="shared" si="10"/>
        <v>90000</v>
      </c>
      <c r="J670" s="2"/>
      <c r="K670" s="2"/>
      <c r="L670" s="2"/>
      <c r="M670" s="2"/>
      <c r="N670" s="2"/>
      <c r="O670" s="2">
        <v>449</v>
      </c>
      <c r="P670" s="6">
        <v>44201</v>
      </c>
      <c r="Q670" s="6">
        <v>44207</v>
      </c>
      <c r="R670" s="2" t="s">
        <v>1700</v>
      </c>
      <c r="S670" s="2" t="b">
        <v>1</v>
      </c>
      <c r="T670" s="2">
        <v>73656</v>
      </c>
    </row>
    <row r="671" spans="1:20" ht="14.25" customHeight="1">
      <c r="A671" s="2" t="s">
        <v>853</v>
      </c>
      <c r="B671" s="3" t="s">
        <v>1678</v>
      </c>
      <c r="C671" s="3"/>
      <c r="D671" s="2" t="s">
        <v>11</v>
      </c>
      <c r="E671" s="3" t="e">
        <f>SUMIFS('Billing Details'!T:T,'Billing Details'!D:D,'Billing Details'!$J$2,'Billing Details'!B:B,'Billing Details'!C671) * 100/ SUMIFS(I:I,'Billing Details'!D:D,'Billing Details'!$J$2,'Billing Details'!B:B,'Billing Details'!C671)</f>
        <v>#DIV/0!</v>
      </c>
      <c r="F671" s="2" t="s">
        <v>1701</v>
      </c>
      <c r="G671" s="2">
        <v>5</v>
      </c>
      <c r="H671" s="2" t="s">
        <v>11</v>
      </c>
      <c r="I671" s="2">
        <f t="shared" si="10"/>
        <v>60000</v>
      </c>
      <c r="J671" s="2"/>
      <c r="K671" s="2"/>
      <c r="L671" s="2"/>
      <c r="M671" s="2"/>
      <c r="N671" s="2"/>
      <c r="O671" s="2">
        <v>103</v>
      </c>
      <c r="P671" s="6">
        <v>44734</v>
      </c>
      <c r="Q671" s="6">
        <v>44737</v>
      </c>
      <c r="R671" s="2" t="s">
        <v>1679</v>
      </c>
      <c r="S671" s="2" t="b">
        <v>1</v>
      </c>
      <c r="T671" s="2">
        <v>32882.85</v>
      </c>
    </row>
    <row r="672" spans="1:20" ht="14.25" customHeight="1">
      <c r="A672" s="2" t="s">
        <v>854</v>
      </c>
      <c r="B672" s="3" t="s">
        <v>1694</v>
      </c>
      <c r="C672" s="3"/>
      <c r="D672" s="2" t="s">
        <v>11</v>
      </c>
      <c r="E672" s="3" t="e">
        <f>SUMIFS('Billing Details'!T:T,'Billing Details'!D:D,'Billing Details'!$J$2,'Billing Details'!B:B,'Billing Details'!C672) * 100/ SUMIFS(I:I,'Billing Details'!D:D,'Billing Details'!$J$2,'Billing Details'!B:B,'Billing Details'!C672)</f>
        <v>#DIV/0!</v>
      </c>
      <c r="F672" s="2">
        <v>2000</v>
      </c>
      <c r="G672" s="2">
        <v>6</v>
      </c>
      <c r="H672" s="2" t="s">
        <v>11</v>
      </c>
      <c r="I672" s="2">
        <f t="shared" si="10"/>
        <v>12000</v>
      </c>
      <c r="J672" s="2"/>
      <c r="K672" s="2"/>
      <c r="L672" s="2"/>
      <c r="M672" s="2"/>
      <c r="N672" s="2"/>
      <c r="O672" s="2">
        <v>104</v>
      </c>
      <c r="P672" s="6">
        <v>44088</v>
      </c>
      <c r="Q672" s="6">
        <v>44090</v>
      </c>
      <c r="S672" s="2" t="b">
        <v>0</v>
      </c>
      <c r="T672" s="2" t="s">
        <v>1681</v>
      </c>
    </row>
    <row r="673" spans="1:20" ht="14.25" customHeight="1">
      <c r="A673" s="2" t="s">
        <v>855</v>
      </c>
      <c r="B673" s="3" t="s">
        <v>1694</v>
      </c>
      <c r="C673" s="3"/>
      <c r="D673" s="2" t="s">
        <v>17</v>
      </c>
      <c r="E673" s="3" t="e">
        <f>SUMIFS('Billing Details'!T:T,'Billing Details'!D:D,'Billing Details'!$J$2,'Billing Details'!B:B,'Billing Details'!C673) * 100/ SUMIFS(I:I,'Billing Details'!D:D,'Billing Details'!$J$2,'Billing Details'!B:B,'Billing Details'!C673)</f>
        <v>#DIV/0!</v>
      </c>
      <c r="F673" s="2">
        <v>2000</v>
      </c>
      <c r="G673" s="2">
        <v>6</v>
      </c>
      <c r="H673" s="2" t="s">
        <v>17</v>
      </c>
      <c r="I673" s="2">
        <f t="shared" si="10"/>
        <v>12000</v>
      </c>
      <c r="J673" s="2"/>
      <c r="K673" s="2"/>
      <c r="L673" s="2"/>
      <c r="M673" s="2"/>
      <c r="N673" s="2"/>
      <c r="O673" s="2">
        <v>231</v>
      </c>
      <c r="P673" s="6">
        <v>44381</v>
      </c>
      <c r="Q673" s="6">
        <v>44386</v>
      </c>
      <c r="R673" s="2" t="s">
        <v>1683</v>
      </c>
      <c r="S673" s="2" t="b">
        <v>1</v>
      </c>
      <c r="T673" s="2">
        <v>9054.18</v>
      </c>
    </row>
    <row r="674" spans="1:20" ht="14.25" customHeight="1">
      <c r="A674" s="2" t="s">
        <v>856</v>
      </c>
      <c r="B674" s="3" t="s">
        <v>1694</v>
      </c>
      <c r="C674" s="3"/>
      <c r="D674" s="2" t="s">
        <v>51</v>
      </c>
      <c r="E674" s="3" t="e">
        <f>SUMIFS('Billing Details'!T:T,'Billing Details'!D:D,'Billing Details'!$J$2,'Billing Details'!B:B,'Billing Details'!C674) * 100/ SUMIFS(I:I,'Billing Details'!D:D,'Billing Details'!$J$2,'Billing Details'!B:B,'Billing Details'!C674)</f>
        <v>#DIV/0!</v>
      </c>
      <c r="F674" s="2">
        <v>2000</v>
      </c>
      <c r="G674" s="2">
        <v>6</v>
      </c>
      <c r="H674" s="2" t="s">
        <v>51</v>
      </c>
      <c r="I674" s="2">
        <f t="shared" si="10"/>
        <v>12000</v>
      </c>
      <c r="J674" s="2"/>
      <c r="K674" s="2"/>
      <c r="L674" s="2"/>
      <c r="M674" s="2"/>
      <c r="N674" s="2"/>
      <c r="O674" s="2">
        <v>354</v>
      </c>
      <c r="P674" s="6">
        <v>44219</v>
      </c>
      <c r="Q674" s="6">
        <v>44223</v>
      </c>
      <c r="R674" s="2" t="s">
        <v>1696</v>
      </c>
      <c r="S674" s="2" t="b">
        <v>1</v>
      </c>
      <c r="T674" s="2">
        <v>8400.9000000000015</v>
      </c>
    </row>
    <row r="675" spans="1:20" ht="14.25" customHeight="1">
      <c r="A675" s="2" t="s">
        <v>857</v>
      </c>
      <c r="B675" s="3" t="s">
        <v>1678</v>
      </c>
      <c r="C675" s="3"/>
      <c r="D675" s="2" t="s">
        <v>17</v>
      </c>
      <c r="E675" s="3" t="e">
        <f>SUMIFS('Billing Details'!T:T,'Billing Details'!D:D,'Billing Details'!$J$2,'Billing Details'!B:B,'Billing Details'!C675) * 100/ SUMIFS(I:I,'Billing Details'!D:D,'Billing Details'!$J$2,'Billing Details'!B:B,'Billing Details'!C675)</f>
        <v>#DIV/0!</v>
      </c>
      <c r="F675" s="2">
        <v>12000</v>
      </c>
      <c r="G675" s="2">
        <v>4</v>
      </c>
      <c r="H675" s="2" t="s">
        <v>17</v>
      </c>
      <c r="I675" s="2">
        <f t="shared" si="10"/>
        <v>48000</v>
      </c>
      <c r="J675" s="2"/>
      <c r="K675" s="2"/>
      <c r="L675" s="2"/>
      <c r="M675" s="2"/>
      <c r="N675" s="2"/>
      <c r="O675" s="2">
        <v>205</v>
      </c>
      <c r="P675" s="6">
        <v>44495</v>
      </c>
      <c r="Q675" s="6">
        <v>44499</v>
      </c>
      <c r="R675" s="2" t="s">
        <v>1696</v>
      </c>
      <c r="S675" s="2" t="b">
        <v>1</v>
      </c>
      <c r="T675" s="2">
        <v>43134.92</v>
      </c>
    </row>
    <row r="676" spans="1:20" ht="14.25" customHeight="1">
      <c r="A676" s="2" t="s">
        <v>858</v>
      </c>
      <c r="B676" s="3" t="s">
        <v>1684</v>
      </c>
      <c r="C676" s="3"/>
      <c r="D676" s="2" t="s">
        <v>11</v>
      </c>
      <c r="E676" s="3" t="e">
        <f>SUMIFS('Billing Details'!T:T,'Billing Details'!D:D,'Billing Details'!$J$2,'Billing Details'!B:B,'Billing Details'!C676) * 100/ SUMIFS(I:I,'Billing Details'!D:D,'Billing Details'!$J$2,'Billing Details'!B:B,'Billing Details'!C676)</f>
        <v>#DIV/0!</v>
      </c>
      <c r="F676" s="2" t="s">
        <v>1702</v>
      </c>
      <c r="G676" s="2">
        <v>6</v>
      </c>
      <c r="H676" s="2" t="s">
        <v>11</v>
      </c>
      <c r="I676" s="2">
        <f t="shared" si="10"/>
        <v>18000</v>
      </c>
      <c r="J676" s="2"/>
      <c r="K676" s="2"/>
      <c r="L676" s="2"/>
      <c r="M676" s="2"/>
      <c r="N676" s="2"/>
      <c r="O676" s="2">
        <v>282</v>
      </c>
      <c r="P676" s="6">
        <v>45209</v>
      </c>
      <c r="Q676" s="6">
        <v>45213</v>
      </c>
      <c r="R676" s="2" t="s">
        <v>1700</v>
      </c>
      <c r="S676" s="2" t="b">
        <v>1</v>
      </c>
      <c r="T676" s="2">
        <v>9478.98</v>
      </c>
    </row>
    <row r="677" spans="1:20" ht="14.25" customHeight="1">
      <c r="A677" s="2" t="s">
        <v>859</v>
      </c>
      <c r="B677" s="3" t="s">
        <v>1693</v>
      </c>
      <c r="C677" s="3"/>
      <c r="D677" s="2" t="s">
        <v>17</v>
      </c>
      <c r="E677" s="3" t="e">
        <f>SUMIFS('Billing Details'!T:T,'Billing Details'!D:D,'Billing Details'!$J$2,'Billing Details'!B:B,'Billing Details'!C677) * 100/ SUMIFS(I:I,'Billing Details'!D:D,'Billing Details'!$J$2,'Billing Details'!B:B,'Billing Details'!C677)</f>
        <v>#DIV/0!</v>
      </c>
      <c r="F677" s="2">
        <v>15000</v>
      </c>
      <c r="G677" s="2">
        <v>4</v>
      </c>
      <c r="H677" s="2" t="s">
        <v>17</v>
      </c>
      <c r="I677" s="2">
        <f t="shared" si="10"/>
        <v>60000</v>
      </c>
      <c r="J677" s="2"/>
      <c r="K677" s="2"/>
      <c r="L677" s="2"/>
      <c r="M677" s="2"/>
      <c r="N677" s="2"/>
      <c r="O677" s="2">
        <v>480</v>
      </c>
      <c r="P677" s="6">
        <v>44172</v>
      </c>
      <c r="Q677" s="6">
        <v>44178</v>
      </c>
      <c r="R677" s="2" t="s">
        <v>1679</v>
      </c>
      <c r="S677" s="2" t="b">
        <v>1</v>
      </c>
      <c r="T677" s="2">
        <v>50145.04</v>
      </c>
    </row>
    <row r="678" spans="1:20" ht="14.25" customHeight="1">
      <c r="A678" s="2" t="s">
        <v>860</v>
      </c>
      <c r="B678" s="3" t="s">
        <v>1692</v>
      </c>
      <c r="C678" s="3"/>
      <c r="D678" s="2" t="s">
        <v>17</v>
      </c>
      <c r="E678" s="3" t="e">
        <f>SUMIFS('Billing Details'!T:T,'Billing Details'!D:D,'Billing Details'!$J$2,'Billing Details'!B:B,'Billing Details'!C678) * 100/ SUMIFS(I:I,'Billing Details'!D:D,'Billing Details'!$J$2,'Billing Details'!B:B,'Billing Details'!C678)</f>
        <v>#DIV/0!</v>
      </c>
      <c r="F678" s="2">
        <v>8000</v>
      </c>
      <c r="G678" s="2">
        <v>3</v>
      </c>
      <c r="H678" s="2" t="s">
        <v>17</v>
      </c>
      <c r="I678" s="2">
        <f t="shared" si="10"/>
        <v>24000</v>
      </c>
      <c r="J678" s="2"/>
      <c r="K678" s="2"/>
      <c r="L678" s="2"/>
      <c r="M678" s="2"/>
      <c r="N678" s="2"/>
      <c r="O678" s="2">
        <v>468</v>
      </c>
      <c r="P678" s="6">
        <v>45121</v>
      </c>
      <c r="Q678" s="6">
        <v>45127</v>
      </c>
      <c r="R678" s="2" t="s">
        <v>1685</v>
      </c>
      <c r="S678" s="2" t="b">
        <v>1</v>
      </c>
      <c r="T678" s="2">
        <v>15096.18</v>
      </c>
    </row>
    <row r="679" spans="1:20" ht="14.25" customHeight="1">
      <c r="A679" s="2" t="s">
        <v>861</v>
      </c>
      <c r="B679" s="3" t="s">
        <v>1678</v>
      </c>
      <c r="C679" s="3"/>
      <c r="D679" s="2" t="s">
        <v>11</v>
      </c>
      <c r="E679" s="3" t="e">
        <f>SUMIFS('Billing Details'!T:T,'Billing Details'!D:D,'Billing Details'!$J$2,'Billing Details'!B:B,'Billing Details'!C679) * 100/ SUMIFS(I:I,'Billing Details'!D:D,'Billing Details'!$J$2,'Billing Details'!B:B,'Billing Details'!C679)</f>
        <v>#DIV/0!</v>
      </c>
      <c r="F679" s="2">
        <v>12000</v>
      </c>
      <c r="G679" s="2">
        <v>5</v>
      </c>
      <c r="H679" s="2" t="s">
        <v>11</v>
      </c>
      <c r="I679" s="2">
        <f t="shared" si="10"/>
        <v>60000</v>
      </c>
      <c r="J679" s="2"/>
      <c r="K679" s="2"/>
      <c r="L679" s="2"/>
      <c r="M679" s="2"/>
      <c r="N679" s="2"/>
      <c r="O679" s="2">
        <v>110</v>
      </c>
      <c r="P679" s="6">
        <v>44251</v>
      </c>
      <c r="Q679" s="6">
        <v>44253</v>
      </c>
      <c r="R679" s="2" t="s">
        <v>1679</v>
      </c>
      <c r="S679" s="2" t="b">
        <v>1</v>
      </c>
      <c r="T679" s="2">
        <v>43140.5</v>
      </c>
    </row>
    <row r="680" spans="1:20" ht="14.25" customHeight="1">
      <c r="A680" s="2" t="s">
        <v>862</v>
      </c>
      <c r="B680" s="3" t="s">
        <v>1680</v>
      </c>
      <c r="C680" s="3"/>
      <c r="D680" s="2" t="s">
        <v>11</v>
      </c>
      <c r="E680" s="3" t="e">
        <f>SUMIFS('Billing Details'!T:T,'Billing Details'!D:D,'Billing Details'!$J$2,'Billing Details'!B:B,'Billing Details'!C680) * 100/ SUMIFS(I:I,'Billing Details'!D:D,'Billing Details'!$J$2,'Billing Details'!B:B,'Billing Details'!C680)</f>
        <v>#DIV/0!</v>
      </c>
      <c r="F680" s="2">
        <v>500</v>
      </c>
      <c r="G680" s="2">
        <v>1</v>
      </c>
      <c r="H680" s="2" t="s">
        <v>11</v>
      </c>
      <c r="I680" s="2">
        <f t="shared" si="10"/>
        <v>500</v>
      </c>
      <c r="J680" s="2"/>
      <c r="K680" s="2"/>
      <c r="L680" s="2"/>
      <c r="M680" s="2"/>
      <c r="N680" s="2"/>
      <c r="O680" s="2">
        <v>377</v>
      </c>
      <c r="P680" s="6">
        <v>44314</v>
      </c>
      <c r="Q680" s="6">
        <v>44319</v>
      </c>
      <c r="R680" s="2" t="s">
        <v>1700</v>
      </c>
      <c r="S680" s="2" t="b">
        <v>1</v>
      </c>
      <c r="T680" s="2">
        <v>288.08999999999997</v>
      </c>
    </row>
    <row r="681" spans="1:20" ht="14.25" customHeight="1">
      <c r="A681" s="2" t="s">
        <v>863</v>
      </c>
      <c r="B681" s="3" t="s">
        <v>1678</v>
      </c>
      <c r="C681" s="3"/>
      <c r="D681" s="2" t="s">
        <v>51</v>
      </c>
      <c r="E681" s="3" t="e">
        <f>SUMIFS('Billing Details'!T:T,'Billing Details'!D:D,'Billing Details'!$J$2,'Billing Details'!B:B,'Billing Details'!C681) * 100/ SUMIFS(I:I,'Billing Details'!D:D,'Billing Details'!$J$2,'Billing Details'!B:B,'Billing Details'!C681)</f>
        <v>#DIV/0!</v>
      </c>
      <c r="F681" s="2">
        <v>12000</v>
      </c>
      <c r="G681" s="2">
        <v>3</v>
      </c>
      <c r="H681" s="2" t="s">
        <v>51</v>
      </c>
      <c r="I681" s="2">
        <f t="shared" si="10"/>
        <v>36000</v>
      </c>
      <c r="J681" s="2"/>
      <c r="K681" s="2"/>
      <c r="L681" s="2"/>
      <c r="M681" s="2"/>
      <c r="N681" s="2"/>
      <c r="O681" s="2">
        <v>320</v>
      </c>
      <c r="P681" s="6">
        <v>44389</v>
      </c>
      <c r="Q681" s="6">
        <v>44392</v>
      </c>
      <c r="R681" s="2" t="s">
        <v>1696</v>
      </c>
      <c r="S681" s="2" t="b">
        <v>1</v>
      </c>
      <c r="T681" s="2">
        <v>31428.06</v>
      </c>
    </row>
    <row r="682" spans="1:20" ht="14.25" customHeight="1">
      <c r="A682" s="2" t="s">
        <v>864</v>
      </c>
      <c r="B682" s="3" t="s">
        <v>1687</v>
      </c>
      <c r="C682" s="3"/>
      <c r="D682" s="2" t="s">
        <v>29</v>
      </c>
      <c r="E682" s="3" t="e">
        <f>SUMIFS('Billing Details'!T:T,'Billing Details'!D:D,'Billing Details'!$J$2,'Billing Details'!B:B,'Billing Details'!C682) * 100/ SUMIFS(I:I,'Billing Details'!D:D,'Billing Details'!$J$2,'Billing Details'!B:B,'Billing Details'!C682)</f>
        <v>#DIV/0!</v>
      </c>
      <c r="F682" s="2">
        <v>1000</v>
      </c>
      <c r="G682" s="2">
        <v>2</v>
      </c>
      <c r="H682" s="2" t="s">
        <v>29</v>
      </c>
      <c r="I682" s="2">
        <f t="shared" si="10"/>
        <v>2000</v>
      </c>
      <c r="J682" s="2"/>
      <c r="K682" s="2"/>
      <c r="L682" s="2"/>
      <c r="M682" s="2"/>
      <c r="N682" s="2"/>
      <c r="O682" s="2">
        <v>356</v>
      </c>
      <c r="P682" s="6">
        <v>43777</v>
      </c>
      <c r="Q682" s="6">
        <v>43780</v>
      </c>
      <c r="R682" s="2" t="s">
        <v>1685</v>
      </c>
      <c r="S682" s="2" t="b">
        <v>1</v>
      </c>
      <c r="T682" s="2">
        <v>1304.68</v>
      </c>
    </row>
    <row r="683" spans="1:20" ht="14.25" customHeight="1">
      <c r="A683" s="2" t="s">
        <v>866</v>
      </c>
      <c r="B683" s="3" t="s">
        <v>1707</v>
      </c>
      <c r="C683" s="3"/>
      <c r="D683" s="2" t="s">
        <v>11</v>
      </c>
      <c r="E683" s="3" t="e">
        <f>SUMIFS('Billing Details'!T:T,'Billing Details'!D:D,'Billing Details'!$J$2,'Billing Details'!B:B,'Billing Details'!C683) * 100/ SUMIFS(I:I,'Billing Details'!D:D,'Billing Details'!$J$2,'Billing Details'!B:B,'Billing Details'!C683)</f>
        <v>#DIV/0!</v>
      </c>
      <c r="F683" s="2" t="s">
        <v>1710</v>
      </c>
      <c r="G683" s="2">
        <v>1</v>
      </c>
      <c r="H683" s="2" t="s">
        <v>11</v>
      </c>
      <c r="I683" s="2">
        <f t="shared" si="10"/>
        <v>100</v>
      </c>
      <c r="J683" s="2"/>
      <c r="K683" s="2"/>
      <c r="L683" s="2"/>
      <c r="M683" s="2"/>
      <c r="N683" s="2"/>
      <c r="O683" s="2">
        <v>492</v>
      </c>
      <c r="P683" s="6">
        <v>45247</v>
      </c>
      <c r="Q683" s="6">
        <v>45249</v>
      </c>
      <c r="R683" s="2" t="s">
        <v>1679</v>
      </c>
      <c r="S683" s="2" t="b">
        <v>1</v>
      </c>
      <c r="T683" s="2">
        <v>86.42</v>
      </c>
    </row>
    <row r="684" spans="1:20" ht="14.25" customHeight="1">
      <c r="A684" s="2" t="s">
        <v>868</v>
      </c>
      <c r="B684" s="3" t="s">
        <v>1692</v>
      </c>
      <c r="C684" s="3"/>
      <c r="D684" s="2" t="s">
        <v>11</v>
      </c>
      <c r="E684" s="3" t="e">
        <f>SUMIFS('Billing Details'!T:T,'Billing Details'!D:D,'Billing Details'!$J$2,'Billing Details'!B:B,'Billing Details'!C684) * 100/ SUMIFS(I:I,'Billing Details'!D:D,'Billing Details'!$J$2,'Billing Details'!B:B,'Billing Details'!C684)</f>
        <v>#DIV/0!</v>
      </c>
      <c r="F684" s="2" t="s">
        <v>1704</v>
      </c>
      <c r="G684" s="2">
        <v>3</v>
      </c>
      <c r="H684" s="2" t="s">
        <v>11</v>
      </c>
      <c r="I684" s="2">
        <f t="shared" si="10"/>
        <v>24000</v>
      </c>
      <c r="J684" s="2"/>
      <c r="K684" s="2"/>
      <c r="L684" s="2"/>
      <c r="M684" s="2"/>
      <c r="N684" s="2"/>
      <c r="O684" s="2">
        <v>453</v>
      </c>
      <c r="P684" s="6">
        <v>43736</v>
      </c>
      <c r="Q684" s="6">
        <v>43741</v>
      </c>
      <c r="R684" s="2" t="s">
        <v>1700</v>
      </c>
      <c r="S684" s="2" t="b">
        <v>1</v>
      </c>
      <c r="T684" s="2">
        <v>15400.439999999999</v>
      </c>
    </row>
    <row r="685" spans="1:20" ht="14.25" customHeight="1">
      <c r="A685" s="2" t="s">
        <v>869</v>
      </c>
      <c r="B685" s="3" t="s">
        <v>1682</v>
      </c>
      <c r="C685" s="3"/>
      <c r="D685" s="2" t="s">
        <v>11</v>
      </c>
      <c r="E685" s="3" t="e">
        <f>SUMIFS('Billing Details'!T:T,'Billing Details'!D:D,'Billing Details'!$J$2,'Billing Details'!B:B,'Billing Details'!C685) * 100/ SUMIFS(I:I,'Billing Details'!D:D,'Billing Details'!$J$2,'Billing Details'!B:B,'Billing Details'!C685)</f>
        <v>#DIV/0!</v>
      </c>
      <c r="F685" s="2" t="s">
        <v>1686</v>
      </c>
      <c r="G685" s="2">
        <v>3</v>
      </c>
      <c r="H685" s="2" t="s">
        <v>11</v>
      </c>
      <c r="I685" s="2">
        <f t="shared" si="10"/>
        <v>18000</v>
      </c>
      <c r="J685" s="2"/>
      <c r="K685" s="2"/>
      <c r="L685" s="2"/>
      <c r="M685" s="2"/>
      <c r="N685" s="2"/>
      <c r="O685" s="2">
        <v>145</v>
      </c>
      <c r="P685" s="6">
        <v>44829</v>
      </c>
      <c r="Q685" s="6">
        <v>44835</v>
      </c>
      <c r="S685" s="2" t="b">
        <v>0</v>
      </c>
      <c r="T685" s="2" t="s">
        <v>1681</v>
      </c>
    </row>
    <row r="686" spans="1:20" ht="14.25" customHeight="1">
      <c r="A686" s="2" t="s">
        <v>871</v>
      </c>
      <c r="B686" s="3" t="s">
        <v>1680</v>
      </c>
      <c r="C686" s="3"/>
      <c r="D686" s="2" t="s">
        <v>11</v>
      </c>
      <c r="E686" s="3" t="e">
        <f>SUMIFS('Billing Details'!T:T,'Billing Details'!D:D,'Billing Details'!$J$2,'Billing Details'!B:B,'Billing Details'!C686) * 100/ SUMIFS(I:I,'Billing Details'!D:D,'Billing Details'!$J$2,'Billing Details'!B:B,'Billing Details'!C686)</f>
        <v>#DIV/0!</v>
      </c>
      <c r="F686" s="2" t="s">
        <v>1698</v>
      </c>
      <c r="G686" s="2">
        <v>1</v>
      </c>
      <c r="H686" s="2" t="s">
        <v>11</v>
      </c>
      <c r="I686" s="2">
        <f t="shared" si="10"/>
        <v>500</v>
      </c>
      <c r="J686" s="2"/>
      <c r="K686" s="2"/>
      <c r="L686" s="2"/>
      <c r="M686" s="2"/>
      <c r="N686" s="2"/>
      <c r="O686" s="2">
        <v>496</v>
      </c>
      <c r="P686" s="6">
        <v>44296</v>
      </c>
      <c r="Q686" s="6">
        <v>44301</v>
      </c>
      <c r="R686" s="2" t="s">
        <v>1685</v>
      </c>
      <c r="S686" s="2" t="b">
        <v>1</v>
      </c>
      <c r="T686" s="2">
        <v>309.23</v>
      </c>
    </row>
    <row r="687" spans="1:20" ht="14.25" customHeight="1">
      <c r="A687" s="2" t="s">
        <v>872</v>
      </c>
      <c r="B687" s="3" t="s">
        <v>1688</v>
      </c>
      <c r="C687" s="3"/>
      <c r="D687" s="2" t="s">
        <v>29</v>
      </c>
      <c r="E687" s="3" t="e">
        <f>SUMIFS('Billing Details'!T:T,'Billing Details'!D:D,'Billing Details'!$J$2,'Billing Details'!B:B,'Billing Details'!C687) * 100/ SUMIFS(I:I,'Billing Details'!D:D,'Billing Details'!$J$2,'Billing Details'!B:B,'Billing Details'!C687)</f>
        <v>#DIV/0!</v>
      </c>
      <c r="F687" s="2" t="s">
        <v>1703</v>
      </c>
      <c r="G687" s="2">
        <v>2</v>
      </c>
      <c r="H687" s="2" t="s">
        <v>29</v>
      </c>
      <c r="I687" s="2">
        <f t="shared" si="10"/>
        <v>20000</v>
      </c>
      <c r="J687" s="2"/>
      <c r="K687" s="2"/>
      <c r="L687" s="2"/>
      <c r="M687" s="2"/>
      <c r="N687" s="2"/>
      <c r="O687" s="2">
        <v>274</v>
      </c>
      <c r="P687" s="6">
        <v>45269</v>
      </c>
      <c r="Q687" s="6">
        <v>45273</v>
      </c>
      <c r="R687" s="2" t="s">
        <v>1700</v>
      </c>
      <c r="S687" s="2" t="b">
        <v>1</v>
      </c>
      <c r="T687" s="2">
        <v>15489.94</v>
      </c>
    </row>
    <row r="688" spans="1:20" ht="14.25" customHeight="1">
      <c r="A688" s="2" t="s">
        <v>873</v>
      </c>
      <c r="B688" s="3" t="s">
        <v>1680</v>
      </c>
      <c r="C688" s="3"/>
      <c r="D688" s="2" t="s">
        <v>11</v>
      </c>
      <c r="E688" s="3" t="e">
        <f>SUMIFS('Billing Details'!T:T,'Billing Details'!D:D,'Billing Details'!$J$2,'Billing Details'!B:B,'Billing Details'!C688) * 100/ SUMIFS(I:I,'Billing Details'!D:D,'Billing Details'!$J$2,'Billing Details'!B:B,'Billing Details'!C688)</f>
        <v>#DIV/0!</v>
      </c>
      <c r="F688" s="2">
        <v>500</v>
      </c>
      <c r="G688" s="2">
        <v>1</v>
      </c>
      <c r="H688" s="2" t="s">
        <v>11</v>
      </c>
      <c r="I688" s="2">
        <f t="shared" si="10"/>
        <v>500</v>
      </c>
      <c r="J688" s="2"/>
      <c r="K688" s="2"/>
      <c r="L688" s="2"/>
      <c r="M688" s="2"/>
      <c r="N688" s="2"/>
      <c r="O688" s="2">
        <v>297</v>
      </c>
      <c r="P688" s="6">
        <v>44517</v>
      </c>
      <c r="Q688" s="6">
        <v>44523</v>
      </c>
      <c r="R688" s="2" t="s">
        <v>1696</v>
      </c>
      <c r="S688" s="2" t="b">
        <v>1</v>
      </c>
      <c r="T688" s="2">
        <v>262.81</v>
      </c>
    </row>
    <row r="689" spans="1:20" ht="14.25" customHeight="1">
      <c r="A689" s="2" t="s">
        <v>874</v>
      </c>
      <c r="B689" s="3" t="s">
        <v>1691</v>
      </c>
      <c r="C689" s="3"/>
      <c r="D689" s="2" t="s">
        <v>11</v>
      </c>
      <c r="E689" s="3" t="e">
        <f>SUMIFS('Billing Details'!T:T,'Billing Details'!D:D,'Billing Details'!$J$2,'Billing Details'!B:B,'Billing Details'!C689) * 100/ SUMIFS(I:I,'Billing Details'!D:D,'Billing Details'!$J$2,'Billing Details'!B:B,'Billing Details'!C689)</f>
        <v>#DIV/0!</v>
      </c>
      <c r="F689" s="2">
        <v>25000</v>
      </c>
      <c r="G689" s="2">
        <v>8</v>
      </c>
      <c r="H689" s="2" t="s">
        <v>11</v>
      </c>
      <c r="I689" s="2">
        <f t="shared" si="10"/>
        <v>200000</v>
      </c>
      <c r="J689" s="2"/>
      <c r="K689" s="2"/>
      <c r="L689" s="2"/>
      <c r="M689" s="2"/>
      <c r="N689" s="2"/>
      <c r="O689" s="2">
        <v>235</v>
      </c>
      <c r="P689" s="6">
        <v>44591</v>
      </c>
      <c r="Q689" s="6">
        <v>44596</v>
      </c>
      <c r="R689" s="2" t="s">
        <v>1679</v>
      </c>
      <c r="S689" s="2" t="b">
        <v>1</v>
      </c>
      <c r="T689" s="2">
        <v>167637.20000000001</v>
      </c>
    </row>
    <row r="690" spans="1:20" ht="14.25" customHeight="1">
      <c r="A690" s="2" t="s">
        <v>875</v>
      </c>
      <c r="B690" s="3" t="s">
        <v>1707</v>
      </c>
      <c r="C690" s="3"/>
      <c r="D690" s="2" t="s">
        <v>11</v>
      </c>
      <c r="E690" s="3" t="e">
        <f>SUMIFS('Billing Details'!T:T,'Billing Details'!D:D,'Billing Details'!$J$2,'Billing Details'!B:B,'Billing Details'!C690) * 100/ SUMIFS(I:I,'Billing Details'!D:D,'Billing Details'!$J$2,'Billing Details'!B:B,'Billing Details'!C690)</f>
        <v>#DIV/0!</v>
      </c>
      <c r="F690" s="2">
        <v>100</v>
      </c>
      <c r="G690" s="2">
        <v>1</v>
      </c>
      <c r="H690" s="2" t="s">
        <v>11</v>
      </c>
      <c r="I690" s="2">
        <f t="shared" si="10"/>
        <v>100</v>
      </c>
      <c r="J690" s="2"/>
      <c r="K690" s="2"/>
      <c r="L690" s="2"/>
      <c r="M690" s="2"/>
      <c r="N690" s="2"/>
      <c r="O690" s="2">
        <v>135</v>
      </c>
      <c r="P690" s="6">
        <v>44985</v>
      </c>
      <c r="Q690" s="6">
        <v>44987</v>
      </c>
      <c r="R690" s="2" t="s">
        <v>1696</v>
      </c>
      <c r="S690" s="2" t="b">
        <v>1</v>
      </c>
      <c r="T690" s="2">
        <v>59.02</v>
      </c>
    </row>
    <row r="691" spans="1:20" ht="14.25" customHeight="1">
      <c r="A691" s="2" t="s">
        <v>876</v>
      </c>
      <c r="B691" s="3" t="s">
        <v>1691</v>
      </c>
      <c r="C691" s="3"/>
      <c r="D691" s="2" t="s">
        <v>17</v>
      </c>
      <c r="E691" s="3" t="e">
        <f>SUMIFS('Billing Details'!T:T,'Billing Details'!D:D,'Billing Details'!$J$2,'Billing Details'!B:B,'Billing Details'!C691) * 100/ SUMIFS(I:I,'Billing Details'!D:D,'Billing Details'!$J$2,'Billing Details'!B:B,'Billing Details'!C691)</f>
        <v>#DIV/0!</v>
      </c>
      <c r="F691" s="2" t="s">
        <v>1709</v>
      </c>
      <c r="G691" s="2">
        <v>10</v>
      </c>
      <c r="H691" s="2" t="s">
        <v>17</v>
      </c>
      <c r="I691" s="2">
        <f t="shared" si="10"/>
        <v>250000</v>
      </c>
      <c r="J691" s="2"/>
      <c r="K691" s="2"/>
      <c r="L691" s="2"/>
      <c r="M691" s="2"/>
      <c r="N691" s="2"/>
      <c r="O691" s="2">
        <v>455</v>
      </c>
      <c r="P691" s="6">
        <v>44437</v>
      </c>
      <c r="Q691" s="6">
        <v>44441</v>
      </c>
      <c r="R691" s="2" t="s">
        <v>1683</v>
      </c>
      <c r="S691" s="2" t="b">
        <v>1</v>
      </c>
      <c r="T691" s="2">
        <v>139263.20000000001</v>
      </c>
    </row>
    <row r="692" spans="1:20" ht="14.25" customHeight="1">
      <c r="A692" s="2" t="s">
        <v>877</v>
      </c>
      <c r="B692" s="3" t="s">
        <v>1682</v>
      </c>
      <c r="C692" s="3"/>
      <c r="D692" s="2" t="s">
        <v>11</v>
      </c>
      <c r="E692" s="3" t="e">
        <f>SUMIFS('Billing Details'!T:T,'Billing Details'!D:D,'Billing Details'!$J$2,'Billing Details'!B:B,'Billing Details'!C692) * 100/ SUMIFS(I:I,'Billing Details'!D:D,'Billing Details'!$J$2,'Billing Details'!B:B,'Billing Details'!C692)</f>
        <v>#DIV/0!</v>
      </c>
      <c r="F692" s="2">
        <v>6000</v>
      </c>
      <c r="G692" s="2">
        <v>3</v>
      </c>
      <c r="H692" s="2" t="s">
        <v>11</v>
      </c>
      <c r="I692" s="2">
        <f t="shared" si="10"/>
        <v>18000</v>
      </c>
      <c r="J692" s="2"/>
      <c r="K692" s="2"/>
      <c r="L692" s="2"/>
      <c r="M692" s="2"/>
      <c r="N692" s="2"/>
      <c r="O692" s="2">
        <v>319</v>
      </c>
      <c r="P692" s="6">
        <v>45148</v>
      </c>
      <c r="Q692" s="6">
        <v>45152</v>
      </c>
      <c r="S692" s="2" t="b">
        <v>0</v>
      </c>
      <c r="T692" s="2" t="s">
        <v>1681</v>
      </c>
    </row>
    <row r="693" spans="1:20" ht="14.25" customHeight="1">
      <c r="A693" s="2" t="s">
        <v>879</v>
      </c>
      <c r="B693" s="3" t="s">
        <v>1682</v>
      </c>
      <c r="C693" s="3"/>
      <c r="D693" s="2" t="s">
        <v>17</v>
      </c>
      <c r="E693" s="3" t="e">
        <f>SUMIFS('Billing Details'!T:T,'Billing Details'!D:D,'Billing Details'!$J$2,'Billing Details'!B:B,'Billing Details'!C693) * 100/ SUMIFS(I:I,'Billing Details'!D:D,'Billing Details'!$J$2,'Billing Details'!B:B,'Billing Details'!C693)</f>
        <v>#DIV/0!</v>
      </c>
      <c r="F693" s="2" t="s">
        <v>1686</v>
      </c>
      <c r="G693" s="2">
        <v>3</v>
      </c>
      <c r="H693" s="2" t="s">
        <v>17</v>
      </c>
      <c r="I693" s="2">
        <f t="shared" si="10"/>
        <v>18000</v>
      </c>
      <c r="J693" s="2"/>
      <c r="K693" s="2"/>
      <c r="L693" s="2"/>
      <c r="M693" s="2"/>
      <c r="N693" s="2"/>
      <c r="O693" s="2">
        <v>342</v>
      </c>
      <c r="P693" s="6">
        <v>43680</v>
      </c>
      <c r="Q693" s="6">
        <v>43683</v>
      </c>
      <c r="R693" s="2" t="s">
        <v>1685</v>
      </c>
      <c r="S693" s="2" t="b">
        <v>1</v>
      </c>
      <c r="T693" s="2">
        <v>15191.880000000001</v>
      </c>
    </row>
    <row r="694" spans="1:20" ht="14.25" customHeight="1">
      <c r="A694" s="2" t="s">
        <v>880</v>
      </c>
      <c r="B694" s="3" t="s">
        <v>1689</v>
      </c>
      <c r="C694" s="3"/>
      <c r="D694" s="2" t="s">
        <v>29</v>
      </c>
      <c r="E694" s="3" t="e">
        <f>SUMIFS('Billing Details'!T:T,'Billing Details'!D:D,'Billing Details'!$J$2,'Billing Details'!B:B,'Billing Details'!C694) * 100/ SUMIFS(I:I,'Billing Details'!D:D,'Billing Details'!$J$2,'Billing Details'!B:B,'Billing Details'!C694)</f>
        <v>#DIV/0!</v>
      </c>
      <c r="F694" s="2" t="s">
        <v>1690</v>
      </c>
      <c r="G694" s="2">
        <v>5</v>
      </c>
      <c r="H694" s="2" t="s">
        <v>29</v>
      </c>
      <c r="I694" s="2">
        <f t="shared" si="10"/>
        <v>90000</v>
      </c>
      <c r="J694" s="2"/>
      <c r="K694" s="2"/>
      <c r="L694" s="2"/>
      <c r="M694" s="2"/>
      <c r="N694" s="2"/>
      <c r="O694" s="2">
        <v>348</v>
      </c>
      <c r="P694" s="6">
        <v>44955</v>
      </c>
      <c r="Q694" s="6">
        <v>44960</v>
      </c>
      <c r="S694" s="2" t="b">
        <v>0</v>
      </c>
      <c r="T694" s="2" t="s">
        <v>1681</v>
      </c>
    </row>
    <row r="695" spans="1:20" ht="14.25" customHeight="1">
      <c r="A695" s="2" t="s">
        <v>881</v>
      </c>
      <c r="B695" s="3" t="s">
        <v>1684</v>
      </c>
      <c r="C695" s="3"/>
      <c r="D695" s="2" t="s">
        <v>17</v>
      </c>
      <c r="E695" s="3" t="e">
        <f>SUMIFS('Billing Details'!T:T,'Billing Details'!D:D,'Billing Details'!$J$2,'Billing Details'!B:B,'Billing Details'!C695) * 100/ SUMIFS(I:I,'Billing Details'!D:D,'Billing Details'!$J$2,'Billing Details'!B:B,'Billing Details'!C695)</f>
        <v>#DIV/0!</v>
      </c>
      <c r="F695" s="2">
        <v>3000</v>
      </c>
      <c r="G695" s="2">
        <v>6</v>
      </c>
      <c r="H695" s="2" t="s">
        <v>17</v>
      </c>
      <c r="I695" s="2">
        <f t="shared" si="10"/>
        <v>18000</v>
      </c>
      <c r="J695" s="2"/>
      <c r="K695" s="2"/>
      <c r="L695" s="2"/>
      <c r="M695" s="2"/>
      <c r="N695" s="2"/>
      <c r="O695" s="2">
        <v>295</v>
      </c>
      <c r="P695" s="6">
        <v>45059</v>
      </c>
      <c r="Q695" s="6">
        <v>45063</v>
      </c>
      <c r="R695" s="2" t="s">
        <v>1696</v>
      </c>
      <c r="S695" s="2" t="b">
        <v>1</v>
      </c>
      <c r="T695" s="2">
        <v>15334.74</v>
      </c>
    </row>
    <row r="696" spans="1:20" ht="14.25" customHeight="1">
      <c r="A696" s="2" t="s">
        <v>882</v>
      </c>
      <c r="B696" s="3" t="s">
        <v>1678</v>
      </c>
      <c r="C696" s="3"/>
      <c r="D696" s="2" t="s">
        <v>17</v>
      </c>
      <c r="E696" s="3" t="e">
        <f>SUMIFS('Billing Details'!T:T,'Billing Details'!D:D,'Billing Details'!$J$2,'Billing Details'!B:B,'Billing Details'!C696) * 100/ SUMIFS(I:I,'Billing Details'!D:D,'Billing Details'!$J$2,'Billing Details'!B:B,'Billing Details'!C696)</f>
        <v>#DIV/0!</v>
      </c>
      <c r="F696" s="2">
        <v>12000</v>
      </c>
      <c r="G696" s="2">
        <v>5</v>
      </c>
      <c r="H696" s="2" t="s">
        <v>17</v>
      </c>
      <c r="I696" s="2">
        <f t="shared" si="10"/>
        <v>60000</v>
      </c>
      <c r="J696" s="2"/>
      <c r="K696" s="2"/>
      <c r="L696" s="2"/>
      <c r="M696" s="2"/>
      <c r="N696" s="2"/>
      <c r="O696" s="2">
        <v>121</v>
      </c>
      <c r="P696" s="6">
        <v>44718</v>
      </c>
      <c r="Q696" s="6">
        <v>44723</v>
      </c>
      <c r="R696" s="2" t="s">
        <v>1685</v>
      </c>
      <c r="S696" s="2" t="b">
        <v>1</v>
      </c>
      <c r="T696" s="2">
        <v>48267.05</v>
      </c>
    </row>
    <row r="697" spans="1:20" ht="14.25" customHeight="1">
      <c r="A697" s="2" t="s">
        <v>883</v>
      </c>
      <c r="B697" s="3" t="s">
        <v>1678</v>
      </c>
      <c r="C697" s="3"/>
      <c r="D697" s="2" t="s">
        <v>11</v>
      </c>
      <c r="E697" s="3" t="e">
        <f>SUMIFS('Billing Details'!T:T,'Billing Details'!D:D,'Billing Details'!$J$2,'Billing Details'!B:B,'Billing Details'!C697) * 100/ SUMIFS(I:I,'Billing Details'!D:D,'Billing Details'!$J$2,'Billing Details'!B:B,'Billing Details'!C697)</f>
        <v>#DIV/0!</v>
      </c>
      <c r="F697" s="2">
        <v>12000</v>
      </c>
      <c r="G697" s="2">
        <v>5</v>
      </c>
      <c r="H697" s="2" t="s">
        <v>11</v>
      </c>
      <c r="I697" s="2">
        <f t="shared" si="10"/>
        <v>60000</v>
      </c>
      <c r="J697" s="2"/>
      <c r="K697" s="2"/>
      <c r="L697" s="2"/>
      <c r="M697" s="2"/>
      <c r="N697" s="2"/>
      <c r="O697" s="2">
        <v>426</v>
      </c>
      <c r="P697" s="6">
        <v>44413</v>
      </c>
      <c r="Q697" s="6">
        <v>44419</v>
      </c>
      <c r="R697" s="2" t="s">
        <v>1696</v>
      </c>
      <c r="S697" s="2" t="b">
        <v>1</v>
      </c>
      <c r="T697" s="2">
        <v>44041.1</v>
      </c>
    </row>
    <row r="698" spans="1:20" ht="14.25" customHeight="1">
      <c r="A698" s="2" t="s">
        <v>884</v>
      </c>
      <c r="B698" s="3" t="s">
        <v>1692</v>
      </c>
      <c r="C698" s="3"/>
      <c r="D698" s="2" t="s">
        <v>17</v>
      </c>
      <c r="E698" s="3" t="e">
        <f>SUMIFS('Billing Details'!T:T,'Billing Details'!D:D,'Billing Details'!$J$2,'Billing Details'!B:B,'Billing Details'!C698) * 100/ SUMIFS(I:I,'Billing Details'!D:D,'Billing Details'!$J$2,'Billing Details'!B:B,'Billing Details'!C698)</f>
        <v>#DIV/0!</v>
      </c>
      <c r="F698" s="2">
        <v>8000</v>
      </c>
      <c r="G698" s="2">
        <v>3</v>
      </c>
      <c r="H698" s="2" t="s">
        <v>17</v>
      </c>
      <c r="I698" s="2">
        <f t="shared" si="10"/>
        <v>24000</v>
      </c>
      <c r="J698" s="2"/>
      <c r="K698" s="2"/>
      <c r="L698" s="2"/>
      <c r="M698" s="2"/>
      <c r="N698" s="2"/>
      <c r="O698" s="2">
        <v>443</v>
      </c>
      <c r="P698" s="6">
        <v>45136</v>
      </c>
      <c r="Q698" s="6">
        <v>45140</v>
      </c>
      <c r="R698" s="2" t="s">
        <v>1679</v>
      </c>
      <c r="S698" s="2" t="b">
        <v>1</v>
      </c>
      <c r="T698" s="2">
        <v>19459.29</v>
      </c>
    </row>
    <row r="699" spans="1:20" ht="14.25" customHeight="1">
      <c r="A699" s="2" t="s">
        <v>885</v>
      </c>
      <c r="B699" s="3" t="s">
        <v>1678</v>
      </c>
      <c r="C699" s="3"/>
      <c r="D699" s="2" t="s">
        <v>17</v>
      </c>
      <c r="E699" s="3" t="e">
        <f>SUMIFS('Billing Details'!T:T,'Billing Details'!D:D,'Billing Details'!$J$2,'Billing Details'!B:B,'Billing Details'!C699) * 100/ SUMIFS(I:I,'Billing Details'!D:D,'Billing Details'!$J$2,'Billing Details'!B:B,'Billing Details'!C699)</f>
        <v>#DIV/0!</v>
      </c>
      <c r="F699" s="2" t="s">
        <v>1701</v>
      </c>
      <c r="G699" s="2">
        <v>4</v>
      </c>
      <c r="H699" s="2" t="s">
        <v>17</v>
      </c>
      <c r="I699" s="2">
        <f t="shared" si="10"/>
        <v>48000</v>
      </c>
      <c r="J699" s="2"/>
      <c r="K699" s="2"/>
      <c r="L699" s="2"/>
      <c r="M699" s="2"/>
      <c r="N699" s="2"/>
      <c r="O699" s="2">
        <v>234</v>
      </c>
      <c r="P699" s="6">
        <v>44309</v>
      </c>
      <c r="Q699" s="6">
        <v>44312</v>
      </c>
      <c r="R699" s="2" t="s">
        <v>1696</v>
      </c>
      <c r="S699" s="2" t="b">
        <v>1</v>
      </c>
      <c r="T699" s="2">
        <v>28136.92</v>
      </c>
    </row>
    <row r="700" spans="1:20" ht="14.25" customHeight="1">
      <c r="A700" s="2" t="s">
        <v>886</v>
      </c>
      <c r="B700" s="3" t="s">
        <v>1689</v>
      </c>
      <c r="C700" s="3"/>
      <c r="D700" s="2" t="s">
        <v>11</v>
      </c>
      <c r="E700" s="3" t="e">
        <f>SUMIFS('Billing Details'!T:T,'Billing Details'!D:D,'Billing Details'!$J$2,'Billing Details'!B:B,'Billing Details'!C700) * 100/ SUMIFS(I:I,'Billing Details'!D:D,'Billing Details'!$J$2,'Billing Details'!B:B,'Billing Details'!C700)</f>
        <v>#DIV/0!</v>
      </c>
      <c r="F700" s="2">
        <v>18000</v>
      </c>
      <c r="G700" s="2">
        <v>5</v>
      </c>
      <c r="H700" s="2" t="s">
        <v>11</v>
      </c>
      <c r="I700" s="2">
        <f t="shared" si="10"/>
        <v>90000</v>
      </c>
      <c r="J700" s="2"/>
      <c r="K700" s="2"/>
      <c r="L700" s="2"/>
      <c r="M700" s="2"/>
      <c r="N700" s="2"/>
      <c r="O700" s="2">
        <v>189</v>
      </c>
      <c r="P700" s="6">
        <v>44857</v>
      </c>
      <c r="Q700" s="6">
        <v>44861</v>
      </c>
      <c r="R700" s="2" t="s">
        <v>1685</v>
      </c>
      <c r="S700" s="2" t="b">
        <v>1</v>
      </c>
      <c r="T700" s="2">
        <v>66656.2</v>
      </c>
    </row>
    <row r="701" spans="1:20" ht="14.25" customHeight="1">
      <c r="A701" s="2" t="s">
        <v>887</v>
      </c>
      <c r="B701" s="3" t="s">
        <v>1682</v>
      </c>
      <c r="C701" s="3"/>
      <c r="D701" s="2" t="s">
        <v>11</v>
      </c>
      <c r="E701" s="3" t="e">
        <f>SUMIFS('Billing Details'!T:T,'Billing Details'!D:D,'Billing Details'!$J$2,'Billing Details'!B:B,'Billing Details'!C701) * 100/ SUMIFS(I:I,'Billing Details'!D:D,'Billing Details'!$J$2,'Billing Details'!B:B,'Billing Details'!C701)</f>
        <v>#DIV/0!</v>
      </c>
      <c r="F701" s="2" t="s">
        <v>1686</v>
      </c>
      <c r="G701" s="2">
        <v>3</v>
      </c>
      <c r="H701" s="2" t="s">
        <v>11</v>
      </c>
      <c r="I701" s="2">
        <f t="shared" si="10"/>
        <v>18000</v>
      </c>
      <c r="J701" s="2"/>
      <c r="K701" s="2"/>
      <c r="L701" s="2"/>
      <c r="M701" s="2"/>
      <c r="N701" s="2"/>
      <c r="O701" s="2">
        <v>239</v>
      </c>
      <c r="P701" s="6">
        <v>43931</v>
      </c>
      <c r="Q701" s="6">
        <v>43935</v>
      </c>
      <c r="S701" s="2" t="b">
        <v>0</v>
      </c>
      <c r="T701" s="2" t="s">
        <v>1681</v>
      </c>
    </row>
    <row r="702" spans="1:20" ht="14.25" customHeight="1">
      <c r="A702" s="2" t="s">
        <v>888</v>
      </c>
      <c r="B702" s="3" t="s">
        <v>1682</v>
      </c>
      <c r="C702" s="3"/>
      <c r="D702" s="2" t="s">
        <v>11</v>
      </c>
      <c r="E702" s="3" t="e">
        <f>SUMIFS('Billing Details'!T:T,'Billing Details'!D:D,'Billing Details'!$J$2,'Billing Details'!B:B,'Billing Details'!C702) * 100/ SUMIFS(I:I,'Billing Details'!D:D,'Billing Details'!$J$2,'Billing Details'!B:B,'Billing Details'!C702)</f>
        <v>#DIV/0!</v>
      </c>
      <c r="F702" s="2">
        <v>6000</v>
      </c>
      <c r="G702" s="2">
        <v>4</v>
      </c>
      <c r="H702" s="2" t="s">
        <v>11</v>
      </c>
      <c r="I702" s="2">
        <f t="shared" si="10"/>
        <v>24000</v>
      </c>
      <c r="J702" s="2"/>
      <c r="K702" s="2"/>
      <c r="L702" s="2"/>
      <c r="M702" s="2"/>
      <c r="N702" s="2"/>
      <c r="O702" s="2">
        <v>354</v>
      </c>
      <c r="P702" s="6">
        <v>44744</v>
      </c>
      <c r="Q702" s="6">
        <v>44749</v>
      </c>
      <c r="R702" s="2" t="s">
        <v>1700</v>
      </c>
      <c r="S702" s="2" t="b">
        <v>1</v>
      </c>
      <c r="T702" s="2">
        <v>14503.32</v>
      </c>
    </row>
    <row r="703" spans="1:20" ht="14.25" customHeight="1">
      <c r="A703" s="2" t="s">
        <v>890</v>
      </c>
      <c r="B703" s="3" t="s">
        <v>1694</v>
      </c>
      <c r="C703" s="3"/>
      <c r="D703" s="2" t="s">
        <v>11</v>
      </c>
      <c r="E703" s="3" t="e">
        <f>SUMIFS('Billing Details'!T:T,'Billing Details'!D:D,'Billing Details'!$J$2,'Billing Details'!B:B,'Billing Details'!C703) * 100/ SUMIFS(I:I,'Billing Details'!D:D,'Billing Details'!$J$2,'Billing Details'!B:B,'Billing Details'!C703)</f>
        <v>#DIV/0!</v>
      </c>
      <c r="F703" s="2">
        <v>2000</v>
      </c>
      <c r="G703" s="2">
        <v>6</v>
      </c>
      <c r="H703" s="2" t="s">
        <v>11</v>
      </c>
      <c r="I703" s="2">
        <f t="shared" si="10"/>
        <v>12000</v>
      </c>
      <c r="J703" s="2"/>
      <c r="K703" s="2"/>
      <c r="L703" s="2"/>
      <c r="M703" s="2"/>
      <c r="N703" s="2"/>
      <c r="O703" s="2">
        <v>452</v>
      </c>
      <c r="P703" s="6">
        <v>44629</v>
      </c>
      <c r="Q703" s="6">
        <v>44633</v>
      </c>
      <c r="R703" s="2" t="s">
        <v>1700</v>
      </c>
      <c r="S703" s="2" t="b">
        <v>1</v>
      </c>
      <c r="T703" s="2">
        <v>8919.66</v>
      </c>
    </row>
    <row r="704" spans="1:20" ht="14.25" customHeight="1">
      <c r="A704" s="2" t="s">
        <v>891</v>
      </c>
      <c r="B704" s="3" t="s">
        <v>1688</v>
      </c>
      <c r="C704" s="3"/>
      <c r="D704" s="2" t="s">
        <v>29</v>
      </c>
      <c r="E704" s="3" t="e">
        <f>SUMIFS('Billing Details'!T:T,'Billing Details'!D:D,'Billing Details'!$J$2,'Billing Details'!B:B,'Billing Details'!C704) * 100/ SUMIFS(I:I,'Billing Details'!D:D,'Billing Details'!$J$2,'Billing Details'!B:B,'Billing Details'!C704)</f>
        <v>#DIV/0!</v>
      </c>
      <c r="F704" s="2" t="s">
        <v>1703</v>
      </c>
      <c r="G704" s="2">
        <v>2</v>
      </c>
      <c r="H704" s="2" t="s">
        <v>29</v>
      </c>
      <c r="I704" s="2">
        <f t="shared" si="10"/>
        <v>20000</v>
      </c>
      <c r="J704" s="2"/>
      <c r="K704" s="2"/>
      <c r="L704" s="2"/>
      <c r="M704" s="2"/>
      <c r="N704" s="2"/>
      <c r="O704" s="2">
        <v>217</v>
      </c>
      <c r="P704" s="6">
        <v>45209</v>
      </c>
      <c r="Q704" s="6">
        <v>45213</v>
      </c>
      <c r="R704" s="2" t="s">
        <v>1700</v>
      </c>
      <c r="S704" s="2" t="b">
        <v>1</v>
      </c>
      <c r="T704" s="2">
        <v>13780.9</v>
      </c>
    </row>
    <row r="705" spans="1:20" ht="14.25" customHeight="1">
      <c r="A705" s="2" t="s">
        <v>892</v>
      </c>
      <c r="B705" s="3" t="s">
        <v>1688</v>
      </c>
      <c r="C705" s="3"/>
      <c r="D705" s="2" t="s">
        <v>17</v>
      </c>
      <c r="E705" s="3" t="e">
        <f>SUMIFS('Billing Details'!T:T,'Billing Details'!D:D,'Billing Details'!$J$2,'Billing Details'!B:B,'Billing Details'!C705) * 100/ SUMIFS(I:I,'Billing Details'!D:D,'Billing Details'!$J$2,'Billing Details'!B:B,'Billing Details'!C705)</f>
        <v>#DIV/0!</v>
      </c>
      <c r="F705" s="2" t="s">
        <v>1703</v>
      </c>
      <c r="G705" s="2">
        <v>2</v>
      </c>
      <c r="H705" s="2" t="s">
        <v>17</v>
      </c>
      <c r="I705" s="2">
        <f t="shared" si="10"/>
        <v>20000</v>
      </c>
      <c r="J705" s="2"/>
      <c r="K705" s="2"/>
      <c r="L705" s="2"/>
      <c r="M705" s="2"/>
      <c r="N705" s="2"/>
      <c r="O705" s="2">
        <v>362</v>
      </c>
      <c r="P705" s="6">
        <v>43687</v>
      </c>
      <c r="Q705" s="6">
        <v>43689</v>
      </c>
      <c r="R705" s="2" t="s">
        <v>1700</v>
      </c>
      <c r="S705" s="2" t="b">
        <v>1</v>
      </c>
      <c r="T705" s="2">
        <v>12907.56</v>
      </c>
    </row>
    <row r="706" spans="1:20" ht="14.25" customHeight="1">
      <c r="A706" s="2" t="s">
        <v>893</v>
      </c>
      <c r="B706" s="3" t="s">
        <v>1693</v>
      </c>
      <c r="C706" s="3"/>
      <c r="D706" s="2" t="s">
        <v>17</v>
      </c>
      <c r="E706" s="3" t="e">
        <f>SUMIFS('Billing Details'!T:T,'Billing Details'!D:D,'Billing Details'!$J$2,'Billing Details'!B:B,'Billing Details'!C706) * 100/ SUMIFS(I:I,'Billing Details'!D:D,'Billing Details'!$J$2,'Billing Details'!B:B,'Billing Details'!C706)</f>
        <v>#DIV/0!</v>
      </c>
      <c r="F706" s="2">
        <v>15000</v>
      </c>
      <c r="G706" s="2">
        <v>4</v>
      </c>
      <c r="H706" s="2" t="s">
        <v>17</v>
      </c>
      <c r="I706" s="2">
        <f t="shared" si="10"/>
        <v>60000</v>
      </c>
      <c r="J706" s="2"/>
      <c r="K706" s="2"/>
      <c r="L706" s="2"/>
      <c r="M706" s="2"/>
      <c r="N706" s="2"/>
      <c r="O706" s="2">
        <v>327</v>
      </c>
      <c r="P706" s="6">
        <v>45268</v>
      </c>
      <c r="Q706" s="6">
        <v>45274</v>
      </c>
      <c r="R706" s="2" t="s">
        <v>1700</v>
      </c>
      <c r="S706" s="2" t="b">
        <v>1</v>
      </c>
      <c r="T706" s="2">
        <v>35408.32</v>
      </c>
    </row>
    <row r="707" spans="1:20" ht="14.25" customHeight="1">
      <c r="A707" s="2" t="s">
        <v>894</v>
      </c>
      <c r="B707" s="3" t="s">
        <v>1691</v>
      </c>
      <c r="C707" s="3"/>
      <c r="D707" s="2" t="s">
        <v>51</v>
      </c>
      <c r="E707" s="3" t="e">
        <f>SUMIFS('Billing Details'!T:T,'Billing Details'!D:D,'Billing Details'!$J$2,'Billing Details'!B:B,'Billing Details'!C707) * 100/ SUMIFS(I:I,'Billing Details'!D:D,'Billing Details'!$J$2,'Billing Details'!B:B,'Billing Details'!C707)</f>
        <v>#DIV/0!</v>
      </c>
      <c r="F707" s="2">
        <v>25000</v>
      </c>
      <c r="G707" s="2">
        <v>10</v>
      </c>
      <c r="H707" s="2" t="s">
        <v>51</v>
      </c>
      <c r="I707" s="2">
        <f t="shared" ref="I707:I770" si="11">F707*G707</f>
        <v>250000</v>
      </c>
      <c r="J707" s="2"/>
      <c r="K707" s="2"/>
      <c r="L707" s="2"/>
      <c r="M707" s="2"/>
      <c r="N707" s="2"/>
      <c r="O707" s="2">
        <v>179</v>
      </c>
      <c r="P707" s="6">
        <v>44920</v>
      </c>
      <c r="Q707" s="6">
        <v>44926</v>
      </c>
      <c r="R707" s="2" t="s">
        <v>1685</v>
      </c>
      <c r="S707" s="2" t="b">
        <v>1</v>
      </c>
      <c r="T707" s="2">
        <v>126508.5</v>
      </c>
    </row>
    <row r="708" spans="1:20" ht="14.25" customHeight="1">
      <c r="A708" s="2" t="s">
        <v>895</v>
      </c>
      <c r="B708" s="3" t="s">
        <v>1694</v>
      </c>
      <c r="C708" s="3"/>
      <c r="D708" s="2" t="s">
        <v>17</v>
      </c>
      <c r="E708" s="3" t="e">
        <f>SUMIFS('Billing Details'!T:T,'Billing Details'!D:D,'Billing Details'!$J$2,'Billing Details'!B:B,'Billing Details'!C708) * 100/ SUMIFS(I:I,'Billing Details'!D:D,'Billing Details'!$J$2,'Billing Details'!B:B,'Billing Details'!C708)</f>
        <v>#DIV/0!</v>
      </c>
      <c r="F708" s="2">
        <v>2000</v>
      </c>
      <c r="G708" s="2">
        <v>6</v>
      </c>
      <c r="H708" s="2" t="s">
        <v>17</v>
      </c>
      <c r="I708" s="2">
        <f t="shared" si="11"/>
        <v>12000</v>
      </c>
      <c r="J708" s="2"/>
      <c r="K708" s="2"/>
      <c r="L708" s="2"/>
      <c r="M708" s="2"/>
      <c r="N708" s="2"/>
      <c r="O708" s="2">
        <v>375</v>
      </c>
      <c r="P708" s="6">
        <v>43809</v>
      </c>
      <c r="Q708" s="6">
        <v>43811</v>
      </c>
      <c r="R708" s="2" t="s">
        <v>1685</v>
      </c>
      <c r="S708" s="2" t="b">
        <v>1</v>
      </c>
      <c r="T708" s="2">
        <v>6771.42</v>
      </c>
    </row>
    <row r="709" spans="1:20" ht="14.25" customHeight="1">
      <c r="A709" s="2" t="s">
        <v>896</v>
      </c>
      <c r="B709" s="3" t="s">
        <v>1689</v>
      </c>
      <c r="C709" s="3"/>
      <c r="D709" s="2" t="s">
        <v>11</v>
      </c>
      <c r="E709" s="3" t="e">
        <f>SUMIFS('Billing Details'!T:T,'Billing Details'!D:D,'Billing Details'!$J$2,'Billing Details'!B:B,'Billing Details'!C709) * 100/ SUMIFS(I:I,'Billing Details'!D:D,'Billing Details'!$J$2,'Billing Details'!B:B,'Billing Details'!C709)</f>
        <v>#DIV/0!</v>
      </c>
      <c r="F709" s="2" t="s">
        <v>1690</v>
      </c>
      <c r="G709" s="2">
        <v>5</v>
      </c>
      <c r="H709" s="2" t="s">
        <v>11</v>
      </c>
      <c r="I709" s="2">
        <f t="shared" si="11"/>
        <v>90000</v>
      </c>
      <c r="J709" s="2"/>
      <c r="K709" s="2"/>
      <c r="L709" s="2"/>
      <c r="M709" s="2"/>
      <c r="N709" s="2"/>
      <c r="O709" s="2">
        <v>245</v>
      </c>
      <c r="P709" s="6">
        <v>45315</v>
      </c>
      <c r="Q709" s="6">
        <v>45321</v>
      </c>
      <c r="R709" s="2" t="s">
        <v>1683</v>
      </c>
      <c r="S709" s="2" t="b">
        <v>1</v>
      </c>
      <c r="T709" s="2">
        <v>59766.450000000004</v>
      </c>
    </row>
    <row r="710" spans="1:20" ht="14.25" customHeight="1">
      <c r="A710" s="2" t="s">
        <v>897</v>
      </c>
      <c r="B710" s="3" t="s">
        <v>1689</v>
      </c>
      <c r="C710" s="3"/>
      <c r="D710" s="2" t="s">
        <v>51</v>
      </c>
      <c r="E710" s="3" t="e">
        <f>SUMIFS('Billing Details'!T:T,'Billing Details'!D:D,'Billing Details'!$J$2,'Billing Details'!B:B,'Billing Details'!C710) * 100/ SUMIFS(I:I,'Billing Details'!D:D,'Billing Details'!$J$2,'Billing Details'!B:B,'Billing Details'!C710)</f>
        <v>#DIV/0!</v>
      </c>
      <c r="F710" s="2" t="s">
        <v>1690</v>
      </c>
      <c r="G710" s="2">
        <v>5</v>
      </c>
      <c r="H710" s="2" t="s">
        <v>51</v>
      </c>
      <c r="I710" s="2">
        <f t="shared" si="11"/>
        <v>90000</v>
      </c>
      <c r="J710" s="2"/>
      <c r="K710" s="2"/>
      <c r="L710" s="2"/>
      <c r="M710" s="2"/>
      <c r="N710" s="2"/>
      <c r="O710" s="2">
        <v>178</v>
      </c>
      <c r="P710" s="6">
        <v>44978</v>
      </c>
      <c r="Q710" s="6">
        <v>44981</v>
      </c>
      <c r="R710" s="2" t="s">
        <v>1683</v>
      </c>
      <c r="S710" s="2" t="b">
        <v>1</v>
      </c>
      <c r="T710" s="2">
        <v>75760.05</v>
      </c>
    </row>
    <row r="711" spans="1:20" ht="14.25" customHeight="1">
      <c r="A711" s="2" t="s">
        <v>898</v>
      </c>
      <c r="B711" s="3" t="s">
        <v>1692</v>
      </c>
      <c r="C711" s="3"/>
      <c r="D711" s="2" t="s">
        <v>51</v>
      </c>
      <c r="E711" s="3" t="e">
        <f>SUMIFS('Billing Details'!T:T,'Billing Details'!D:D,'Billing Details'!$J$2,'Billing Details'!B:B,'Billing Details'!C711) * 100/ SUMIFS(I:I,'Billing Details'!D:D,'Billing Details'!$J$2,'Billing Details'!B:B,'Billing Details'!C711)</f>
        <v>#DIV/0!</v>
      </c>
      <c r="F711" s="2" t="s">
        <v>1704</v>
      </c>
      <c r="G711" s="2">
        <v>2</v>
      </c>
      <c r="H711" s="2" t="s">
        <v>51</v>
      </c>
      <c r="I711" s="2">
        <f t="shared" si="11"/>
        <v>16000</v>
      </c>
      <c r="J711" s="2"/>
      <c r="K711" s="2"/>
      <c r="L711" s="2"/>
      <c r="M711" s="2"/>
      <c r="N711" s="2"/>
      <c r="O711" s="2">
        <v>447</v>
      </c>
      <c r="P711" s="6">
        <v>44853</v>
      </c>
      <c r="Q711" s="6">
        <v>44856</v>
      </c>
      <c r="R711" s="2" t="s">
        <v>1679</v>
      </c>
      <c r="S711" s="2" t="b">
        <v>1</v>
      </c>
      <c r="T711" s="2">
        <v>13875.26</v>
      </c>
    </row>
    <row r="712" spans="1:20" ht="14.25" customHeight="1">
      <c r="A712" s="2" t="s">
        <v>899</v>
      </c>
      <c r="B712" s="3" t="s">
        <v>1699</v>
      </c>
      <c r="C712" s="3"/>
      <c r="D712" s="2" t="s">
        <v>17</v>
      </c>
      <c r="E712" s="3" t="e">
        <f>SUMIFS('Billing Details'!T:T,'Billing Details'!D:D,'Billing Details'!$J$2,'Billing Details'!B:B,'Billing Details'!C712) * 100/ SUMIFS(I:I,'Billing Details'!D:D,'Billing Details'!$J$2,'Billing Details'!B:B,'Billing Details'!C712)</f>
        <v>#DIV/0!</v>
      </c>
      <c r="F712" s="2">
        <v>4000</v>
      </c>
      <c r="G712" s="2">
        <v>10</v>
      </c>
      <c r="H712" s="2" t="s">
        <v>17</v>
      </c>
      <c r="I712" s="2">
        <f t="shared" si="11"/>
        <v>40000</v>
      </c>
      <c r="J712" s="2"/>
      <c r="K712" s="2"/>
      <c r="L712" s="2"/>
      <c r="M712" s="2"/>
      <c r="N712" s="2"/>
      <c r="O712" s="2">
        <v>214</v>
      </c>
      <c r="P712" s="6">
        <v>44377</v>
      </c>
      <c r="Q712" s="6">
        <v>44379</v>
      </c>
      <c r="R712" s="2" t="s">
        <v>1679</v>
      </c>
      <c r="S712" s="2" t="b">
        <v>1</v>
      </c>
      <c r="T712" s="2">
        <v>35384.899999999994</v>
      </c>
    </row>
    <row r="713" spans="1:20" ht="14.25" customHeight="1">
      <c r="A713" s="2" t="s">
        <v>900</v>
      </c>
      <c r="B713" s="3" t="s">
        <v>1680</v>
      </c>
      <c r="C713" s="3"/>
      <c r="D713" s="2" t="s">
        <v>51</v>
      </c>
      <c r="E713" s="3" t="e">
        <f>SUMIFS('Billing Details'!T:T,'Billing Details'!D:D,'Billing Details'!$J$2,'Billing Details'!B:B,'Billing Details'!C713) * 100/ SUMIFS(I:I,'Billing Details'!D:D,'Billing Details'!$J$2,'Billing Details'!B:B,'Billing Details'!C713)</f>
        <v>#DIV/0!</v>
      </c>
      <c r="F713" s="2">
        <v>500</v>
      </c>
      <c r="G713" s="2">
        <v>1</v>
      </c>
      <c r="H713" s="2" t="s">
        <v>51</v>
      </c>
      <c r="I713" s="2">
        <f t="shared" si="11"/>
        <v>500</v>
      </c>
      <c r="J713" s="2"/>
      <c r="K713" s="2"/>
      <c r="L713" s="2"/>
      <c r="M713" s="2"/>
      <c r="N713" s="2"/>
      <c r="O713" s="2">
        <v>217</v>
      </c>
      <c r="P713" s="6">
        <v>44113</v>
      </c>
      <c r="Q713" s="6">
        <v>44116</v>
      </c>
      <c r="R713" s="2" t="s">
        <v>1679</v>
      </c>
      <c r="S713" s="2" t="b">
        <v>1</v>
      </c>
      <c r="T713" s="2">
        <v>406.64</v>
      </c>
    </row>
    <row r="714" spans="1:20" ht="14.25" customHeight="1">
      <c r="A714" s="2" t="s">
        <v>901</v>
      </c>
      <c r="B714" s="3" t="s">
        <v>1680</v>
      </c>
      <c r="C714" s="3"/>
      <c r="D714" s="2" t="s">
        <v>29</v>
      </c>
      <c r="E714" s="3" t="e">
        <f>SUMIFS('Billing Details'!T:T,'Billing Details'!D:D,'Billing Details'!$J$2,'Billing Details'!B:B,'Billing Details'!C714) * 100/ SUMIFS(I:I,'Billing Details'!D:D,'Billing Details'!$J$2,'Billing Details'!B:B,'Billing Details'!C714)</f>
        <v>#DIV/0!</v>
      </c>
      <c r="F714" s="2" t="s">
        <v>1698</v>
      </c>
      <c r="G714" s="2">
        <v>1</v>
      </c>
      <c r="H714" s="2" t="s">
        <v>29</v>
      </c>
      <c r="I714" s="2">
        <f t="shared" si="11"/>
        <v>500</v>
      </c>
      <c r="J714" s="2"/>
      <c r="K714" s="2"/>
      <c r="L714" s="2"/>
      <c r="M714" s="2"/>
      <c r="N714" s="2"/>
      <c r="O714" s="2">
        <v>434</v>
      </c>
      <c r="P714" s="6">
        <v>43618</v>
      </c>
      <c r="Q714" s="6">
        <v>43621</v>
      </c>
      <c r="R714" s="2" t="s">
        <v>1685</v>
      </c>
      <c r="S714" s="2" t="b">
        <v>1</v>
      </c>
      <c r="T714" s="2">
        <v>344.07</v>
      </c>
    </row>
    <row r="715" spans="1:20" ht="14.25" customHeight="1">
      <c r="A715" s="2" t="s">
        <v>902</v>
      </c>
      <c r="B715" s="3" t="s">
        <v>1694</v>
      </c>
      <c r="C715" s="3"/>
      <c r="D715" s="2" t="s">
        <v>11</v>
      </c>
      <c r="E715" s="3" t="e">
        <f>SUMIFS('Billing Details'!T:T,'Billing Details'!D:D,'Billing Details'!$J$2,'Billing Details'!B:B,'Billing Details'!C715) * 100/ SUMIFS(I:I,'Billing Details'!D:D,'Billing Details'!$J$2,'Billing Details'!B:B,'Billing Details'!C715)</f>
        <v>#DIV/0!</v>
      </c>
      <c r="F715" s="2">
        <v>2000</v>
      </c>
      <c r="G715" s="2">
        <v>6</v>
      </c>
      <c r="H715" s="2" t="s">
        <v>11</v>
      </c>
      <c r="I715" s="2">
        <f t="shared" si="11"/>
        <v>12000</v>
      </c>
      <c r="J715" s="2"/>
      <c r="K715" s="2"/>
      <c r="L715" s="2"/>
      <c r="M715" s="2"/>
      <c r="N715" s="2"/>
      <c r="O715" s="2">
        <v>127</v>
      </c>
      <c r="P715" s="6">
        <v>44724</v>
      </c>
      <c r="Q715" s="6">
        <v>44729</v>
      </c>
      <c r="R715" s="2" t="s">
        <v>1683</v>
      </c>
      <c r="S715" s="2" t="b">
        <v>1</v>
      </c>
      <c r="T715" s="2">
        <v>6670.62</v>
      </c>
    </row>
    <row r="716" spans="1:20" ht="14.25" customHeight="1">
      <c r="A716" s="2" t="s">
        <v>903</v>
      </c>
      <c r="B716" s="3" t="s">
        <v>1678</v>
      </c>
      <c r="C716" s="3"/>
      <c r="D716" s="2" t="s">
        <v>29</v>
      </c>
      <c r="E716" s="3" t="e">
        <f>SUMIFS('Billing Details'!T:T,'Billing Details'!D:D,'Billing Details'!$J$2,'Billing Details'!B:B,'Billing Details'!C716) * 100/ SUMIFS(I:I,'Billing Details'!D:D,'Billing Details'!$J$2,'Billing Details'!B:B,'Billing Details'!C716)</f>
        <v>#DIV/0!</v>
      </c>
      <c r="F716" s="2">
        <v>12000</v>
      </c>
      <c r="G716" s="2">
        <v>5</v>
      </c>
      <c r="H716" s="2" t="s">
        <v>29</v>
      </c>
      <c r="I716" s="2">
        <f t="shared" si="11"/>
        <v>60000</v>
      </c>
      <c r="J716" s="2"/>
      <c r="K716" s="2"/>
      <c r="L716" s="2"/>
      <c r="M716" s="2"/>
      <c r="N716" s="2"/>
      <c r="O716" s="2">
        <v>255</v>
      </c>
      <c r="P716" s="6">
        <v>43682</v>
      </c>
      <c r="Q716" s="6">
        <v>43687</v>
      </c>
      <c r="R716" s="2" t="s">
        <v>1700</v>
      </c>
      <c r="S716" s="2" t="b">
        <v>1</v>
      </c>
      <c r="T716" s="2">
        <v>51497</v>
      </c>
    </row>
    <row r="717" spans="1:20" ht="14.25" customHeight="1">
      <c r="A717" s="2" t="s">
        <v>904</v>
      </c>
      <c r="B717" s="3" t="s">
        <v>1678</v>
      </c>
      <c r="C717" s="3"/>
      <c r="D717" s="2" t="s">
        <v>11</v>
      </c>
      <c r="E717" s="3" t="e">
        <f>SUMIFS('Billing Details'!T:T,'Billing Details'!D:D,'Billing Details'!$J$2,'Billing Details'!B:B,'Billing Details'!C717) * 100/ SUMIFS(I:I,'Billing Details'!D:D,'Billing Details'!$J$2,'Billing Details'!B:B,'Billing Details'!C717)</f>
        <v>#DIV/0!</v>
      </c>
      <c r="F717" s="2">
        <v>12000</v>
      </c>
      <c r="G717" s="2">
        <v>3</v>
      </c>
      <c r="H717" s="2" t="s">
        <v>11</v>
      </c>
      <c r="I717" s="2">
        <f t="shared" si="11"/>
        <v>36000</v>
      </c>
      <c r="J717" s="2"/>
      <c r="K717" s="2"/>
      <c r="L717" s="2"/>
      <c r="M717" s="2"/>
      <c r="N717" s="2"/>
      <c r="O717" s="2">
        <v>445</v>
      </c>
      <c r="P717" s="6">
        <v>44582</v>
      </c>
      <c r="Q717" s="6">
        <v>44586</v>
      </c>
      <c r="R717" s="2" t="s">
        <v>1685</v>
      </c>
      <c r="S717" s="2" t="b">
        <v>1</v>
      </c>
      <c r="T717" s="2">
        <v>18567.12</v>
      </c>
    </row>
    <row r="718" spans="1:20" ht="14.25" customHeight="1">
      <c r="A718" s="2" t="s">
        <v>905</v>
      </c>
      <c r="B718" s="3" t="s">
        <v>1691</v>
      </c>
      <c r="C718" s="3"/>
      <c r="D718" s="2" t="s">
        <v>17</v>
      </c>
      <c r="E718" s="3" t="e">
        <f>SUMIFS('Billing Details'!T:T,'Billing Details'!D:D,'Billing Details'!$J$2,'Billing Details'!B:B,'Billing Details'!C718) * 100/ SUMIFS(I:I,'Billing Details'!D:D,'Billing Details'!$J$2,'Billing Details'!B:B,'Billing Details'!C718)</f>
        <v>#DIV/0!</v>
      </c>
      <c r="F718" s="2">
        <v>25000</v>
      </c>
      <c r="G718" s="2">
        <v>10</v>
      </c>
      <c r="H718" s="2" t="s">
        <v>17</v>
      </c>
      <c r="I718" s="2">
        <f t="shared" si="11"/>
        <v>250000</v>
      </c>
      <c r="J718" s="2"/>
      <c r="K718" s="2"/>
      <c r="L718" s="2"/>
      <c r="M718" s="2"/>
      <c r="N718" s="2"/>
      <c r="O718" s="2">
        <v>366</v>
      </c>
      <c r="P718" s="6">
        <v>44989</v>
      </c>
      <c r="Q718" s="6">
        <v>44992</v>
      </c>
      <c r="R718" s="2" t="s">
        <v>1696</v>
      </c>
      <c r="S718" s="2" t="b">
        <v>1</v>
      </c>
      <c r="T718" s="2">
        <v>154206.1</v>
      </c>
    </row>
    <row r="719" spans="1:20" ht="14.25" customHeight="1">
      <c r="A719" s="2" t="s">
        <v>906</v>
      </c>
      <c r="B719" s="3" t="s">
        <v>1687</v>
      </c>
      <c r="C719" s="3"/>
      <c r="D719" s="2" t="s">
        <v>17</v>
      </c>
      <c r="E719" s="3" t="e">
        <f>SUMIFS('Billing Details'!T:T,'Billing Details'!D:D,'Billing Details'!$J$2,'Billing Details'!B:B,'Billing Details'!C719) * 100/ SUMIFS(I:I,'Billing Details'!D:D,'Billing Details'!$J$2,'Billing Details'!B:B,'Billing Details'!C719)</f>
        <v>#DIV/0!</v>
      </c>
      <c r="F719" s="2">
        <v>1000</v>
      </c>
      <c r="G719" s="2">
        <v>3</v>
      </c>
      <c r="H719" s="2" t="s">
        <v>17</v>
      </c>
      <c r="I719" s="2">
        <f t="shared" si="11"/>
        <v>3000</v>
      </c>
      <c r="J719" s="2"/>
      <c r="K719" s="2"/>
      <c r="L719" s="2"/>
      <c r="M719" s="2"/>
      <c r="N719" s="2"/>
      <c r="O719" s="2">
        <v>304</v>
      </c>
      <c r="P719" s="6">
        <v>44899</v>
      </c>
      <c r="Q719" s="6">
        <v>44901</v>
      </c>
      <c r="R719" s="2" t="s">
        <v>1685</v>
      </c>
      <c r="S719" s="2" t="b">
        <v>1</v>
      </c>
      <c r="T719" s="2">
        <v>2193.54</v>
      </c>
    </row>
    <row r="720" spans="1:20" ht="14.25" customHeight="1">
      <c r="A720" s="2" t="s">
        <v>907</v>
      </c>
      <c r="B720" s="3" t="s">
        <v>1707</v>
      </c>
      <c r="C720" s="3"/>
      <c r="D720" s="2" t="s">
        <v>29</v>
      </c>
      <c r="E720" s="3" t="e">
        <f>SUMIFS('Billing Details'!T:T,'Billing Details'!D:D,'Billing Details'!$J$2,'Billing Details'!B:B,'Billing Details'!C720) * 100/ SUMIFS(I:I,'Billing Details'!D:D,'Billing Details'!$J$2,'Billing Details'!B:B,'Billing Details'!C720)</f>
        <v>#DIV/0!</v>
      </c>
      <c r="F720" s="2">
        <v>100</v>
      </c>
      <c r="G720" s="2">
        <v>1</v>
      </c>
      <c r="H720" s="2" t="s">
        <v>29</v>
      </c>
      <c r="I720" s="2">
        <f t="shared" si="11"/>
        <v>100</v>
      </c>
      <c r="J720" s="2"/>
      <c r="K720" s="2"/>
      <c r="L720" s="2"/>
      <c r="M720" s="2"/>
      <c r="N720" s="2"/>
      <c r="O720" s="2">
        <v>211</v>
      </c>
      <c r="P720" s="6">
        <v>44100</v>
      </c>
      <c r="Q720" s="6">
        <v>44105</v>
      </c>
      <c r="R720" s="2" t="s">
        <v>1685</v>
      </c>
      <c r="S720" s="2" t="b">
        <v>1</v>
      </c>
      <c r="T720" s="2">
        <v>65.45</v>
      </c>
    </row>
    <row r="721" spans="1:20" ht="14.25" customHeight="1">
      <c r="A721" s="2" t="s">
        <v>908</v>
      </c>
      <c r="B721" s="3" t="s">
        <v>1705</v>
      </c>
      <c r="C721" s="3"/>
      <c r="D721" s="2" t="s">
        <v>11</v>
      </c>
      <c r="E721" s="3" t="e">
        <f>SUMIFS('Billing Details'!T:T,'Billing Details'!D:D,'Billing Details'!$J$2,'Billing Details'!B:B,'Billing Details'!C721) * 100/ SUMIFS(I:I,'Billing Details'!D:D,'Billing Details'!$J$2,'Billing Details'!B:B,'Billing Details'!C721)</f>
        <v>#DIV/0!</v>
      </c>
      <c r="F721" s="2" t="s">
        <v>1706</v>
      </c>
      <c r="G721" s="2">
        <v>1</v>
      </c>
      <c r="H721" s="2" t="s">
        <v>11</v>
      </c>
      <c r="I721" s="2">
        <f t="shared" si="11"/>
        <v>800</v>
      </c>
      <c r="J721" s="2"/>
      <c r="K721" s="2"/>
      <c r="L721" s="2"/>
      <c r="M721" s="2"/>
      <c r="N721" s="2"/>
      <c r="O721" s="2">
        <v>250</v>
      </c>
      <c r="P721" s="6">
        <v>44679</v>
      </c>
      <c r="Q721" s="6">
        <v>44682</v>
      </c>
      <c r="R721" s="2" t="s">
        <v>1696</v>
      </c>
      <c r="S721" s="2" t="b">
        <v>1</v>
      </c>
      <c r="T721" s="2">
        <v>557.95000000000005</v>
      </c>
    </row>
    <row r="722" spans="1:20" ht="14.25" customHeight="1">
      <c r="A722" s="2" t="s">
        <v>909</v>
      </c>
      <c r="B722" s="3" t="s">
        <v>1680</v>
      </c>
      <c r="C722" s="3"/>
      <c r="D722" s="2" t="s">
        <v>51</v>
      </c>
      <c r="E722" s="3" t="e">
        <f>SUMIFS('Billing Details'!T:T,'Billing Details'!D:D,'Billing Details'!$J$2,'Billing Details'!B:B,'Billing Details'!C722) * 100/ SUMIFS(I:I,'Billing Details'!D:D,'Billing Details'!$J$2,'Billing Details'!B:B,'Billing Details'!C722)</f>
        <v>#DIV/0!</v>
      </c>
      <c r="F722" s="2" t="s">
        <v>1698</v>
      </c>
      <c r="G722" s="2">
        <v>1</v>
      </c>
      <c r="H722" s="2" t="s">
        <v>51</v>
      </c>
      <c r="I722" s="2">
        <f t="shared" si="11"/>
        <v>500</v>
      </c>
      <c r="J722" s="2"/>
      <c r="K722" s="2"/>
      <c r="L722" s="2"/>
      <c r="M722" s="2"/>
      <c r="N722" s="2"/>
      <c r="O722" s="2">
        <v>163</v>
      </c>
      <c r="P722" s="6">
        <v>43626</v>
      </c>
      <c r="Q722" s="6">
        <v>43628</v>
      </c>
      <c r="R722" s="2" t="s">
        <v>1700</v>
      </c>
      <c r="S722" s="2" t="b">
        <v>1</v>
      </c>
      <c r="T722" s="2">
        <v>366.9</v>
      </c>
    </row>
    <row r="723" spans="1:20" ht="14.25" customHeight="1">
      <c r="A723" s="2" t="s">
        <v>910</v>
      </c>
      <c r="B723" s="3" t="s">
        <v>1688</v>
      </c>
      <c r="C723" s="3"/>
      <c r="D723" s="2" t="s">
        <v>11</v>
      </c>
      <c r="E723" s="3" t="e">
        <f>SUMIFS('Billing Details'!T:T,'Billing Details'!D:D,'Billing Details'!$J$2,'Billing Details'!B:B,'Billing Details'!C723) * 100/ SUMIFS(I:I,'Billing Details'!D:D,'Billing Details'!$J$2,'Billing Details'!B:B,'Billing Details'!C723)</f>
        <v>#DIV/0!</v>
      </c>
      <c r="F723" s="2">
        <v>10000</v>
      </c>
      <c r="G723" s="2">
        <v>2</v>
      </c>
      <c r="H723" s="2" t="s">
        <v>11</v>
      </c>
      <c r="I723" s="2">
        <f t="shared" si="11"/>
        <v>20000</v>
      </c>
      <c r="J723" s="2"/>
      <c r="K723" s="2"/>
      <c r="L723" s="2"/>
      <c r="M723" s="2"/>
      <c r="N723" s="2"/>
      <c r="O723" s="2">
        <v>322</v>
      </c>
      <c r="P723" s="6">
        <v>44468</v>
      </c>
      <c r="Q723" s="6">
        <v>44473</v>
      </c>
      <c r="R723" s="2" t="s">
        <v>1700</v>
      </c>
      <c r="S723" s="2" t="b">
        <v>1</v>
      </c>
      <c r="T723" s="2">
        <v>15172.92</v>
      </c>
    </row>
    <row r="724" spans="1:20" ht="14.25" customHeight="1">
      <c r="A724" s="2" t="s">
        <v>912</v>
      </c>
      <c r="B724" s="3" t="s">
        <v>1707</v>
      </c>
      <c r="C724" s="3"/>
      <c r="D724" s="2" t="s">
        <v>29</v>
      </c>
      <c r="E724" s="3" t="e">
        <f>SUMIFS('Billing Details'!T:T,'Billing Details'!D:D,'Billing Details'!$J$2,'Billing Details'!B:B,'Billing Details'!C724) * 100/ SUMIFS(I:I,'Billing Details'!D:D,'Billing Details'!$J$2,'Billing Details'!B:B,'Billing Details'!C724)</f>
        <v>#DIV/0!</v>
      </c>
      <c r="F724" s="2" t="s">
        <v>1710</v>
      </c>
      <c r="G724" s="2">
        <v>1</v>
      </c>
      <c r="H724" s="2" t="s">
        <v>29</v>
      </c>
      <c r="I724" s="2">
        <f t="shared" si="11"/>
        <v>100</v>
      </c>
      <c r="J724" s="2"/>
      <c r="K724" s="2"/>
      <c r="L724" s="2"/>
      <c r="M724" s="2"/>
      <c r="N724" s="2"/>
      <c r="O724" s="2">
        <v>468</v>
      </c>
      <c r="P724" s="6">
        <v>44115</v>
      </c>
      <c r="Q724" s="6">
        <v>44117</v>
      </c>
      <c r="R724" s="2" t="s">
        <v>1696</v>
      </c>
      <c r="S724" s="2" t="b">
        <v>1</v>
      </c>
      <c r="T724" s="2">
        <v>87.14</v>
      </c>
    </row>
    <row r="725" spans="1:20" ht="14.25" customHeight="1">
      <c r="A725" s="2" t="s">
        <v>913</v>
      </c>
      <c r="B725" s="3" t="s">
        <v>1688</v>
      </c>
      <c r="C725" s="3"/>
      <c r="D725" s="2" t="s">
        <v>11</v>
      </c>
      <c r="E725" s="3" t="e">
        <f>SUMIFS('Billing Details'!T:T,'Billing Details'!D:D,'Billing Details'!$J$2,'Billing Details'!B:B,'Billing Details'!C725) * 100/ SUMIFS(I:I,'Billing Details'!D:D,'Billing Details'!$J$2,'Billing Details'!B:B,'Billing Details'!C725)</f>
        <v>#DIV/0!</v>
      </c>
      <c r="F725" s="2">
        <v>10000</v>
      </c>
      <c r="G725" s="2">
        <v>2</v>
      </c>
      <c r="H725" s="2" t="s">
        <v>11</v>
      </c>
      <c r="I725" s="2">
        <f t="shared" si="11"/>
        <v>20000</v>
      </c>
      <c r="J725" s="2"/>
      <c r="K725" s="2"/>
      <c r="L725" s="2"/>
      <c r="M725" s="2"/>
      <c r="N725" s="2"/>
      <c r="O725" s="2">
        <v>458</v>
      </c>
      <c r="P725" s="6">
        <v>45048</v>
      </c>
      <c r="Q725" s="6">
        <v>45051</v>
      </c>
      <c r="R725" s="2" t="s">
        <v>1700</v>
      </c>
      <c r="S725" s="2" t="b">
        <v>1</v>
      </c>
      <c r="T725" s="2">
        <v>13300.26</v>
      </c>
    </row>
    <row r="726" spans="1:20" ht="14.25" customHeight="1">
      <c r="A726" s="2" t="s">
        <v>914</v>
      </c>
      <c r="B726" s="3" t="s">
        <v>1699</v>
      </c>
      <c r="C726" s="3"/>
      <c r="D726" s="2" t="s">
        <v>11</v>
      </c>
      <c r="E726" s="3" t="e">
        <f>SUMIFS('Billing Details'!T:T,'Billing Details'!D:D,'Billing Details'!$J$2,'Billing Details'!B:B,'Billing Details'!C726) * 100/ SUMIFS(I:I,'Billing Details'!D:D,'Billing Details'!$J$2,'Billing Details'!B:B,'Billing Details'!C726)</f>
        <v>#DIV/0!</v>
      </c>
      <c r="F726" s="2">
        <v>4000</v>
      </c>
      <c r="G726" s="2">
        <v>6</v>
      </c>
      <c r="H726" s="2" t="s">
        <v>11</v>
      </c>
      <c r="I726" s="2">
        <f t="shared" si="11"/>
        <v>24000</v>
      </c>
      <c r="J726" s="2"/>
      <c r="K726" s="2"/>
      <c r="L726" s="2"/>
      <c r="M726" s="2"/>
      <c r="N726" s="2"/>
      <c r="O726" s="2">
        <v>119</v>
      </c>
      <c r="P726" s="6">
        <v>44820</v>
      </c>
      <c r="Q726" s="6">
        <v>44825</v>
      </c>
      <c r="R726" s="2" t="s">
        <v>1685</v>
      </c>
      <c r="S726" s="2" t="b">
        <v>1</v>
      </c>
      <c r="T726" s="2">
        <v>14020.68</v>
      </c>
    </row>
    <row r="727" spans="1:20" ht="14.25" customHeight="1">
      <c r="A727" s="2" t="s">
        <v>915</v>
      </c>
      <c r="B727" s="3" t="s">
        <v>1692</v>
      </c>
      <c r="C727" s="3"/>
      <c r="D727" s="2" t="s">
        <v>11</v>
      </c>
      <c r="E727" s="3" t="e">
        <f>SUMIFS('Billing Details'!T:T,'Billing Details'!D:D,'Billing Details'!$J$2,'Billing Details'!B:B,'Billing Details'!C727) * 100/ SUMIFS(I:I,'Billing Details'!D:D,'Billing Details'!$J$2,'Billing Details'!B:B,'Billing Details'!C727)</f>
        <v>#DIV/0!</v>
      </c>
      <c r="F727" s="2">
        <v>8000</v>
      </c>
      <c r="G727" s="2">
        <v>3</v>
      </c>
      <c r="H727" s="2" t="s">
        <v>11</v>
      </c>
      <c r="I727" s="2">
        <f t="shared" si="11"/>
        <v>24000</v>
      </c>
      <c r="J727" s="2"/>
      <c r="K727" s="2"/>
      <c r="L727" s="2"/>
      <c r="M727" s="2"/>
      <c r="N727" s="2"/>
      <c r="O727" s="2">
        <v>158</v>
      </c>
      <c r="P727" s="6">
        <v>44381</v>
      </c>
      <c r="Q727" s="6">
        <v>44383</v>
      </c>
      <c r="S727" s="2" t="b">
        <v>0</v>
      </c>
      <c r="T727" s="2" t="s">
        <v>1681</v>
      </c>
    </row>
    <row r="728" spans="1:20" ht="14.25" customHeight="1">
      <c r="A728" s="2" t="s">
        <v>917</v>
      </c>
      <c r="B728" s="3" t="s">
        <v>1694</v>
      </c>
      <c r="C728" s="3"/>
      <c r="D728" s="2" t="s">
        <v>11</v>
      </c>
      <c r="E728" s="3" t="e">
        <f>SUMIFS('Billing Details'!T:T,'Billing Details'!D:D,'Billing Details'!$J$2,'Billing Details'!B:B,'Billing Details'!C728) * 100/ SUMIFS(I:I,'Billing Details'!D:D,'Billing Details'!$J$2,'Billing Details'!B:B,'Billing Details'!C728)</f>
        <v>#DIV/0!</v>
      </c>
      <c r="F728" s="2">
        <v>2000</v>
      </c>
      <c r="G728" s="2">
        <v>6</v>
      </c>
      <c r="H728" s="2" t="s">
        <v>11</v>
      </c>
      <c r="I728" s="2">
        <f t="shared" si="11"/>
        <v>12000</v>
      </c>
      <c r="J728" s="2"/>
      <c r="K728" s="2"/>
      <c r="L728" s="2"/>
      <c r="M728" s="2"/>
      <c r="N728" s="2"/>
      <c r="O728" s="2">
        <v>303</v>
      </c>
      <c r="P728" s="6">
        <v>43670</v>
      </c>
      <c r="Q728" s="6">
        <v>43672</v>
      </c>
      <c r="R728" s="2" t="s">
        <v>1700</v>
      </c>
      <c r="S728" s="2" t="b">
        <v>1</v>
      </c>
      <c r="T728" s="2">
        <v>8729.76</v>
      </c>
    </row>
    <row r="729" spans="1:20" ht="14.25" customHeight="1">
      <c r="A729" s="2" t="s">
        <v>918</v>
      </c>
      <c r="B729" s="3" t="s">
        <v>1692</v>
      </c>
      <c r="C729" s="3"/>
      <c r="D729" s="2" t="s">
        <v>17</v>
      </c>
      <c r="E729" s="3" t="e">
        <f>SUMIFS('Billing Details'!T:T,'Billing Details'!D:D,'Billing Details'!$J$2,'Billing Details'!B:B,'Billing Details'!C729) * 100/ SUMIFS(I:I,'Billing Details'!D:D,'Billing Details'!$J$2,'Billing Details'!B:B,'Billing Details'!C729)</f>
        <v>#DIV/0!</v>
      </c>
      <c r="F729" s="2">
        <v>8000</v>
      </c>
      <c r="G729" s="2">
        <v>3</v>
      </c>
      <c r="H729" s="2" t="s">
        <v>17</v>
      </c>
      <c r="I729" s="2">
        <f t="shared" si="11"/>
        <v>24000</v>
      </c>
      <c r="J729" s="2"/>
      <c r="K729" s="2"/>
      <c r="L729" s="2"/>
      <c r="M729" s="2"/>
      <c r="N729" s="2"/>
      <c r="O729" s="2">
        <v>170</v>
      </c>
      <c r="P729" s="6">
        <v>45295</v>
      </c>
      <c r="Q729" s="6">
        <v>45300</v>
      </c>
      <c r="R729" s="2" t="s">
        <v>1696</v>
      </c>
      <c r="S729" s="2" t="b">
        <v>1</v>
      </c>
      <c r="T729" s="2">
        <v>12841.380000000001</v>
      </c>
    </row>
    <row r="730" spans="1:20" ht="14.25" customHeight="1">
      <c r="A730" s="2" t="s">
        <v>919</v>
      </c>
      <c r="B730" s="3" t="s">
        <v>1689</v>
      </c>
      <c r="C730" s="3"/>
      <c r="D730" s="2" t="s">
        <v>51</v>
      </c>
      <c r="E730" s="3" t="e">
        <f>SUMIFS('Billing Details'!T:T,'Billing Details'!D:D,'Billing Details'!$J$2,'Billing Details'!B:B,'Billing Details'!C730) * 100/ SUMIFS(I:I,'Billing Details'!D:D,'Billing Details'!$J$2,'Billing Details'!B:B,'Billing Details'!C730)</f>
        <v>#DIV/0!</v>
      </c>
      <c r="F730" s="2">
        <v>18000</v>
      </c>
      <c r="G730" s="2">
        <v>5</v>
      </c>
      <c r="H730" s="2" t="s">
        <v>51</v>
      </c>
      <c r="I730" s="2">
        <f t="shared" si="11"/>
        <v>90000</v>
      </c>
      <c r="J730" s="2"/>
      <c r="K730" s="2"/>
      <c r="L730" s="2"/>
      <c r="M730" s="2"/>
      <c r="N730" s="2"/>
      <c r="O730" s="2">
        <v>469</v>
      </c>
      <c r="P730" s="6">
        <v>44497</v>
      </c>
      <c r="Q730" s="6">
        <v>44500</v>
      </c>
      <c r="R730" s="2" t="s">
        <v>1696</v>
      </c>
      <c r="S730" s="2" t="b">
        <v>1</v>
      </c>
      <c r="T730" s="2">
        <v>60509.45</v>
      </c>
    </row>
    <row r="731" spans="1:20" ht="14.25" customHeight="1">
      <c r="A731" s="2" t="s">
        <v>920</v>
      </c>
      <c r="B731" s="3" t="s">
        <v>1689</v>
      </c>
      <c r="C731" s="3"/>
      <c r="D731" s="2" t="s">
        <v>11</v>
      </c>
      <c r="E731" s="3" t="e">
        <f>SUMIFS('Billing Details'!T:T,'Billing Details'!D:D,'Billing Details'!$J$2,'Billing Details'!B:B,'Billing Details'!C731) * 100/ SUMIFS(I:I,'Billing Details'!D:D,'Billing Details'!$J$2,'Billing Details'!B:B,'Billing Details'!C731)</f>
        <v>#DIV/0!</v>
      </c>
      <c r="F731" s="2">
        <v>18000</v>
      </c>
      <c r="G731" s="2">
        <v>5</v>
      </c>
      <c r="H731" s="2" t="s">
        <v>11</v>
      </c>
      <c r="I731" s="2">
        <f t="shared" si="11"/>
        <v>90000</v>
      </c>
      <c r="J731" s="2"/>
      <c r="K731" s="2"/>
      <c r="L731" s="2"/>
      <c r="M731" s="2"/>
      <c r="N731" s="2"/>
      <c r="O731" s="2">
        <v>279</v>
      </c>
      <c r="P731" s="6">
        <v>44963</v>
      </c>
      <c r="Q731" s="6">
        <v>44965</v>
      </c>
      <c r="S731" s="2" t="b">
        <v>0</v>
      </c>
      <c r="T731" s="2" t="s">
        <v>1681</v>
      </c>
    </row>
    <row r="732" spans="1:20" ht="14.25" customHeight="1">
      <c r="A732" s="2" t="s">
        <v>921</v>
      </c>
      <c r="B732" s="3" t="s">
        <v>1678</v>
      </c>
      <c r="C732" s="3"/>
      <c r="D732" s="2" t="s">
        <v>51</v>
      </c>
      <c r="E732" s="3" t="e">
        <f>SUMIFS('Billing Details'!T:T,'Billing Details'!D:D,'Billing Details'!$J$2,'Billing Details'!B:B,'Billing Details'!C732) * 100/ SUMIFS(I:I,'Billing Details'!D:D,'Billing Details'!$J$2,'Billing Details'!B:B,'Billing Details'!C732)</f>
        <v>#DIV/0!</v>
      </c>
      <c r="F732" s="2">
        <v>12000</v>
      </c>
      <c r="G732" s="2">
        <v>5</v>
      </c>
      <c r="H732" s="2" t="s">
        <v>51</v>
      </c>
      <c r="I732" s="2">
        <f t="shared" si="11"/>
        <v>60000</v>
      </c>
      <c r="J732" s="2"/>
      <c r="K732" s="2"/>
      <c r="L732" s="2"/>
      <c r="M732" s="2"/>
      <c r="N732" s="2"/>
      <c r="O732" s="2">
        <v>119</v>
      </c>
      <c r="P732" s="6">
        <v>44127</v>
      </c>
      <c r="Q732" s="6">
        <v>44129</v>
      </c>
      <c r="R732" s="2" t="s">
        <v>1679</v>
      </c>
      <c r="S732" s="2" t="b">
        <v>1</v>
      </c>
      <c r="T732" s="2">
        <v>38631.699999999997</v>
      </c>
    </row>
    <row r="733" spans="1:20" ht="14.25" customHeight="1">
      <c r="A733" s="2" t="s">
        <v>922</v>
      </c>
      <c r="B733" s="3" t="s">
        <v>1678</v>
      </c>
      <c r="C733" s="3"/>
      <c r="D733" s="2" t="s">
        <v>51</v>
      </c>
      <c r="E733" s="3" t="e">
        <f>SUMIFS('Billing Details'!T:T,'Billing Details'!D:D,'Billing Details'!$J$2,'Billing Details'!B:B,'Billing Details'!C733) * 100/ SUMIFS(I:I,'Billing Details'!D:D,'Billing Details'!$J$2,'Billing Details'!B:B,'Billing Details'!C733)</f>
        <v>#DIV/0!</v>
      </c>
      <c r="F733" s="2">
        <v>12000</v>
      </c>
      <c r="G733" s="2">
        <v>4</v>
      </c>
      <c r="H733" s="2" t="s">
        <v>51</v>
      </c>
      <c r="I733" s="2">
        <f t="shared" si="11"/>
        <v>48000</v>
      </c>
      <c r="J733" s="2"/>
      <c r="K733" s="2"/>
      <c r="L733" s="2"/>
      <c r="M733" s="2"/>
      <c r="N733" s="2"/>
      <c r="O733" s="2">
        <v>445</v>
      </c>
      <c r="P733" s="6">
        <v>45347</v>
      </c>
      <c r="Q733" s="6">
        <v>45349</v>
      </c>
      <c r="R733" s="2" t="s">
        <v>1679</v>
      </c>
      <c r="S733" s="2" t="b">
        <v>1</v>
      </c>
      <c r="T733" s="2">
        <v>29553.119999999999</v>
      </c>
    </row>
    <row r="734" spans="1:20" ht="14.25" customHeight="1">
      <c r="A734" s="2" t="s">
        <v>923</v>
      </c>
      <c r="B734" s="3" t="s">
        <v>1705</v>
      </c>
      <c r="C734" s="3"/>
      <c r="D734" s="2" t="s">
        <v>51</v>
      </c>
      <c r="E734" s="3" t="e">
        <f>SUMIFS('Billing Details'!T:T,'Billing Details'!D:D,'Billing Details'!$J$2,'Billing Details'!B:B,'Billing Details'!C734) * 100/ SUMIFS(I:I,'Billing Details'!D:D,'Billing Details'!$J$2,'Billing Details'!B:B,'Billing Details'!C734)</f>
        <v>#DIV/0!</v>
      </c>
      <c r="F734" s="2" t="s">
        <v>1706</v>
      </c>
      <c r="G734" s="2">
        <v>1</v>
      </c>
      <c r="H734" s="2" t="s">
        <v>51</v>
      </c>
      <c r="I734" s="2">
        <f t="shared" si="11"/>
        <v>800</v>
      </c>
      <c r="J734" s="2"/>
      <c r="K734" s="2"/>
      <c r="L734" s="2"/>
      <c r="M734" s="2"/>
      <c r="N734" s="2"/>
      <c r="O734" s="2">
        <v>192</v>
      </c>
      <c r="P734" s="6">
        <v>45079</v>
      </c>
      <c r="Q734" s="6">
        <v>45082</v>
      </c>
      <c r="R734" s="2" t="s">
        <v>1679</v>
      </c>
      <c r="S734" s="2" t="b">
        <v>1</v>
      </c>
      <c r="T734" s="2">
        <v>663.33</v>
      </c>
    </row>
    <row r="735" spans="1:20" ht="14.25" customHeight="1">
      <c r="A735" s="2" t="s">
        <v>924</v>
      </c>
      <c r="B735" s="3" t="s">
        <v>1699</v>
      </c>
      <c r="C735" s="3"/>
      <c r="D735" s="2" t="s">
        <v>11</v>
      </c>
      <c r="E735" s="3" t="e">
        <f>SUMIFS('Billing Details'!T:T,'Billing Details'!D:D,'Billing Details'!$J$2,'Billing Details'!B:B,'Billing Details'!C735) * 100/ SUMIFS(I:I,'Billing Details'!D:D,'Billing Details'!$J$2,'Billing Details'!B:B,'Billing Details'!C735)</f>
        <v>#DIV/0!</v>
      </c>
      <c r="F735" s="2">
        <v>4000</v>
      </c>
      <c r="G735" s="2">
        <v>10</v>
      </c>
      <c r="H735" s="2" t="s">
        <v>11</v>
      </c>
      <c r="I735" s="2">
        <f t="shared" si="11"/>
        <v>40000</v>
      </c>
      <c r="J735" s="2"/>
      <c r="K735" s="2"/>
      <c r="L735" s="2"/>
      <c r="M735" s="2"/>
      <c r="N735" s="2"/>
      <c r="O735" s="2">
        <v>139</v>
      </c>
      <c r="P735" s="6">
        <v>44087</v>
      </c>
      <c r="Q735" s="6">
        <v>44092</v>
      </c>
      <c r="R735" s="2" t="s">
        <v>1685</v>
      </c>
      <c r="S735" s="2" t="b">
        <v>1</v>
      </c>
      <c r="T735" s="2">
        <v>24648.699999999997</v>
      </c>
    </row>
    <row r="736" spans="1:20" ht="14.25" customHeight="1">
      <c r="A736" s="2" t="s">
        <v>926</v>
      </c>
      <c r="B736" s="3" t="s">
        <v>1694</v>
      </c>
      <c r="C736" s="3"/>
      <c r="D736" s="2" t="s">
        <v>11</v>
      </c>
      <c r="E736" s="3" t="e">
        <f>SUMIFS('Billing Details'!T:T,'Billing Details'!D:D,'Billing Details'!$J$2,'Billing Details'!B:B,'Billing Details'!C736) * 100/ SUMIFS(I:I,'Billing Details'!D:D,'Billing Details'!$J$2,'Billing Details'!B:B,'Billing Details'!C736)</f>
        <v>#DIV/0!</v>
      </c>
      <c r="F736" s="2" t="s">
        <v>1695</v>
      </c>
      <c r="G736" s="2">
        <v>6</v>
      </c>
      <c r="H736" s="2" t="s">
        <v>11</v>
      </c>
      <c r="I736" s="2">
        <f t="shared" si="11"/>
        <v>12000</v>
      </c>
      <c r="J736" s="2"/>
      <c r="K736" s="2"/>
      <c r="L736" s="2"/>
      <c r="M736" s="2"/>
      <c r="N736" s="2"/>
      <c r="O736" s="2">
        <v>165</v>
      </c>
      <c r="P736" s="6">
        <v>45098</v>
      </c>
      <c r="Q736" s="6">
        <v>45100</v>
      </c>
      <c r="R736" s="2" t="s">
        <v>1683</v>
      </c>
      <c r="S736" s="2" t="b">
        <v>1</v>
      </c>
      <c r="T736" s="2">
        <v>10012.26</v>
      </c>
    </row>
    <row r="737" spans="1:20" ht="14.25" customHeight="1">
      <c r="A737" s="2" t="s">
        <v>927</v>
      </c>
      <c r="B737" s="3" t="s">
        <v>1684</v>
      </c>
      <c r="C737" s="3"/>
      <c r="D737" s="2" t="s">
        <v>29</v>
      </c>
      <c r="E737" s="3" t="e">
        <f>SUMIFS('Billing Details'!T:T,'Billing Details'!D:D,'Billing Details'!$J$2,'Billing Details'!B:B,'Billing Details'!C737) * 100/ SUMIFS(I:I,'Billing Details'!D:D,'Billing Details'!$J$2,'Billing Details'!B:B,'Billing Details'!C737)</f>
        <v>#DIV/0!</v>
      </c>
      <c r="F737" s="2" t="s">
        <v>1702</v>
      </c>
      <c r="G737" s="2">
        <v>5</v>
      </c>
      <c r="H737" s="2" t="s">
        <v>29</v>
      </c>
      <c r="I737" s="2">
        <f t="shared" si="11"/>
        <v>15000</v>
      </c>
      <c r="J737" s="2"/>
      <c r="K737" s="2"/>
      <c r="L737" s="2"/>
      <c r="M737" s="2"/>
      <c r="N737" s="2"/>
      <c r="O737" s="2">
        <v>256</v>
      </c>
      <c r="P737" s="6">
        <v>44909</v>
      </c>
      <c r="Q737" s="6">
        <v>44911</v>
      </c>
      <c r="R737" s="2" t="s">
        <v>1700</v>
      </c>
      <c r="S737" s="2" t="b">
        <v>1</v>
      </c>
      <c r="T737" s="2">
        <v>10751.5</v>
      </c>
    </row>
    <row r="738" spans="1:20" ht="14.25" customHeight="1">
      <c r="A738" s="2" t="s">
        <v>928</v>
      </c>
      <c r="B738" s="3" t="s">
        <v>1694</v>
      </c>
      <c r="C738" s="3"/>
      <c r="D738" s="2" t="s">
        <v>29</v>
      </c>
      <c r="E738" s="3" t="e">
        <f>SUMIFS('Billing Details'!T:T,'Billing Details'!D:D,'Billing Details'!$J$2,'Billing Details'!B:B,'Billing Details'!C738) * 100/ SUMIFS(I:I,'Billing Details'!D:D,'Billing Details'!$J$2,'Billing Details'!B:B,'Billing Details'!C738)</f>
        <v>#DIV/0!</v>
      </c>
      <c r="F738" s="2">
        <v>2000</v>
      </c>
      <c r="G738" s="2">
        <v>6</v>
      </c>
      <c r="H738" s="2" t="s">
        <v>29</v>
      </c>
      <c r="I738" s="2">
        <f t="shared" si="11"/>
        <v>12000</v>
      </c>
      <c r="J738" s="2"/>
      <c r="K738" s="2"/>
      <c r="L738" s="2"/>
      <c r="M738" s="2"/>
      <c r="N738" s="2"/>
      <c r="O738" s="2">
        <v>428</v>
      </c>
      <c r="P738" s="6">
        <v>45006</v>
      </c>
      <c r="Q738" s="6">
        <v>45010</v>
      </c>
      <c r="R738" s="2" t="s">
        <v>1685</v>
      </c>
      <c r="S738" s="2" t="b">
        <v>1</v>
      </c>
      <c r="T738" s="2">
        <v>10198.380000000001</v>
      </c>
    </row>
    <row r="739" spans="1:20" ht="14.25" customHeight="1">
      <c r="A739" s="2" t="s">
        <v>929</v>
      </c>
      <c r="B739" s="3" t="s">
        <v>1688</v>
      </c>
      <c r="C739" s="3"/>
      <c r="D739" s="2" t="s">
        <v>11</v>
      </c>
      <c r="E739" s="3" t="e">
        <f>SUMIFS('Billing Details'!T:T,'Billing Details'!D:D,'Billing Details'!$J$2,'Billing Details'!B:B,'Billing Details'!C739) * 100/ SUMIFS(I:I,'Billing Details'!D:D,'Billing Details'!$J$2,'Billing Details'!B:B,'Billing Details'!C739)</f>
        <v>#DIV/0!</v>
      </c>
      <c r="F739" s="2">
        <v>10000</v>
      </c>
      <c r="G739" s="2">
        <v>2</v>
      </c>
      <c r="H739" s="2" t="s">
        <v>11</v>
      </c>
      <c r="I739" s="2">
        <f t="shared" si="11"/>
        <v>20000</v>
      </c>
      <c r="J739" s="2"/>
      <c r="K739" s="2"/>
      <c r="L739" s="2"/>
      <c r="M739" s="2"/>
      <c r="N739" s="2"/>
      <c r="O739" s="2">
        <v>123</v>
      </c>
      <c r="P739" s="6">
        <v>45279</v>
      </c>
      <c r="Q739" s="6">
        <v>45283</v>
      </c>
      <c r="R739" s="2" t="s">
        <v>1679</v>
      </c>
      <c r="S739" s="2" t="b">
        <v>1</v>
      </c>
      <c r="T739" s="2">
        <v>10425.280000000001</v>
      </c>
    </row>
    <row r="740" spans="1:20" ht="14.25" customHeight="1">
      <c r="A740" s="2" t="s">
        <v>930</v>
      </c>
      <c r="B740" s="3" t="s">
        <v>1693</v>
      </c>
      <c r="C740" s="3"/>
      <c r="D740" s="2" t="s">
        <v>17</v>
      </c>
      <c r="E740" s="3" t="e">
        <f>SUMIFS('Billing Details'!T:T,'Billing Details'!D:D,'Billing Details'!$J$2,'Billing Details'!B:B,'Billing Details'!C740) * 100/ SUMIFS(I:I,'Billing Details'!D:D,'Billing Details'!$J$2,'Billing Details'!B:B,'Billing Details'!C740)</f>
        <v>#DIV/0!</v>
      </c>
      <c r="F740" s="2">
        <v>15000</v>
      </c>
      <c r="G740" s="2">
        <v>3</v>
      </c>
      <c r="H740" s="2" t="s">
        <v>17</v>
      </c>
      <c r="I740" s="2">
        <f t="shared" si="11"/>
        <v>45000</v>
      </c>
      <c r="J740" s="2"/>
      <c r="K740" s="2"/>
      <c r="L740" s="2"/>
      <c r="M740" s="2"/>
      <c r="N740" s="2"/>
      <c r="O740" s="2">
        <v>494</v>
      </c>
      <c r="P740" s="6">
        <v>44460</v>
      </c>
      <c r="Q740" s="6">
        <v>44462</v>
      </c>
      <c r="S740" s="2" t="b">
        <v>0</v>
      </c>
      <c r="T740" s="2" t="s">
        <v>1681</v>
      </c>
    </row>
    <row r="741" spans="1:20" ht="14.25" customHeight="1">
      <c r="A741" s="2" t="s">
        <v>931</v>
      </c>
      <c r="B741" s="3" t="s">
        <v>1699</v>
      </c>
      <c r="C741" s="3"/>
      <c r="D741" s="2" t="s">
        <v>51</v>
      </c>
      <c r="E741" s="3" t="e">
        <f>SUMIFS('Billing Details'!T:T,'Billing Details'!D:D,'Billing Details'!$J$2,'Billing Details'!B:B,'Billing Details'!C741) * 100/ SUMIFS(I:I,'Billing Details'!D:D,'Billing Details'!$J$2,'Billing Details'!B:B,'Billing Details'!C741)</f>
        <v>#DIV/0!</v>
      </c>
      <c r="F741" s="2">
        <v>4000</v>
      </c>
      <c r="G741" s="2">
        <v>6</v>
      </c>
      <c r="H741" s="2" t="s">
        <v>51</v>
      </c>
      <c r="I741" s="2">
        <f t="shared" si="11"/>
        <v>24000</v>
      </c>
      <c r="J741" s="2"/>
      <c r="K741" s="2"/>
      <c r="L741" s="2"/>
      <c r="M741" s="2"/>
      <c r="N741" s="2"/>
      <c r="O741" s="2">
        <v>450</v>
      </c>
      <c r="P741" s="6">
        <v>43906</v>
      </c>
      <c r="Q741" s="6">
        <v>43910</v>
      </c>
      <c r="S741" s="2" t="b">
        <v>0</v>
      </c>
      <c r="T741" s="2" t="s">
        <v>1681</v>
      </c>
    </row>
    <row r="742" spans="1:20" ht="14.25" customHeight="1">
      <c r="A742" s="2" t="s">
        <v>932</v>
      </c>
      <c r="B742" s="3" t="s">
        <v>1689</v>
      </c>
      <c r="C742" s="3"/>
      <c r="D742" s="2" t="s">
        <v>11</v>
      </c>
      <c r="E742" s="3" t="e">
        <f>SUMIFS('Billing Details'!T:T,'Billing Details'!D:D,'Billing Details'!$J$2,'Billing Details'!B:B,'Billing Details'!C742) * 100/ SUMIFS(I:I,'Billing Details'!D:D,'Billing Details'!$J$2,'Billing Details'!B:B,'Billing Details'!C742)</f>
        <v>#DIV/0!</v>
      </c>
      <c r="F742" s="2">
        <v>18000</v>
      </c>
      <c r="G742" s="2">
        <v>5</v>
      </c>
      <c r="H742" s="2" t="s">
        <v>11</v>
      </c>
      <c r="I742" s="2">
        <f t="shared" si="11"/>
        <v>90000</v>
      </c>
      <c r="J742" s="2"/>
      <c r="K742" s="2"/>
      <c r="L742" s="2"/>
      <c r="M742" s="2"/>
      <c r="N742" s="2"/>
      <c r="O742" s="2">
        <v>238</v>
      </c>
      <c r="P742" s="6">
        <v>45147</v>
      </c>
      <c r="Q742" s="6">
        <v>45151</v>
      </c>
      <c r="R742" s="2" t="s">
        <v>1696</v>
      </c>
      <c r="S742" s="2" t="b">
        <v>1</v>
      </c>
      <c r="T742" s="2">
        <v>66268.25</v>
      </c>
    </row>
    <row r="743" spans="1:20" ht="14.25" customHeight="1">
      <c r="A743" s="2" t="s">
        <v>933</v>
      </c>
      <c r="B743" s="3" t="s">
        <v>1687</v>
      </c>
      <c r="C743" s="3"/>
      <c r="D743" s="2" t="s">
        <v>17</v>
      </c>
      <c r="E743" s="3" t="e">
        <f>SUMIFS('Billing Details'!T:T,'Billing Details'!D:D,'Billing Details'!$J$2,'Billing Details'!B:B,'Billing Details'!C743) * 100/ SUMIFS(I:I,'Billing Details'!D:D,'Billing Details'!$J$2,'Billing Details'!B:B,'Billing Details'!C743)</f>
        <v>#DIV/0!</v>
      </c>
      <c r="F743" s="2" t="s">
        <v>1711</v>
      </c>
      <c r="G743" s="2">
        <v>3</v>
      </c>
      <c r="H743" s="2" t="s">
        <v>17</v>
      </c>
      <c r="I743" s="2">
        <f t="shared" si="11"/>
        <v>3000</v>
      </c>
      <c r="J743" s="2"/>
      <c r="K743" s="2"/>
      <c r="L743" s="2"/>
      <c r="M743" s="2"/>
      <c r="N743" s="2"/>
      <c r="O743" s="2">
        <v>239</v>
      </c>
      <c r="P743" s="6">
        <v>44142</v>
      </c>
      <c r="Q743" s="6">
        <v>44144</v>
      </c>
      <c r="R743" s="2" t="s">
        <v>1696</v>
      </c>
      <c r="S743" s="2" t="b">
        <v>1</v>
      </c>
      <c r="T743" s="2">
        <v>1767.42</v>
      </c>
    </row>
    <row r="744" spans="1:20" ht="14.25" customHeight="1">
      <c r="A744" s="2" t="s">
        <v>934</v>
      </c>
      <c r="B744" s="3" t="s">
        <v>1688</v>
      </c>
      <c r="C744" s="3"/>
      <c r="D744" s="2" t="s">
        <v>17</v>
      </c>
      <c r="E744" s="3" t="e">
        <f>SUMIFS('Billing Details'!T:T,'Billing Details'!D:D,'Billing Details'!$J$2,'Billing Details'!B:B,'Billing Details'!C744) * 100/ SUMIFS(I:I,'Billing Details'!D:D,'Billing Details'!$J$2,'Billing Details'!B:B,'Billing Details'!C744)</f>
        <v>#DIV/0!</v>
      </c>
      <c r="F744" s="2">
        <v>10000</v>
      </c>
      <c r="G744" s="2">
        <v>2</v>
      </c>
      <c r="H744" s="2" t="s">
        <v>17</v>
      </c>
      <c r="I744" s="2">
        <f t="shared" si="11"/>
        <v>20000</v>
      </c>
      <c r="J744" s="2"/>
      <c r="K744" s="2"/>
      <c r="L744" s="2"/>
      <c r="M744" s="2"/>
      <c r="N744" s="2"/>
      <c r="O744" s="2">
        <v>180</v>
      </c>
      <c r="P744" s="6">
        <v>44842</v>
      </c>
      <c r="Q744" s="6">
        <v>44844</v>
      </c>
      <c r="R744" s="2" t="s">
        <v>1679</v>
      </c>
      <c r="S744" s="2" t="b">
        <v>1</v>
      </c>
      <c r="T744" s="2">
        <v>10044.68</v>
      </c>
    </row>
    <row r="745" spans="1:20" ht="14.25" customHeight="1">
      <c r="A745" s="2" t="s">
        <v>935</v>
      </c>
      <c r="B745" s="3" t="s">
        <v>1687</v>
      </c>
      <c r="C745" s="3"/>
      <c r="D745" s="2" t="s">
        <v>51</v>
      </c>
      <c r="E745" s="3" t="e">
        <f>SUMIFS('Billing Details'!T:T,'Billing Details'!D:D,'Billing Details'!$J$2,'Billing Details'!B:B,'Billing Details'!C745) * 100/ SUMIFS(I:I,'Billing Details'!D:D,'Billing Details'!$J$2,'Billing Details'!B:B,'Billing Details'!C745)</f>
        <v>#DIV/0!</v>
      </c>
      <c r="F745" s="2">
        <v>1000</v>
      </c>
      <c r="G745" s="2">
        <v>3</v>
      </c>
      <c r="H745" s="2" t="s">
        <v>51</v>
      </c>
      <c r="I745" s="2">
        <f t="shared" si="11"/>
        <v>3000</v>
      </c>
      <c r="J745" s="2"/>
      <c r="K745" s="2"/>
      <c r="L745" s="2"/>
      <c r="M745" s="2"/>
      <c r="N745" s="2"/>
      <c r="O745" s="2">
        <v>472</v>
      </c>
      <c r="P745" s="6">
        <v>44216</v>
      </c>
      <c r="Q745" s="6">
        <v>44221</v>
      </c>
      <c r="R745" s="2" t="s">
        <v>1679</v>
      </c>
      <c r="S745" s="2" t="b">
        <v>1</v>
      </c>
      <c r="T745" s="2">
        <v>2420.9700000000003</v>
      </c>
    </row>
    <row r="746" spans="1:20" ht="14.25" customHeight="1">
      <c r="A746" s="2" t="s">
        <v>937</v>
      </c>
      <c r="B746" s="3" t="s">
        <v>1694</v>
      </c>
      <c r="C746" s="3"/>
      <c r="D746" s="2" t="s">
        <v>17</v>
      </c>
      <c r="E746" s="3" t="e">
        <f>SUMIFS('Billing Details'!T:T,'Billing Details'!D:D,'Billing Details'!$J$2,'Billing Details'!B:B,'Billing Details'!C746) * 100/ SUMIFS(I:I,'Billing Details'!D:D,'Billing Details'!$J$2,'Billing Details'!B:B,'Billing Details'!C746)</f>
        <v>#DIV/0!</v>
      </c>
      <c r="F746" s="2">
        <v>2000</v>
      </c>
      <c r="G746" s="2">
        <v>6</v>
      </c>
      <c r="H746" s="2" t="s">
        <v>17</v>
      </c>
      <c r="I746" s="2">
        <f t="shared" si="11"/>
        <v>12000</v>
      </c>
      <c r="J746" s="2"/>
      <c r="K746" s="2"/>
      <c r="L746" s="2"/>
      <c r="M746" s="2"/>
      <c r="N746" s="2"/>
      <c r="O746" s="2">
        <v>167</v>
      </c>
      <c r="P746" s="6">
        <v>44580</v>
      </c>
      <c r="Q746" s="6">
        <v>44584</v>
      </c>
      <c r="R746" s="2" t="s">
        <v>1700</v>
      </c>
      <c r="S746" s="2" t="b">
        <v>1</v>
      </c>
      <c r="T746" s="2">
        <v>7689</v>
      </c>
    </row>
    <row r="747" spans="1:20" ht="14.25" customHeight="1">
      <c r="A747" s="2" t="s">
        <v>938</v>
      </c>
      <c r="B747" s="3" t="s">
        <v>1680</v>
      </c>
      <c r="C747" s="3"/>
      <c r="D747" s="2" t="s">
        <v>11</v>
      </c>
      <c r="E747" s="3" t="e">
        <f>SUMIFS('Billing Details'!T:T,'Billing Details'!D:D,'Billing Details'!$J$2,'Billing Details'!B:B,'Billing Details'!C747) * 100/ SUMIFS(I:I,'Billing Details'!D:D,'Billing Details'!$J$2,'Billing Details'!B:B,'Billing Details'!C747)</f>
        <v>#DIV/0!</v>
      </c>
      <c r="F747" s="2">
        <v>500</v>
      </c>
      <c r="G747" s="2">
        <v>1</v>
      </c>
      <c r="H747" s="2" t="s">
        <v>11</v>
      </c>
      <c r="I747" s="2">
        <f t="shared" si="11"/>
        <v>500</v>
      </c>
      <c r="J747" s="2"/>
      <c r="K747" s="2"/>
      <c r="L747" s="2"/>
      <c r="M747" s="2"/>
      <c r="N747" s="2"/>
      <c r="O747" s="2">
        <v>300</v>
      </c>
      <c r="P747" s="6">
        <v>44101</v>
      </c>
      <c r="Q747" s="6">
        <v>44105</v>
      </c>
      <c r="R747" s="2" t="s">
        <v>1683</v>
      </c>
      <c r="S747" s="2" t="b">
        <v>1</v>
      </c>
      <c r="T747" s="2">
        <v>405.67</v>
      </c>
    </row>
    <row r="748" spans="1:20" ht="14.25" customHeight="1">
      <c r="A748" s="2" t="s">
        <v>939</v>
      </c>
      <c r="B748" s="3" t="s">
        <v>1691</v>
      </c>
      <c r="C748" s="3"/>
      <c r="D748" s="2" t="s">
        <v>11</v>
      </c>
      <c r="E748" s="3" t="e">
        <f>SUMIFS('Billing Details'!T:T,'Billing Details'!D:D,'Billing Details'!$J$2,'Billing Details'!B:B,'Billing Details'!C748) * 100/ SUMIFS(I:I,'Billing Details'!D:D,'Billing Details'!$J$2,'Billing Details'!B:B,'Billing Details'!C748)</f>
        <v>#DIV/0!</v>
      </c>
      <c r="F748" s="2">
        <v>25000</v>
      </c>
      <c r="G748" s="2">
        <v>12</v>
      </c>
      <c r="H748" s="2" t="s">
        <v>11</v>
      </c>
      <c r="I748" s="2">
        <f t="shared" si="11"/>
        <v>300000</v>
      </c>
      <c r="J748" s="2"/>
      <c r="K748" s="2"/>
      <c r="L748" s="2"/>
      <c r="M748" s="2"/>
      <c r="N748" s="2"/>
      <c r="O748" s="2">
        <v>384</v>
      </c>
      <c r="P748" s="6">
        <v>44230</v>
      </c>
      <c r="Q748" s="6">
        <v>44234</v>
      </c>
      <c r="S748" s="2" t="b">
        <v>0</v>
      </c>
      <c r="T748" s="2" t="s">
        <v>1681</v>
      </c>
    </row>
    <row r="749" spans="1:20" ht="14.25" customHeight="1">
      <c r="A749" s="2" t="s">
        <v>940</v>
      </c>
      <c r="B749" s="3" t="s">
        <v>1691</v>
      </c>
      <c r="C749" s="3"/>
      <c r="D749" s="2" t="s">
        <v>51</v>
      </c>
      <c r="E749" s="3" t="e">
        <f>SUMIFS('Billing Details'!T:T,'Billing Details'!D:D,'Billing Details'!$J$2,'Billing Details'!B:B,'Billing Details'!C749) * 100/ SUMIFS(I:I,'Billing Details'!D:D,'Billing Details'!$J$2,'Billing Details'!B:B,'Billing Details'!C749)</f>
        <v>#DIV/0!</v>
      </c>
      <c r="F749" s="2">
        <v>25000</v>
      </c>
      <c r="G749" s="2">
        <v>8</v>
      </c>
      <c r="H749" s="2" t="s">
        <v>51</v>
      </c>
      <c r="I749" s="2">
        <f t="shared" si="11"/>
        <v>200000</v>
      </c>
      <c r="J749" s="2"/>
      <c r="K749" s="2"/>
      <c r="L749" s="2"/>
      <c r="M749" s="2"/>
      <c r="N749" s="2"/>
      <c r="O749" s="2">
        <v>495</v>
      </c>
      <c r="P749" s="6">
        <v>44433</v>
      </c>
      <c r="Q749" s="6">
        <v>44435</v>
      </c>
      <c r="R749" s="2" t="s">
        <v>1700</v>
      </c>
      <c r="S749" s="2" t="b">
        <v>1</v>
      </c>
      <c r="T749" s="2">
        <v>141389.44</v>
      </c>
    </row>
    <row r="750" spans="1:20" ht="14.25" customHeight="1">
      <c r="A750" s="2" t="s">
        <v>941</v>
      </c>
      <c r="B750" s="3" t="s">
        <v>1697</v>
      </c>
      <c r="C750" s="3"/>
      <c r="D750" s="2" t="s">
        <v>11</v>
      </c>
      <c r="E750" s="3" t="e">
        <f>SUMIFS('Billing Details'!T:T,'Billing Details'!D:D,'Billing Details'!$J$2,'Billing Details'!B:B,'Billing Details'!C750) * 100/ SUMIFS(I:I,'Billing Details'!D:D,'Billing Details'!$J$2,'Billing Details'!B:B,'Billing Details'!C750)</f>
        <v>#DIV/0!</v>
      </c>
      <c r="F750" s="2" t="s">
        <v>1708</v>
      </c>
      <c r="G750" s="2">
        <v>12</v>
      </c>
      <c r="H750" s="2" t="s">
        <v>11</v>
      </c>
      <c r="I750" s="2">
        <f t="shared" si="11"/>
        <v>240000</v>
      </c>
      <c r="J750" s="2"/>
      <c r="K750" s="2"/>
      <c r="L750" s="2"/>
      <c r="M750" s="2"/>
      <c r="N750" s="2"/>
      <c r="O750" s="2">
        <v>500</v>
      </c>
      <c r="P750" s="6">
        <v>43836</v>
      </c>
      <c r="Q750" s="6">
        <v>43838</v>
      </c>
      <c r="R750" s="2" t="s">
        <v>1685</v>
      </c>
      <c r="S750" s="2" t="b">
        <v>1</v>
      </c>
      <c r="T750" s="2">
        <v>211079.16</v>
      </c>
    </row>
    <row r="751" spans="1:20" ht="14.25" customHeight="1">
      <c r="A751" s="2" t="s">
        <v>942</v>
      </c>
      <c r="B751" s="3" t="s">
        <v>1707</v>
      </c>
      <c r="C751" s="3"/>
      <c r="D751" s="2" t="s">
        <v>29</v>
      </c>
      <c r="E751" s="3" t="e">
        <f>SUMIFS('Billing Details'!T:T,'Billing Details'!D:D,'Billing Details'!$J$2,'Billing Details'!B:B,'Billing Details'!C751) * 100/ SUMIFS(I:I,'Billing Details'!D:D,'Billing Details'!$J$2,'Billing Details'!B:B,'Billing Details'!C751)</f>
        <v>#DIV/0!</v>
      </c>
      <c r="F751" s="2">
        <v>100</v>
      </c>
      <c r="G751" s="2">
        <v>1</v>
      </c>
      <c r="H751" s="2" t="s">
        <v>29</v>
      </c>
      <c r="I751" s="2">
        <f t="shared" si="11"/>
        <v>100</v>
      </c>
      <c r="J751" s="2"/>
      <c r="K751" s="2"/>
      <c r="L751" s="2"/>
      <c r="M751" s="2"/>
      <c r="N751" s="2"/>
      <c r="O751" s="2">
        <v>405</v>
      </c>
      <c r="P751" s="6">
        <v>43804</v>
      </c>
      <c r="Q751" s="6">
        <v>43810</v>
      </c>
      <c r="S751" s="2" t="b">
        <v>0</v>
      </c>
      <c r="T751" s="2" t="s">
        <v>1681</v>
      </c>
    </row>
    <row r="752" spans="1:20" ht="14.25" customHeight="1">
      <c r="A752" s="2" t="s">
        <v>943</v>
      </c>
      <c r="B752" s="3" t="s">
        <v>1688</v>
      </c>
      <c r="C752" s="3"/>
      <c r="D752" s="2" t="s">
        <v>51</v>
      </c>
      <c r="E752" s="3" t="e">
        <f>SUMIFS('Billing Details'!T:T,'Billing Details'!D:D,'Billing Details'!$J$2,'Billing Details'!B:B,'Billing Details'!C752) * 100/ SUMIFS(I:I,'Billing Details'!D:D,'Billing Details'!$J$2,'Billing Details'!B:B,'Billing Details'!C752)</f>
        <v>#DIV/0!</v>
      </c>
      <c r="F752" s="2">
        <v>10000</v>
      </c>
      <c r="G752" s="2">
        <v>2</v>
      </c>
      <c r="H752" s="2" t="s">
        <v>51</v>
      </c>
      <c r="I752" s="2">
        <f t="shared" si="11"/>
        <v>20000</v>
      </c>
      <c r="J752" s="2"/>
      <c r="K752" s="2"/>
      <c r="L752" s="2"/>
      <c r="M752" s="2"/>
      <c r="N752" s="2"/>
      <c r="O752" s="2">
        <v>484</v>
      </c>
      <c r="P752" s="6">
        <v>44684</v>
      </c>
      <c r="Q752" s="6">
        <v>44690</v>
      </c>
      <c r="R752" s="2" t="s">
        <v>1679</v>
      </c>
      <c r="S752" s="2" t="b">
        <v>1</v>
      </c>
      <c r="T752" s="2">
        <v>15758.62</v>
      </c>
    </row>
    <row r="753" spans="1:20" ht="14.25" customHeight="1">
      <c r="A753" s="2" t="s">
        <v>944</v>
      </c>
      <c r="B753" s="3" t="s">
        <v>1682</v>
      </c>
      <c r="C753" s="3"/>
      <c r="D753" s="2" t="s">
        <v>11</v>
      </c>
      <c r="E753" s="3" t="e">
        <f>SUMIFS('Billing Details'!T:T,'Billing Details'!D:D,'Billing Details'!$J$2,'Billing Details'!B:B,'Billing Details'!C753) * 100/ SUMIFS(I:I,'Billing Details'!D:D,'Billing Details'!$J$2,'Billing Details'!B:B,'Billing Details'!C753)</f>
        <v>#DIV/0!</v>
      </c>
      <c r="F753" s="2">
        <v>6000</v>
      </c>
      <c r="G753" s="2">
        <v>3</v>
      </c>
      <c r="H753" s="2" t="s">
        <v>11</v>
      </c>
      <c r="I753" s="2">
        <f t="shared" si="11"/>
        <v>18000</v>
      </c>
      <c r="J753" s="2"/>
      <c r="K753" s="2"/>
      <c r="L753" s="2"/>
      <c r="M753" s="2"/>
      <c r="N753" s="2"/>
      <c r="O753" s="2">
        <v>335</v>
      </c>
      <c r="P753" s="6">
        <v>44427</v>
      </c>
      <c r="Q753" s="6">
        <v>44429</v>
      </c>
      <c r="R753" s="2" t="s">
        <v>1685</v>
      </c>
      <c r="S753" s="2" t="b">
        <v>1</v>
      </c>
      <c r="T753" s="2">
        <v>13560.54</v>
      </c>
    </row>
    <row r="754" spans="1:20" ht="14.25" customHeight="1">
      <c r="A754" s="2" t="s">
        <v>945</v>
      </c>
      <c r="B754" s="3" t="s">
        <v>1692</v>
      </c>
      <c r="C754" s="3"/>
      <c r="D754" s="2" t="s">
        <v>11</v>
      </c>
      <c r="E754" s="3" t="e">
        <f>SUMIFS('Billing Details'!T:T,'Billing Details'!D:D,'Billing Details'!$J$2,'Billing Details'!B:B,'Billing Details'!C754) * 100/ SUMIFS(I:I,'Billing Details'!D:D,'Billing Details'!$J$2,'Billing Details'!B:B,'Billing Details'!C754)</f>
        <v>#DIV/0!</v>
      </c>
      <c r="F754" s="2" t="s">
        <v>1704</v>
      </c>
      <c r="G754" s="2">
        <v>4</v>
      </c>
      <c r="H754" s="2" t="s">
        <v>11</v>
      </c>
      <c r="I754" s="2">
        <f t="shared" si="11"/>
        <v>32000</v>
      </c>
      <c r="J754" s="2"/>
      <c r="K754" s="2"/>
      <c r="L754" s="2"/>
      <c r="M754" s="2"/>
      <c r="N754" s="2"/>
      <c r="O754" s="2">
        <v>325</v>
      </c>
      <c r="P754" s="6">
        <v>44752</v>
      </c>
      <c r="Q754" s="6">
        <v>44754</v>
      </c>
      <c r="R754" s="2" t="s">
        <v>1700</v>
      </c>
      <c r="S754" s="2" t="b">
        <v>1</v>
      </c>
      <c r="T754" s="2">
        <v>27093.279999999999</v>
      </c>
    </row>
    <row r="755" spans="1:20" ht="14.25" customHeight="1">
      <c r="A755" s="2" t="s">
        <v>947</v>
      </c>
      <c r="B755" s="3" t="s">
        <v>1699</v>
      </c>
      <c r="C755" s="3"/>
      <c r="D755" s="2" t="s">
        <v>29</v>
      </c>
      <c r="E755" s="3" t="e">
        <f>SUMIFS('Billing Details'!T:T,'Billing Details'!D:D,'Billing Details'!$J$2,'Billing Details'!B:B,'Billing Details'!C755) * 100/ SUMIFS(I:I,'Billing Details'!D:D,'Billing Details'!$J$2,'Billing Details'!B:B,'Billing Details'!C755)</f>
        <v>#DIV/0!</v>
      </c>
      <c r="F755" s="2">
        <v>4000</v>
      </c>
      <c r="G755" s="2">
        <v>6</v>
      </c>
      <c r="H755" s="2" t="s">
        <v>29</v>
      </c>
      <c r="I755" s="2">
        <f t="shared" si="11"/>
        <v>24000</v>
      </c>
      <c r="J755" s="2"/>
      <c r="K755" s="2"/>
      <c r="L755" s="2"/>
      <c r="M755" s="2"/>
      <c r="N755" s="2"/>
      <c r="O755" s="2">
        <v>334</v>
      </c>
      <c r="P755" s="6">
        <v>43930</v>
      </c>
      <c r="Q755" s="6">
        <v>43934</v>
      </c>
      <c r="R755" s="2" t="s">
        <v>1696</v>
      </c>
      <c r="S755" s="2" t="b">
        <v>1</v>
      </c>
      <c r="T755" s="2">
        <v>13327.14</v>
      </c>
    </row>
    <row r="756" spans="1:20" ht="14.25" customHeight="1">
      <c r="A756" s="2" t="s">
        <v>948</v>
      </c>
      <c r="B756" s="3" t="s">
        <v>1688</v>
      </c>
      <c r="C756" s="3"/>
      <c r="D756" s="2" t="s">
        <v>17</v>
      </c>
      <c r="E756" s="3" t="e">
        <f>SUMIFS('Billing Details'!T:T,'Billing Details'!D:D,'Billing Details'!$J$2,'Billing Details'!B:B,'Billing Details'!C756) * 100/ SUMIFS(I:I,'Billing Details'!D:D,'Billing Details'!$J$2,'Billing Details'!B:B,'Billing Details'!C756)</f>
        <v>#DIV/0!</v>
      </c>
      <c r="F756" s="2" t="s">
        <v>1703</v>
      </c>
      <c r="G756" s="2">
        <v>2</v>
      </c>
      <c r="H756" s="2" t="s">
        <v>17</v>
      </c>
      <c r="I756" s="2">
        <f t="shared" si="11"/>
        <v>20000</v>
      </c>
      <c r="J756" s="2"/>
      <c r="K756" s="2"/>
      <c r="L756" s="2"/>
      <c r="M756" s="2"/>
      <c r="N756" s="2"/>
      <c r="O756" s="2">
        <v>453</v>
      </c>
      <c r="P756" s="6">
        <v>44515</v>
      </c>
      <c r="Q756" s="6">
        <v>44517</v>
      </c>
      <c r="R756" s="2" t="s">
        <v>1696</v>
      </c>
      <c r="S756" s="2" t="b">
        <v>1</v>
      </c>
      <c r="T756" s="2">
        <v>11426.44</v>
      </c>
    </row>
    <row r="757" spans="1:20" ht="14.25" customHeight="1">
      <c r="A757" s="2" t="s">
        <v>949</v>
      </c>
      <c r="B757" s="3" t="s">
        <v>1678</v>
      </c>
      <c r="C757" s="3"/>
      <c r="D757" s="2" t="s">
        <v>51</v>
      </c>
      <c r="E757" s="3" t="e">
        <f>SUMIFS('Billing Details'!T:T,'Billing Details'!D:D,'Billing Details'!$J$2,'Billing Details'!B:B,'Billing Details'!C757) * 100/ SUMIFS(I:I,'Billing Details'!D:D,'Billing Details'!$J$2,'Billing Details'!B:B,'Billing Details'!C757)</f>
        <v>#DIV/0!</v>
      </c>
      <c r="F757" s="2" t="s">
        <v>1701</v>
      </c>
      <c r="G757" s="2">
        <v>5</v>
      </c>
      <c r="H757" s="2" t="s">
        <v>51</v>
      </c>
      <c r="I757" s="2">
        <f t="shared" si="11"/>
        <v>60000</v>
      </c>
      <c r="J757" s="2"/>
      <c r="K757" s="2"/>
      <c r="L757" s="2"/>
      <c r="M757" s="2"/>
      <c r="N757" s="2"/>
      <c r="O757" s="2">
        <v>178</v>
      </c>
      <c r="P757" s="6">
        <v>44394</v>
      </c>
      <c r="Q757" s="6">
        <v>44397</v>
      </c>
      <c r="S757" s="2" t="b">
        <v>0</v>
      </c>
      <c r="T757" s="2" t="s">
        <v>1681</v>
      </c>
    </row>
    <row r="758" spans="1:20" ht="14.25" customHeight="1">
      <c r="A758" s="2" t="s">
        <v>950</v>
      </c>
      <c r="B758" s="3" t="s">
        <v>1684</v>
      </c>
      <c r="C758" s="3"/>
      <c r="D758" s="2" t="s">
        <v>11</v>
      </c>
      <c r="E758" s="3" t="e">
        <f>SUMIFS('Billing Details'!T:T,'Billing Details'!D:D,'Billing Details'!$J$2,'Billing Details'!B:B,'Billing Details'!C758) * 100/ SUMIFS(I:I,'Billing Details'!D:D,'Billing Details'!$J$2,'Billing Details'!B:B,'Billing Details'!C758)</f>
        <v>#DIV/0!</v>
      </c>
      <c r="F758" s="2" t="s">
        <v>1702</v>
      </c>
      <c r="G758" s="2">
        <v>5</v>
      </c>
      <c r="H758" s="2" t="s">
        <v>11</v>
      </c>
      <c r="I758" s="2">
        <f t="shared" si="11"/>
        <v>15000</v>
      </c>
      <c r="J758" s="2"/>
      <c r="K758" s="2"/>
      <c r="L758" s="2"/>
      <c r="M758" s="2"/>
      <c r="N758" s="2"/>
      <c r="O758" s="2">
        <v>150</v>
      </c>
      <c r="P758" s="6">
        <v>44232</v>
      </c>
      <c r="Q758" s="6">
        <v>44234</v>
      </c>
      <c r="R758" s="2" t="s">
        <v>1679</v>
      </c>
      <c r="S758" s="2" t="b">
        <v>1</v>
      </c>
      <c r="T758" s="2">
        <v>12315.599999999999</v>
      </c>
    </row>
    <row r="759" spans="1:20" ht="14.25" customHeight="1">
      <c r="A759" s="2" t="s">
        <v>951</v>
      </c>
      <c r="B759" s="3" t="s">
        <v>1694</v>
      </c>
      <c r="C759" s="3"/>
      <c r="D759" s="2" t="s">
        <v>51</v>
      </c>
      <c r="E759" s="3" t="e">
        <f>SUMIFS('Billing Details'!T:T,'Billing Details'!D:D,'Billing Details'!$J$2,'Billing Details'!B:B,'Billing Details'!C759) * 100/ SUMIFS(I:I,'Billing Details'!D:D,'Billing Details'!$J$2,'Billing Details'!B:B,'Billing Details'!C759)</f>
        <v>#DIV/0!</v>
      </c>
      <c r="F759" s="2">
        <v>2000</v>
      </c>
      <c r="G759" s="2">
        <v>6</v>
      </c>
      <c r="H759" s="2" t="s">
        <v>51</v>
      </c>
      <c r="I759" s="2">
        <f t="shared" si="11"/>
        <v>12000</v>
      </c>
      <c r="J759" s="2"/>
      <c r="K759" s="2"/>
      <c r="L759" s="2"/>
      <c r="M759" s="2"/>
      <c r="N759" s="2"/>
      <c r="O759" s="2">
        <v>433</v>
      </c>
      <c r="P759" s="6">
        <v>44232</v>
      </c>
      <c r="Q759" s="6">
        <v>44234</v>
      </c>
      <c r="R759" s="2" t="s">
        <v>1679</v>
      </c>
      <c r="S759" s="2" t="b">
        <v>1</v>
      </c>
      <c r="T759" s="2">
        <v>9147.9000000000015</v>
      </c>
    </row>
    <row r="760" spans="1:20" ht="14.25" customHeight="1">
      <c r="A760" s="2" t="s">
        <v>952</v>
      </c>
      <c r="B760" s="3" t="s">
        <v>1682</v>
      </c>
      <c r="C760" s="3"/>
      <c r="D760" s="2" t="s">
        <v>17</v>
      </c>
      <c r="E760" s="3" t="e">
        <f>SUMIFS('Billing Details'!T:T,'Billing Details'!D:D,'Billing Details'!$J$2,'Billing Details'!B:B,'Billing Details'!C760) * 100/ SUMIFS(I:I,'Billing Details'!D:D,'Billing Details'!$J$2,'Billing Details'!B:B,'Billing Details'!C760)</f>
        <v>#DIV/0!</v>
      </c>
      <c r="F760" s="2" t="s">
        <v>1686</v>
      </c>
      <c r="G760" s="2">
        <v>3</v>
      </c>
      <c r="H760" s="2" t="s">
        <v>17</v>
      </c>
      <c r="I760" s="2">
        <f t="shared" si="11"/>
        <v>18000</v>
      </c>
      <c r="J760" s="2"/>
      <c r="K760" s="2"/>
      <c r="L760" s="2"/>
      <c r="M760" s="2"/>
      <c r="N760" s="2"/>
      <c r="O760" s="2">
        <v>324</v>
      </c>
      <c r="P760" s="6">
        <v>44506</v>
      </c>
      <c r="Q760" s="6">
        <v>44509</v>
      </c>
      <c r="S760" s="2" t="b">
        <v>0</v>
      </c>
      <c r="T760" s="2" t="s">
        <v>1681</v>
      </c>
    </row>
    <row r="761" spans="1:20" ht="14.25" customHeight="1">
      <c r="A761" s="2" t="s">
        <v>953</v>
      </c>
      <c r="B761" s="3" t="s">
        <v>1697</v>
      </c>
      <c r="C761" s="3"/>
      <c r="D761" s="2" t="s">
        <v>11</v>
      </c>
      <c r="E761" s="3" t="e">
        <f>SUMIFS('Billing Details'!T:T,'Billing Details'!D:D,'Billing Details'!$J$2,'Billing Details'!B:B,'Billing Details'!C761) * 100/ SUMIFS(I:I,'Billing Details'!D:D,'Billing Details'!$J$2,'Billing Details'!B:B,'Billing Details'!C761)</f>
        <v>#DIV/0!</v>
      </c>
      <c r="F761" s="2" t="s">
        <v>1708</v>
      </c>
      <c r="G761" s="2">
        <v>12</v>
      </c>
      <c r="H761" s="2" t="s">
        <v>11</v>
      </c>
      <c r="I761" s="2">
        <f t="shared" si="11"/>
        <v>240000</v>
      </c>
      <c r="J761" s="2"/>
      <c r="K761" s="2"/>
      <c r="L761" s="2"/>
      <c r="M761" s="2"/>
      <c r="N761" s="2"/>
      <c r="O761" s="2">
        <v>128</v>
      </c>
      <c r="P761" s="6">
        <v>43792</v>
      </c>
      <c r="Q761" s="6">
        <v>43794</v>
      </c>
      <c r="R761" s="2" t="s">
        <v>1685</v>
      </c>
      <c r="S761" s="2" t="b">
        <v>1</v>
      </c>
      <c r="T761" s="2">
        <v>167045.76000000001</v>
      </c>
    </row>
    <row r="762" spans="1:20" ht="14.25" customHeight="1">
      <c r="A762" s="2" t="s">
        <v>955</v>
      </c>
      <c r="B762" s="3" t="s">
        <v>1689</v>
      </c>
      <c r="C762" s="3"/>
      <c r="D762" s="2" t="s">
        <v>29</v>
      </c>
      <c r="E762" s="3" t="e">
        <f>SUMIFS('Billing Details'!T:T,'Billing Details'!D:D,'Billing Details'!$J$2,'Billing Details'!B:B,'Billing Details'!C762) * 100/ SUMIFS(I:I,'Billing Details'!D:D,'Billing Details'!$J$2,'Billing Details'!B:B,'Billing Details'!C762)</f>
        <v>#DIV/0!</v>
      </c>
      <c r="F762" s="2">
        <v>18000</v>
      </c>
      <c r="G762" s="2">
        <v>4</v>
      </c>
      <c r="H762" s="2" t="s">
        <v>29</v>
      </c>
      <c r="I762" s="2">
        <f t="shared" si="11"/>
        <v>72000</v>
      </c>
      <c r="J762" s="2"/>
      <c r="K762" s="2"/>
      <c r="L762" s="2"/>
      <c r="M762" s="2"/>
      <c r="N762" s="2"/>
      <c r="O762" s="2">
        <v>192</v>
      </c>
      <c r="P762" s="6">
        <v>43873</v>
      </c>
      <c r="Q762" s="6">
        <v>43877</v>
      </c>
      <c r="R762" s="2" t="s">
        <v>1700</v>
      </c>
      <c r="S762" s="2" t="b">
        <v>1</v>
      </c>
      <c r="T762" s="2">
        <v>54255.64</v>
      </c>
    </row>
    <row r="763" spans="1:20" ht="14.25" customHeight="1">
      <c r="A763" s="2" t="s">
        <v>956</v>
      </c>
      <c r="B763" s="3" t="s">
        <v>1692</v>
      </c>
      <c r="C763" s="3"/>
      <c r="D763" s="2" t="s">
        <v>51</v>
      </c>
      <c r="E763" s="3" t="e">
        <f>SUMIFS('Billing Details'!T:T,'Billing Details'!D:D,'Billing Details'!$J$2,'Billing Details'!B:B,'Billing Details'!C763) * 100/ SUMIFS(I:I,'Billing Details'!D:D,'Billing Details'!$J$2,'Billing Details'!B:B,'Billing Details'!C763)</f>
        <v>#DIV/0!</v>
      </c>
      <c r="F763" s="2" t="s">
        <v>1704</v>
      </c>
      <c r="G763" s="2">
        <v>4</v>
      </c>
      <c r="H763" s="2" t="s">
        <v>51</v>
      </c>
      <c r="I763" s="2">
        <f t="shared" si="11"/>
        <v>32000</v>
      </c>
      <c r="J763" s="2"/>
      <c r="K763" s="2"/>
      <c r="L763" s="2"/>
      <c r="M763" s="2"/>
      <c r="N763" s="2"/>
      <c r="O763" s="2">
        <v>392</v>
      </c>
      <c r="P763" s="6">
        <v>44494</v>
      </c>
      <c r="Q763" s="6">
        <v>44497</v>
      </c>
      <c r="R763" s="2" t="s">
        <v>1700</v>
      </c>
      <c r="S763" s="2" t="b">
        <v>1</v>
      </c>
      <c r="T763" s="2">
        <v>28784.2</v>
      </c>
    </row>
    <row r="764" spans="1:20" ht="14.25" customHeight="1">
      <c r="A764" s="2" t="s">
        <v>957</v>
      </c>
      <c r="B764" s="3" t="s">
        <v>1682</v>
      </c>
      <c r="C764" s="3"/>
      <c r="D764" s="2" t="s">
        <v>51</v>
      </c>
      <c r="E764" s="3" t="e">
        <f>SUMIFS('Billing Details'!T:T,'Billing Details'!D:D,'Billing Details'!$J$2,'Billing Details'!B:B,'Billing Details'!C764) * 100/ SUMIFS(I:I,'Billing Details'!D:D,'Billing Details'!$J$2,'Billing Details'!B:B,'Billing Details'!C764)</f>
        <v>#DIV/0!</v>
      </c>
      <c r="F764" s="2">
        <v>6000</v>
      </c>
      <c r="G764" s="2">
        <v>2</v>
      </c>
      <c r="H764" s="2" t="s">
        <v>51</v>
      </c>
      <c r="I764" s="2">
        <f t="shared" si="11"/>
        <v>12000</v>
      </c>
      <c r="J764" s="2"/>
      <c r="K764" s="2"/>
      <c r="L764" s="2"/>
      <c r="M764" s="2"/>
      <c r="N764" s="2"/>
      <c r="O764" s="2">
        <v>482</v>
      </c>
      <c r="P764" s="6">
        <v>43972</v>
      </c>
      <c r="Q764" s="6">
        <v>43976</v>
      </c>
      <c r="R764" s="2" t="s">
        <v>1700</v>
      </c>
      <c r="S764" s="2" t="b">
        <v>1</v>
      </c>
      <c r="T764" s="2">
        <v>9897.48</v>
      </c>
    </row>
    <row r="765" spans="1:20" ht="14.25" customHeight="1">
      <c r="A765" s="2" t="s">
        <v>958</v>
      </c>
      <c r="B765" s="3" t="s">
        <v>1697</v>
      </c>
      <c r="C765" s="3"/>
      <c r="D765" s="2" t="s">
        <v>51</v>
      </c>
      <c r="E765" s="3" t="e">
        <f>SUMIFS('Billing Details'!T:T,'Billing Details'!D:D,'Billing Details'!$J$2,'Billing Details'!B:B,'Billing Details'!C765) * 100/ SUMIFS(I:I,'Billing Details'!D:D,'Billing Details'!$J$2,'Billing Details'!B:B,'Billing Details'!C765)</f>
        <v>#DIV/0!</v>
      </c>
      <c r="F765" s="2">
        <v>20000</v>
      </c>
      <c r="G765" s="2">
        <v>12</v>
      </c>
      <c r="H765" s="2" t="s">
        <v>51</v>
      </c>
      <c r="I765" s="2">
        <f t="shared" si="11"/>
        <v>240000</v>
      </c>
      <c r="J765" s="2"/>
      <c r="K765" s="2"/>
      <c r="L765" s="2"/>
      <c r="M765" s="2"/>
      <c r="N765" s="2"/>
      <c r="O765" s="2">
        <v>491</v>
      </c>
      <c r="P765" s="6">
        <v>45206</v>
      </c>
      <c r="Q765" s="6">
        <v>45211</v>
      </c>
      <c r="R765" s="2" t="s">
        <v>1683</v>
      </c>
      <c r="S765" s="2" t="b">
        <v>1</v>
      </c>
      <c r="T765" s="2">
        <v>180338.76</v>
      </c>
    </row>
    <row r="766" spans="1:20" ht="14.25" customHeight="1">
      <c r="A766" s="2" t="s">
        <v>959</v>
      </c>
      <c r="B766" s="3" t="s">
        <v>1691</v>
      </c>
      <c r="C766" s="3"/>
      <c r="D766" s="2" t="s">
        <v>11</v>
      </c>
      <c r="E766" s="3" t="e">
        <f>SUMIFS('Billing Details'!T:T,'Billing Details'!D:D,'Billing Details'!$J$2,'Billing Details'!B:B,'Billing Details'!C766) * 100/ SUMIFS(I:I,'Billing Details'!D:D,'Billing Details'!$J$2,'Billing Details'!B:B,'Billing Details'!C766)</f>
        <v>#DIV/0!</v>
      </c>
      <c r="F766" s="2">
        <v>25000</v>
      </c>
      <c r="G766" s="2">
        <v>8</v>
      </c>
      <c r="H766" s="2" t="s">
        <v>11</v>
      </c>
      <c r="I766" s="2">
        <f t="shared" si="11"/>
        <v>200000</v>
      </c>
      <c r="J766" s="2"/>
      <c r="K766" s="2"/>
      <c r="L766" s="2"/>
      <c r="M766" s="2"/>
      <c r="N766" s="2"/>
      <c r="O766" s="2">
        <v>464</v>
      </c>
      <c r="P766" s="6">
        <v>44188</v>
      </c>
      <c r="Q766" s="6">
        <v>44191</v>
      </c>
      <c r="S766" s="2" t="b">
        <v>0</v>
      </c>
      <c r="T766" s="2" t="s">
        <v>1681</v>
      </c>
    </row>
    <row r="767" spans="1:20" ht="14.25" customHeight="1">
      <c r="A767" s="2" t="s">
        <v>960</v>
      </c>
      <c r="B767" s="3" t="s">
        <v>1687</v>
      </c>
      <c r="C767" s="3"/>
      <c r="D767" s="2" t="s">
        <v>17</v>
      </c>
      <c r="E767" s="3" t="e">
        <f>SUMIFS('Billing Details'!T:T,'Billing Details'!D:D,'Billing Details'!$J$2,'Billing Details'!B:B,'Billing Details'!C767) * 100/ SUMIFS(I:I,'Billing Details'!D:D,'Billing Details'!$J$2,'Billing Details'!B:B,'Billing Details'!C767)</f>
        <v>#DIV/0!</v>
      </c>
      <c r="F767" s="2">
        <v>1000</v>
      </c>
      <c r="G767" s="2">
        <v>3</v>
      </c>
      <c r="H767" s="2" t="s">
        <v>17</v>
      </c>
      <c r="I767" s="2">
        <f t="shared" si="11"/>
        <v>3000</v>
      </c>
      <c r="J767" s="2"/>
      <c r="K767" s="2"/>
      <c r="L767" s="2"/>
      <c r="M767" s="2"/>
      <c r="N767" s="2"/>
      <c r="O767" s="2">
        <v>111</v>
      </c>
      <c r="P767" s="6">
        <v>44763</v>
      </c>
      <c r="Q767" s="6">
        <v>44768</v>
      </c>
      <c r="S767" s="2" t="b">
        <v>0</v>
      </c>
      <c r="T767" s="2" t="s">
        <v>1681</v>
      </c>
    </row>
    <row r="768" spans="1:20" ht="14.25" customHeight="1">
      <c r="A768" s="2" t="s">
        <v>961</v>
      </c>
      <c r="B768" s="3" t="s">
        <v>1688</v>
      </c>
      <c r="C768" s="3"/>
      <c r="D768" s="2" t="s">
        <v>11</v>
      </c>
      <c r="E768" s="3" t="e">
        <f>SUMIFS('Billing Details'!T:T,'Billing Details'!D:D,'Billing Details'!$J$2,'Billing Details'!B:B,'Billing Details'!C768) * 100/ SUMIFS(I:I,'Billing Details'!D:D,'Billing Details'!$J$2,'Billing Details'!B:B,'Billing Details'!C768)</f>
        <v>#DIV/0!</v>
      </c>
      <c r="F768" s="2" t="s">
        <v>1703</v>
      </c>
      <c r="G768" s="2">
        <v>2</v>
      </c>
      <c r="H768" s="2" t="s">
        <v>11</v>
      </c>
      <c r="I768" s="2">
        <f t="shared" si="11"/>
        <v>20000</v>
      </c>
      <c r="J768" s="2"/>
      <c r="K768" s="2"/>
      <c r="L768" s="2"/>
      <c r="M768" s="2"/>
      <c r="N768" s="2"/>
      <c r="O768" s="2">
        <v>360</v>
      </c>
      <c r="P768" s="6">
        <v>43665</v>
      </c>
      <c r="Q768" s="6">
        <v>43668</v>
      </c>
      <c r="R768" s="2" t="s">
        <v>1683</v>
      </c>
      <c r="S768" s="2" t="b">
        <v>1</v>
      </c>
      <c r="T768" s="2">
        <v>11516.22</v>
      </c>
    </row>
    <row r="769" spans="1:20" ht="14.25" customHeight="1">
      <c r="A769" s="2" t="s">
        <v>962</v>
      </c>
      <c r="B769" s="3" t="s">
        <v>1684</v>
      </c>
      <c r="C769" s="3"/>
      <c r="D769" s="2" t="s">
        <v>11</v>
      </c>
      <c r="E769" s="3" t="e">
        <f>SUMIFS('Billing Details'!T:T,'Billing Details'!D:D,'Billing Details'!$J$2,'Billing Details'!B:B,'Billing Details'!C769) * 100/ SUMIFS(I:I,'Billing Details'!D:D,'Billing Details'!$J$2,'Billing Details'!B:B,'Billing Details'!C769)</f>
        <v>#DIV/0!</v>
      </c>
      <c r="F769" s="2" t="s">
        <v>1702</v>
      </c>
      <c r="G769" s="2">
        <v>5</v>
      </c>
      <c r="H769" s="2" t="s">
        <v>11</v>
      </c>
      <c r="I769" s="2">
        <f t="shared" si="11"/>
        <v>15000</v>
      </c>
      <c r="J769" s="2"/>
      <c r="K769" s="2"/>
      <c r="L769" s="2"/>
      <c r="M769" s="2"/>
      <c r="N769" s="2"/>
      <c r="O769" s="2">
        <v>466</v>
      </c>
      <c r="P769" s="6">
        <v>44149</v>
      </c>
      <c r="Q769" s="6">
        <v>44155</v>
      </c>
      <c r="R769" s="2" t="s">
        <v>1696</v>
      </c>
      <c r="S769" s="2" t="b">
        <v>1</v>
      </c>
      <c r="T769" s="2">
        <v>9725.4499999999989</v>
      </c>
    </row>
    <row r="770" spans="1:20" ht="14.25" customHeight="1">
      <c r="A770" s="2" t="s">
        <v>963</v>
      </c>
      <c r="B770" s="3" t="s">
        <v>1689</v>
      </c>
      <c r="C770" s="3"/>
      <c r="D770" s="2" t="s">
        <v>17</v>
      </c>
      <c r="E770" s="3" t="e">
        <f>SUMIFS('Billing Details'!T:T,'Billing Details'!D:D,'Billing Details'!$J$2,'Billing Details'!B:B,'Billing Details'!C770) * 100/ SUMIFS(I:I,'Billing Details'!D:D,'Billing Details'!$J$2,'Billing Details'!B:B,'Billing Details'!C770)</f>
        <v>#DIV/0!</v>
      </c>
      <c r="F770" s="2">
        <v>18000</v>
      </c>
      <c r="G770" s="2">
        <v>4</v>
      </c>
      <c r="H770" s="2" t="s">
        <v>17</v>
      </c>
      <c r="I770" s="2">
        <f t="shared" si="11"/>
        <v>72000</v>
      </c>
      <c r="J770" s="2"/>
      <c r="K770" s="2"/>
      <c r="L770" s="2"/>
      <c r="M770" s="2"/>
      <c r="N770" s="2"/>
      <c r="O770" s="2">
        <v>333</v>
      </c>
      <c r="P770" s="6">
        <v>45308</v>
      </c>
      <c r="Q770" s="6">
        <v>45314</v>
      </c>
      <c r="R770" s="2" t="s">
        <v>1679</v>
      </c>
      <c r="S770" s="2" t="b">
        <v>1</v>
      </c>
      <c r="T770" s="2">
        <v>62499.040000000001</v>
      </c>
    </row>
    <row r="771" spans="1:20" ht="14.25" customHeight="1">
      <c r="A771" s="2" t="s">
        <v>964</v>
      </c>
      <c r="B771" s="3" t="s">
        <v>1682</v>
      </c>
      <c r="C771" s="3"/>
      <c r="D771" s="2" t="s">
        <v>11</v>
      </c>
      <c r="E771" s="3" t="e">
        <f>SUMIFS('Billing Details'!T:T,'Billing Details'!D:D,'Billing Details'!$J$2,'Billing Details'!B:B,'Billing Details'!C771) * 100/ SUMIFS(I:I,'Billing Details'!D:D,'Billing Details'!$J$2,'Billing Details'!B:B,'Billing Details'!C771)</f>
        <v>#DIV/0!</v>
      </c>
      <c r="F771" s="2">
        <v>6000</v>
      </c>
      <c r="G771" s="2">
        <v>2</v>
      </c>
      <c r="H771" s="2" t="s">
        <v>11</v>
      </c>
      <c r="I771" s="2">
        <f t="shared" ref="I771:I834" si="12">F771*G771</f>
        <v>12000</v>
      </c>
      <c r="J771" s="2"/>
      <c r="K771" s="2"/>
      <c r="L771" s="2"/>
      <c r="M771" s="2"/>
      <c r="N771" s="2"/>
      <c r="O771" s="2">
        <v>450</v>
      </c>
      <c r="P771" s="6">
        <v>45175</v>
      </c>
      <c r="Q771" s="6">
        <v>45177</v>
      </c>
      <c r="R771" s="2" t="s">
        <v>1683</v>
      </c>
      <c r="S771" s="2" t="b">
        <v>1</v>
      </c>
      <c r="T771" s="2">
        <v>10477.24</v>
      </c>
    </row>
    <row r="772" spans="1:20" ht="14.25" customHeight="1">
      <c r="A772" s="2" t="s">
        <v>965</v>
      </c>
      <c r="B772" s="3" t="s">
        <v>1705</v>
      </c>
      <c r="C772" s="3"/>
      <c r="D772" s="2" t="s">
        <v>17</v>
      </c>
      <c r="E772" s="3" t="e">
        <f>SUMIFS('Billing Details'!T:T,'Billing Details'!D:D,'Billing Details'!$J$2,'Billing Details'!B:B,'Billing Details'!C772) * 100/ SUMIFS(I:I,'Billing Details'!D:D,'Billing Details'!$J$2,'Billing Details'!B:B,'Billing Details'!C772)</f>
        <v>#DIV/0!</v>
      </c>
      <c r="F772" s="2">
        <v>800</v>
      </c>
      <c r="G772" s="2">
        <v>2</v>
      </c>
      <c r="H772" s="2" t="s">
        <v>17</v>
      </c>
      <c r="I772" s="2">
        <f t="shared" si="12"/>
        <v>1600</v>
      </c>
      <c r="J772" s="2"/>
      <c r="K772" s="2"/>
      <c r="L772" s="2"/>
      <c r="M772" s="2"/>
      <c r="N772" s="2"/>
      <c r="O772" s="2">
        <v>466</v>
      </c>
      <c r="P772" s="6">
        <v>43719</v>
      </c>
      <c r="Q772" s="6">
        <v>43725</v>
      </c>
      <c r="S772" s="2" t="b">
        <v>0</v>
      </c>
      <c r="T772" s="2" t="s">
        <v>1681</v>
      </c>
    </row>
    <row r="773" spans="1:20" ht="14.25" customHeight="1">
      <c r="A773" s="2" t="s">
        <v>966</v>
      </c>
      <c r="B773" s="3" t="s">
        <v>1684</v>
      </c>
      <c r="C773" s="3"/>
      <c r="D773" s="2" t="s">
        <v>17</v>
      </c>
      <c r="E773" s="3" t="e">
        <f>SUMIFS('Billing Details'!T:T,'Billing Details'!D:D,'Billing Details'!$J$2,'Billing Details'!B:B,'Billing Details'!C773) * 100/ SUMIFS(I:I,'Billing Details'!D:D,'Billing Details'!$J$2,'Billing Details'!B:B,'Billing Details'!C773)</f>
        <v>#DIV/0!</v>
      </c>
      <c r="F773" s="2">
        <v>3000</v>
      </c>
      <c r="G773" s="2">
        <v>5</v>
      </c>
      <c r="H773" s="2" t="s">
        <v>17</v>
      </c>
      <c r="I773" s="2">
        <f t="shared" si="12"/>
        <v>15000</v>
      </c>
      <c r="J773" s="2"/>
      <c r="K773" s="2"/>
      <c r="L773" s="2"/>
      <c r="M773" s="2"/>
      <c r="N773" s="2"/>
      <c r="O773" s="2">
        <v>271</v>
      </c>
      <c r="P773" s="6">
        <v>44147</v>
      </c>
      <c r="Q773" s="6">
        <v>44149</v>
      </c>
      <c r="R773" s="2" t="s">
        <v>1700</v>
      </c>
      <c r="S773" s="2" t="b">
        <v>1</v>
      </c>
      <c r="T773" s="2">
        <v>8053.95</v>
      </c>
    </row>
    <row r="774" spans="1:20" ht="14.25" customHeight="1">
      <c r="A774" s="2" t="s">
        <v>967</v>
      </c>
      <c r="B774" s="3" t="s">
        <v>1692</v>
      </c>
      <c r="C774" s="3"/>
      <c r="D774" s="2" t="s">
        <v>51</v>
      </c>
      <c r="E774" s="3" t="e">
        <f>SUMIFS('Billing Details'!T:T,'Billing Details'!D:D,'Billing Details'!$J$2,'Billing Details'!B:B,'Billing Details'!C774) * 100/ SUMIFS(I:I,'Billing Details'!D:D,'Billing Details'!$J$2,'Billing Details'!B:B,'Billing Details'!C774)</f>
        <v>#DIV/0!</v>
      </c>
      <c r="F774" s="2" t="s">
        <v>1704</v>
      </c>
      <c r="G774" s="2">
        <v>4</v>
      </c>
      <c r="H774" s="2" t="s">
        <v>51</v>
      </c>
      <c r="I774" s="2">
        <f t="shared" si="12"/>
        <v>32000</v>
      </c>
      <c r="J774" s="2"/>
      <c r="K774" s="2"/>
      <c r="L774" s="2"/>
      <c r="M774" s="2"/>
      <c r="N774" s="2"/>
      <c r="O774" s="2">
        <v>184</v>
      </c>
      <c r="P774" s="6">
        <v>44966</v>
      </c>
      <c r="Q774" s="6">
        <v>44969</v>
      </c>
      <c r="R774" s="2" t="s">
        <v>1696</v>
      </c>
      <c r="S774" s="2" t="b">
        <v>1</v>
      </c>
      <c r="T774" s="2">
        <v>22571.599999999999</v>
      </c>
    </row>
    <row r="775" spans="1:20" ht="14.25" customHeight="1">
      <c r="A775" s="2" t="s">
        <v>968</v>
      </c>
      <c r="B775" s="3" t="s">
        <v>1689</v>
      </c>
      <c r="C775" s="3"/>
      <c r="D775" s="2" t="s">
        <v>51</v>
      </c>
      <c r="E775" s="3" t="e">
        <f>SUMIFS('Billing Details'!T:T,'Billing Details'!D:D,'Billing Details'!$J$2,'Billing Details'!B:B,'Billing Details'!C775) * 100/ SUMIFS(I:I,'Billing Details'!D:D,'Billing Details'!$J$2,'Billing Details'!B:B,'Billing Details'!C775)</f>
        <v>#DIV/0!</v>
      </c>
      <c r="F775" s="2">
        <v>18000</v>
      </c>
      <c r="G775" s="2">
        <v>5</v>
      </c>
      <c r="H775" s="2" t="s">
        <v>51</v>
      </c>
      <c r="I775" s="2">
        <f t="shared" si="12"/>
        <v>90000</v>
      </c>
      <c r="J775" s="2"/>
      <c r="K775" s="2"/>
      <c r="L775" s="2"/>
      <c r="M775" s="2"/>
      <c r="N775" s="2"/>
      <c r="O775" s="2">
        <v>281</v>
      </c>
      <c r="P775" s="6">
        <v>43733</v>
      </c>
      <c r="Q775" s="6">
        <v>43737</v>
      </c>
      <c r="S775" s="2" t="b">
        <v>0</v>
      </c>
      <c r="T775" s="2" t="s">
        <v>1681</v>
      </c>
    </row>
    <row r="776" spans="1:20" ht="14.25" customHeight="1">
      <c r="A776" s="2" t="s">
        <v>969</v>
      </c>
      <c r="B776" s="3" t="s">
        <v>1682</v>
      </c>
      <c r="C776" s="3"/>
      <c r="D776" s="2" t="s">
        <v>11</v>
      </c>
      <c r="E776" s="3" t="e">
        <f>SUMIFS('Billing Details'!T:T,'Billing Details'!D:D,'Billing Details'!$J$2,'Billing Details'!B:B,'Billing Details'!C776) * 100/ SUMIFS(I:I,'Billing Details'!D:D,'Billing Details'!$J$2,'Billing Details'!B:B,'Billing Details'!C776)</f>
        <v>#DIV/0!</v>
      </c>
      <c r="F776" s="2">
        <v>6000</v>
      </c>
      <c r="G776" s="2">
        <v>2</v>
      </c>
      <c r="H776" s="2" t="s">
        <v>11</v>
      </c>
      <c r="I776" s="2">
        <f t="shared" si="12"/>
        <v>12000</v>
      </c>
      <c r="J776" s="2"/>
      <c r="K776" s="2"/>
      <c r="L776" s="2"/>
      <c r="M776" s="2"/>
      <c r="N776" s="2"/>
      <c r="O776" s="2">
        <v>435</v>
      </c>
      <c r="P776" s="6">
        <v>43874</v>
      </c>
      <c r="Q776" s="6">
        <v>43880</v>
      </c>
      <c r="R776" s="2" t="s">
        <v>1683</v>
      </c>
      <c r="S776" s="2" t="b">
        <v>1</v>
      </c>
      <c r="T776" s="2">
        <v>6521.22</v>
      </c>
    </row>
    <row r="777" spans="1:20" ht="14.25" customHeight="1">
      <c r="A777" s="2" t="s">
        <v>971</v>
      </c>
      <c r="B777" s="3" t="s">
        <v>1694</v>
      </c>
      <c r="C777" s="3"/>
      <c r="D777" s="2" t="s">
        <v>51</v>
      </c>
      <c r="E777" s="3" t="e">
        <f>SUMIFS('Billing Details'!T:T,'Billing Details'!D:D,'Billing Details'!$J$2,'Billing Details'!B:B,'Billing Details'!C777) * 100/ SUMIFS(I:I,'Billing Details'!D:D,'Billing Details'!$J$2,'Billing Details'!B:B,'Billing Details'!C777)</f>
        <v>#DIV/0!</v>
      </c>
      <c r="F777" s="2">
        <v>2000</v>
      </c>
      <c r="G777" s="2">
        <v>6</v>
      </c>
      <c r="H777" s="2" t="s">
        <v>51</v>
      </c>
      <c r="I777" s="2">
        <f t="shared" si="12"/>
        <v>12000</v>
      </c>
      <c r="J777" s="2"/>
      <c r="K777" s="2"/>
      <c r="L777" s="2"/>
      <c r="M777" s="2"/>
      <c r="N777" s="2"/>
      <c r="O777" s="2">
        <v>331</v>
      </c>
      <c r="P777" s="6">
        <v>43617</v>
      </c>
      <c r="Q777" s="6">
        <v>43622</v>
      </c>
      <c r="S777" s="2" t="b">
        <v>0</v>
      </c>
      <c r="T777" s="2" t="s">
        <v>1681</v>
      </c>
    </row>
    <row r="778" spans="1:20" ht="14.25" customHeight="1">
      <c r="A778" s="2" t="s">
        <v>972</v>
      </c>
      <c r="B778" s="3" t="s">
        <v>1697</v>
      </c>
      <c r="C778" s="3"/>
      <c r="D778" s="2" t="s">
        <v>51</v>
      </c>
      <c r="E778" s="3" t="e">
        <f>SUMIFS('Billing Details'!T:T,'Billing Details'!D:D,'Billing Details'!$J$2,'Billing Details'!B:B,'Billing Details'!C778) * 100/ SUMIFS(I:I,'Billing Details'!D:D,'Billing Details'!$J$2,'Billing Details'!B:B,'Billing Details'!C778)</f>
        <v>#DIV/0!</v>
      </c>
      <c r="F778" s="2">
        <v>20000</v>
      </c>
      <c r="G778" s="2">
        <v>12</v>
      </c>
      <c r="H778" s="2" t="s">
        <v>51</v>
      </c>
      <c r="I778" s="2">
        <f t="shared" si="12"/>
        <v>240000</v>
      </c>
      <c r="J778" s="2"/>
      <c r="K778" s="2"/>
      <c r="L778" s="2"/>
      <c r="M778" s="2"/>
      <c r="N778" s="2"/>
      <c r="O778" s="2">
        <v>108</v>
      </c>
      <c r="P778" s="6">
        <v>45170</v>
      </c>
      <c r="Q778" s="6">
        <v>45176</v>
      </c>
      <c r="R778" s="2" t="s">
        <v>1700</v>
      </c>
      <c r="S778" s="2" t="b">
        <v>1</v>
      </c>
      <c r="T778" s="2">
        <v>194104.2</v>
      </c>
    </row>
    <row r="779" spans="1:20" ht="14.25" customHeight="1">
      <c r="A779" s="2" t="s">
        <v>973</v>
      </c>
      <c r="B779" s="3" t="s">
        <v>1699</v>
      </c>
      <c r="C779" s="3"/>
      <c r="D779" s="2" t="s">
        <v>51</v>
      </c>
      <c r="E779" s="3" t="e">
        <f>SUMIFS('Billing Details'!T:T,'Billing Details'!D:D,'Billing Details'!$J$2,'Billing Details'!B:B,'Billing Details'!C779) * 100/ SUMIFS(I:I,'Billing Details'!D:D,'Billing Details'!$J$2,'Billing Details'!B:B,'Billing Details'!C779)</f>
        <v>#DIV/0!</v>
      </c>
      <c r="F779" s="2">
        <v>4000</v>
      </c>
      <c r="G779" s="2">
        <v>10</v>
      </c>
      <c r="H779" s="2" t="s">
        <v>51</v>
      </c>
      <c r="I779" s="2">
        <f t="shared" si="12"/>
        <v>40000</v>
      </c>
      <c r="J779" s="2"/>
      <c r="K779" s="2"/>
      <c r="L779" s="2"/>
      <c r="M779" s="2"/>
      <c r="N779" s="2"/>
      <c r="O779" s="2">
        <v>414</v>
      </c>
      <c r="P779" s="6">
        <v>44763</v>
      </c>
      <c r="Q779" s="6">
        <v>44766</v>
      </c>
      <c r="S779" s="2" t="b">
        <v>0</v>
      </c>
      <c r="T779" s="2" t="s">
        <v>1681</v>
      </c>
    </row>
    <row r="780" spans="1:20" ht="14.25" customHeight="1">
      <c r="A780" s="2" t="s">
        <v>974</v>
      </c>
      <c r="B780" s="3" t="s">
        <v>1697</v>
      </c>
      <c r="C780" s="3"/>
      <c r="D780" s="2" t="s">
        <v>29</v>
      </c>
      <c r="E780" s="3" t="e">
        <f>SUMIFS('Billing Details'!T:T,'Billing Details'!D:D,'Billing Details'!$J$2,'Billing Details'!B:B,'Billing Details'!C780) * 100/ SUMIFS(I:I,'Billing Details'!D:D,'Billing Details'!$J$2,'Billing Details'!B:B,'Billing Details'!C780)</f>
        <v>#DIV/0!</v>
      </c>
      <c r="F780" s="2" t="s">
        <v>1708</v>
      </c>
      <c r="G780" s="2">
        <v>12</v>
      </c>
      <c r="H780" s="2" t="s">
        <v>29</v>
      </c>
      <c r="I780" s="2">
        <f t="shared" si="12"/>
        <v>240000</v>
      </c>
      <c r="J780" s="2"/>
      <c r="K780" s="2"/>
      <c r="L780" s="2"/>
      <c r="M780" s="2"/>
      <c r="N780" s="2"/>
      <c r="O780" s="2">
        <v>468</v>
      </c>
      <c r="P780" s="6">
        <v>44115</v>
      </c>
      <c r="Q780" s="6">
        <v>44119</v>
      </c>
      <c r="S780" s="2" t="b">
        <v>0</v>
      </c>
      <c r="T780" s="2" t="s">
        <v>1681</v>
      </c>
    </row>
    <row r="781" spans="1:20" ht="14.25" customHeight="1">
      <c r="A781" s="2" t="s">
        <v>975</v>
      </c>
      <c r="B781" s="3" t="s">
        <v>1689</v>
      </c>
      <c r="C781" s="3"/>
      <c r="D781" s="2" t="s">
        <v>11</v>
      </c>
      <c r="E781" s="3" t="e">
        <f>SUMIFS('Billing Details'!T:T,'Billing Details'!D:D,'Billing Details'!$J$2,'Billing Details'!B:B,'Billing Details'!C781) * 100/ SUMIFS(I:I,'Billing Details'!D:D,'Billing Details'!$J$2,'Billing Details'!B:B,'Billing Details'!C781)</f>
        <v>#DIV/0!</v>
      </c>
      <c r="F781" s="2" t="s">
        <v>1690</v>
      </c>
      <c r="G781" s="2">
        <v>5</v>
      </c>
      <c r="H781" s="2" t="s">
        <v>11</v>
      </c>
      <c r="I781" s="2">
        <f t="shared" si="12"/>
        <v>90000</v>
      </c>
      <c r="J781" s="2"/>
      <c r="K781" s="2"/>
      <c r="L781" s="2"/>
      <c r="M781" s="2"/>
      <c r="N781" s="2"/>
      <c r="O781" s="2">
        <v>464</v>
      </c>
      <c r="P781" s="6">
        <v>44188</v>
      </c>
      <c r="Q781" s="6">
        <v>44192</v>
      </c>
      <c r="R781" s="2" t="s">
        <v>1683</v>
      </c>
      <c r="S781" s="2" t="b">
        <v>1</v>
      </c>
      <c r="T781" s="2">
        <v>77124.45</v>
      </c>
    </row>
    <row r="782" spans="1:20" ht="14.25" customHeight="1">
      <c r="A782" s="2" t="s">
        <v>976</v>
      </c>
      <c r="B782" s="3" t="s">
        <v>1687</v>
      </c>
      <c r="C782" s="3"/>
      <c r="D782" s="2" t="s">
        <v>11</v>
      </c>
      <c r="E782" s="3" t="e">
        <f>SUMIFS('Billing Details'!T:T,'Billing Details'!D:D,'Billing Details'!$J$2,'Billing Details'!B:B,'Billing Details'!C782) * 100/ SUMIFS(I:I,'Billing Details'!D:D,'Billing Details'!$J$2,'Billing Details'!B:B,'Billing Details'!C782)</f>
        <v>#DIV/0!</v>
      </c>
      <c r="F782" s="2">
        <v>1000</v>
      </c>
      <c r="G782" s="2">
        <v>4</v>
      </c>
      <c r="H782" s="2" t="s">
        <v>11</v>
      </c>
      <c r="I782" s="2">
        <f t="shared" si="12"/>
        <v>4000</v>
      </c>
      <c r="J782" s="2"/>
      <c r="K782" s="2"/>
      <c r="L782" s="2"/>
      <c r="M782" s="2"/>
      <c r="N782" s="2"/>
      <c r="O782" s="2">
        <v>188</v>
      </c>
      <c r="P782" s="6">
        <v>43998</v>
      </c>
      <c r="Q782" s="6">
        <v>44000</v>
      </c>
      <c r="R782" s="2" t="s">
        <v>1679</v>
      </c>
      <c r="S782" s="2" t="b">
        <v>1</v>
      </c>
      <c r="T782" s="2">
        <v>3240.2</v>
      </c>
    </row>
    <row r="783" spans="1:20" ht="14.25" customHeight="1">
      <c r="A783" s="2" t="s">
        <v>977</v>
      </c>
      <c r="B783" s="3" t="s">
        <v>1693</v>
      </c>
      <c r="C783" s="3"/>
      <c r="D783" s="2" t="s">
        <v>11</v>
      </c>
      <c r="E783" s="3" t="e">
        <f>SUMIFS('Billing Details'!T:T,'Billing Details'!D:D,'Billing Details'!$J$2,'Billing Details'!B:B,'Billing Details'!C783) * 100/ SUMIFS(I:I,'Billing Details'!D:D,'Billing Details'!$J$2,'Billing Details'!B:B,'Billing Details'!C783)</f>
        <v>#DIV/0!</v>
      </c>
      <c r="F783" s="2" t="s">
        <v>1712</v>
      </c>
      <c r="G783" s="2">
        <v>3</v>
      </c>
      <c r="H783" s="2" t="s">
        <v>11</v>
      </c>
      <c r="I783" s="2">
        <f t="shared" si="12"/>
        <v>45000</v>
      </c>
      <c r="J783" s="2"/>
      <c r="K783" s="2"/>
      <c r="L783" s="2"/>
      <c r="M783" s="2"/>
      <c r="N783" s="2"/>
      <c r="O783" s="2">
        <v>149</v>
      </c>
      <c r="P783" s="6">
        <v>43641</v>
      </c>
      <c r="Q783" s="6">
        <v>43645</v>
      </c>
      <c r="R783" s="2" t="s">
        <v>1700</v>
      </c>
      <c r="S783" s="2" t="b">
        <v>1</v>
      </c>
      <c r="T783" s="2">
        <v>29182.86</v>
      </c>
    </row>
    <row r="784" spans="1:20" ht="14.25" customHeight="1">
      <c r="A784" s="2" t="s">
        <v>978</v>
      </c>
      <c r="B784" s="3" t="s">
        <v>1707</v>
      </c>
      <c r="C784" s="3"/>
      <c r="D784" s="2" t="s">
        <v>11</v>
      </c>
      <c r="E784" s="3" t="e">
        <f>SUMIFS('Billing Details'!T:T,'Billing Details'!D:D,'Billing Details'!$J$2,'Billing Details'!B:B,'Billing Details'!C784) * 100/ SUMIFS(I:I,'Billing Details'!D:D,'Billing Details'!$J$2,'Billing Details'!B:B,'Billing Details'!C784)</f>
        <v>#DIV/0!</v>
      </c>
      <c r="F784" s="2">
        <v>100</v>
      </c>
      <c r="G784" s="2">
        <v>1</v>
      </c>
      <c r="H784" s="2" t="s">
        <v>11</v>
      </c>
      <c r="I784" s="2">
        <f t="shared" si="12"/>
        <v>100</v>
      </c>
      <c r="J784" s="2"/>
      <c r="K784" s="2"/>
      <c r="L784" s="2"/>
      <c r="M784" s="2"/>
      <c r="N784" s="2"/>
      <c r="O784" s="2">
        <v>315</v>
      </c>
      <c r="P784" s="6">
        <v>44262</v>
      </c>
      <c r="Q784" s="6">
        <v>44266</v>
      </c>
      <c r="S784" s="2" t="b">
        <v>0</v>
      </c>
      <c r="T784" s="2" t="s">
        <v>1681</v>
      </c>
    </row>
    <row r="785" spans="1:20" ht="14.25" customHeight="1">
      <c r="A785" s="2" t="s">
        <v>979</v>
      </c>
      <c r="B785" s="3" t="s">
        <v>1689</v>
      </c>
      <c r="C785" s="3"/>
      <c r="D785" s="2" t="s">
        <v>17</v>
      </c>
      <c r="E785" s="3" t="e">
        <f>SUMIFS('Billing Details'!T:T,'Billing Details'!D:D,'Billing Details'!$J$2,'Billing Details'!B:B,'Billing Details'!C785) * 100/ SUMIFS(I:I,'Billing Details'!D:D,'Billing Details'!$J$2,'Billing Details'!B:B,'Billing Details'!C785)</f>
        <v>#DIV/0!</v>
      </c>
      <c r="F785" s="2" t="s">
        <v>1690</v>
      </c>
      <c r="G785" s="2">
        <v>4</v>
      </c>
      <c r="H785" s="2" t="s">
        <v>17</v>
      </c>
      <c r="I785" s="2">
        <f t="shared" si="12"/>
        <v>72000</v>
      </c>
      <c r="J785" s="2"/>
      <c r="K785" s="2"/>
      <c r="L785" s="2"/>
      <c r="M785" s="2"/>
      <c r="N785" s="2"/>
      <c r="O785" s="2">
        <v>115</v>
      </c>
      <c r="P785" s="6">
        <v>44180</v>
      </c>
      <c r="Q785" s="6">
        <v>44184</v>
      </c>
      <c r="R785" s="2" t="s">
        <v>1679</v>
      </c>
      <c r="S785" s="2" t="b">
        <v>1</v>
      </c>
      <c r="T785" s="2">
        <v>51103.32</v>
      </c>
    </row>
    <row r="786" spans="1:20" ht="14.25" customHeight="1">
      <c r="A786" s="2" t="s">
        <v>980</v>
      </c>
      <c r="B786" s="3" t="s">
        <v>1687</v>
      </c>
      <c r="C786" s="3"/>
      <c r="D786" s="2" t="s">
        <v>17</v>
      </c>
      <c r="E786" s="3" t="e">
        <f>SUMIFS('Billing Details'!T:T,'Billing Details'!D:D,'Billing Details'!$J$2,'Billing Details'!B:B,'Billing Details'!C786) * 100/ SUMIFS(I:I,'Billing Details'!D:D,'Billing Details'!$J$2,'Billing Details'!B:B,'Billing Details'!C786)</f>
        <v>#DIV/0!</v>
      </c>
      <c r="F786" s="2" t="s">
        <v>1711</v>
      </c>
      <c r="G786" s="2">
        <v>3</v>
      </c>
      <c r="H786" s="2" t="s">
        <v>17</v>
      </c>
      <c r="I786" s="2">
        <f t="shared" si="12"/>
        <v>3000</v>
      </c>
      <c r="J786" s="2"/>
      <c r="K786" s="2"/>
      <c r="L786" s="2"/>
      <c r="M786" s="2"/>
      <c r="N786" s="2"/>
      <c r="O786" s="2">
        <v>272</v>
      </c>
      <c r="P786" s="6">
        <v>44270</v>
      </c>
      <c r="Q786" s="6">
        <v>44274</v>
      </c>
      <c r="R786" s="2" t="s">
        <v>1700</v>
      </c>
      <c r="S786" s="2" t="b">
        <v>1</v>
      </c>
      <c r="T786" s="2">
        <v>2647.71</v>
      </c>
    </row>
    <row r="787" spans="1:20" ht="14.25" customHeight="1">
      <c r="A787" s="2" t="s">
        <v>981</v>
      </c>
      <c r="B787" s="3" t="s">
        <v>1680</v>
      </c>
      <c r="C787" s="3"/>
      <c r="D787" s="2" t="s">
        <v>11</v>
      </c>
      <c r="E787" s="3" t="e">
        <f>SUMIFS('Billing Details'!T:T,'Billing Details'!D:D,'Billing Details'!$J$2,'Billing Details'!B:B,'Billing Details'!C787) * 100/ SUMIFS(I:I,'Billing Details'!D:D,'Billing Details'!$J$2,'Billing Details'!B:B,'Billing Details'!C787)</f>
        <v>#DIV/0!</v>
      </c>
      <c r="F787" s="2">
        <v>500</v>
      </c>
      <c r="G787" s="2">
        <v>1</v>
      </c>
      <c r="H787" s="2" t="s">
        <v>11</v>
      </c>
      <c r="I787" s="2">
        <f t="shared" si="12"/>
        <v>500</v>
      </c>
      <c r="J787" s="2"/>
      <c r="K787" s="2"/>
      <c r="L787" s="2"/>
      <c r="M787" s="2"/>
      <c r="N787" s="2"/>
      <c r="O787" s="2">
        <v>474</v>
      </c>
      <c r="P787" s="6">
        <v>43805</v>
      </c>
      <c r="Q787" s="6">
        <v>43807</v>
      </c>
      <c r="S787" s="2" t="b">
        <v>0</v>
      </c>
      <c r="T787" s="2" t="s">
        <v>1681</v>
      </c>
    </row>
    <row r="788" spans="1:20" ht="14.25" customHeight="1">
      <c r="A788" s="2" t="s">
        <v>983</v>
      </c>
      <c r="B788" s="3" t="s">
        <v>1692</v>
      </c>
      <c r="C788" s="3"/>
      <c r="D788" s="2" t="s">
        <v>11</v>
      </c>
      <c r="E788" s="3" t="e">
        <f>SUMIFS('Billing Details'!T:T,'Billing Details'!D:D,'Billing Details'!$J$2,'Billing Details'!B:B,'Billing Details'!C788) * 100/ SUMIFS(I:I,'Billing Details'!D:D,'Billing Details'!$J$2,'Billing Details'!B:B,'Billing Details'!C788)</f>
        <v>#DIV/0!</v>
      </c>
      <c r="F788" s="2">
        <v>8000</v>
      </c>
      <c r="G788" s="2">
        <v>4</v>
      </c>
      <c r="H788" s="2" t="s">
        <v>11</v>
      </c>
      <c r="I788" s="2">
        <f t="shared" si="12"/>
        <v>32000</v>
      </c>
      <c r="J788" s="2"/>
      <c r="K788" s="2"/>
      <c r="L788" s="2"/>
      <c r="M788" s="2"/>
      <c r="N788" s="2"/>
      <c r="O788" s="2">
        <v>185</v>
      </c>
      <c r="P788" s="6">
        <v>44599</v>
      </c>
      <c r="Q788" s="6">
        <v>44601</v>
      </c>
      <c r="R788" s="2" t="s">
        <v>1700</v>
      </c>
      <c r="S788" s="2" t="b">
        <v>1</v>
      </c>
      <c r="T788" s="2">
        <v>27234.04</v>
      </c>
    </row>
    <row r="789" spans="1:20" ht="14.25" customHeight="1">
      <c r="A789" s="2" t="s">
        <v>984</v>
      </c>
      <c r="B789" s="3" t="s">
        <v>1699</v>
      </c>
      <c r="C789" s="3"/>
      <c r="D789" s="2" t="s">
        <v>29</v>
      </c>
      <c r="E789" s="3" t="e">
        <f>SUMIFS('Billing Details'!T:T,'Billing Details'!D:D,'Billing Details'!$J$2,'Billing Details'!B:B,'Billing Details'!C789) * 100/ SUMIFS(I:I,'Billing Details'!D:D,'Billing Details'!$J$2,'Billing Details'!B:B,'Billing Details'!C789)</f>
        <v>#DIV/0!</v>
      </c>
      <c r="F789" s="2">
        <v>4000</v>
      </c>
      <c r="G789" s="2">
        <v>10</v>
      </c>
      <c r="H789" s="2" t="s">
        <v>29</v>
      </c>
      <c r="I789" s="2">
        <f t="shared" si="12"/>
        <v>40000</v>
      </c>
      <c r="J789" s="2"/>
      <c r="K789" s="2"/>
      <c r="L789" s="2"/>
      <c r="M789" s="2"/>
      <c r="N789" s="2"/>
      <c r="O789" s="2">
        <v>413</v>
      </c>
      <c r="P789" s="6">
        <v>43910</v>
      </c>
      <c r="Q789" s="6">
        <v>43915</v>
      </c>
      <c r="S789" s="2" t="b">
        <v>0</v>
      </c>
      <c r="T789" s="2" t="s">
        <v>1681</v>
      </c>
    </row>
    <row r="790" spans="1:20" ht="14.25" customHeight="1">
      <c r="A790" s="2" t="s">
        <v>985</v>
      </c>
      <c r="B790" s="3" t="s">
        <v>1693</v>
      </c>
      <c r="C790" s="3"/>
      <c r="D790" s="2" t="s">
        <v>17</v>
      </c>
      <c r="E790" s="3" t="e">
        <f>SUMIFS('Billing Details'!T:T,'Billing Details'!D:D,'Billing Details'!$J$2,'Billing Details'!B:B,'Billing Details'!C790) * 100/ SUMIFS(I:I,'Billing Details'!D:D,'Billing Details'!$J$2,'Billing Details'!B:B,'Billing Details'!C790)</f>
        <v>#DIV/0!</v>
      </c>
      <c r="F790" s="2" t="s">
        <v>1712</v>
      </c>
      <c r="G790" s="2">
        <v>5</v>
      </c>
      <c r="H790" s="2" t="s">
        <v>17</v>
      </c>
      <c r="I790" s="2">
        <f t="shared" si="12"/>
        <v>75000</v>
      </c>
      <c r="J790" s="2"/>
      <c r="K790" s="2"/>
      <c r="L790" s="2"/>
      <c r="M790" s="2"/>
      <c r="N790" s="2"/>
      <c r="O790" s="2">
        <v>196</v>
      </c>
      <c r="P790" s="6">
        <v>44719</v>
      </c>
      <c r="Q790" s="6">
        <v>44723</v>
      </c>
      <c r="S790" s="2" t="b">
        <v>0</v>
      </c>
      <c r="T790" s="2" t="s">
        <v>1681</v>
      </c>
    </row>
    <row r="791" spans="1:20" ht="14.25" customHeight="1">
      <c r="A791" s="2" t="s">
        <v>986</v>
      </c>
      <c r="B791" s="3" t="s">
        <v>1694</v>
      </c>
      <c r="C791" s="3"/>
      <c r="D791" s="2" t="s">
        <v>51</v>
      </c>
      <c r="E791" s="3" t="e">
        <f>SUMIFS('Billing Details'!T:T,'Billing Details'!D:D,'Billing Details'!$J$2,'Billing Details'!B:B,'Billing Details'!C791) * 100/ SUMIFS(I:I,'Billing Details'!D:D,'Billing Details'!$J$2,'Billing Details'!B:B,'Billing Details'!C791)</f>
        <v>#DIV/0!</v>
      </c>
      <c r="F791" s="2">
        <v>2000</v>
      </c>
      <c r="G791" s="2">
        <v>6</v>
      </c>
      <c r="H791" s="2" t="s">
        <v>51</v>
      </c>
      <c r="I791" s="2">
        <f t="shared" si="12"/>
        <v>12000</v>
      </c>
      <c r="J791" s="2"/>
      <c r="K791" s="2"/>
      <c r="L791" s="2"/>
      <c r="M791" s="2"/>
      <c r="N791" s="2"/>
      <c r="O791" s="2">
        <v>442</v>
      </c>
      <c r="P791" s="6">
        <v>44040</v>
      </c>
      <c r="Q791" s="6">
        <v>44043</v>
      </c>
      <c r="R791" s="2" t="s">
        <v>1685</v>
      </c>
      <c r="S791" s="2" t="b">
        <v>1</v>
      </c>
      <c r="T791" s="2">
        <v>6106.7999999999993</v>
      </c>
    </row>
    <row r="792" spans="1:20" ht="14.25" customHeight="1">
      <c r="A792" s="2" t="s">
        <v>988</v>
      </c>
      <c r="B792" s="3" t="s">
        <v>1692</v>
      </c>
      <c r="C792" s="3"/>
      <c r="D792" s="2" t="s">
        <v>11</v>
      </c>
      <c r="E792" s="3" t="e">
        <f>SUMIFS('Billing Details'!T:T,'Billing Details'!D:D,'Billing Details'!$J$2,'Billing Details'!B:B,'Billing Details'!C792) * 100/ SUMIFS(I:I,'Billing Details'!D:D,'Billing Details'!$J$2,'Billing Details'!B:B,'Billing Details'!C792)</f>
        <v>#DIV/0!</v>
      </c>
      <c r="F792" s="2">
        <v>8000</v>
      </c>
      <c r="G792" s="2">
        <v>4</v>
      </c>
      <c r="H792" s="2" t="s">
        <v>11</v>
      </c>
      <c r="I792" s="2">
        <f t="shared" si="12"/>
        <v>32000</v>
      </c>
      <c r="J792" s="2"/>
      <c r="K792" s="2"/>
      <c r="L792" s="2"/>
      <c r="M792" s="2"/>
      <c r="N792" s="2"/>
      <c r="O792" s="2">
        <v>450</v>
      </c>
      <c r="P792" s="6">
        <v>44529</v>
      </c>
      <c r="Q792" s="6">
        <v>44535</v>
      </c>
      <c r="S792" s="2" t="b">
        <v>0</v>
      </c>
      <c r="T792" s="2" t="s">
        <v>1681</v>
      </c>
    </row>
    <row r="793" spans="1:20" ht="14.25" customHeight="1">
      <c r="A793" s="2" t="s">
        <v>989</v>
      </c>
      <c r="B793" s="3" t="s">
        <v>1680</v>
      </c>
      <c r="C793" s="3"/>
      <c r="D793" s="2" t="s">
        <v>11</v>
      </c>
      <c r="E793" s="3" t="e">
        <f>SUMIFS('Billing Details'!T:T,'Billing Details'!D:D,'Billing Details'!$J$2,'Billing Details'!B:B,'Billing Details'!C793) * 100/ SUMIFS(I:I,'Billing Details'!D:D,'Billing Details'!$J$2,'Billing Details'!B:B,'Billing Details'!C793)</f>
        <v>#DIV/0!</v>
      </c>
      <c r="F793" s="2">
        <v>500</v>
      </c>
      <c r="G793" s="2">
        <v>2</v>
      </c>
      <c r="H793" s="2" t="s">
        <v>11</v>
      </c>
      <c r="I793" s="2">
        <f t="shared" si="12"/>
        <v>1000</v>
      </c>
      <c r="J793" s="2"/>
      <c r="K793" s="2"/>
      <c r="L793" s="2"/>
      <c r="M793" s="2"/>
      <c r="N793" s="2"/>
      <c r="O793" s="2">
        <v>265</v>
      </c>
      <c r="P793" s="6">
        <v>44487</v>
      </c>
      <c r="Q793" s="6">
        <v>44492</v>
      </c>
      <c r="R793" s="2" t="s">
        <v>1700</v>
      </c>
      <c r="S793" s="2" t="b">
        <v>1</v>
      </c>
      <c r="T793" s="2">
        <v>788.3</v>
      </c>
    </row>
    <row r="794" spans="1:20" ht="14.25" customHeight="1">
      <c r="A794" s="2" t="s">
        <v>990</v>
      </c>
      <c r="B794" s="3" t="s">
        <v>1688</v>
      </c>
      <c r="C794" s="3"/>
      <c r="D794" s="2" t="s">
        <v>11</v>
      </c>
      <c r="E794" s="3" t="e">
        <f>SUMIFS('Billing Details'!T:T,'Billing Details'!D:D,'Billing Details'!$J$2,'Billing Details'!B:B,'Billing Details'!C794) * 100/ SUMIFS(I:I,'Billing Details'!D:D,'Billing Details'!$J$2,'Billing Details'!B:B,'Billing Details'!C794)</f>
        <v>#DIV/0!</v>
      </c>
      <c r="F794" s="2">
        <v>10000</v>
      </c>
      <c r="G794" s="2">
        <v>3</v>
      </c>
      <c r="H794" s="2" t="s">
        <v>11</v>
      </c>
      <c r="I794" s="2">
        <f t="shared" si="12"/>
        <v>30000</v>
      </c>
      <c r="J794" s="2"/>
      <c r="K794" s="2"/>
      <c r="L794" s="2"/>
      <c r="M794" s="2"/>
      <c r="N794" s="2"/>
      <c r="O794" s="2">
        <v>463</v>
      </c>
      <c r="P794" s="6">
        <v>44289</v>
      </c>
      <c r="Q794" s="6">
        <v>44295</v>
      </c>
      <c r="R794" s="2" t="s">
        <v>1696</v>
      </c>
      <c r="S794" s="2" t="b">
        <v>1</v>
      </c>
      <c r="T794" s="2">
        <v>23372.489999999998</v>
      </c>
    </row>
    <row r="795" spans="1:20" ht="14.25" customHeight="1">
      <c r="A795" s="2" t="s">
        <v>992</v>
      </c>
      <c r="B795" s="3" t="s">
        <v>1680</v>
      </c>
      <c r="C795" s="3"/>
      <c r="D795" s="2" t="s">
        <v>51</v>
      </c>
      <c r="E795" s="3" t="e">
        <f>SUMIFS('Billing Details'!T:T,'Billing Details'!D:D,'Billing Details'!$J$2,'Billing Details'!B:B,'Billing Details'!C795) * 100/ SUMIFS(I:I,'Billing Details'!D:D,'Billing Details'!$J$2,'Billing Details'!B:B,'Billing Details'!C795)</f>
        <v>#DIV/0!</v>
      </c>
      <c r="F795" s="2" t="s">
        <v>1698</v>
      </c>
      <c r="G795" s="2">
        <v>1</v>
      </c>
      <c r="H795" s="2" t="s">
        <v>51</v>
      </c>
      <c r="I795" s="2">
        <f t="shared" si="12"/>
        <v>500</v>
      </c>
      <c r="J795" s="2"/>
      <c r="K795" s="2"/>
      <c r="L795" s="2"/>
      <c r="M795" s="2"/>
      <c r="N795" s="2"/>
      <c r="O795" s="2">
        <v>337</v>
      </c>
      <c r="P795" s="6">
        <v>45334</v>
      </c>
      <c r="Q795" s="6">
        <v>45336</v>
      </c>
      <c r="R795" s="2" t="s">
        <v>1679</v>
      </c>
      <c r="S795" s="2" t="b">
        <v>1</v>
      </c>
      <c r="T795" s="2">
        <v>401.53</v>
      </c>
    </row>
    <row r="796" spans="1:20" ht="14.25" customHeight="1">
      <c r="A796" s="2" t="s">
        <v>993</v>
      </c>
      <c r="B796" s="3" t="s">
        <v>1691</v>
      </c>
      <c r="C796" s="3"/>
      <c r="D796" s="2" t="s">
        <v>11</v>
      </c>
      <c r="E796" s="3" t="e">
        <f>SUMIFS('Billing Details'!T:T,'Billing Details'!D:D,'Billing Details'!$J$2,'Billing Details'!B:B,'Billing Details'!C796) * 100/ SUMIFS(I:I,'Billing Details'!D:D,'Billing Details'!$J$2,'Billing Details'!B:B,'Billing Details'!C796)</f>
        <v>#DIV/0!</v>
      </c>
      <c r="F796" s="2">
        <v>25000</v>
      </c>
      <c r="G796" s="2">
        <v>10</v>
      </c>
      <c r="H796" s="2" t="s">
        <v>11</v>
      </c>
      <c r="I796" s="2">
        <f t="shared" si="12"/>
        <v>250000</v>
      </c>
      <c r="J796" s="2"/>
      <c r="K796" s="2"/>
      <c r="L796" s="2"/>
      <c r="M796" s="2"/>
      <c r="N796" s="2"/>
      <c r="O796" s="2">
        <v>434</v>
      </c>
      <c r="P796" s="6">
        <v>43730</v>
      </c>
      <c r="Q796" s="6">
        <v>43736</v>
      </c>
      <c r="R796" s="2" t="s">
        <v>1685</v>
      </c>
      <c r="S796" s="2" t="b">
        <v>1</v>
      </c>
      <c r="T796" s="2">
        <v>164113.4</v>
      </c>
    </row>
    <row r="797" spans="1:20" ht="14.25" customHeight="1">
      <c r="A797" s="2" t="s">
        <v>994</v>
      </c>
      <c r="B797" s="3" t="s">
        <v>1687</v>
      </c>
      <c r="C797" s="3"/>
      <c r="D797" s="2" t="s">
        <v>11</v>
      </c>
      <c r="E797" s="3" t="e">
        <f>SUMIFS('Billing Details'!T:T,'Billing Details'!D:D,'Billing Details'!$J$2,'Billing Details'!B:B,'Billing Details'!C797) * 100/ SUMIFS(I:I,'Billing Details'!D:D,'Billing Details'!$J$2,'Billing Details'!B:B,'Billing Details'!C797)</f>
        <v>#DIV/0!</v>
      </c>
      <c r="F797" s="2">
        <v>1000</v>
      </c>
      <c r="G797" s="2">
        <v>3</v>
      </c>
      <c r="H797" s="2" t="s">
        <v>11</v>
      </c>
      <c r="I797" s="2">
        <f t="shared" si="12"/>
        <v>3000</v>
      </c>
      <c r="J797" s="2"/>
      <c r="K797" s="2"/>
      <c r="L797" s="2"/>
      <c r="M797" s="2"/>
      <c r="N797" s="2"/>
      <c r="O797" s="2">
        <v>104</v>
      </c>
      <c r="P797" s="6">
        <v>44713</v>
      </c>
      <c r="Q797" s="6">
        <v>44717</v>
      </c>
      <c r="R797" s="2" t="s">
        <v>1696</v>
      </c>
      <c r="S797" s="2" t="b">
        <v>1</v>
      </c>
      <c r="T797" s="2">
        <v>1659.81</v>
      </c>
    </row>
    <row r="798" spans="1:20" ht="14.25" customHeight="1">
      <c r="A798" s="2" t="s">
        <v>995</v>
      </c>
      <c r="B798" s="3" t="s">
        <v>1691</v>
      </c>
      <c r="C798" s="3"/>
      <c r="D798" s="2" t="s">
        <v>29</v>
      </c>
      <c r="E798" s="3" t="e">
        <f>SUMIFS('Billing Details'!T:T,'Billing Details'!D:D,'Billing Details'!$J$2,'Billing Details'!B:B,'Billing Details'!C798) * 100/ SUMIFS(I:I,'Billing Details'!D:D,'Billing Details'!$J$2,'Billing Details'!B:B,'Billing Details'!C798)</f>
        <v>#DIV/0!</v>
      </c>
      <c r="F798" s="2">
        <v>25000</v>
      </c>
      <c r="G798" s="2">
        <v>8</v>
      </c>
      <c r="H798" s="2" t="s">
        <v>29</v>
      </c>
      <c r="I798" s="2">
        <f t="shared" si="12"/>
        <v>200000</v>
      </c>
      <c r="J798" s="2"/>
      <c r="K798" s="2"/>
      <c r="L798" s="2"/>
      <c r="M798" s="2"/>
      <c r="N798" s="2"/>
      <c r="O798" s="2">
        <v>464</v>
      </c>
      <c r="P798" s="6">
        <v>45349</v>
      </c>
      <c r="Q798" s="6">
        <v>45351</v>
      </c>
      <c r="R798" s="2" t="s">
        <v>1700</v>
      </c>
      <c r="S798" s="2" t="b">
        <v>1</v>
      </c>
      <c r="T798" s="2">
        <v>138011.92000000001</v>
      </c>
    </row>
    <row r="799" spans="1:20" ht="14.25" customHeight="1">
      <c r="A799" s="2" t="s">
        <v>996</v>
      </c>
      <c r="B799" s="3" t="s">
        <v>1678</v>
      </c>
      <c r="C799" s="3"/>
      <c r="D799" s="2" t="s">
        <v>11</v>
      </c>
      <c r="E799" s="3" t="e">
        <f>SUMIFS('Billing Details'!T:T,'Billing Details'!D:D,'Billing Details'!$J$2,'Billing Details'!B:B,'Billing Details'!C799) * 100/ SUMIFS(I:I,'Billing Details'!D:D,'Billing Details'!$J$2,'Billing Details'!B:B,'Billing Details'!C799)</f>
        <v>#DIV/0!</v>
      </c>
      <c r="F799" s="2">
        <v>12000</v>
      </c>
      <c r="G799" s="2">
        <v>3</v>
      </c>
      <c r="H799" s="2" t="s">
        <v>11</v>
      </c>
      <c r="I799" s="2">
        <f t="shared" si="12"/>
        <v>36000</v>
      </c>
      <c r="J799" s="2"/>
      <c r="K799" s="2"/>
      <c r="L799" s="2"/>
      <c r="M799" s="2"/>
      <c r="N799" s="2"/>
      <c r="O799" s="2">
        <v>481</v>
      </c>
      <c r="P799" s="6">
        <v>44672</v>
      </c>
      <c r="Q799" s="6">
        <v>44674</v>
      </c>
      <c r="R799" s="2" t="s">
        <v>1685</v>
      </c>
      <c r="S799" s="2" t="b">
        <v>1</v>
      </c>
      <c r="T799" s="2">
        <v>27101.040000000001</v>
      </c>
    </row>
    <row r="800" spans="1:20" ht="14.25" customHeight="1">
      <c r="A800" s="2" t="s">
        <v>997</v>
      </c>
      <c r="B800" s="3" t="s">
        <v>1694</v>
      </c>
      <c r="C800" s="3"/>
      <c r="D800" s="2" t="s">
        <v>17</v>
      </c>
      <c r="E800" s="3" t="e">
        <f>SUMIFS('Billing Details'!T:T,'Billing Details'!D:D,'Billing Details'!$J$2,'Billing Details'!B:B,'Billing Details'!C800) * 100/ SUMIFS(I:I,'Billing Details'!D:D,'Billing Details'!$J$2,'Billing Details'!B:B,'Billing Details'!C800)</f>
        <v>#DIV/0!</v>
      </c>
      <c r="F800" s="2">
        <v>2000</v>
      </c>
      <c r="G800" s="2">
        <v>6</v>
      </c>
      <c r="H800" s="2" t="s">
        <v>17</v>
      </c>
      <c r="I800" s="2">
        <f t="shared" si="12"/>
        <v>12000</v>
      </c>
      <c r="J800" s="2"/>
      <c r="K800" s="2"/>
      <c r="L800" s="2"/>
      <c r="M800" s="2"/>
      <c r="N800" s="2"/>
      <c r="O800" s="2">
        <v>486</v>
      </c>
      <c r="P800" s="6">
        <v>43866</v>
      </c>
      <c r="Q800" s="6">
        <v>43870</v>
      </c>
      <c r="R800" s="2" t="s">
        <v>1696</v>
      </c>
      <c r="S800" s="2" t="b">
        <v>1</v>
      </c>
      <c r="T800" s="2">
        <v>8430.9000000000015</v>
      </c>
    </row>
    <row r="801" spans="1:20" ht="14.25" customHeight="1">
      <c r="A801" s="2" t="s">
        <v>998</v>
      </c>
      <c r="B801" s="3" t="s">
        <v>1684</v>
      </c>
      <c r="C801" s="3"/>
      <c r="D801" s="2" t="s">
        <v>51</v>
      </c>
      <c r="E801" s="3" t="e">
        <f>SUMIFS('Billing Details'!T:T,'Billing Details'!D:D,'Billing Details'!$J$2,'Billing Details'!B:B,'Billing Details'!C801) * 100/ SUMIFS(I:I,'Billing Details'!D:D,'Billing Details'!$J$2,'Billing Details'!B:B,'Billing Details'!C801)</f>
        <v>#DIV/0!</v>
      </c>
      <c r="F801" s="2">
        <v>3000</v>
      </c>
      <c r="G801" s="2">
        <v>5</v>
      </c>
      <c r="H801" s="2" t="s">
        <v>51</v>
      </c>
      <c r="I801" s="2">
        <f t="shared" si="12"/>
        <v>15000</v>
      </c>
      <c r="J801" s="2"/>
      <c r="K801" s="2"/>
      <c r="L801" s="2"/>
      <c r="M801" s="2"/>
      <c r="N801" s="2"/>
      <c r="O801" s="2">
        <v>354</v>
      </c>
      <c r="P801" s="6">
        <v>44332</v>
      </c>
      <c r="Q801" s="6">
        <v>44336</v>
      </c>
      <c r="R801" s="2" t="s">
        <v>1700</v>
      </c>
      <c r="S801" s="2" t="b">
        <v>1</v>
      </c>
      <c r="T801" s="2">
        <v>7930.4</v>
      </c>
    </row>
    <row r="802" spans="1:20" ht="14.25" customHeight="1">
      <c r="A802" s="2" t="s">
        <v>999</v>
      </c>
      <c r="B802" s="3" t="s">
        <v>1697</v>
      </c>
      <c r="C802" s="3"/>
      <c r="D802" s="2" t="s">
        <v>51</v>
      </c>
      <c r="E802" s="3" t="e">
        <f>SUMIFS('Billing Details'!T:T,'Billing Details'!D:D,'Billing Details'!$J$2,'Billing Details'!B:B,'Billing Details'!C802) * 100/ SUMIFS(I:I,'Billing Details'!D:D,'Billing Details'!$J$2,'Billing Details'!B:B,'Billing Details'!C802)</f>
        <v>#DIV/0!</v>
      </c>
      <c r="F802" s="2">
        <v>20000</v>
      </c>
      <c r="G802" s="2">
        <v>15</v>
      </c>
      <c r="H802" s="2" t="s">
        <v>51</v>
      </c>
      <c r="I802" s="2">
        <f t="shared" si="12"/>
        <v>300000</v>
      </c>
      <c r="J802" s="2"/>
      <c r="K802" s="2"/>
      <c r="L802" s="2"/>
      <c r="M802" s="2"/>
      <c r="N802" s="2"/>
      <c r="O802" s="2">
        <v>457</v>
      </c>
      <c r="P802" s="6">
        <v>44929</v>
      </c>
      <c r="Q802" s="6">
        <v>44933</v>
      </c>
      <c r="S802" s="2" t="b">
        <v>0</v>
      </c>
      <c r="T802" s="2" t="s">
        <v>1681</v>
      </c>
    </row>
    <row r="803" spans="1:20" ht="14.25" customHeight="1">
      <c r="A803" s="2" t="s">
        <v>1000</v>
      </c>
      <c r="B803" s="3" t="s">
        <v>1680</v>
      </c>
      <c r="C803" s="3"/>
      <c r="D803" s="2" t="s">
        <v>51</v>
      </c>
      <c r="E803" s="3" t="e">
        <f>SUMIFS('Billing Details'!T:T,'Billing Details'!D:D,'Billing Details'!$J$2,'Billing Details'!B:B,'Billing Details'!C803) * 100/ SUMIFS(I:I,'Billing Details'!D:D,'Billing Details'!$J$2,'Billing Details'!B:B,'Billing Details'!C803)</f>
        <v>#DIV/0!</v>
      </c>
      <c r="F803" s="2">
        <v>500</v>
      </c>
      <c r="G803" s="2">
        <v>1</v>
      </c>
      <c r="H803" s="2" t="s">
        <v>51</v>
      </c>
      <c r="I803" s="2">
        <f t="shared" si="12"/>
        <v>500</v>
      </c>
      <c r="J803" s="2"/>
      <c r="K803" s="2"/>
      <c r="L803" s="2"/>
      <c r="M803" s="2"/>
      <c r="N803" s="2"/>
      <c r="O803" s="2">
        <v>232</v>
      </c>
      <c r="P803" s="6">
        <v>43819</v>
      </c>
      <c r="Q803" s="6">
        <v>43823</v>
      </c>
      <c r="R803" s="2" t="s">
        <v>1700</v>
      </c>
      <c r="S803" s="2" t="b">
        <v>1</v>
      </c>
      <c r="T803" s="2">
        <v>307.77999999999997</v>
      </c>
    </row>
    <row r="804" spans="1:20" ht="14.25" customHeight="1">
      <c r="A804" s="2" t="s">
        <v>1001</v>
      </c>
      <c r="B804" s="3" t="s">
        <v>1678</v>
      </c>
      <c r="C804" s="3"/>
      <c r="D804" s="2" t="s">
        <v>29</v>
      </c>
      <c r="E804" s="3" t="e">
        <f>SUMIFS('Billing Details'!T:T,'Billing Details'!D:D,'Billing Details'!$J$2,'Billing Details'!B:B,'Billing Details'!C804) * 100/ SUMIFS(I:I,'Billing Details'!D:D,'Billing Details'!$J$2,'Billing Details'!B:B,'Billing Details'!C804)</f>
        <v>#DIV/0!</v>
      </c>
      <c r="F804" s="2">
        <v>12000</v>
      </c>
      <c r="G804" s="2">
        <v>5</v>
      </c>
      <c r="H804" s="2" t="s">
        <v>29</v>
      </c>
      <c r="I804" s="2">
        <f t="shared" si="12"/>
        <v>60000</v>
      </c>
      <c r="J804" s="2"/>
      <c r="K804" s="2"/>
      <c r="L804" s="2"/>
      <c r="M804" s="2"/>
      <c r="N804" s="2"/>
      <c r="O804" s="2">
        <v>201</v>
      </c>
      <c r="P804" s="6">
        <v>44825</v>
      </c>
      <c r="Q804" s="6">
        <v>44828</v>
      </c>
      <c r="R804" s="2" t="s">
        <v>1685</v>
      </c>
      <c r="S804" s="2" t="b">
        <v>1</v>
      </c>
      <c r="T804" s="2">
        <v>34598.1</v>
      </c>
    </row>
    <row r="805" spans="1:20" ht="14.25" customHeight="1">
      <c r="A805" s="2" t="s">
        <v>1002</v>
      </c>
      <c r="B805" s="3" t="s">
        <v>1678</v>
      </c>
      <c r="C805" s="3"/>
      <c r="D805" s="2" t="s">
        <v>11</v>
      </c>
      <c r="E805" s="3" t="e">
        <f>SUMIFS('Billing Details'!T:T,'Billing Details'!D:D,'Billing Details'!$J$2,'Billing Details'!B:B,'Billing Details'!C805) * 100/ SUMIFS(I:I,'Billing Details'!D:D,'Billing Details'!$J$2,'Billing Details'!B:B,'Billing Details'!C805)</f>
        <v>#DIV/0!</v>
      </c>
      <c r="F805" s="2" t="s">
        <v>1701</v>
      </c>
      <c r="G805" s="2">
        <v>4</v>
      </c>
      <c r="H805" s="2" t="s">
        <v>11</v>
      </c>
      <c r="I805" s="2">
        <f t="shared" si="12"/>
        <v>48000</v>
      </c>
      <c r="J805" s="2"/>
      <c r="K805" s="2"/>
      <c r="L805" s="2"/>
      <c r="M805" s="2"/>
      <c r="N805" s="2"/>
      <c r="O805" s="2">
        <v>319</v>
      </c>
      <c r="P805" s="6">
        <v>43775</v>
      </c>
      <c r="Q805" s="6">
        <v>43781</v>
      </c>
      <c r="R805" s="2" t="s">
        <v>1700</v>
      </c>
      <c r="S805" s="2" t="b">
        <v>1</v>
      </c>
      <c r="T805" s="2">
        <v>41058.559999999998</v>
      </c>
    </row>
    <row r="806" spans="1:20" ht="14.25" customHeight="1">
      <c r="A806" s="2" t="s">
        <v>1003</v>
      </c>
      <c r="B806" s="3" t="s">
        <v>1692</v>
      </c>
      <c r="C806" s="3"/>
      <c r="D806" s="2" t="s">
        <v>17</v>
      </c>
      <c r="E806" s="3" t="e">
        <f>SUMIFS('Billing Details'!T:T,'Billing Details'!D:D,'Billing Details'!$J$2,'Billing Details'!B:B,'Billing Details'!C806) * 100/ SUMIFS(I:I,'Billing Details'!D:D,'Billing Details'!$J$2,'Billing Details'!B:B,'Billing Details'!C806)</f>
        <v>#DIV/0!</v>
      </c>
      <c r="F806" s="2" t="s">
        <v>1704</v>
      </c>
      <c r="G806" s="2">
        <v>3</v>
      </c>
      <c r="H806" s="2" t="s">
        <v>17</v>
      </c>
      <c r="I806" s="2">
        <f t="shared" si="12"/>
        <v>24000</v>
      </c>
      <c r="J806" s="2"/>
      <c r="K806" s="2"/>
      <c r="L806" s="2"/>
      <c r="M806" s="2"/>
      <c r="N806" s="2"/>
      <c r="O806" s="2">
        <v>243</v>
      </c>
      <c r="P806" s="6">
        <v>44862</v>
      </c>
      <c r="Q806" s="6">
        <v>44865</v>
      </c>
      <c r="R806" s="2" t="s">
        <v>1700</v>
      </c>
      <c r="S806" s="2" t="b">
        <v>1</v>
      </c>
      <c r="T806" s="2">
        <v>15079.59</v>
      </c>
    </row>
    <row r="807" spans="1:20" ht="14.25" customHeight="1">
      <c r="A807" s="2" t="s">
        <v>1004</v>
      </c>
      <c r="B807" s="3" t="s">
        <v>1687</v>
      </c>
      <c r="C807" s="3"/>
      <c r="D807" s="2" t="s">
        <v>17</v>
      </c>
      <c r="E807" s="3" t="e">
        <f>SUMIFS('Billing Details'!T:T,'Billing Details'!D:D,'Billing Details'!$J$2,'Billing Details'!B:B,'Billing Details'!C807) * 100/ SUMIFS(I:I,'Billing Details'!D:D,'Billing Details'!$J$2,'Billing Details'!B:B,'Billing Details'!C807)</f>
        <v>#DIV/0!</v>
      </c>
      <c r="F807" s="2">
        <v>1000</v>
      </c>
      <c r="G807" s="2">
        <v>3</v>
      </c>
      <c r="H807" s="2" t="s">
        <v>17</v>
      </c>
      <c r="I807" s="2">
        <f t="shared" si="12"/>
        <v>3000</v>
      </c>
      <c r="J807" s="2"/>
      <c r="K807" s="2"/>
      <c r="L807" s="2"/>
      <c r="M807" s="2"/>
      <c r="N807" s="2"/>
      <c r="O807" s="2">
        <v>134</v>
      </c>
      <c r="P807" s="6">
        <v>44530</v>
      </c>
      <c r="Q807" s="6">
        <v>44532</v>
      </c>
      <c r="R807" s="2" t="s">
        <v>1683</v>
      </c>
      <c r="S807" s="2" t="b">
        <v>1</v>
      </c>
      <c r="T807" s="2">
        <v>2123.9700000000003</v>
      </c>
    </row>
    <row r="808" spans="1:20" ht="14.25" customHeight="1">
      <c r="A808" s="2" t="s">
        <v>1005</v>
      </c>
      <c r="B808" s="3" t="s">
        <v>1705</v>
      </c>
      <c r="C808" s="3"/>
      <c r="D808" s="2" t="s">
        <v>29</v>
      </c>
      <c r="E808" s="3" t="e">
        <f>SUMIFS('Billing Details'!T:T,'Billing Details'!D:D,'Billing Details'!$J$2,'Billing Details'!B:B,'Billing Details'!C808) * 100/ SUMIFS(I:I,'Billing Details'!D:D,'Billing Details'!$J$2,'Billing Details'!B:B,'Billing Details'!C808)</f>
        <v>#DIV/0!</v>
      </c>
      <c r="F808" s="2" t="s">
        <v>1706</v>
      </c>
      <c r="G808" s="2">
        <v>1</v>
      </c>
      <c r="H808" s="2" t="s">
        <v>29</v>
      </c>
      <c r="I808" s="2">
        <f t="shared" si="12"/>
        <v>800</v>
      </c>
      <c r="J808" s="2"/>
      <c r="K808" s="2"/>
      <c r="L808" s="2"/>
      <c r="M808" s="2"/>
      <c r="N808" s="2"/>
      <c r="O808" s="2">
        <v>308</v>
      </c>
      <c r="P808" s="6">
        <v>44626</v>
      </c>
      <c r="Q808" s="6">
        <v>44628</v>
      </c>
      <c r="R808" s="2" t="s">
        <v>1700</v>
      </c>
      <c r="S808" s="2" t="b">
        <v>1</v>
      </c>
      <c r="T808" s="2">
        <v>689.34</v>
      </c>
    </row>
    <row r="809" spans="1:20" ht="14.25" customHeight="1">
      <c r="A809" s="2" t="s">
        <v>1006</v>
      </c>
      <c r="B809" s="3" t="s">
        <v>1684</v>
      </c>
      <c r="C809" s="3"/>
      <c r="D809" s="2" t="s">
        <v>11</v>
      </c>
      <c r="E809" s="3" t="e">
        <f>SUMIFS('Billing Details'!T:T,'Billing Details'!D:D,'Billing Details'!$J$2,'Billing Details'!B:B,'Billing Details'!C809) * 100/ SUMIFS(I:I,'Billing Details'!D:D,'Billing Details'!$J$2,'Billing Details'!B:B,'Billing Details'!C809)</f>
        <v>#DIV/0!</v>
      </c>
      <c r="F809" s="2">
        <v>3000</v>
      </c>
      <c r="G809" s="2">
        <v>5</v>
      </c>
      <c r="H809" s="2" t="s">
        <v>11</v>
      </c>
      <c r="I809" s="2">
        <f t="shared" si="12"/>
        <v>15000</v>
      </c>
      <c r="J809" s="2"/>
      <c r="K809" s="2"/>
      <c r="L809" s="2"/>
      <c r="M809" s="2"/>
      <c r="N809" s="2"/>
      <c r="O809" s="2">
        <v>282</v>
      </c>
      <c r="P809" s="6">
        <v>44057</v>
      </c>
      <c r="Q809" s="6">
        <v>44061</v>
      </c>
      <c r="R809" s="2" t="s">
        <v>1679</v>
      </c>
      <c r="S809" s="2" t="b">
        <v>1</v>
      </c>
      <c r="T809" s="2">
        <v>9070.75</v>
      </c>
    </row>
    <row r="810" spans="1:20" ht="14.25" customHeight="1">
      <c r="A810" s="2" t="s">
        <v>1007</v>
      </c>
      <c r="B810" s="3" t="s">
        <v>1694</v>
      </c>
      <c r="C810" s="3"/>
      <c r="D810" s="2" t="s">
        <v>51</v>
      </c>
      <c r="E810" s="3" t="e">
        <f>SUMIFS('Billing Details'!T:T,'Billing Details'!D:D,'Billing Details'!$J$2,'Billing Details'!B:B,'Billing Details'!C810) * 100/ SUMIFS(I:I,'Billing Details'!D:D,'Billing Details'!$J$2,'Billing Details'!B:B,'Billing Details'!C810)</f>
        <v>#DIV/0!</v>
      </c>
      <c r="F810" s="2">
        <v>2000</v>
      </c>
      <c r="G810" s="2">
        <v>6</v>
      </c>
      <c r="H810" s="2" t="s">
        <v>51</v>
      </c>
      <c r="I810" s="2">
        <f t="shared" si="12"/>
        <v>12000</v>
      </c>
      <c r="J810" s="2"/>
      <c r="K810" s="2"/>
      <c r="L810" s="2"/>
      <c r="M810" s="2"/>
      <c r="N810" s="2"/>
      <c r="O810" s="2">
        <v>273</v>
      </c>
      <c r="P810" s="6">
        <v>43733</v>
      </c>
      <c r="Q810" s="6">
        <v>43737</v>
      </c>
      <c r="S810" s="2" t="b">
        <v>0</v>
      </c>
      <c r="T810" s="2" t="s">
        <v>1681</v>
      </c>
    </row>
    <row r="811" spans="1:20" ht="14.25" customHeight="1">
      <c r="A811" s="2" t="s">
        <v>1008</v>
      </c>
      <c r="B811" s="3" t="s">
        <v>1692</v>
      </c>
      <c r="C811" s="3"/>
      <c r="D811" s="2" t="s">
        <v>11</v>
      </c>
      <c r="E811" s="3" t="e">
        <f>SUMIFS('Billing Details'!T:T,'Billing Details'!D:D,'Billing Details'!$J$2,'Billing Details'!B:B,'Billing Details'!C811) * 100/ SUMIFS(I:I,'Billing Details'!D:D,'Billing Details'!$J$2,'Billing Details'!B:B,'Billing Details'!C811)</f>
        <v>#DIV/0!</v>
      </c>
      <c r="F811" s="2">
        <v>8000</v>
      </c>
      <c r="G811" s="2">
        <v>3</v>
      </c>
      <c r="H811" s="2" t="s">
        <v>11</v>
      </c>
      <c r="I811" s="2">
        <f t="shared" si="12"/>
        <v>24000</v>
      </c>
      <c r="J811" s="2"/>
      <c r="K811" s="2"/>
      <c r="L811" s="2"/>
      <c r="M811" s="2"/>
      <c r="N811" s="2"/>
      <c r="O811" s="2">
        <v>113</v>
      </c>
      <c r="P811" s="6">
        <v>45382</v>
      </c>
      <c r="Q811" s="6">
        <v>45384</v>
      </c>
      <c r="R811" s="2" t="s">
        <v>1685</v>
      </c>
      <c r="S811" s="2" t="b">
        <v>1</v>
      </c>
      <c r="T811" s="2">
        <v>21522.510000000002</v>
      </c>
    </row>
    <row r="812" spans="1:20" ht="14.25" customHeight="1">
      <c r="A812" s="2" t="s">
        <v>1009</v>
      </c>
      <c r="B812" s="3" t="s">
        <v>1705</v>
      </c>
      <c r="C812" s="3"/>
      <c r="D812" s="2" t="s">
        <v>51</v>
      </c>
      <c r="E812" s="3" t="e">
        <f>SUMIFS('Billing Details'!T:T,'Billing Details'!D:D,'Billing Details'!$J$2,'Billing Details'!B:B,'Billing Details'!C812) * 100/ SUMIFS(I:I,'Billing Details'!D:D,'Billing Details'!$J$2,'Billing Details'!B:B,'Billing Details'!C812)</f>
        <v>#DIV/0!</v>
      </c>
      <c r="F812" s="2">
        <v>800</v>
      </c>
      <c r="G812" s="2">
        <v>1</v>
      </c>
      <c r="H812" s="2" t="s">
        <v>51</v>
      </c>
      <c r="I812" s="2">
        <f t="shared" si="12"/>
        <v>800</v>
      </c>
      <c r="J812" s="2"/>
      <c r="K812" s="2"/>
      <c r="L812" s="2"/>
      <c r="M812" s="2"/>
      <c r="N812" s="2"/>
      <c r="O812" s="2">
        <v>298</v>
      </c>
      <c r="P812" s="6">
        <v>44430</v>
      </c>
      <c r="Q812" s="6">
        <v>44432</v>
      </c>
      <c r="R812" s="2" t="s">
        <v>1683</v>
      </c>
      <c r="S812" s="2" t="b">
        <v>1</v>
      </c>
      <c r="T812" s="2">
        <v>641.27</v>
      </c>
    </row>
    <row r="813" spans="1:20" ht="14.25" customHeight="1">
      <c r="A813" s="2" t="s">
        <v>1010</v>
      </c>
      <c r="B813" s="3" t="s">
        <v>1678</v>
      </c>
      <c r="C813" s="3"/>
      <c r="D813" s="2" t="s">
        <v>29</v>
      </c>
      <c r="E813" s="3" t="e">
        <f>SUMIFS('Billing Details'!T:T,'Billing Details'!D:D,'Billing Details'!$J$2,'Billing Details'!B:B,'Billing Details'!C813) * 100/ SUMIFS(I:I,'Billing Details'!D:D,'Billing Details'!$J$2,'Billing Details'!B:B,'Billing Details'!C813)</f>
        <v>#DIV/0!</v>
      </c>
      <c r="F813" s="2" t="s">
        <v>1701</v>
      </c>
      <c r="G813" s="2">
        <v>5</v>
      </c>
      <c r="H813" s="2" t="s">
        <v>29</v>
      </c>
      <c r="I813" s="2">
        <f t="shared" si="12"/>
        <v>60000</v>
      </c>
      <c r="J813" s="2"/>
      <c r="K813" s="2"/>
      <c r="L813" s="2"/>
      <c r="M813" s="2"/>
      <c r="N813" s="2"/>
      <c r="O813" s="2">
        <v>132</v>
      </c>
      <c r="P813" s="6">
        <v>45136</v>
      </c>
      <c r="Q813" s="6">
        <v>45141</v>
      </c>
      <c r="R813" s="2" t="s">
        <v>1685</v>
      </c>
      <c r="S813" s="2" t="b">
        <v>1</v>
      </c>
      <c r="T813" s="2">
        <v>30478.600000000002</v>
      </c>
    </row>
    <row r="814" spans="1:20" ht="14.25" customHeight="1">
      <c r="A814" s="2" t="s">
        <v>1011</v>
      </c>
      <c r="B814" s="3" t="s">
        <v>1691</v>
      </c>
      <c r="C814" s="3"/>
      <c r="D814" s="2" t="s">
        <v>17</v>
      </c>
      <c r="E814" s="3" t="e">
        <f>SUMIFS('Billing Details'!T:T,'Billing Details'!D:D,'Billing Details'!$J$2,'Billing Details'!B:B,'Billing Details'!C814) * 100/ SUMIFS(I:I,'Billing Details'!D:D,'Billing Details'!$J$2,'Billing Details'!B:B,'Billing Details'!C814)</f>
        <v>#DIV/0!</v>
      </c>
      <c r="F814" s="2" t="s">
        <v>1709</v>
      </c>
      <c r="G814" s="2">
        <v>10</v>
      </c>
      <c r="H814" s="2" t="s">
        <v>17</v>
      </c>
      <c r="I814" s="2">
        <f t="shared" si="12"/>
        <v>250000</v>
      </c>
      <c r="J814" s="2"/>
      <c r="K814" s="2"/>
      <c r="L814" s="2"/>
      <c r="M814" s="2"/>
      <c r="N814" s="2"/>
      <c r="O814" s="2">
        <v>395</v>
      </c>
      <c r="P814" s="6">
        <v>44901</v>
      </c>
      <c r="Q814" s="6">
        <v>44905</v>
      </c>
      <c r="R814" s="2" t="s">
        <v>1679</v>
      </c>
      <c r="S814" s="2" t="b">
        <v>1</v>
      </c>
      <c r="T814" s="2">
        <v>148709.1</v>
      </c>
    </row>
    <row r="815" spans="1:20" ht="14.25" customHeight="1">
      <c r="A815" s="2" t="s">
        <v>1012</v>
      </c>
      <c r="B815" s="3" t="s">
        <v>1678</v>
      </c>
      <c r="C815" s="3"/>
      <c r="D815" s="2" t="s">
        <v>51</v>
      </c>
      <c r="E815" s="3" t="e">
        <f>SUMIFS('Billing Details'!T:T,'Billing Details'!D:D,'Billing Details'!$J$2,'Billing Details'!B:B,'Billing Details'!C815) * 100/ SUMIFS(I:I,'Billing Details'!D:D,'Billing Details'!$J$2,'Billing Details'!B:B,'Billing Details'!C815)</f>
        <v>#DIV/0!</v>
      </c>
      <c r="F815" s="2">
        <v>12000</v>
      </c>
      <c r="G815" s="2">
        <v>3</v>
      </c>
      <c r="H815" s="2" t="s">
        <v>51</v>
      </c>
      <c r="I815" s="2">
        <f t="shared" si="12"/>
        <v>36000</v>
      </c>
      <c r="J815" s="2"/>
      <c r="K815" s="2"/>
      <c r="L815" s="2"/>
      <c r="M815" s="2"/>
      <c r="N815" s="2"/>
      <c r="O815" s="2">
        <v>191</v>
      </c>
      <c r="P815" s="6">
        <v>45089</v>
      </c>
      <c r="Q815" s="6">
        <v>45094</v>
      </c>
      <c r="R815" s="2" t="s">
        <v>1683</v>
      </c>
      <c r="S815" s="2" t="b">
        <v>1</v>
      </c>
      <c r="T815" s="2">
        <v>28755.81</v>
      </c>
    </row>
    <row r="816" spans="1:20" ht="14.25" customHeight="1">
      <c r="A816" s="2" t="s">
        <v>1013</v>
      </c>
      <c r="B816" s="3" t="s">
        <v>1687</v>
      </c>
      <c r="C816" s="3"/>
      <c r="D816" s="2" t="s">
        <v>29</v>
      </c>
      <c r="E816" s="3" t="e">
        <f>SUMIFS('Billing Details'!T:T,'Billing Details'!D:D,'Billing Details'!$J$2,'Billing Details'!B:B,'Billing Details'!C816) * 100/ SUMIFS(I:I,'Billing Details'!D:D,'Billing Details'!$J$2,'Billing Details'!B:B,'Billing Details'!C816)</f>
        <v>#DIV/0!</v>
      </c>
      <c r="F816" s="2">
        <v>1000</v>
      </c>
      <c r="G816" s="2">
        <v>3</v>
      </c>
      <c r="H816" s="2" t="s">
        <v>29</v>
      </c>
      <c r="I816" s="2">
        <f t="shared" si="12"/>
        <v>3000</v>
      </c>
      <c r="J816" s="2"/>
      <c r="K816" s="2"/>
      <c r="L816" s="2"/>
      <c r="M816" s="2"/>
      <c r="N816" s="2"/>
      <c r="O816" s="2">
        <v>337</v>
      </c>
      <c r="P816" s="6">
        <v>44635</v>
      </c>
      <c r="Q816" s="6">
        <v>44638</v>
      </c>
      <c r="R816" s="2" t="s">
        <v>1679</v>
      </c>
      <c r="S816" s="2" t="b">
        <v>1</v>
      </c>
      <c r="T816" s="2">
        <v>2108.46</v>
      </c>
    </row>
    <row r="817" spans="1:20" ht="14.25" customHeight="1">
      <c r="A817" s="2" t="s">
        <v>1015</v>
      </c>
      <c r="B817" s="3" t="s">
        <v>1694</v>
      </c>
      <c r="C817" s="3"/>
      <c r="D817" s="2" t="s">
        <v>17</v>
      </c>
      <c r="E817" s="3" t="e">
        <f>SUMIFS('Billing Details'!T:T,'Billing Details'!D:D,'Billing Details'!$J$2,'Billing Details'!B:B,'Billing Details'!C817) * 100/ SUMIFS(I:I,'Billing Details'!D:D,'Billing Details'!$J$2,'Billing Details'!B:B,'Billing Details'!C817)</f>
        <v>#DIV/0!</v>
      </c>
      <c r="F817" s="2" t="s">
        <v>1695</v>
      </c>
      <c r="G817" s="2">
        <v>6</v>
      </c>
      <c r="H817" s="2" t="s">
        <v>17</v>
      </c>
      <c r="I817" s="2">
        <f t="shared" si="12"/>
        <v>12000</v>
      </c>
      <c r="J817" s="2"/>
      <c r="K817" s="2"/>
      <c r="L817" s="2"/>
      <c r="M817" s="2"/>
      <c r="N817" s="2"/>
      <c r="O817" s="2">
        <v>378</v>
      </c>
      <c r="P817" s="6">
        <v>44016</v>
      </c>
      <c r="Q817" s="6">
        <v>44018</v>
      </c>
      <c r="S817" s="2" t="b">
        <v>0</v>
      </c>
      <c r="T817" s="2" t="s">
        <v>1681</v>
      </c>
    </row>
    <row r="818" spans="1:20" ht="14.25" customHeight="1">
      <c r="A818" s="2" t="s">
        <v>1016</v>
      </c>
      <c r="B818" s="3" t="s">
        <v>1692</v>
      </c>
      <c r="C818" s="3"/>
      <c r="D818" s="2" t="s">
        <v>51</v>
      </c>
      <c r="E818" s="3" t="e">
        <f>SUMIFS('Billing Details'!T:T,'Billing Details'!D:D,'Billing Details'!$J$2,'Billing Details'!B:B,'Billing Details'!C818) * 100/ SUMIFS(I:I,'Billing Details'!D:D,'Billing Details'!$J$2,'Billing Details'!B:B,'Billing Details'!C818)</f>
        <v>#DIV/0!</v>
      </c>
      <c r="F818" s="2">
        <v>8000</v>
      </c>
      <c r="G818" s="2">
        <v>4</v>
      </c>
      <c r="H818" s="2" t="s">
        <v>51</v>
      </c>
      <c r="I818" s="2">
        <f t="shared" si="12"/>
        <v>32000</v>
      </c>
      <c r="J818" s="2"/>
      <c r="K818" s="2"/>
      <c r="L818" s="2"/>
      <c r="M818" s="2"/>
      <c r="N818" s="2"/>
      <c r="O818" s="2">
        <v>153</v>
      </c>
      <c r="P818" s="6">
        <v>45417</v>
      </c>
      <c r="Q818" s="6">
        <v>45423</v>
      </c>
      <c r="R818" s="2" t="s">
        <v>1679</v>
      </c>
      <c r="S818" s="2" t="b">
        <v>1</v>
      </c>
      <c r="T818" s="2">
        <v>23164.48</v>
      </c>
    </row>
    <row r="819" spans="1:20" ht="14.25" customHeight="1">
      <c r="A819" s="2" t="s">
        <v>1017</v>
      </c>
      <c r="B819" s="3" t="s">
        <v>1707</v>
      </c>
      <c r="C819" s="3"/>
      <c r="D819" s="2" t="s">
        <v>17</v>
      </c>
      <c r="E819" s="3" t="e">
        <f>SUMIFS('Billing Details'!T:T,'Billing Details'!D:D,'Billing Details'!$J$2,'Billing Details'!B:B,'Billing Details'!C819) * 100/ SUMIFS(I:I,'Billing Details'!D:D,'Billing Details'!$J$2,'Billing Details'!B:B,'Billing Details'!C819)</f>
        <v>#DIV/0!</v>
      </c>
      <c r="F819" s="2">
        <v>100</v>
      </c>
      <c r="G819" s="2">
        <v>1</v>
      </c>
      <c r="H819" s="2" t="s">
        <v>17</v>
      </c>
      <c r="I819" s="2">
        <f t="shared" si="12"/>
        <v>100</v>
      </c>
      <c r="J819" s="2"/>
      <c r="K819" s="2"/>
      <c r="L819" s="2"/>
      <c r="M819" s="2"/>
      <c r="N819" s="2"/>
      <c r="O819" s="2">
        <v>347</v>
      </c>
      <c r="P819" s="6">
        <v>44068</v>
      </c>
      <c r="Q819" s="6">
        <v>44071</v>
      </c>
      <c r="R819" s="2" t="s">
        <v>1700</v>
      </c>
      <c r="S819" s="2" t="b">
        <v>1</v>
      </c>
      <c r="T819" s="2">
        <v>83.65</v>
      </c>
    </row>
    <row r="820" spans="1:20" ht="14.25" customHeight="1">
      <c r="A820" s="2" t="s">
        <v>1019</v>
      </c>
      <c r="B820" s="3" t="s">
        <v>1697</v>
      </c>
      <c r="C820" s="3"/>
      <c r="D820" s="2" t="s">
        <v>11</v>
      </c>
      <c r="E820" s="3" t="e">
        <f>SUMIFS('Billing Details'!T:T,'Billing Details'!D:D,'Billing Details'!$J$2,'Billing Details'!B:B,'Billing Details'!C820) * 100/ SUMIFS(I:I,'Billing Details'!D:D,'Billing Details'!$J$2,'Billing Details'!B:B,'Billing Details'!C820)</f>
        <v>#DIV/0!</v>
      </c>
      <c r="F820" s="2">
        <v>20000</v>
      </c>
      <c r="G820" s="2">
        <v>12</v>
      </c>
      <c r="H820" s="2" t="s">
        <v>11</v>
      </c>
      <c r="I820" s="2">
        <f t="shared" si="12"/>
        <v>240000</v>
      </c>
      <c r="J820" s="2"/>
      <c r="K820" s="2"/>
      <c r="L820" s="2"/>
      <c r="M820" s="2"/>
      <c r="N820" s="2"/>
      <c r="O820" s="2">
        <v>324</v>
      </c>
      <c r="P820" s="6">
        <v>44019</v>
      </c>
      <c r="Q820" s="6">
        <v>44023</v>
      </c>
      <c r="R820" s="2" t="s">
        <v>1679</v>
      </c>
      <c r="S820" s="2" t="b">
        <v>1</v>
      </c>
      <c r="T820" s="2">
        <v>211141.56</v>
      </c>
    </row>
    <row r="821" spans="1:20" ht="14.25" customHeight="1">
      <c r="A821" s="2" t="s">
        <v>1020</v>
      </c>
      <c r="B821" s="3" t="s">
        <v>1692</v>
      </c>
      <c r="C821" s="3"/>
      <c r="D821" s="2" t="s">
        <v>29</v>
      </c>
      <c r="E821" s="3" t="e">
        <f>SUMIFS('Billing Details'!T:T,'Billing Details'!D:D,'Billing Details'!$J$2,'Billing Details'!B:B,'Billing Details'!C821) * 100/ SUMIFS(I:I,'Billing Details'!D:D,'Billing Details'!$J$2,'Billing Details'!B:B,'Billing Details'!C821)</f>
        <v>#DIV/0!</v>
      </c>
      <c r="F821" s="2">
        <v>8000</v>
      </c>
      <c r="G821" s="2">
        <v>2</v>
      </c>
      <c r="H821" s="2" t="s">
        <v>29</v>
      </c>
      <c r="I821" s="2">
        <f t="shared" si="12"/>
        <v>16000</v>
      </c>
      <c r="J821" s="2"/>
      <c r="K821" s="2"/>
      <c r="L821" s="2"/>
      <c r="M821" s="2"/>
      <c r="N821" s="2"/>
      <c r="O821" s="2">
        <v>228</v>
      </c>
      <c r="P821" s="6">
        <v>45091</v>
      </c>
      <c r="Q821" s="6">
        <v>45097</v>
      </c>
      <c r="R821" s="2" t="s">
        <v>1685</v>
      </c>
      <c r="S821" s="2" t="b">
        <v>1</v>
      </c>
      <c r="T821" s="2">
        <v>11177.24</v>
      </c>
    </row>
    <row r="822" spans="1:20" ht="14.25" customHeight="1">
      <c r="A822" s="2" t="s">
        <v>1021</v>
      </c>
      <c r="B822" s="3" t="s">
        <v>1691</v>
      </c>
      <c r="C822" s="3"/>
      <c r="D822" s="2" t="s">
        <v>11</v>
      </c>
      <c r="E822" s="3" t="e">
        <f>SUMIFS('Billing Details'!T:T,'Billing Details'!D:D,'Billing Details'!$J$2,'Billing Details'!B:B,'Billing Details'!C822) * 100/ SUMIFS(I:I,'Billing Details'!D:D,'Billing Details'!$J$2,'Billing Details'!B:B,'Billing Details'!C822)</f>
        <v>#DIV/0!</v>
      </c>
      <c r="F822" s="2">
        <v>25000</v>
      </c>
      <c r="G822" s="2">
        <v>12</v>
      </c>
      <c r="H822" s="2" t="s">
        <v>11</v>
      </c>
      <c r="I822" s="2">
        <f t="shared" si="12"/>
        <v>300000</v>
      </c>
      <c r="J822" s="2"/>
      <c r="K822" s="2"/>
      <c r="L822" s="2"/>
      <c r="M822" s="2"/>
      <c r="N822" s="2"/>
      <c r="O822" s="2">
        <v>383</v>
      </c>
      <c r="P822" s="6">
        <v>45064</v>
      </c>
      <c r="Q822" s="6">
        <v>45066</v>
      </c>
      <c r="S822" s="2" t="b">
        <v>0</v>
      </c>
      <c r="T822" s="2" t="s">
        <v>1681</v>
      </c>
    </row>
    <row r="823" spans="1:20" ht="14.25" customHeight="1">
      <c r="A823" s="2" t="s">
        <v>1022</v>
      </c>
      <c r="B823" s="3" t="s">
        <v>1680</v>
      </c>
      <c r="C823" s="3"/>
      <c r="D823" s="2" t="s">
        <v>11</v>
      </c>
      <c r="E823" s="3" t="e">
        <f>SUMIFS('Billing Details'!T:T,'Billing Details'!D:D,'Billing Details'!$J$2,'Billing Details'!B:B,'Billing Details'!C823) * 100/ SUMIFS(I:I,'Billing Details'!D:D,'Billing Details'!$J$2,'Billing Details'!B:B,'Billing Details'!C823)</f>
        <v>#DIV/0!</v>
      </c>
      <c r="F823" s="2">
        <v>500</v>
      </c>
      <c r="G823" s="2">
        <v>1</v>
      </c>
      <c r="H823" s="2" t="s">
        <v>11</v>
      </c>
      <c r="I823" s="2">
        <f t="shared" si="12"/>
        <v>500</v>
      </c>
      <c r="J823" s="2"/>
      <c r="K823" s="2"/>
      <c r="L823" s="2"/>
      <c r="M823" s="2"/>
      <c r="N823" s="2"/>
      <c r="O823" s="2">
        <v>450</v>
      </c>
      <c r="P823" s="6">
        <v>43906</v>
      </c>
      <c r="Q823" s="6">
        <v>43911</v>
      </c>
      <c r="R823" s="2" t="s">
        <v>1683</v>
      </c>
      <c r="S823" s="2" t="b">
        <v>1</v>
      </c>
      <c r="T823" s="2">
        <v>358.5</v>
      </c>
    </row>
    <row r="824" spans="1:20" ht="14.25" customHeight="1">
      <c r="A824" s="2" t="s">
        <v>1023</v>
      </c>
      <c r="B824" s="3" t="s">
        <v>1689</v>
      </c>
      <c r="C824" s="3"/>
      <c r="D824" s="2" t="s">
        <v>29</v>
      </c>
      <c r="E824" s="3" t="e">
        <f>SUMIFS('Billing Details'!T:T,'Billing Details'!D:D,'Billing Details'!$J$2,'Billing Details'!B:B,'Billing Details'!C824) * 100/ SUMIFS(I:I,'Billing Details'!D:D,'Billing Details'!$J$2,'Billing Details'!B:B,'Billing Details'!C824)</f>
        <v>#DIV/0!</v>
      </c>
      <c r="F824" s="2" t="s">
        <v>1690</v>
      </c>
      <c r="G824" s="2">
        <v>5</v>
      </c>
      <c r="H824" s="2" t="s">
        <v>29</v>
      </c>
      <c r="I824" s="2">
        <f t="shared" si="12"/>
        <v>90000</v>
      </c>
      <c r="J824" s="2"/>
      <c r="K824" s="2"/>
      <c r="L824" s="2"/>
      <c r="M824" s="2"/>
      <c r="N824" s="2"/>
      <c r="O824" s="2">
        <v>123</v>
      </c>
      <c r="P824" s="6">
        <v>44833</v>
      </c>
      <c r="Q824" s="6">
        <v>44839</v>
      </c>
      <c r="R824" s="2" t="s">
        <v>1700</v>
      </c>
      <c r="S824" s="2" t="b">
        <v>1</v>
      </c>
      <c r="T824" s="2">
        <v>69662</v>
      </c>
    </row>
    <row r="825" spans="1:20" ht="14.25" customHeight="1">
      <c r="A825" s="2" t="s">
        <v>1024</v>
      </c>
      <c r="B825" s="3" t="s">
        <v>1707</v>
      </c>
      <c r="C825" s="3"/>
      <c r="D825" s="2" t="s">
        <v>29</v>
      </c>
      <c r="E825" s="3" t="e">
        <f>SUMIFS('Billing Details'!T:T,'Billing Details'!D:D,'Billing Details'!$J$2,'Billing Details'!B:B,'Billing Details'!C825) * 100/ SUMIFS(I:I,'Billing Details'!D:D,'Billing Details'!$J$2,'Billing Details'!B:B,'Billing Details'!C825)</f>
        <v>#DIV/0!</v>
      </c>
      <c r="F825" s="2" t="s">
        <v>1710</v>
      </c>
      <c r="G825" s="2">
        <v>1</v>
      </c>
      <c r="H825" s="2" t="s">
        <v>29</v>
      </c>
      <c r="I825" s="2">
        <f t="shared" si="12"/>
        <v>100</v>
      </c>
      <c r="J825" s="2"/>
      <c r="K825" s="2"/>
      <c r="L825" s="2"/>
      <c r="M825" s="2"/>
      <c r="N825" s="2"/>
      <c r="O825" s="2">
        <v>488</v>
      </c>
      <c r="P825" s="6">
        <v>44973</v>
      </c>
      <c r="Q825" s="6">
        <v>44977</v>
      </c>
      <c r="R825" s="2" t="s">
        <v>1679</v>
      </c>
      <c r="S825" s="2" t="b">
        <v>1</v>
      </c>
      <c r="T825" s="2">
        <v>67.66</v>
      </c>
    </row>
    <row r="826" spans="1:20" ht="14.25" customHeight="1">
      <c r="A826" s="2" t="s">
        <v>1025</v>
      </c>
      <c r="B826" s="3" t="s">
        <v>1697</v>
      </c>
      <c r="C826" s="3"/>
      <c r="D826" s="2" t="s">
        <v>51</v>
      </c>
      <c r="E826" s="3" t="e">
        <f>SUMIFS('Billing Details'!T:T,'Billing Details'!D:D,'Billing Details'!$J$2,'Billing Details'!B:B,'Billing Details'!C826) * 100/ SUMIFS(I:I,'Billing Details'!D:D,'Billing Details'!$J$2,'Billing Details'!B:B,'Billing Details'!C826)</f>
        <v>#DIV/0!</v>
      </c>
      <c r="F826" s="2">
        <v>20000</v>
      </c>
      <c r="G826" s="2">
        <v>12</v>
      </c>
      <c r="H826" s="2" t="s">
        <v>51</v>
      </c>
      <c r="I826" s="2">
        <f t="shared" si="12"/>
        <v>240000</v>
      </c>
      <c r="J826" s="2"/>
      <c r="K826" s="2"/>
      <c r="L826" s="2"/>
      <c r="M826" s="2"/>
      <c r="N826" s="2"/>
      <c r="O826" s="2">
        <v>238</v>
      </c>
      <c r="P826" s="6">
        <v>43660</v>
      </c>
      <c r="Q826" s="6">
        <v>43665</v>
      </c>
      <c r="R826" s="2" t="s">
        <v>1696</v>
      </c>
      <c r="S826" s="2" t="b">
        <v>1</v>
      </c>
      <c r="T826" s="2">
        <v>172631.04000000001</v>
      </c>
    </row>
    <row r="827" spans="1:20" ht="14.25" customHeight="1">
      <c r="A827" s="2" t="s">
        <v>1026</v>
      </c>
      <c r="B827" s="3" t="s">
        <v>1699</v>
      </c>
      <c r="C827" s="3"/>
      <c r="D827" s="2" t="s">
        <v>11</v>
      </c>
      <c r="E827" s="3" t="e">
        <f>SUMIFS('Billing Details'!T:T,'Billing Details'!D:D,'Billing Details'!$J$2,'Billing Details'!B:B,'Billing Details'!C827) * 100/ SUMIFS(I:I,'Billing Details'!D:D,'Billing Details'!$J$2,'Billing Details'!B:B,'Billing Details'!C827)</f>
        <v>#DIV/0!</v>
      </c>
      <c r="F827" s="2">
        <v>4000</v>
      </c>
      <c r="G827" s="2">
        <v>10</v>
      </c>
      <c r="H827" s="2" t="s">
        <v>11</v>
      </c>
      <c r="I827" s="2">
        <f t="shared" si="12"/>
        <v>40000</v>
      </c>
      <c r="J827" s="2"/>
      <c r="K827" s="2"/>
      <c r="L827" s="2"/>
      <c r="M827" s="2"/>
      <c r="N827" s="2"/>
      <c r="O827" s="2">
        <v>405</v>
      </c>
      <c r="P827" s="6">
        <v>44748</v>
      </c>
      <c r="Q827" s="6">
        <v>44751</v>
      </c>
      <c r="R827" s="2" t="s">
        <v>1685</v>
      </c>
      <c r="S827" s="2" t="b">
        <v>1</v>
      </c>
      <c r="T827" s="2">
        <v>25682.5</v>
      </c>
    </row>
    <row r="828" spans="1:20" ht="14.25" customHeight="1">
      <c r="A828" s="2" t="s">
        <v>1027</v>
      </c>
      <c r="B828" s="3" t="s">
        <v>1688</v>
      </c>
      <c r="C828" s="3"/>
      <c r="D828" s="2" t="s">
        <v>17</v>
      </c>
      <c r="E828" s="3" t="e">
        <f>SUMIFS('Billing Details'!T:T,'Billing Details'!D:D,'Billing Details'!$J$2,'Billing Details'!B:B,'Billing Details'!C828) * 100/ SUMIFS(I:I,'Billing Details'!D:D,'Billing Details'!$J$2,'Billing Details'!B:B,'Billing Details'!C828)</f>
        <v>#DIV/0!</v>
      </c>
      <c r="F828" s="2">
        <v>10000</v>
      </c>
      <c r="G828" s="2">
        <v>3</v>
      </c>
      <c r="H828" s="2" t="s">
        <v>17</v>
      </c>
      <c r="I828" s="2">
        <f t="shared" si="12"/>
        <v>30000</v>
      </c>
      <c r="J828" s="2"/>
      <c r="K828" s="2"/>
      <c r="L828" s="2"/>
      <c r="M828" s="2"/>
      <c r="N828" s="2"/>
      <c r="O828" s="2">
        <v>379</v>
      </c>
      <c r="P828" s="6">
        <v>43720</v>
      </c>
      <c r="Q828" s="6">
        <v>43725</v>
      </c>
      <c r="R828" s="2" t="s">
        <v>1696</v>
      </c>
      <c r="S828" s="2" t="b">
        <v>1</v>
      </c>
      <c r="T828" s="2">
        <v>24743.82</v>
      </c>
    </row>
    <row r="829" spans="1:20" ht="14.25" customHeight="1">
      <c r="A829" s="2" t="s">
        <v>1028</v>
      </c>
      <c r="B829" s="3" t="s">
        <v>1680</v>
      </c>
      <c r="C829" s="3"/>
      <c r="D829" s="2" t="s">
        <v>11</v>
      </c>
      <c r="E829" s="3" t="e">
        <f>SUMIFS('Billing Details'!T:T,'Billing Details'!D:D,'Billing Details'!$J$2,'Billing Details'!B:B,'Billing Details'!C829) * 100/ SUMIFS(I:I,'Billing Details'!D:D,'Billing Details'!$J$2,'Billing Details'!B:B,'Billing Details'!C829)</f>
        <v>#DIV/0!</v>
      </c>
      <c r="F829" s="2">
        <v>500</v>
      </c>
      <c r="G829" s="2">
        <v>1</v>
      </c>
      <c r="H829" s="2" t="s">
        <v>11</v>
      </c>
      <c r="I829" s="2">
        <f t="shared" si="12"/>
        <v>500</v>
      </c>
      <c r="J829" s="2"/>
      <c r="K829" s="2"/>
      <c r="L829" s="2"/>
      <c r="M829" s="2"/>
      <c r="N829" s="2"/>
      <c r="O829" s="2">
        <v>203</v>
      </c>
      <c r="P829" s="6">
        <v>44790</v>
      </c>
      <c r="Q829" s="6">
        <v>44792</v>
      </c>
      <c r="R829" s="2" t="s">
        <v>1696</v>
      </c>
      <c r="S829" s="2" t="b">
        <v>1</v>
      </c>
      <c r="T829" s="2">
        <v>314.77999999999997</v>
      </c>
    </row>
    <row r="830" spans="1:20" ht="14.25" customHeight="1">
      <c r="A830" s="2" t="s">
        <v>1029</v>
      </c>
      <c r="B830" s="3" t="s">
        <v>1705</v>
      </c>
      <c r="C830" s="3"/>
      <c r="D830" s="2" t="s">
        <v>11</v>
      </c>
      <c r="E830" s="3" t="e">
        <f>SUMIFS('Billing Details'!T:T,'Billing Details'!D:D,'Billing Details'!$J$2,'Billing Details'!B:B,'Billing Details'!C830) * 100/ SUMIFS(I:I,'Billing Details'!D:D,'Billing Details'!$J$2,'Billing Details'!B:B,'Billing Details'!C830)</f>
        <v>#DIV/0!</v>
      </c>
      <c r="F830" s="2" t="s">
        <v>1706</v>
      </c>
      <c r="G830" s="2">
        <v>1</v>
      </c>
      <c r="H830" s="2" t="s">
        <v>11</v>
      </c>
      <c r="I830" s="2">
        <f t="shared" si="12"/>
        <v>800</v>
      </c>
      <c r="J830" s="2"/>
      <c r="K830" s="2"/>
      <c r="L830" s="2"/>
      <c r="M830" s="2"/>
      <c r="N830" s="2"/>
      <c r="O830" s="2">
        <v>476</v>
      </c>
      <c r="P830" s="6">
        <v>44911</v>
      </c>
      <c r="Q830" s="6">
        <v>44913</v>
      </c>
      <c r="R830" s="2" t="s">
        <v>1700</v>
      </c>
      <c r="S830" s="2" t="b">
        <v>1</v>
      </c>
      <c r="T830" s="2">
        <v>418.62</v>
      </c>
    </row>
    <row r="831" spans="1:20" ht="14.25" customHeight="1">
      <c r="A831" s="2" t="s">
        <v>1030</v>
      </c>
      <c r="B831" s="3" t="s">
        <v>1680</v>
      </c>
      <c r="C831" s="3"/>
      <c r="D831" s="2" t="s">
        <v>11</v>
      </c>
      <c r="E831" s="3" t="e">
        <f>SUMIFS('Billing Details'!T:T,'Billing Details'!D:D,'Billing Details'!$J$2,'Billing Details'!B:B,'Billing Details'!C831) * 100/ SUMIFS(I:I,'Billing Details'!D:D,'Billing Details'!$J$2,'Billing Details'!B:B,'Billing Details'!C831)</f>
        <v>#DIV/0!</v>
      </c>
      <c r="F831" s="2">
        <v>500</v>
      </c>
      <c r="G831" s="2">
        <v>1</v>
      </c>
      <c r="H831" s="2" t="s">
        <v>11</v>
      </c>
      <c r="I831" s="2">
        <f t="shared" si="12"/>
        <v>500</v>
      </c>
      <c r="J831" s="2"/>
      <c r="K831" s="2"/>
      <c r="L831" s="2"/>
      <c r="M831" s="2"/>
      <c r="N831" s="2"/>
      <c r="O831" s="2">
        <v>380</v>
      </c>
      <c r="P831" s="6">
        <v>45056</v>
      </c>
      <c r="Q831" s="6">
        <v>45060</v>
      </c>
      <c r="R831" s="2" t="s">
        <v>1700</v>
      </c>
      <c r="S831" s="2" t="b">
        <v>1</v>
      </c>
      <c r="T831" s="2">
        <v>251.3</v>
      </c>
    </row>
    <row r="832" spans="1:20" ht="14.25" customHeight="1">
      <c r="A832" s="2" t="s">
        <v>1031</v>
      </c>
      <c r="B832" s="3" t="s">
        <v>1688</v>
      </c>
      <c r="C832" s="3"/>
      <c r="D832" s="2" t="s">
        <v>17</v>
      </c>
      <c r="E832" s="3" t="e">
        <f>SUMIFS('Billing Details'!T:T,'Billing Details'!D:D,'Billing Details'!$J$2,'Billing Details'!B:B,'Billing Details'!C832) * 100/ SUMIFS(I:I,'Billing Details'!D:D,'Billing Details'!$J$2,'Billing Details'!B:B,'Billing Details'!C832)</f>
        <v>#DIV/0!</v>
      </c>
      <c r="F832" s="2">
        <v>10000</v>
      </c>
      <c r="G832" s="2">
        <v>3</v>
      </c>
      <c r="H832" s="2" t="s">
        <v>17</v>
      </c>
      <c r="I832" s="2">
        <f t="shared" si="12"/>
        <v>30000</v>
      </c>
      <c r="J832" s="2"/>
      <c r="K832" s="2"/>
      <c r="L832" s="2"/>
      <c r="M832" s="2"/>
      <c r="N832" s="2"/>
      <c r="O832" s="2">
        <v>258</v>
      </c>
      <c r="P832" s="6">
        <v>44211</v>
      </c>
      <c r="Q832" s="6">
        <v>44215</v>
      </c>
      <c r="R832" s="2" t="s">
        <v>1683</v>
      </c>
      <c r="S832" s="2" t="b">
        <v>1</v>
      </c>
      <c r="T832" s="2">
        <v>21453.75</v>
      </c>
    </row>
    <row r="833" spans="1:20" ht="14.25" customHeight="1">
      <c r="A833" s="2" t="s">
        <v>1032</v>
      </c>
      <c r="B833" s="3" t="s">
        <v>1694</v>
      </c>
      <c r="C833" s="3"/>
      <c r="D833" s="2" t="s">
        <v>11</v>
      </c>
      <c r="E833" s="3" t="e">
        <f>SUMIFS('Billing Details'!T:T,'Billing Details'!D:D,'Billing Details'!$J$2,'Billing Details'!B:B,'Billing Details'!C833) * 100/ SUMIFS(I:I,'Billing Details'!D:D,'Billing Details'!$J$2,'Billing Details'!B:B,'Billing Details'!C833)</f>
        <v>#DIV/0!</v>
      </c>
      <c r="F833" s="2">
        <v>2000</v>
      </c>
      <c r="G833" s="2">
        <v>6</v>
      </c>
      <c r="H833" s="2" t="s">
        <v>11</v>
      </c>
      <c r="I833" s="2">
        <f t="shared" si="12"/>
        <v>12000</v>
      </c>
      <c r="J833" s="2"/>
      <c r="K833" s="2"/>
      <c r="L833" s="2"/>
      <c r="M833" s="2"/>
      <c r="N833" s="2"/>
      <c r="O833" s="2">
        <v>170</v>
      </c>
      <c r="P833" s="6">
        <v>45295</v>
      </c>
      <c r="Q833" s="6">
        <v>45298</v>
      </c>
      <c r="S833" s="2" t="b">
        <v>0</v>
      </c>
      <c r="T833" s="2" t="s">
        <v>1681</v>
      </c>
    </row>
    <row r="834" spans="1:20" ht="14.25" customHeight="1">
      <c r="A834" s="2" t="s">
        <v>1033</v>
      </c>
      <c r="B834" s="3" t="s">
        <v>1678</v>
      </c>
      <c r="C834" s="3"/>
      <c r="D834" s="2" t="s">
        <v>11</v>
      </c>
      <c r="E834" s="3" t="e">
        <f>SUMIFS('Billing Details'!T:T,'Billing Details'!D:D,'Billing Details'!$J$2,'Billing Details'!B:B,'Billing Details'!C834) * 100/ SUMIFS(I:I,'Billing Details'!D:D,'Billing Details'!$J$2,'Billing Details'!B:B,'Billing Details'!C834)</f>
        <v>#DIV/0!</v>
      </c>
      <c r="F834" s="2">
        <v>12000</v>
      </c>
      <c r="G834" s="2">
        <v>5</v>
      </c>
      <c r="H834" s="2" t="s">
        <v>11</v>
      </c>
      <c r="I834" s="2">
        <f t="shared" si="12"/>
        <v>60000</v>
      </c>
      <c r="J834" s="2"/>
      <c r="K834" s="2"/>
      <c r="L834" s="2"/>
      <c r="M834" s="2"/>
      <c r="N834" s="2"/>
      <c r="O834" s="2">
        <v>468</v>
      </c>
      <c r="P834" s="6">
        <v>45031</v>
      </c>
      <c r="Q834" s="6">
        <v>45037</v>
      </c>
      <c r="R834" s="2" t="s">
        <v>1683</v>
      </c>
      <c r="S834" s="2" t="b">
        <v>1</v>
      </c>
      <c r="T834" s="2">
        <v>44875.9</v>
      </c>
    </row>
    <row r="835" spans="1:20" ht="14.25" customHeight="1">
      <c r="A835" s="2" t="s">
        <v>1034</v>
      </c>
      <c r="B835" s="3" t="s">
        <v>1684</v>
      </c>
      <c r="C835" s="3"/>
      <c r="D835" s="2" t="s">
        <v>29</v>
      </c>
      <c r="E835" s="3" t="e">
        <f>SUMIFS('Billing Details'!T:T,'Billing Details'!D:D,'Billing Details'!$J$2,'Billing Details'!B:B,'Billing Details'!C835) * 100/ SUMIFS(I:I,'Billing Details'!D:D,'Billing Details'!$J$2,'Billing Details'!B:B,'Billing Details'!C835)</f>
        <v>#DIV/0!</v>
      </c>
      <c r="F835" s="2" t="s">
        <v>1702</v>
      </c>
      <c r="G835" s="2">
        <v>5</v>
      </c>
      <c r="H835" s="2" t="s">
        <v>29</v>
      </c>
      <c r="I835" s="2">
        <f t="shared" ref="I835:I898" si="13">F835*G835</f>
        <v>15000</v>
      </c>
      <c r="J835" s="2"/>
      <c r="K835" s="2"/>
      <c r="L835" s="2"/>
      <c r="M835" s="2"/>
      <c r="N835" s="2"/>
      <c r="O835" s="2">
        <v>380</v>
      </c>
      <c r="P835" s="6">
        <v>44922</v>
      </c>
      <c r="Q835" s="6">
        <v>44926</v>
      </c>
      <c r="R835" s="2" t="s">
        <v>1700</v>
      </c>
      <c r="S835" s="2" t="b">
        <v>1</v>
      </c>
      <c r="T835" s="2">
        <v>8541.8499999999985</v>
      </c>
    </row>
    <row r="836" spans="1:20" ht="14.25" customHeight="1">
      <c r="A836" s="2" t="s">
        <v>1035</v>
      </c>
      <c r="B836" s="3" t="s">
        <v>1691</v>
      </c>
      <c r="C836" s="3"/>
      <c r="D836" s="2" t="s">
        <v>11</v>
      </c>
      <c r="E836" s="3" t="e">
        <f>SUMIFS('Billing Details'!T:T,'Billing Details'!D:D,'Billing Details'!$J$2,'Billing Details'!B:B,'Billing Details'!C836) * 100/ SUMIFS(I:I,'Billing Details'!D:D,'Billing Details'!$J$2,'Billing Details'!B:B,'Billing Details'!C836)</f>
        <v>#DIV/0!</v>
      </c>
      <c r="F836" s="2" t="s">
        <v>1709</v>
      </c>
      <c r="G836" s="2">
        <v>10</v>
      </c>
      <c r="H836" s="2" t="s">
        <v>11</v>
      </c>
      <c r="I836" s="2">
        <f t="shared" si="13"/>
        <v>250000</v>
      </c>
      <c r="J836" s="2"/>
      <c r="K836" s="2"/>
      <c r="L836" s="2"/>
      <c r="M836" s="2"/>
      <c r="N836" s="2"/>
      <c r="O836" s="2">
        <v>188</v>
      </c>
      <c r="P836" s="6">
        <v>45301</v>
      </c>
      <c r="Q836" s="6">
        <v>45306</v>
      </c>
      <c r="S836" s="2" t="b">
        <v>0</v>
      </c>
      <c r="T836" s="2" t="s">
        <v>1681</v>
      </c>
    </row>
    <row r="837" spans="1:20" ht="14.25" customHeight="1">
      <c r="A837" s="2" t="s">
        <v>1036</v>
      </c>
      <c r="B837" s="3" t="s">
        <v>1680</v>
      </c>
      <c r="C837" s="3"/>
      <c r="D837" s="2" t="s">
        <v>51</v>
      </c>
      <c r="E837" s="3" t="e">
        <f>SUMIFS('Billing Details'!T:T,'Billing Details'!D:D,'Billing Details'!$J$2,'Billing Details'!B:B,'Billing Details'!C837) * 100/ SUMIFS(I:I,'Billing Details'!D:D,'Billing Details'!$J$2,'Billing Details'!B:B,'Billing Details'!C837)</f>
        <v>#DIV/0!</v>
      </c>
      <c r="F837" s="2" t="s">
        <v>1698</v>
      </c>
      <c r="G837" s="2">
        <v>1</v>
      </c>
      <c r="H837" s="2" t="s">
        <v>51</v>
      </c>
      <c r="I837" s="2">
        <f t="shared" si="13"/>
        <v>500</v>
      </c>
      <c r="J837" s="2"/>
      <c r="K837" s="2"/>
      <c r="L837" s="2"/>
      <c r="M837" s="2"/>
      <c r="N837" s="2"/>
      <c r="O837" s="2">
        <v>354</v>
      </c>
      <c r="P837" s="6">
        <v>43636</v>
      </c>
      <c r="Q837" s="6">
        <v>43641</v>
      </c>
      <c r="R837" s="2" t="s">
        <v>1696</v>
      </c>
      <c r="S837" s="2" t="b">
        <v>1</v>
      </c>
      <c r="T837" s="2">
        <v>353.6</v>
      </c>
    </row>
    <row r="838" spans="1:20" ht="14.25" customHeight="1">
      <c r="A838" s="2" t="s">
        <v>1037</v>
      </c>
      <c r="B838" s="3" t="s">
        <v>1680</v>
      </c>
      <c r="C838" s="3"/>
      <c r="D838" s="2" t="s">
        <v>11</v>
      </c>
      <c r="E838" s="3" t="e">
        <f>SUMIFS('Billing Details'!T:T,'Billing Details'!D:D,'Billing Details'!$J$2,'Billing Details'!B:B,'Billing Details'!C838) * 100/ SUMIFS(I:I,'Billing Details'!D:D,'Billing Details'!$J$2,'Billing Details'!B:B,'Billing Details'!C838)</f>
        <v>#DIV/0!</v>
      </c>
      <c r="F838" s="2">
        <v>500</v>
      </c>
      <c r="G838" s="2">
        <v>2</v>
      </c>
      <c r="H838" s="2" t="s">
        <v>11</v>
      </c>
      <c r="I838" s="2">
        <f t="shared" si="13"/>
        <v>1000</v>
      </c>
      <c r="J838" s="2"/>
      <c r="K838" s="2"/>
      <c r="L838" s="2"/>
      <c r="M838" s="2"/>
      <c r="N838" s="2"/>
      <c r="O838" s="2">
        <v>302</v>
      </c>
      <c r="P838" s="6">
        <v>45264</v>
      </c>
      <c r="Q838" s="6">
        <v>45270</v>
      </c>
      <c r="S838" s="2" t="b">
        <v>0</v>
      </c>
      <c r="T838" s="2" t="s">
        <v>1681</v>
      </c>
    </row>
    <row r="839" spans="1:20" ht="14.25" customHeight="1">
      <c r="A839" s="2" t="s">
        <v>1038</v>
      </c>
      <c r="B839" s="3" t="s">
        <v>1691</v>
      </c>
      <c r="C839" s="3"/>
      <c r="D839" s="2" t="s">
        <v>51</v>
      </c>
      <c r="E839" s="3" t="e">
        <f>SUMIFS('Billing Details'!T:T,'Billing Details'!D:D,'Billing Details'!$J$2,'Billing Details'!B:B,'Billing Details'!C839) * 100/ SUMIFS(I:I,'Billing Details'!D:D,'Billing Details'!$J$2,'Billing Details'!B:B,'Billing Details'!C839)</f>
        <v>#DIV/0!</v>
      </c>
      <c r="F839" s="2">
        <v>25000</v>
      </c>
      <c r="G839" s="2">
        <v>10</v>
      </c>
      <c r="H839" s="2" t="s">
        <v>51</v>
      </c>
      <c r="I839" s="2">
        <f t="shared" si="13"/>
        <v>250000</v>
      </c>
      <c r="J839" s="2"/>
      <c r="K839" s="2"/>
      <c r="L839" s="2"/>
      <c r="M839" s="2"/>
      <c r="N839" s="2"/>
      <c r="O839" s="2">
        <v>106</v>
      </c>
      <c r="P839" s="6">
        <v>45414</v>
      </c>
      <c r="Q839" s="6">
        <v>45417</v>
      </c>
      <c r="R839" s="2" t="s">
        <v>1679</v>
      </c>
      <c r="S839" s="2" t="b">
        <v>1</v>
      </c>
      <c r="T839" s="2">
        <v>212641.6</v>
      </c>
    </row>
    <row r="840" spans="1:20" ht="14.25" customHeight="1">
      <c r="A840" s="2" t="s">
        <v>1039</v>
      </c>
      <c r="B840" s="3" t="s">
        <v>1684</v>
      </c>
      <c r="C840" s="3"/>
      <c r="D840" s="2" t="s">
        <v>11</v>
      </c>
      <c r="E840" s="3" t="e">
        <f>SUMIFS('Billing Details'!T:T,'Billing Details'!D:D,'Billing Details'!$J$2,'Billing Details'!B:B,'Billing Details'!C840) * 100/ SUMIFS(I:I,'Billing Details'!D:D,'Billing Details'!$J$2,'Billing Details'!B:B,'Billing Details'!C840)</f>
        <v>#DIV/0!</v>
      </c>
      <c r="F840" s="2">
        <v>3000</v>
      </c>
      <c r="G840" s="2">
        <v>5</v>
      </c>
      <c r="H840" s="2" t="s">
        <v>11</v>
      </c>
      <c r="I840" s="2">
        <f t="shared" si="13"/>
        <v>15000</v>
      </c>
      <c r="J840" s="2"/>
      <c r="K840" s="2"/>
      <c r="L840" s="2"/>
      <c r="M840" s="2"/>
      <c r="N840" s="2"/>
      <c r="O840" s="2">
        <v>384</v>
      </c>
      <c r="P840" s="6">
        <v>45246</v>
      </c>
      <c r="Q840" s="6">
        <v>45248</v>
      </c>
      <c r="R840" s="2" t="s">
        <v>1700</v>
      </c>
      <c r="S840" s="2" t="b">
        <v>1</v>
      </c>
      <c r="T840" s="2">
        <v>12903.95</v>
      </c>
    </row>
    <row r="841" spans="1:20" ht="14.25" customHeight="1">
      <c r="A841" s="2" t="s">
        <v>1040</v>
      </c>
      <c r="B841" s="3" t="s">
        <v>1693</v>
      </c>
      <c r="C841" s="3"/>
      <c r="D841" s="2" t="s">
        <v>11</v>
      </c>
      <c r="E841" s="3" t="e">
        <f>SUMIFS('Billing Details'!T:T,'Billing Details'!D:D,'Billing Details'!$J$2,'Billing Details'!B:B,'Billing Details'!C841) * 100/ SUMIFS(I:I,'Billing Details'!D:D,'Billing Details'!$J$2,'Billing Details'!B:B,'Billing Details'!C841)</f>
        <v>#DIV/0!</v>
      </c>
      <c r="F841" s="2">
        <v>15000</v>
      </c>
      <c r="G841" s="2">
        <v>3</v>
      </c>
      <c r="H841" s="2" t="s">
        <v>11</v>
      </c>
      <c r="I841" s="2">
        <f t="shared" si="13"/>
        <v>45000</v>
      </c>
      <c r="J841" s="2"/>
      <c r="K841" s="2"/>
      <c r="L841" s="2"/>
      <c r="M841" s="2"/>
      <c r="N841" s="2"/>
      <c r="O841" s="2">
        <v>186</v>
      </c>
      <c r="P841" s="6">
        <v>43740</v>
      </c>
      <c r="Q841" s="6">
        <v>43746</v>
      </c>
      <c r="R841" s="2" t="s">
        <v>1683</v>
      </c>
      <c r="S841" s="2" t="b">
        <v>1</v>
      </c>
      <c r="T841" s="2">
        <v>31870.590000000004</v>
      </c>
    </row>
    <row r="842" spans="1:20" ht="14.25" customHeight="1">
      <c r="A842" s="2" t="s">
        <v>1041</v>
      </c>
      <c r="B842" s="3" t="s">
        <v>1697</v>
      </c>
      <c r="C842" s="3"/>
      <c r="D842" s="2" t="s">
        <v>17</v>
      </c>
      <c r="E842" s="3" t="e">
        <f>SUMIFS('Billing Details'!T:T,'Billing Details'!D:D,'Billing Details'!$J$2,'Billing Details'!B:B,'Billing Details'!C842) * 100/ SUMIFS(I:I,'Billing Details'!D:D,'Billing Details'!$J$2,'Billing Details'!B:B,'Billing Details'!C842)</f>
        <v>#DIV/0!</v>
      </c>
      <c r="F842" s="2">
        <v>20000</v>
      </c>
      <c r="G842" s="2">
        <v>12</v>
      </c>
      <c r="H842" s="2" t="s">
        <v>17</v>
      </c>
      <c r="I842" s="2">
        <f t="shared" si="13"/>
        <v>240000</v>
      </c>
      <c r="J842" s="2"/>
      <c r="K842" s="2"/>
      <c r="L842" s="2"/>
      <c r="M842" s="2"/>
      <c r="N842" s="2"/>
      <c r="O842" s="2">
        <v>309</v>
      </c>
      <c r="P842" s="6">
        <v>44485</v>
      </c>
      <c r="Q842" s="6">
        <v>44490</v>
      </c>
      <c r="R842" s="2" t="s">
        <v>1683</v>
      </c>
      <c r="S842" s="2" t="b">
        <v>1</v>
      </c>
      <c r="T842" s="2">
        <v>186596.28</v>
      </c>
    </row>
    <row r="843" spans="1:20" ht="14.25" customHeight="1">
      <c r="A843" s="2" t="s">
        <v>1042</v>
      </c>
      <c r="B843" s="3" t="s">
        <v>1705</v>
      </c>
      <c r="C843" s="3"/>
      <c r="D843" s="2" t="s">
        <v>11</v>
      </c>
      <c r="E843" s="3" t="e">
        <f>SUMIFS('Billing Details'!T:T,'Billing Details'!D:D,'Billing Details'!$J$2,'Billing Details'!B:B,'Billing Details'!C843) * 100/ SUMIFS(I:I,'Billing Details'!D:D,'Billing Details'!$J$2,'Billing Details'!B:B,'Billing Details'!C843)</f>
        <v>#DIV/0!</v>
      </c>
      <c r="F843" s="2">
        <v>800</v>
      </c>
      <c r="G843" s="2">
        <v>1</v>
      </c>
      <c r="H843" s="2" t="s">
        <v>11</v>
      </c>
      <c r="I843" s="2">
        <f t="shared" si="13"/>
        <v>800</v>
      </c>
      <c r="J843" s="2"/>
      <c r="K843" s="2"/>
      <c r="L843" s="2"/>
      <c r="M843" s="2"/>
      <c r="N843" s="2"/>
      <c r="O843" s="2">
        <v>352</v>
      </c>
      <c r="P843" s="6">
        <v>44185</v>
      </c>
      <c r="Q843" s="6">
        <v>44188</v>
      </c>
      <c r="R843" s="2" t="s">
        <v>1700</v>
      </c>
      <c r="S843" s="2" t="b">
        <v>1</v>
      </c>
      <c r="T843" s="2">
        <v>506.14</v>
      </c>
    </row>
    <row r="844" spans="1:20" ht="14.25" customHeight="1">
      <c r="A844" s="2" t="s">
        <v>1044</v>
      </c>
      <c r="B844" s="3" t="s">
        <v>1705</v>
      </c>
      <c r="C844" s="3"/>
      <c r="D844" s="2" t="s">
        <v>11</v>
      </c>
      <c r="E844" s="3" t="e">
        <f>SUMIFS('Billing Details'!T:T,'Billing Details'!D:D,'Billing Details'!$J$2,'Billing Details'!B:B,'Billing Details'!C844) * 100/ SUMIFS(I:I,'Billing Details'!D:D,'Billing Details'!$J$2,'Billing Details'!B:B,'Billing Details'!C844)</f>
        <v>#DIV/0!</v>
      </c>
      <c r="F844" s="2" t="s">
        <v>1706</v>
      </c>
      <c r="G844" s="2">
        <v>1</v>
      </c>
      <c r="H844" s="2" t="s">
        <v>11</v>
      </c>
      <c r="I844" s="2">
        <f t="shared" si="13"/>
        <v>800</v>
      </c>
      <c r="J844" s="2"/>
      <c r="K844" s="2"/>
      <c r="L844" s="2"/>
      <c r="M844" s="2"/>
      <c r="N844" s="2"/>
      <c r="O844" s="2">
        <v>297</v>
      </c>
      <c r="P844" s="6">
        <v>44379</v>
      </c>
      <c r="Q844" s="6">
        <v>44384</v>
      </c>
      <c r="S844" s="2" t="b">
        <v>0</v>
      </c>
      <c r="T844" s="2" t="s">
        <v>1681</v>
      </c>
    </row>
    <row r="845" spans="1:20" ht="14.25" customHeight="1">
      <c r="A845" s="2" t="s">
        <v>1045</v>
      </c>
      <c r="B845" s="3" t="s">
        <v>1693</v>
      </c>
      <c r="C845" s="3"/>
      <c r="D845" s="2" t="s">
        <v>51</v>
      </c>
      <c r="E845" s="3" t="e">
        <f>SUMIFS('Billing Details'!T:T,'Billing Details'!D:D,'Billing Details'!$J$2,'Billing Details'!B:B,'Billing Details'!C845) * 100/ SUMIFS(I:I,'Billing Details'!D:D,'Billing Details'!$J$2,'Billing Details'!B:B,'Billing Details'!C845)</f>
        <v>#DIV/0!</v>
      </c>
      <c r="F845" s="2">
        <v>15000</v>
      </c>
      <c r="G845" s="2">
        <v>4</v>
      </c>
      <c r="H845" s="2" t="s">
        <v>51</v>
      </c>
      <c r="I845" s="2">
        <f t="shared" si="13"/>
        <v>60000</v>
      </c>
      <c r="J845" s="2"/>
      <c r="K845" s="2"/>
      <c r="L845" s="2"/>
      <c r="M845" s="2"/>
      <c r="N845" s="2"/>
      <c r="O845" s="2">
        <v>287</v>
      </c>
      <c r="P845" s="6">
        <v>43623</v>
      </c>
      <c r="Q845" s="6">
        <v>43628</v>
      </c>
      <c r="S845" s="2" t="b">
        <v>0</v>
      </c>
      <c r="T845" s="2" t="s">
        <v>1681</v>
      </c>
    </row>
    <row r="846" spans="1:20" ht="14.25" customHeight="1">
      <c r="A846" s="2" t="s">
        <v>1046</v>
      </c>
      <c r="B846" s="3" t="s">
        <v>1692</v>
      </c>
      <c r="C846" s="3"/>
      <c r="D846" s="2" t="s">
        <v>17</v>
      </c>
      <c r="E846" s="3" t="e">
        <f>SUMIFS('Billing Details'!T:T,'Billing Details'!D:D,'Billing Details'!$J$2,'Billing Details'!B:B,'Billing Details'!C846) * 100/ SUMIFS(I:I,'Billing Details'!D:D,'Billing Details'!$J$2,'Billing Details'!B:B,'Billing Details'!C846)</f>
        <v>#DIV/0!</v>
      </c>
      <c r="F846" s="2">
        <v>8000</v>
      </c>
      <c r="G846" s="2">
        <v>4</v>
      </c>
      <c r="H846" s="2" t="s">
        <v>17</v>
      </c>
      <c r="I846" s="2">
        <f t="shared" si="13"/>
        <v>32000</v>
      </c>
      <c r="J846" s="2"/>
      <c r="K846" s="2"/>
      <c r="L846" s="2"/>
      <c r="M846" s="2"/>
      <c r="N846" s="2"/>
      <c r="O846" s="2">
        <v>261</v>
      </c>
      <c r="P846" s="6">
        <v>45407</v>
      </c>
      <c r="Q846" s="6">
        <v>45411</v>
      </c>
      <c r="R846" s="2" t="s">
        <v>1683</v>
      </c>
      <c r="S846" s="2" t="b">
        <v>1</v>
      </c>
      <c r="T846" s="2">
        <v>26443.52</v>
      </c>
    </row>
    <row r="847" spans="1:20" ht="14.25" customHeight="1">
      <c r="A847" s="2" t="s">
        <v>1048</v>
      </c>
      <c r="B847" s="3" t="s">
        <v>1691</v>
      </c>
      <c r="C847" s="3"/>
      <c r="D847" s="2" t="s">
        <v>17</v>
      </c>
      <c r="E847" s="3" t="e">
        <f>SUMIFS('Billing Details'!T:T,'Billing Details'!D:D,'Billing Details'!$J$2,'Billing Details'!B:B,'Billing Details'!C847) * 100/ SUMIFS(I:I,'Billing Details'!D:D,'Billing Details'!$J$2,'Billing Details'!B:B,'Billing Details'!C847)</f>
        <v>#DIV/0!</v>
      </c>
      <c r="F847" s="2">
        <v>25000</v>
      </c>
      <c r="G847" s="2">
        <v>10</v>
      </c>
      <c r="H847" s="2" t="s">
        <v>17</v>
      </c>
      <c r="I847" s="2">
        <f t="shared" si="13"/>
        <v>250000</v>
      </c>
      <c r="J847" s="2"/>
      <c r="K847" s="2"/>
      <c r="L847" s="2"/>
      <c r="M847" s="2"/>
      <c r="N847" s="2"/>
      <c r="O847" s="2">
        <v>341</v>
      </c>
      <c r="P847" s="6">
        <v>44570</v>
      </c>
      <c r="Q847" s="6">
        <v>44574</v>
      </c>
      <c r="R847" s="2" t="s">
        <v>1683</v>
      </c>
      <c r="S847" s="2" t="b">
        <v>1</v>
      </c>
      <c r="T847" s="2">
        <v>130103.79999999999</v>
      </c>
    </row>
    <row r="848" spans="1:20" ht="14.25" customHeight="1">
      <c r="A848" s="2" t="s">
        <v>1049</v>
      </c>
      <c r="B848" s="3" t="s">
        <v>1682</v>
      </c>
      <c r="C848" s="3"/>
      <c r="D848" s="2" t="s">
        <v>17</v>
      </c>
      <c r="E848" s="3" t="e">
        <f>SUMIFS('Billing Details'!T:T,'Billing Details'!D:D,'Billing Details'!$J$2,'Billing Details'!B:B,'Billing Details'!C848) * 100/ SUMIFS(I:I,'Billing Details'!D:D,'Billing Details'!$J$2,'Billing Details'!B:B,'Billing Details'!C848)</f>
        <v>#DIV/0!</v>
      </c>
      <c r="F848" s="2" t="s">
        <v>1686</v>
      </c>
      <c r="G848" s="2">
        <v>2</v>
      </c>
      <c r="H848" s="2" t="s">
        <v>17</v>
      </c>
      <c r="I848" s="2">
        <f t="shared" si="13"/>
        <v>12000</v>
      </c>
      <c r="J848" s="2"/>
      <c r="K848" s="2"/>
      <c r="L848" s="2"/>
      <c r="M848" s="2"/>
      <c r="N848" s="2"/>
      <c r="O848" s="2">
        <v>345</v>
      </c>
      <c r="P848" s="6">
        <v>44330</v>
      </c>
      <c r="Q848" s="6">
        <v>44332</v>
      </c>
      <c r="R848" s="2" t="s">
        <v>1700</v>
      </c>
      <c r="S848" s="2" t="b">
        <v>1</v>
      </c>
      <c r="T848" s="2">
        <v>9364.9599999999991</v>
      </c>
    </row>
    <row r="849" spans="1:20" ht="14.25" customHeight="1">
      <c r="A849" s="2" t="s">
        <v>1050</v>
      </c>
      <c r="B849" s="3" t="s">
        <v>1697</v>
      </c>
      <c r="C849" s="3"/>
      <c r="D849" s="2" t="s">
        <v>29</v>
      </c>
      <c r="E849" s="3" t="e">
        <f>SUMIFS('Billing Details'!T:T,'Billing Details'!D:D,'Billing Details'!$J$2,'Billing Details'!B:B,'Billing Details'!C849) * 100/ SUMIFS(I:I,'Billing Details'!D:D,'Billing Details'!$J$2,'Billing Details'!B:B,'Billing Details'!C849)</f>
        <v>#DIV/0!</v>
      </c>
      <c r="F849" s="2">
        <v>20000</v>
      </c>
      <c r="G849" s="2">
        <v>12</v>
      </c>
      <c r="H849" s="2" t="s">
        <v>29</v>
      </c>
      <c r="I849" s="2">
        <f t="shared" si="13"/>
        <v>240000</v>
      </c>
      <c r="J849" s="2"/>
      <c r="K849" s="2"/>
      <c r="L849" s="2"/>
      <c r="M849" s="2"/>
      <c r="N849" s="2"/>
      <c r="O849" s="2">
        <v>261</v>
      </c>
      <c r="P849" s="6">
        <v>45070</v>
      </c>
      <c r="Q849" s="6">
        <v>45073</v>
      </c>
      <c r="R849" s="2" t="s">
        <v>1683</v>
      </c>
      <c r="S849" s="2" t="b">
        <v>1</v>
      </c>
      <c r="T849" s="2">
        <v>167436.72</v>
      </c>
    </row>
    <row r="850" spans="1:20" ht="14.25" customHeight="1">
      <c r="A850" s="2" t="s">
        <v>1051</v>
      </c>
      <c r="B850" s="3" t="s">
        <v>1691</v>
      </c>
      <c r="C850" s="3"/>
      <c r="D850" s="2" t="s">
        <v>29</v>
      </c>
      <c r="E850" s="3" t="e">
        <f>SUMIFS('Billing Details'!T:T,'Billing Details'!D:D,'Billing Details'!$J$2,'Billing Details'!B:B,'Billing Details'!C850) * 100/ SUMIFS(I:I,'Billing Details'!D:D,'Billing Details'!$J$2,'Billing Details'!B:B,'Billing Details'!C850)</f>
        <v>#DIV/0!</v>
      </c>
      <c r="F850" s="2">
        <v>25000</v>
      </c>
      <c r="G850" s="2">
        <v>12</v>
      </c>
      <c r="H850" s="2" t="s">
        <v>29</v>
      </c>
      <c r="I850" s="2">
        <f t="shared" si="13"/>
        <v>300000</v>
      </c>
      <c r="J850" s="2"/>
      <c r="K850" s="2"/>
      <c r="L850" s="2"/>
      <c r="M850" s="2"/>
      <c r="N850" s="2"/>
      <c r="O850" s="2">
        <v>185</v>
      </c>
      <c r="P850" s="6">
        <v>45273</v>
      </c>
      <c r="Q850" s="6">
        <v>45279</v>
      </c>
      <c r="R850" s="2" t="s">
        <v>1679</v>
      </c>
      <c r="S850" s="2" t="b">
        <v>1</v>
      </c>
      <c r="T850" s="2">
        <v>231831.84</v>
      </c>
    </row>
    <row r="851" spans="1:20" ht="14.25" customHeight="1">
      <c r="A851" s="2" t="s">
        <v>1052</v>
      </c>
      <c r="B851" s="3" t="s">
        <v>1691</v>
      </c>
      <c r="C851" s="3"/>
      <c r="D851" s="2" t="s">
        <v>29</v>
      </c>
      <c r="E851" s="3" t="e">
        <f>SUMIFS('Billing Details'!T:T,'Billing Details'!D:D,'Billing Details'!$J$2,'Billing Details'!B:B,'Billing Details'!C851) * 100/ SUMIFS(I:I,'Billing Details'!D:D,'Billing Details'!$J$2,'Billing Details'!B:B,'Billing Details'!C851)</f>
        <v>#DIV/0!</v>
      </c>
      <c r="F851" s="2">
        <v>25000</v>
      </c>
      <c r="G851" s="2">
        <v>12</v>
      </c>
      <c r="H851" s="2" t="s">
        <v>29</v>
      </c>
      <c r="I851" s="2">
        <f t="shared" si="13"/>
        <v>300000</v>
      </c>
      <c r="J851" s="2"/>
      <c r="K851" s="2"/>
      <c r="L851" s="2"/>
      <c r="M851" s="2"/>
      <c r="N851" s="2"/>
      <c r="O851" s="2">
        <v>436</v>
      </c>
      <c r="P851" s="6">
        <v>45365</v>
      </c>
      <c r="Q851" s="6">
        <v>45367</v>
      </c>
      <c r="R851" s="2" t="s">
        <v>1679</v>
      </c>
      <c r="S851" s="2" t="b">
        <v>1</v>
      </c>
      <c r="T851" s="2">
        <v>201137.88</v>
      </c>
    </row>
    <row r="852" spans="1:20" ht="14.25" customHeight="1">
      <c r="A852" s="2" t="s">
        <v>1053</v>
      </c>
      <c r="B852" s="3" t="s">
        <v>1705</v>
      </c>
      <c r="C852" s="3"/>
      <c r="D852" s="2" t="s">
        <v>17</v>
      </c>
      <c r="E852" s="3" t="e">
        <f>SUMIFS('Billing Details'!T:T,'Billing Details'!D:D,'Billing Details'!$J$2,'Billing Details'!B:B,'Billing Details'!C852) * 100/ SUMIFS(I:I,'Billing Details'!D:D,'Billing Details'!$J$2,'Billing Details'!B:B,'Billing Details'!C852)</f>
        <v>#DIV/0!</v>
      </c>
      <c r="F852" s="2" t="s">
        <v>1706</v>
      </c>
      <c r="G852" s="2">
        <v>2</v>
      </c>
      <c r="H852" s="2" t="s">
        <v>17</v>
      </c>
      <c r="I852" s="2">
        <f t="shared" si="13"/>
        <v>1600</v>
      </c>
      <c r="J852" s="2"/>
      <c r="K852" s="2"/>
      <c r="L852" s="2"/>
      <c r="M852" s="2"/>
      <c r="N852" s="2"/>
      <c r="O852" s="2">
        <v>215</v>
      </c>
      <c r="P852" s="6">
        <v>43728</v>
      </c>
      <c r="Q852" s="6">
        <v>43734</v>
      </c>
      <c r="S852" s="2" t="b">
        <v>0</v>
      </c>
      <c r="T852" s="2" t="s">
        <v>1681</v>
      </c>
    </row>
    <row r="853" spans="1:20" ht="14.25" customHeight="1">
      <c r="A853" s="2" t="s">
        <v>1054</v>
      </c>
      <c r="B853" s="3" t="s">
        <v>1691</v>
      </c>
      <c r="C853" s="3"/>
      <c r="D853" s="2" t="s">
        <v>11</v>
      </c>
      <c r="E853" s="3" t="e">
        <f>SUMIFS('Billing Details'!T:T,'Billing Details'!D:D,'Billing Details'!$J$2,'Billing Details'!B:B,'Billing Details'!C853) * 100/ SUMIFS(I:I,'Billing Details'!D:D,'Billing Details'!$J$2,'Billing Details'!B:B,'Billing Details'!C853)</f>
        <v>#DIV/0!</v>
      </c>
      <c r="F853" s="2">
        <v>25000</v>
      </c>
      <c r="G853" s="2">
        <v>8</v>
      </c>
      <c r="H853" s="2" t="s">
        <v>11</v>
      </c>
      <c r="I853" s="2">
        <f t="shared" si="13"/>
        <v>200000</v>
      </c>
      <c r="J853" s="2"/>
      <c r="K853" s="2"/>
      <c r="L853" s="2"/>
      <c r="M853" s="2"/>
      <c r="N853" s="2"/>
      <c r="O853" s="2">
        <v>471</v>
      </c>
      <c r="P853" s="6">
        <v>43676</v>
      </c>
      <c r="Q853" s="6">
        <v>43682</v>
      </c>
      <c r="R853" s="2" t="s">
        <v>1700</v>
      </c>
      <c r="S853" s="2" t="b">
        <v>1</v>
      </c>
      <c r="T853" s="2">
        <v>124849.84</v>
      </c>
    </row>
    <row r="854" spans="1:20" ht="14.25" customHeight="1">
      <c r="A854" s="2" t="s">
        <v>1055</v>
      </c>
      <c r="B854" s="3" t="s">
        <v>1688</v>
      </c>
      <c r="C854" s="3"/>
      <c r="D854" s="2" t="s">
        <v>51</v>
      </c>
      <c r="E854" s="3" t="e">
        <f>SUMIFS('Billing Details'!T:T,'Billing Details'!D:D,'Billing Details'!$J$2,'Billing Details'!B:B,'Billing Details'!C854) * 100/ SUMIFS(I:I,'Billing Details'!D:D,'Billing Details'!$J$2,'Billing Details'!B:B,'Billing Details'!C854)</f>
        <v>#DIV/0!</v>
      </c>
      <c r="F854" s="2" t="s">
        <v>1703</v>
      </c>
      <c r="G854" s="2">
        <v>3</v>
      </c>
      <c r="H854" s="2" t="s">
        <v>51</v>
      </c>
      <c r="I854" s="2">
        <f t="shared" si="13"/>
        <v>30000</v>
      </c>
      <c r="J854" s="2"/>
      <c r="K854" s="2"/>
      <c r="L854" s="2"/>
      <c r="M854" s="2"/>
      <c r="N854" s="2"/>
      <c r="O854" s="2">
        <v>209</v>
      </c>
      <c r="P854" s="6">
        <v>43869</v>
      </c>
      <c r="Q854" s="6">
        <v>43873</v>
      </c>
      <c r="R854" s="2" t="s">
        <v>1679</v>
      </c>
      <c r="S854" s="2" t="b">
        <v>1</v>
      </c>
      <c r="T854" s="2">
        <v>16466.07</v>
      </c>
    </row>
    <row r="855" spans="1:20" ht="14.25" customHeight="1">
      <c r="A855" s="2" t="s">
        <v>1056</v>
      </c>
      <c r="B855" s="3" t="s">
        <v>1693</v>
      </c>
      <c r="C855" s="3"/>
      <c r="D855" s="2" t="s">
        <v>11</v>
      </c>
      <c r="E855" s="3" t="e">
        <f>SUMIFS('Billing Details'!T:T,'Billing Details'!D:D,'Billing Details'!$J$2,'Billing Details'!B:B,'Billing Details'!C855) * 100/ SUMIFS(I:I,'Billing Details'!D:D,'Billing Details'!$J$2,'Billing Details'!B:B,'Billing Details'!C855)</f>
        <v>#DIV/0!</v>
      </c>
      <c r="F855" s="2">
        <v>15000</v>
      </c>
      <c r="G855" s="2">
        <v>4</v>
      </c>
      <c r="H855" s="2" t="s">
        <v>11</v>
      </c>
      <c r="I855" s="2">
        <f t="shared" si="13"/>
        <v>60000</v>
      </c>
      <c r="J855" s="2"/>
      <c r="K855" s="2"/>
      <c r="L855" s="2"/>
      <c r="M855" s="2"/>
      <c r="N855" s="2"/>
      <c r="O855" s="2">
        <v>258</v>
      </c>
      <c r="P855" s="6">
        <v>44211</v>
      </c>
      <c r="Q855" s="6">
        <v>44217</v>
      </c>
      <c r="S855" s="2" t="b">
        <v>0</v>
      </c>
      <c r="T855" s="2" t="s">
        <v>1681</v>
      </c>
    </row>
    <row r="856" spans="1:20" ht="14.25" customHeight="1">
      <c r="A856" s="2" t="s">
        <v>1057</v>
      </c>
      <c r="B856" s="3" t="s">
        <v>1682</v>
      </c>
      <c r="C856" s="3"/>
      <c r="D856" s="2" t="s">
        <v>11</v>
      </c>
      <c r="E856" s="3" t="e">
        <f>SUMIFS('Billing Details'!T:T,'Billing Details'!D:D,'Billing Details'!$J$2,'Billing Details'!B:B,'Billing Details'!C856) * 100/ SUMIFS(I:I,'Billing Details'!D:D,'Billing Details'!$J$2,'Billing Details'!B:B,'Billing Details'!C856)</f>
        <v>#DIV/0!</v>
      </c>
      <c r="F856" s="2" t="s">
        <v>1686</v>
      </c>
      <c r="G856" s="2">
        <v>3</v>
      </c>
      <c r="H856" s="2" t="s">
        <v>11</v>
      </c>
      <c r="I856" s="2">
        <f t="shared" si="13"/>
        <v>18000</v>
      </c>
      <c r="J856" s="2"/>
      <c r="K856" s="2"/>
      <c r="L856" s="2"/>
      <c r="M856" s="2"/>
      <c r="N856" s="2"/>
      <c r="O856" s="2">
        <v>180</v>
      </c>
      <c r="P856" s="6">
        <v>43960</v>
      </c>
      <c r="Q856" s="6">
        <v>43963</v>
      </c>
      <c r="R856" s="2" t="s">
        <v>1683</v>
      </c>
      <c r="S856" s="2" t="b">
        <v>1</v>
      </c>
      <c r="T856" s="2">
        <v>16160.939999999999</v>
      </c>
    </row>
    <row r="857" spans="1:20" ht="14.25" customHeight="1">
      <c r="A857" s="2" t="s">
        <v>1058</v>
      </c>
      <c r="B857" s="3" t="s">
        <v>1687</v>
      </c>
      <c r="C857" s="3"/>
      <c r="D857" s="2" t="s">
        <v>17</v>
      </c>
      <c r="E857" s="3" t="e">
        <f>SUMIFS('Billing Details'!T:T,'Billing Details'!D:D,'Billing Details'!$J$2,'Billing Details'!B:B,'Billing Details'!C857) * 100/ SUMIFS(I:I,'Billing Details'!D:D,'Billing Details'!$J$2,'Billing Details'!B:B,'Billing Details'!C857)</f>
        <v>#DIV/0!</v>
      </c>
      <c r="F857" s="2" t="s">
        <v>1711</v>
      </c>
      <c r="G857" s="2">
        <v>2</v>
      </c>
      <c r="H857" s="2" t="s">
        <v>17</v>
      </c>
      <c r="I857" s="2">
        <f t="shared" si="13"/>
        <v>2000</v>
      </c>
      <c r="J857" s="2"/>
      <c r="K857" s="2"/>
      <c r="L857" s="2"/>
      <c r="M857" s="2"/>
      <c r="N857" s="2"/>
      <c r="O857" s="2">
        <v>292</v>
      </c>
      <c r="P857" s="6">
        <v>45310</v>
      </c>
      <c r="Q857" s="6">
        <v>45316</v>
      </c>
      <c r="S857" s="2" t="b">
        <v>0</v>
      </c>
      <c r="T857" s="2" t="s">
        <v>1681</v>
      </c>
    </row>
    <row r="858" spans="1:20" ht="14.25" customHeight="1">
      <c r="A858" s="2" t="s">
        <v>1059</v>
      </c>
      <c r="B858" s="3" t="s">
        <v>1693</v>
      </c>
      <c r="C858" s="3"/>
      <c r="D858" s="2" t="s">
        <v>51</v>
      </c>
      <c r="E858" s="3" t="e">
        <f>SUMIFS('Billing Details'!T:T,'Billing Details'!D:D,'Billing Details'!$J$2,'Billing Details'!B:B,'Billing Details'!C858) * 100/ SUMIFS(I:I,'Billing Details'!D:D,'Billing Details'!$J$2,'Billing Details'!B:B,'Billing Details'!C858)</f>
        <v>#DIV/0!</v>
      </c>
      <c r="F858" s="2" t="s">
        <v>1712</v>
      </c>
      <c r="G858" s="2">
        <v>5</v>
      </c>
      <c r="H858" s="2" t="s">
        <v>51</v>
      </c>
      <c r="I858" s="2">
        <f t="shared" si="13"/>
        <v>75000</v>
      </c>
      <c r="J858" s="2"/>
      <c r="K858" s="2"/>
      <c r="L858" s="2"/>
      <c r="M858" s="2"/>
      <c r="N858" s="2"/>
      <c r="O858" s="2">
        <v>304</v>
      </c>
      <c r="P858" s="6">
        <v>45245</v>
      </c>
      <c r="Q858" s="6">
        <v>45248</v>
      </c>
      <c r="S858" s="2" t="b">
        <v>0</v>
      </c>
      <c r="T858" s="2" t="s">
        <v>1681</v>
      </c>
    </row>
    <row r="859" spans="1:20" ht="14.25" customHeight="1">
      <c r="A859" s="2" t="s">
        <v>1060</v>
      </c>
      <c r="B859" s="3" t="s">
        <v>1705</v>
      </c>
      <c r="C859" s="3"/>
      <c r="D859" s="2" t="s">
        <v>51</v>
      </c>
      <c r="E859" s="3" t="e">
        <f>SUMIFS('Billing Details'!T:T,'Billing Details'!D:D,'Billing Details'!$J$2,'Billing Details'!B:B,'Billing Details'!C859) * 100/ SUMIFS(I:I,'Billing Details'!D:D,'Billing Details'!$J$2,'Billing Details'!B:B,'Billing Details'!C859)</f>
        <v>#DIV/0!</v>
      </c>
      <c r="F859" s="2" t="s">
        <v>1706</v>
      </c>
      <c r="G859" s="2">
        <v>1</v>
      </c>
      <c r="H859" s="2" t="s">
        <v>51</v>
      </c>
      <c r="I859" s="2">
        <f t="shared" si="13"/>
        <v>800</v>
      </c>
      <c r="J859" s="2"/>
      <c r="K859" s="2"/>
      <c r="L859" s="2"/>
      <c r="M859" s="2"/>
      <c r="N859" s="2"/>
      <c r="O859" s="2">
        <v>364</v>
      </c>
      <c r="P859" s="6">
        <v>43642</v>
      </c>
      <c r="Q859" s="6">
        <v>43645</v>
      </c>
      <c r="R859" s="2" t="s">
        <v>1700</v>
      </c>
      <c r="S859" s="2" t="b">
        <v>1</v>
      </c>
      <c r="T859" s="2">
        <v>718.38</v>
      </c>
    </row>
    <row r="860" spans="1:20" ht="14.25" customHeight="1">
      <c r="A860" s="2" t="s">
        <v>1062</v>
      </c>
      <c r="B860" s="3" t="s">
        <v>1682</v>
      </c>
      <c r="C860" s="3"/>
      <c r="D860" s="2" t="s">
        <v>17</v>
      </c>
      <c r="E860" s="3" t="e">
        <f>SUMIFS('Billing Details'!T:T,'Billing Details'!D:D,'Billing Details'!$J$2,'Billing Details'!B:B,'Billing Details'!C860) * 100/ SUMIFS(I:I,'Billing Details'!D:D,'Billing Details'!$J$2,'Billing Details'!B:B,'Billing Details'!C860)</f>
        <v>#DIV/0!</v>
      </c>
      <c r="F860" s="2">
        <v>6000</v>
      </c>
      <c r="G860" s="2">
        <v>3</v>
      </c>
      <c r="H860" s="2" t="s">
        <v>17</v>
      </c>
      <c r="I860" s="2">
        <f t="shared" si="13"/>
        <v>18000</v>
      </c>
      <c r="J860" s="2"/>
      <c r="K860" s="2"/>
      <c r="L860" s="2"/>
      <c r="M860" s="2"/>
      <c r="N860" s="2"/>
      <c r="O860" s="2">
        <v>404</v>
      </c>
      <c r="P860" s="6">
        <v>43728</v>
      </c>
      <c r="Q860" s="6">
        <v>43733</v>
      </c>
      <c r="R860" s="2" t="s">
        <v>1696</v>
      </c>
      <c r="S860" s="2" t="b">
        <v>1</v>
      </c>
      <c r="T860" s="2">
        <v>14168.43</v>
      </c>
    </row>
    <row r="861" spans="1:20" ht="14.25" customHeight="1">
      <c r="A861" s="2" t="s">
        <v>1063</v>
      </c>
      <c r="B861" s="3" t="s">
        <v>1682</v>
      </c>
      <c r="C861" s="3"/>
      <c r="D861" s="2" t="s">
        <v>17</v>
      </c>
      <c r="E861" s="3" t="e">
        <f>SUMIFS('Billing Details'!T:T,'Billing Details'!D:D,'Billing Details'!$J$2,'Billing Details'!B:B,'Billing Details'!C861) * 100/ SUMIFS(I:I,'Billing Details'!D:D,'Billing Details'!$J$2,'Billing Details'!B:B,'Billing Details'!C861)</f>
        <v>#DIV/0!</v>
      </c>
      <c r="F861" s="2" t="s">
        <v>1686</v>
      </c>
      <c r="G861" s="2">
        <v>3</v>
      </c>
      <c r="H861" s="2" t="s">
        <v>17</v>
      </c>
      <c r="I861" s="2">
        <f t="shared" si="13"/>
        <v>18000</v>
      </c>
      <c r="J861" s="2"/>
      <c r="K861" s="2"/>
      <c r="L861" s="2"/>
      <c r="M861" s="2"/>
      <c r="N861" s="2"/>
      <c r="O861" s="2">
        <v>485</v>
      </c>
      <c r="P861" s="6">
        <v>45150</v>
      </c>
      <c r="Q861" s="6">
        <v>45156</v>
      </c>
      <c r="R861" s="2" t="s">
        <v>1685</v>
      </c>
      <c r="S861" s="2" t="b">
        <v>1</v>
      </c>
      <c r="T861" s="2">
        <v>11696.039999999999</v>
      </c>
    </row>
    <row r="862" spans="1:20" ht="14.25" customHeight="1">
      <c r="A862" s="2" t="s">
        <v>1064</v>
      </c>
      <c r="B862" s="3" t="s">
        <v>1705</v>
      </c>
      <c r="C862" s="3"/>
      <c r="D862" s="2" t="s">
        <v>51</v>
      </c>
      <c r="E862" s="3" t="e">
        <f>SUMIFS('Billing Details'!T:T,'Billing Details'!D:D,'Billing Details'!$J$2,'Billing Details'!B:B,'Billing Details'!C862) * 100/ SUMIFS(I:I,'Billing Details'!D:D,'Billing Details'!$J$2,'Billing Details'!B:B,'Billing Details'!C862)</f>
        <v>#DIV/0!</v>
      </c>
      <c r="F862" s="2">
        <v>800</v>
      </c>
      <c r="G862" s="2">
        <v>1</v>
      </c>
      <c r="H862" s="2" t="s">
        <v>51</v>
      </c>
      <c r="I862" s="2">
        <f t="shared" si="13"/>
        <v>800</v>
      </c>
      <c r="J862" s="2"/>
      <c r="K862" s="2"/>
      <c r="L862" s="2"/>
      <c r="M862" s="2"/>
      <c r="N862" s="2"/>
      <c r="O862" s="2">
        <v>444</v>
      </c>
      <c r="P862" s="6">
        <v>44687</v>
      </c>
      <c r="Q862" s="6">
        <v>44693</v>
      </c>
      <c r="S862" s="2" t="b">
        <v>0</v>
      </c>
      <c r="T862" s="2" t="s">
        <v>1681</v>
      </c>
    </row>
    <row r="863" spans="1:20" ht="14.25" customHeight="1">
      <c r="A863" s="2" t="s">
        <v>1065</v>
      </c>
      <c r="B863" s="3" t="s">
        <v>1694</v>
      </c>
      <c r="C863" s="3"/>
      <c r="D863" s="2" t="s">
        <v>17</v>
      </c>
      <c r="E863" s="3" t="e">
        <f>SUMIFS('Billing Details'!T:T,'Billing Details'!D:D,'Billing Details'!$J$2,'Billing Details'!B:B,'Billing Details'!C863) * 100/ SUMIFS(I:I,'Billing Details'!D:D,'Billing Details'!$J$2,'Billing Details'!B:B,'Billing Details'!C863)</f>
        <v>#DIV/0!</v>
      </c>
      <c r="F863" s="2">
        <v>2000</v>
      </c>
      <c r="G863" s="2">
        <v>6</v>
      </c>
      <c r="H863" s="2" t="s">
        <v>17</v>
      </c>
      <c r="I863" s="2">
        <f t="shared" si="13"/>
        <v>12000</v>
      </c>
      <c r="J863" s="2"/>
      <c r="K863" s="2"/>
      <c r="L863" s="2"/>
      <c r="M863" s="2"/>
      <c r="N863" s="2"/>
      <c r="O863" s="2">
        <v>188</v>
      </c>
      <c r="P863" s="6">
        <v>43837</v>
      </c>
      <c r="Q863" s="6">
        <v>43843</v>
      </c>
      <c r="R863" s="2" t="s">
        <v>1683</v>
      </c>
      <c r="S863" s="2" t="b">
        <v>1</v>
      </c>
      <c r="T863" s="2">
        <v>8047.14</v>
      </c>
    </row>
    <row r="864" spans="1:20" ht="14.25" customHeight="1">
      <c r="A864" s="2" t="s">
        <v>1066</v>
      </c>
      <c r="B864" s="3" t="s">
        <v>1688</v>
      </c>
      <c r="C864" s="3"/>
      <c r="D864" s="2" t="s">
        <v>51</v>
      </c>
      <c r="E864" s="3" t="e">
        <f>SUMIFS('Billing Details'!T:T,'Billing Details'!D:D,'Billing Details'!$J$2,'Billing Details'!B:B,'Billing Details'!C864) * 100/ SUMIFS(I:I,'Billing Details'!D:D,'Billing Details'!$J$2,'Billing Details'!B:B,'Billing Details'!C864)</f>
        <v>#DIV/0!</v>
      </c>
      <c r="F864" s="2">
        <v>10000</v>
      </c>
      <c r="G864" s="2">
        <v>3</v>
      </c>
      <c r="H864" s="2" t="s">
        <v>51</v>
      </c>
      <c r="I864" s="2">
        <f t="shared" si="13"/>
        <v>30000</v>
      </c>
      <c r="J864" s="2"/>
      <c r="K864" s="2"/>
      <c r="L864" s="2"/>
      <c r="M864" s="2"/>
      <c r="N864" s="2"/>
      <c r="O864" s="2">
        <v>455</v>
      </c>
      <c r="P864" s="6">
        <v>44858</v>
      </c>
      <c r="Q864" s="6">
        <v>44862</v>
      </c>
      <c r="R864" s="2" t="s">
        <v>1700</v>
      </c>
      <c r="S864" s="2" t="b">
        <v>1</v>
      </c>
      <c r="T864" s="2">
        <v>20406.63</v>
      </c>
    </row>
    <row r="865" spans="1:20" ht="14.25" customHeight="1">
      <c r="A865" s="2" t="s">
        <v>1067</v>
      </c>
      <c r="B865" s="3" t="s">
        <v>1705</v>
      </c>
      <c r="C865" s="3"/>
      <c r="D865" s="2" t="s">
        <v>17</v>
      </c>
      <c r="E865" s="3" t="e">
        <f>SUMIFS('Billing Details'!T:T,'Billing Details'!D:D,'Billing Details'!$J$2,'Billing Details'!B:B,'Billing Details'!C865) * 100/ SUMIFS(I:I,'Billing Details'!D:D,'Billing Details'!$J$2,'Billing Details'!B:B,'Billing Details'!C865)</f>
        <v>#DIV/0!</v>
      </c>
      <c r="F865" s="2">
        <v>800</v>
      </c>
      <c r="G865" s="2">
        <v>1</v>
      </c>
      <c r="H865" s="2" t="s">
        <v>17</v>
      </c>
      <c r="I865" s="2">
        <f t="shared" si="13"/>
        <v>800</v>
      </c>
      <c r="J865" s="2"/>
      <c r="K865" s="2"/>
      <c r="L865" s="2"/>
      <c r="M865" s="2"/>
      <c r="N865" s="2"/>
      <c r="O865" s="2">
        <v>207</v>
      </c>
      <c r="P865" s="6">
        <v>44605</v>
      </c>
      <c r="Q865" s="6">
        <v>44609</v>
      </c>
      <c r="R865" s="2" t="s">
        <v>1685</v>
      </c>
      <c r="S865" s="2" t="b">
        <v>1</v>
      </c>
      <c r="T865" s="2">
        <v>509.19</v>
      </c>
    </row>
    <row r="866" spans="1:20" ht="14.25" customHeight="1">
      <c r="A866" s="2" t="s">
        <v>1068</v>
      </c>
      <c r="B866" s="3" t="s">
        <v>1687</v>
      </c>
      <c r="C866" s="3"/>
      <c r="D866" s="2" t="s">
        <v>17</v>
      </c>
      <c r="E866" s="3" t="e">
        <f>SUMIFS('Billing Details'!T:T,'Billing Details'!D:D,'Billing Details'!$J$2,'Billing Details'!B:B,'Billing Details'!C866) * 100/ SUMIFS(I:I,'Billing Details'!D:D,'Billing Details'!$J$2,'Billing Details'!B:B,'Billing Details'!C866)</f>
        <v>#DIV/0!</v>
      </c>
      <c r="F866" s="2">
        <v>1000</v>
      </c>
      <c r="G866" s="2">
        <v>3</v>
      </c>
      <c r="H866" s="2" t="s">
        <v>17</v>
      </c>
      <c r="I866" s="2">
        <f t="shared" si="13"/>
        <v>3000</v>
      </c>
      <c r="J866" s="2"/>
      <c r="K866" s="2"/>
      <c r="L866" s="2"/>
      <c r="M866" s="2"/>
      <c r="N866" s="2"/>
      <c r="O866" s="2">
        <v>450</v>
      </c>
      <c r="P866" s="6">
        <v>44521</v>
      </c>
      <c r="Q866" s="6">
        <v>44527</v>
      </c>
      <c r="R866" s="2" t="s">
        <v>1696</v>
      </c>
      <c r="S866" s="2" t="b">
        <v>1</v>
      </c>
      <c r="T866" s="2">
        <v>2577.66</v>
      </c>
    </row>
    <row r="867" spans="1:20" ht="14.25" customHeight="1">
      <c r="A867" s="2" t="s">
        <v>1069</v>
      </c>
      <c r="B867" s="3" t="s">
        <v>1692</v>
      </c>
      <c r="C867" s="3"/>
      <c r="D867" s="2" t="s">
        <v>11</v>
      </c>
      <c r="E867" s="3" t="e">
        <f>SUMIFS('Billing Details'!T:T,'Billing Details'!D:D,'Billing Details'!$J$2,'Billing Details'!B:B,'Billing Details'!C867) * 100/ SUMIFS(I:I,'Billing Details'!D:D,'Billing Details'!$J$2,'Billing Details'!B:B,'Billing Details'!C867)</f>
        <v>#DIV/0!</v>
      </c>
      <c r="F867" s="2" t="s">
        <v>1704</v>
      </c>
      <c r="G867" s="2">
        <v>3</v>
      </c>
      <c r="H867" s="2" t="s">
        <v>11</v>
      </c>
      <c r="I867" s="2">
        <f t="shared" si="13"/>
        <v>24000</v>
      </c>
      <c r="J867" s="2"/>
      <c r="K867" s="2"/>
      <c r="L867" s="2"/>
      <c r="M867" s="2"/>
      <c r="N867" s="2"/>
      <c r="O867" s="2">
        <v>153</v>
      </c>
      <c r="P867" s="6">
        <v>45224</v>
      </c>
      <c r="Q867" s="6">
        <v>45228</v>
      </c>
      <c r="R867" s="2" t="s">
        <v>1696</v>
      </c>
      <c r="S867" s="2" t="b">
        <v>1</v>
      </c>
      <c r="T867" s="2">
        <v>12221.73</v>
      </c>
    </row>
    <row r="868" spans="1:20" ht="14.25" customHeight="1">
      <c r="A868" s="2" t="s">
        <v>1070</v>
      </c>
      <c r="B868" s="3" t="s">
        <v>1707</v>
      </c>
      <c r="C868" s="3"/>
      <c r="D868" s="2" t="s">
        <v>11</v>
      </c>
      <c r="E868" s="3" t="e">
        <f>SUMIFS('Billing Details'!T:T,'Billing Details'!D:D,'Billing Details'!$J$2,'Billing Details'!B:B,'Billing Details'!C868) * 100/ SUMIFS(I:I,'Billing Details'!D:D,'Billing Details'!$J$2,'Billing Details'!B:B,'Billing Details'!C868)</f>
        <v>#DIV/0!</v>
      </c>
      <c r="F868" s="2">
        <v>100</v>
      </c>
      <c r="G868" s="2">
        <v>1</v>
      </c>
      <c r="H868" s="2" t="s">
        <v>11</v>
      </c>
      <c r="I868" s="2">
        <f t="shared" si="13"/>
        <v>100</v>
      </c>
      <c r="J868" s="2"/>
      <c r="K868" s="2"/>
      <c r="L868" s="2"/>
      <c r="M868" s="2"/>
      <c r="N868" s="2"/>
      <c r="O868" s="2">
        <v>208</v>
      </c>
      <c r="P868" s="6">
        <v>44821</v>
      </c>
      <c r="Q868" s="6">
        <v>44827</v>
      </c>
      <c r="S868" s="2" t="b">
        <v>0</v>
      </c>
      <c r="T868" s="2" t="s">
        <v>1681</v>
      </c>
    </row>
    <row r="869" spans="1:20" ht="14.25" customHeight="1">
      <c r="A869" s="2" t="s">
        <v>1071</v>
      </c>
      <c r="B869" s="3" t="s">
        <v>1682</v>
      </c>
      <c r="C869" s="3"/>
      <c r="D869" s="2" t="s">
        <v>29</v>
      </c>
      <c r="E869" s="3" t="e">
        <f>SUMIFS('Billing Details'!T:T,'Billing Details'!D:D,'Billing Details'!$J$2,'Billing Details'!B:B,'Billing Details'!C869) * 100/ SUMIFS(I:I,'Billing Details'!D:D,'Billing Details'!$J$2,'Billing Details'!B:B,'Billing Details'!C869)</f>
        <v>#DIV/0!</v>
      </c>
      <c r="F869" s="2">
        <v>6000</v>
      </c>
      <c r="G869" s="2">
        <v>3</v>
      </c>
      <c r="H869" s="2" t="s">
        <v>29</v>
      </c>
      <c r="I869" s="2">
        <f t="shared" si="13"/>
        <v>18000</v>
      </c>
      <c r="J869" s="2"/>
      <c r="K869" s="2"/>
      <c r="L869" s="2"/>
      <c r="M869" s="2"/>
      <c r="N869" s="2"/>
      <c r="O869" s="2">
        <v>500</v>
      </c>
      <c r="P869" s="6">
        <v>44096</v>
      </c>
      <c r="Q869" s="6">
        <v>44099</v>
      </c>
      <c r="R869" s="2" t="s">
        <v>1700</v>
      </c>
      <c r="S869" s="2" t="b">
        <v>1</v>
      </c>
      <c r="T869" s="2">
        <v>9274.59</v>
      </c>
    </row>
    <row r="870" spans="1:20" ht="14.25" customHeight="1">
      <c r="A870" s="2" t="s">
        <v>1072</v>
      </c>
      <c r="B870" s="3" t="s">
        <v>1699</v>
      </c>
      <c r="C870" s="3"/>
      <c r="D870" s="2" t="s">
        <v>11</v>
      </c>
      <c r="E870" s="3" t="e">
        <f>SUMIFS('Billing Details'!T:T,'Billing Details'!D:D,'Billing Details'!$J$2,'Billing Details'!B:B,'Billing Details'!C870) * 100/ SUMIFS(I:I,'Billing Details'!D:D,'Billing Details'!$J$2,'Billing Details'!B:B,'Billing Details'!C870)</f>
        <v>#DIV/0!</v>
      </c>
      <c r="F870" s="2">
        <v>4000</v>
      </c>
      <c r="G870" s="2">
        <v>10</v>
      </c>
      <c r="H870" s="2" t="s">
        <v>11</v>
      </c>
      <c r="I870" s="2">
        <f t="shared" si="13"/>
        <v>40000</v>
      </c>
      <c r="J870" s="2"/>
      <c r="K870" s="2"/>
      <c r="L870" s="2"/>
      <c r="M870" s="2"/>
      <c r="N870" s="2"/>
      <c r="O870" s="2">
        <v>499</v>
      </c>
      <c r="P870" s="6">
        <v>44842</v>
      </c>
      <c r="Q870" s="6">
        <v>44848</v>
      </c>
      <c r="R870" s="2" t="s">
        <v>1685</v>
      </c>
      <c r="S870" s="2" t="b">
        <v>1</v>
      </c>
      <c r="T870" s="2">
        <v>29834.3</v>
      </c>
    </row>
    <row r="871" spans="1:20" ht="14.25" customHeight="1">
      <c r="A871" s="2" t="s">
        <v>1073</v>
      </c>
      <c r="B871" s="3" t="s">
        <v>1691</v>
      </c>
      <c r="C871" s="3"/>
      <c r="D871" s="2" t="s">
        <v>11</v>
      </c>
      <c r="E871" s="3" t="e">
        <f>SUMIFS('Billing Details'!T:T,'Billing Details'!D:D,'Billing Details'!$J$2,'Billing Details'!B:B,'Billing Details'!C871) * 100/ SUMIFS(I:I,'Billing Details'!D:D,'Billing Details'!$J$2,'Billing Details'!B:B,'Billing Details'!C871)</f>
        <v>#DIV/0!</v>
      </c>
      <c r="F871" s="2" t="s">
        <v>1709</v>
      </c>
      <c r="G871" s="2">
        <v>8</v>
      </c>
      <c r="H871" s="2" t="s">
        <v>11</v>
      </c>
      <c r="I871" s="2">
        <f t="shared" si="13"/>
        <v>200000</v>
      </c>
      <c r="J871" s="2"/>
      <c r="K871" s="2"/>
      <c r="L871" s="2"/>
      <c r="M871" s="2"/>
      <c r="N871" s="2"/>
      <c r="O871" s="2">
        <v>109</v>
      </c>
      <c r="P871" s="6">
        <v>45128</v>
      </c>
      <c r="Q871" s="6">
        <v>45134</v>
      </c>
      <c r="R871" s="2" t="s">
        <v>1685</v>
      </c>
      <c r="S871" s="2" t="b">
        <v>1</v>
      </c>
      <c r="T871" s="2">
        <v>169415.36</v>
      </c>
    </row>
    <row r="872" spans="1:20" ht="14.25" customHeight="1">
      <c r="A872" s="2" t="s">
        <v>1074</v>
      </c>
      <c r="B872" s="3" t="s">
        <v>1688</v>
      </c>
      <c r="C872" s="3"/>
      <c r="D872" s="2" t="s">
        <v>17</v>
      </c>
      <c r="E872" s="3" t="e">
        <f>SUMIFS('Billing Details'!T:T,'Billing Details'!D:D,'Billing Details'!$J$2,'Billing Details'!B:B,'Billing Details'!C872) * 100/ SUMIFS(I:I,'Billing Details'!D:D,'Billing Details'!$J$2,'Billing Details'!B:B,'Billing Details'!C872)</f>
        <v>#DIV/0!</v>
      </c>
      <c r="F872" s="2">
        <v>10000</v>
      </c>
      <c r="G872" s="2">
        <v>5</v>
      </c>
      <c r="H872" s="2" t="s">
        <v>17</v>
      </c>
      <c r="I872" s="2">
        <f t="shared" si="13"/>
        <v>50000</v>
      </c>
      <c r="J872" s="2"/>
      <c r="K872" s="2"/>
      <c r="L872" s="2"/>
      <c r="M872" s="2"/>
      <c r="N872" s="2"/>
      <c r="O872" s="2">
        <v>191</v>
      </c>
      <c r="P872" s="6">
        <v>44020</v>
      </c>
      <c r="Q872" s="6">
        <v>44025</v>
      </c>
      <c r="R872" s="2" t="s">
        <v>1679</v>
      </c>
      <c r="S872" s="2" t="b">
        <v>1</v>
      </c>
      <c r="T872" s="2">
        <v>37645.199999999997</v>
      </c>
    </row>
    <row r="873" spans="1:20" ht="14.25" customHeight="1">
      <c r="A873" s="2" t="s">
        <v>1075</v>
      </c>
      <c r="B873" s="3" t="s">
        <v>1699</v>
      </c>
      <c r="C873" s="3"/>
      <c r="D873" s="2" t="s">
        <v>17</v>
      </c>
      <c r="E873" s="3" t="e">
        <f>SUMIFS('Billing Details'!T:T,'Billing Details'!D:D,'Billing Details'!$J$2,'Billing Details'!B:B,'Billing Details'!C873) * 100/ SUMIFS(I:I,'Billing Details'!D:D,'Billing Details'!$J$2,'Billing Details'!B:B,'Billing Details'!C873)</f>
        <v>#DIV/0!</v>
      </c>
      <c r="F873" s="2">
        <v>4000</v>
      </c>
      <c r="G873" s="2">
        <v>8</v>
      </c>
      <c r="H873" s="2" t="s">
        <v>17</v>
      </c>
      <c r="I873" s="2">
        <f t="shared" si="13"/>
        <v>32000</v>
      </c>
      <c r="J873" s="2"/>
      <c r="K873" s="2"/>
      <c r="L873" s="2"/>
      <c r="M873" s="2"/>
      <c r="N873" s="2"/>
      <c r="O873" s="2">
        <v>115</v>
      </c>
      <c r="P873" s="6">
        <v>45159</v>
      </c>
      <c r="Q873" s="6">
        <v>45165</v>
      </c>
      <c r="R873" s="2" t="s">
        <v>1685</v>
      </c>
      <c r="S873" s="2" t="b">
        <v>1</v>
      </c>
      <c r="T873" s="2">
        <v>20805.599999999999</v>
      </c>
    </row>
    <row r="874" spans="1:20" ht="14.25" customHeight="1">
      <c r="A874" s="2" t="s">
        <v>1076</v>
      </c>
      <c r="B874" s="3" t="s">
        <v>1680</v>
      </c>
      <c r="C874" s="3"/>
      <c r="D874" s="2" t="s">
        <v>11</v>
      </c>
      <c r="E874" s="3" t="e">
        <f>SUMIFS('Billing Details'!T:T,'Billing Details'!D:D,'Billing Details'!$J$2,'Billing Details'!B:B,'Billing Details'!C874) * 100/ SUMIFS(I:I,'Billing Details'!D:D,'Billing Details'!$J$2,'Billing Details'!B:B,'Billing Details'!C874)</f>
        <v>#DIV/0!</v>
      </c>
      <c r="F874" s="2">
        <v>500</v>
      </c>
      <c r="G874" s="2">
        <v>1</v>
      </c>
      <c r="H874" s="2" t="s">
        <v>11</v>
      </c>
      <c r="I874" s="2">
        <f t="shared" si="13"/>
        <v>500</v>
      </c>
      <c r="J874" s="2"/>
      <c r="K874" s="2"/>
      <c r="L874" s="2"/>
      <c r="M874" s="2"/>
      <c r="N874" s="2"/>
      <c r="O874" s="2">
        <v>457</v>
      </c>
      <c r="P874" s="6">
        <v>43760</v>
      </c>
      <c r="Q874" s="6">
        <v>43762</v>
      </c>
      <c r="R874" s="2" t="s">
        <v>1700</v>
      </c>
      <c r="S874" s="2" t="b">
        <v>1</v>
      </c>
      <c r="T874" s="2">
        <v>258.39</v>
      </c>
    </row>
    <row r="875" spans="1:20" ht="14.25" customHeight="1">
      <c r="A875" s="2" t="s">
        <v>1077</v>
      </c>
      <c r="B875" s="3" t="s">
        <v>1684</v>
      </c>
      <c r="C875" s="3"/>
      <c r="D875" s="2" t="s">
        <v>11</v>
      </c>
      <c r="E875" s="3" t="e">
        <f>SUMIFS('Billing Details'!T:T,'Billing Details'!D:D,'Billing Details'!$J$2,'Billing Details'!B:B,'Billing Details'!C875) * 100/ SUMIFS(I:I,'Billing Details'!D:D,'Billing Details'!$J$2,'Billing Details'!B:B,'Billing Details'!C875)</f>
        <v>#DIV/0!</v>
      </c>
      <c r="F875" s="2">
        <v>3000</v>
      </c>
      <c r="G875" s="2">
        <v>6</v>
      </c>
      <c r="H875" s="2" t="s">
        <v>11</v>
      </c>
      <c r="I875" s="2">
        <f t="shared" si="13"/>
        <v>18000</v>
      </c>
      <c r="J875" s="2"/>
      <c r="K875" s="2"/>
      <c r="L875" s="2"/>
      <c r="M875" s="2"/>
      <c r="N875" s="2"/>
      <c r="O875" s="2">
        <v>499</v>
      </c>
      <c r="P875" s="6">
        <v>43805</v>
      </c>
      <c r="Q875" s="6">
        <v>43807</v>
      </c>
      <c r="R875" s="2" t="s">
        <v>1679</v>
      </c>
      <c r="S875" s="2" t="b">
        <v>1</v>
      </c>
      <c r="T875" s="2">
        <v>13544.46</v>
      </c>
    </row>
    <row r="876" spans="1:20" ht="14.25" customHeight="1">
      <c r="A876" s="2" t="s">
        <v>1078</v>
      </c>
      <c r="B876" s="3" t="s">
        <v>1692</v>
      </c>
      <c r="C876" s="3"/>
      <c r="D876" s="2" t="s">
        <v>11</v>
      </c>
      <c r="E876" s="3" t="e">
        <f>SUMIFS('Billing Details'!T:T,'Billing Details'!D:D,'Billing Details'!$J$2,'Billing Details'!B:B,'Billing Details'!C876) * 100/ SUMIFS(I:I,'Billing Details'!D:D,'Billing Details'!$J$2,'Billing Details'!B:B,'Billing Details'!C876)</f>
        <v>#DIV/0!</v>
      </c>
      <c r="F876" s="2">
        <v>8000</v>
      </c>
      <c r="G876" s="2">
        <v>2</v>
      </c>
      <c r="H876" s="2" t="s">
        <v>11</v>
      </c>
      <c r="I876" s="2">
        <f t="shared" si="13"/>
        <v>16000</v>
      </c>
      <c r="J876" s="2"/>
      <c r="K876" s="2"/>
      <c r="L876" s="2"/>
      <c r="M876" s="2"/>
      <c r="N876" s="2"/>
      <c r="O876" s="2">
        <v>345</v>
      </c>
      <c r="P876" s="6">
        <v>44948</v>
      </c>
      <c r="Q876" s="6">
        <v>44953</v>
      </c>
      <c r="R876" s="2" t="s">
        <v>1679</v>
      </c>
      <c r="S876" s="2" t="b">
        <v>1</v>
      </c>
      <c r="T876" s="2">
        <v>10448.86</v>
      </c>
    </row>
    <row r="877" spans="1:20" ht="14.25" customHeight="1">
      <c r="A877" s="2" t="s">
        <v>1079</v>
      </c>
      <c r="B877" s="3" t="s">
        <v>1694</v>
      </c>
      <c r="C877" s="3"/>
      <c r="D877" s="2" t="s">
        <v>51</v>
      </c>
      <c r="E877" s="3" t="e">
        <f>SUMIFS('Billing Details'!T:T,'Billing Details'!D:D,'Billing Details'!$J$2,'Billing Details'!B:B,'Billing Details'!C877) * 100/ SUMIFS(I:I,'Billing Details'!D:D,'Billing Details'!$J$2,'Billing Details'!B:B,'Billing Details'!C877)</f>
        <v>#DIV/0!</v>
      </c>
      <c r="F877" s="2">
        <v>2000</v>
      </c>
      <c r="G877" s="2">
        <v>7</v>
      </c>
      <c r="H877" s="2" t="s">
        <v>51</v>
      </c>
      <c r="I877" s="2">
        <f t="shared" si="13"/>
        <v>14000</v>
      </c>
      <c r="J877" s="2"/>
      <c r="K877" s="2"/>
      <c r="L877" s="2"/>
      <c r="M877" s="2"/>
      <c r="N877" s="2"/>
      <c r="O877" s="2">
        <v>254</v>
      </c>
      <c r="P877" s="6">
        <v>44449</v>
      </c>
      <c r="Q877" s="6">
        <v>44453</v>
      </c>
      <c r="R877" s="2" t="s">
        <v>1685</v>
      </c>
      <c r="S877" s="2" t="b">
        <v>1</v>
      </c>
      <c r="T877" s="2">
        <v>8981.9800000000014</v>
      </c>
    </row>
    <row r="878" spans="1:20" ht="14.25" customHeight="1">
      <c r="A878" s="2" t="s">
        <v>1081</v>
      </c>
      <c r="B878" s="3" t="s">
        <v>1688</v>
      </c>
      <c r="C878" s="3"/>
      <c r="D878" s="2" t="s">
        <v>11</v>
      </c>
      <c r="E878" s="3" t="e">
        <f>SUMIFS('Billing Details'!T:T,'Billing Details'!D:D,'Billing Details'!$J$2,'Billing Details'!B:B,'Billing Details'!C878) * 100/ SUMIFS(I:I,'Billing Details'!D:D,'Billing Details'!$J$2,'Billing Details'!B:B,'Billing Details'!C878)</f>
        <v>#DIV/0!</v>
      </c>
      <c r="F878" s="2">
        <v>10000</v>
      </c>
      <c r="G878" s="2">
        <v>4</v>
      </c>
      <c r="H878" s="2" t="s">
        <v>11</v>
      </c>
      <c r="I878" s="2">
        <f t="shared" si="13"/>
        <v>40000</v>
      </c>
      <c r="J878" s="2"/>
      <c r="K878" s="2"/>
      <c r="L878" s="2"/>
      <c r="M878" s="2"/>
      <c r="N878" s="2"/>
      <c r="O878" s="2">
        <v>116</v>
      </c>
      <c r="P878" s="6">
        <v>44864</v>
      </c>
      <c r="Q878" s="6">
        <v>44869</v>
      </c>
      <c r="R878" s="2" t="s">
        <v>1683</v>
      </c>
      <c r="S878" s="2" t="b">
        <v>1</v>
      </c>
      <c r="T878" s="2">
        <v>27412</v>
      </c>
    </row>
    <row r="879" spans="1:20" ht="14.25" customHeight="1">
      <c r="A879" s="2" t="s">
        <v>1082</v>
      </c>
      <c r="B879" s="3" t="s">
        <v>1678</v>
      </c>
      <c r="C879" s="3"/>
      <c r="D879" s="2" t="s">
        <v>51</v>
      </c>
      <c r="E879" s="3" t="e">
        <f>SUMIFS('Billing Details'!T:T,'Billing Details'!D:D,'Billing Details'!$J$2,'Billing Details'!B:B,'Billing Details'!C879) * 100/ SUMIFS(I:I,'Billing Details'!D:D,'Billing Details'!$J$2,'Billing Details'!B:B,'Billing Details'!C879)</f>
        <v>#DIV/0!</v>
      </c>
      <c r="F879" s="2">
        <v>12000</v>
      </c>
      <c r="G879" s="2">
        <v>4</v>
      </c>
      <c r="H879" s="2" t="s">
        <v>51</v>
      </c>
      <c r="I879" s="2">
        <f t="shared" si="13"/>
        <v>48000</v>
      </c>
      <c r="J879" s="2"/>
      <c r="K879" s="2"/>
      <c r="L879" s="2"/>
      <c r="M879" s="2"/>
      <c r="N879" s="2"/>
      <c r="O879" s="2">
        <v>210</v>
      </c>
      <c r="P879" s="6">
        <v>44766</v>
      </c>
      <c r="Q879" s="6">
        <v>44770</v>
      </c>
      <c r="R879" s="2" t="s">
        <v>1679</v>
      </c>
      <c r="S879" s="2" t="b">
        <v>1</v>
      </c>
      <c r="T879" s="2">
        <v>33335.120000000003</v>
      </c>
    </row>
    <row r="880" spans="1:20" ht="14.25" customHeight="1">
      <c r="A880" s="2" t="s">
        <v>1083</v>
      </c>
      <c r="B880" s="3" t="s">
        <v>1692</v>
      </c>
      <c r="C880" s="3"/>
      <c r="D880" s="2" t="s">
        <v>29</v>
      </c>
      <c r="E880" s="3" t="e">
        <f>SUMIFS('Billing Details'!T:T,'Billing Details'!D:D,'Billing Details'!$J$2,'Billing Details'!B:B,'Billing Details'!C880) * 100/ SUMIFS(I:I,'Billing Details'!D:D,'Billing Details'!$J$2,'Billing Details'!B:B,'Billing Details'!C880)</f>
        <v>#DIV/0!</v>
      </c>
      <c r="F880" s="2" t="s">
        <v>1704</v>
      </c>
      <c r="G880" s="2">
        <v>4</v>
      </c>
      <c r="H880" s="2" t="s">
        <v>29</v>
      </c>
      <c r="I880" s="2">
        <f t="shared" si="13"/>
        <v>32000</v>
      </c>
      <c r="J880" s="2"/>
      <c r="K880" s="2"/>
      <c r="L880" s="2"/>
      <c r="M880" s="2"/>
      <c r="N880" s="2"/>
      <c r="O880" s="2">
        <v>122</v>
      </c>
      <c r="P880" s="6">
        <v>44316</v>
      </c>
      <c r="Q880" s="6">
        <v>44320</v>
      </c>
      <c r="S880" s="2" t="b">
        <v>0</v>
      </c>
      <c r="T880" s="2" t="s">
        <v>1681</v>
      </c>
    </row>
    <row r="881" spans="1:20" ht="14.25" customHeight="1">
      <c r="A881" s="2" t="s">
        <v>1084</v>
      </c>
      <c r="B881" s="3" t="s">
        <v>1678</v>
      </c>
      <c r="C881" s="3"/>
      <c r="D881" s="2" t="s">
        <v>17</v>
      </c>
      <c r="E881" s="3" t="e">
        <f>SUMIFS('Billing Details'!T:T,'Billing Details'!D:D,'Billing Details'!$J$2,'Billing Details'!B:B,'Billing Details'!C881) * 100/ SUMIFS(I:I,'Billing Details'!D:D,'Billing Details'!$J$2,'Billing Details'!B:B,'Billing Details'!C881)</f>
        <v>#DIV/0!</v>
      </c>
      <c r="F881" s="2" t="s">
        <v>1701</v>
      </c>
      <c r="G881" s="2">
        <v>5</v>
      </c>
      <c r="H881" s="2" t="s">
        <v>17</v>
      </c>
      <c r="I881" s="2">
        <f t="shared" si="13"/>
        <v>60000</v>
      </c>
      <c r="J881" s="2"/>
      <c r="K881" s="2"/>
      <c r="L881" s="2"/>
      <c r="M881" s="2"/>
      <c r="N881" s="2"/>
      <c r="O881" s="2">
        <v>195</v>
      </c>
      <c r="P881" s="6">
        <v>44813</v>
      </c>
      <c r="Q881" s="6">
        <v>44817</v>
      </c>
      <c r="S881" s="2" t="b">
        <v>0</v>
      </c>
      <c r="T881" s="2" t="s">
        <v>1681</v>
      </c>
    </row>
    <row r="882" spans="1:20" ht="14.25" customHeight="1">
      <c r="A882" s="2" t="s">
        <v>1085</v>
      </c>
      <c r="B882" s="3" t="s">
        <v>1699</v>
      </c>
      <c r="C882" s="3"/>
      <c r="D882" s="2" t="s">
        <v>17</v>
      </c>
      <c r="E882" s="3" t="e">
        <f>SUMIFS('Billing Details'!T:T,'Billing Details'!D:D,'Billing Details'!$J$2,'Billing Details'!B:B,'Billing Details'!C882) * 100/ SUMIFS(I:I,'Billing Details'!D:D,'Billing Details'!$J$2,'Billing Details'!B:B,'Billing Details'!C882)</f>
        <v>#DIV/0!</v>
      </c>
      <c r="F882" s="2">
        <v>4000</v>
      </c>
      <c r="G882" s="2">
        <v>10</v>
      </c>
      <c r="H882" s="2" t="s">
        <v>17</v>
      </c>
      <c r="I882" s="2">
        <f t="shared" si="13"/>
        <v>40000</v>
      </c>
      <c r="J882" s="2"/>
      <c r="K882" s="2"/>
      <c r="L882" s="2"/>
      <c r="M882" s="2"/>
      <c r="N882" s="2"/>
      <c r="O882" s="2">
        <v>154</v>
      </c>
      <c r="P882" s="6">
        <v>45176</v>
      </c>
      <c r="Q882" s="6">
        <v>45179</v>
      </c>
      <c r="R882" s="2" t="s">
        <v>1700</v>
      </c>
      <c r="S882" s="2" t="b">
        <v>1</v>
      </c>
      <c r="T882" s="2">
        <v>28303.899999999998</v>
      </c>
    </row>
    <row r="883" spans="1:20" ht="14.25" customHeight="1">
      <c r="A883" s="2" t="s">
        <v>1086</v>
      </c>
      <c r="B883" s="3" t="s">
        <v>1682</v>
      </c>
      <c r="C883" s="3"/>
      <c r="D883" s="2" t="s">
        <v>51</v>
      </c>
      <c r="E883" s="3" t="e">
        <f>SUMIFS('Billing Details'!T:T,'Billing Details'!D:D,'Billing Details'!$J$2,'Billing Details'!B:B,'Billing Details'!C883) * 100/ SUMIFS(I:I,'Billing Details'!D:D,'Billing Details'!$J$2,'Billing Details'!B:B,'Billing Details'!C883)</f>
        <v>#DIV/0!</v>
      </c>
      <c r="F883" s="2" t="s">
        <v>1686</v>
      </c>
      <c r="G883" s="2">
        <v>3</v>
      </c>
      <c r="H883" s="2" t="s">
        <v>51</v>
      </c>
      <c r="I883" s="2">
        <f t="shared" si="13"/>
        <v>18000</v>
      </c>
      <c r="J883" s="2"/>
      <c r="K883" s="2"/>
      <c r="L883" s="2"/>
      <c r="M883" s="2"/>
      <c r="N883" s="2"/>
      <c r="O883" s="2">
        <v>322</v>
      </c>
      <c r="P883" s="6">
        <v>44693</v>
      </c>
      <c r="Q883" s="6">
        <v>44696</v>
      </c>
      <c r="R883" s="2" t="s">
        <v>1700</v>
      </c>
      <c r="S883" s="2" t="b">
        <v>1</v>
      </c>
      <c r="T883" s="2">
        <v>11834.49</v>
      </c>
    </row>
    <row r="884" spans="1:20" ht="14.25" customHeight="1">
      <c r="A884" s="2" t="s">
        <v>1087</v>
      </c>
      <c r="B884" s="3" t="s">
        <v>1684</v>
      </c>
      <c r="C884" s="3"/>
      <c r="D884" s="2" t="s">
        <v>17</v>
      </c>
      <c r="E884" s="3" t="e">
        <f>SUMIFS('Billing Details'!T:T,'Billing Details'!D:D,'Billing Details'!$J$2,'Billing Details'!B:B,'Billing Details'!C884) * 100/ SUMIFS(I:I,'Billing Details'!D:D,'Billing Details'!$J$2,'Billing Details'!B:B,'Billing Details'!C884)</f>
        <v>#DIV/0!</v>
      </c>
      <c r="F884" s="2">
        <v>3000</v>
      </c>
      <c r="G884" s="2">
        <v>6</v>
      </c>
      <c r="H884" s="2" t="s">
        <v>17</v>
      </c>
      <c r="I884" s="2">
        <f t="shared" si="13"/>
        <v>18000</v>
      </c>
      <c r="J884" s="2"/>
      <c r="K884" s="2"/>
      <c r="L884" s="2"/>
      <c r="M884" s="2"/>
      <c r="N884" s="2"/>
      <c r="O884" s="2">
        <v>471</v>
      </c>
      <c r="P884" s="6">
        <v>45231</v>
      </c>
      <c r="Q884" s="6">
        <v>45236</v>
      </c>
      <c r="R884" s="2" t="s">
        <v>1700</v>
      </c>
      <c r="S884" s="2" t="b">
        <v>1</v>
      </c>
      <c r="T884" s="2">
        <v>13293.48</v>
      </c>
    </row>
    <row r="885" spans="1:20" ht="14.25" customHeight="1">
      <c r="A885" s="2" t="s">
        <v>1088</v>
      </c>
      <c r="B885" s="3" t="s">
        <v>1705</v>
      </c>
      <c r="C885" s="3"/>
      <c r="D885" s="2" t="s">
        <v>11</v>
      </c>
      <c r="E885" s="3" t="e">
        <f>SUMIFS('Billing Details'!T:T,'Billing Details'!D:D,'Billing Details'!$J$2,'Billing Details'!B:B,'Billing Details'!C885) * 100/ SUMIFS(I:I,'Billing Details'!D:D,'Billing Details'!$J$2,'Billing Details'!B:B,'Billing Details'!C885)</f>
        <v>#DIV/0!</v>
      </c>
      <c r="F885" s="2">
        <v>800</v>
      </c>
      <c r="G885" s="2">
        <v>1</v>
      </c>
      <c r="H885" s="2" t="s">
        <v>11</v>
      </c>
      <c r="I885" s="2">
        <f t="shared" si="13"/>
        <v>800</v>
      </c>
      <c r="J885" s="2"/>
      <c r="K885" s="2"/>
      <c r="L885" s="2"/>
      <c r="M885" s="2"/>
      <c r="N885" s="2"/>
      <c r="O885" s="2">
        <v>437</v>
      </c>
      <c r="P885" s="6">
        <v>45345</v>
      </c>
      <c r="Q885" s="6">
        <v>45351</v>
      </c>
      <c r="R885" s="2" t="s">
        <v>1679</v>
      </c>
      <c r="S885" s="2" t="b">
        <v>1</v>
      </c>
      <c r="T885" s="2">
        <v>514.91</v>
      </c>
    </row>
    <row r="886" spans="1:20" ht="14.25" customHeight="1">
      <c r="A886" s="2" t="s">
        <v>1089</v>
      </c>
      <c r="B886" s="3" t="s">
        <v>1694</v>
      </c>
      <c r="C886" s="3"/>
      <c r="D886" s="2" t="s">
        <v>11</v>
      </c>
      <c r="E886" s="3" t="e">
        <f>SUMIFS('Billing Details'!T:T,'Billing Details'!D:D,'Billing Details'!$J$2,'Billing Details'!B:B,'Billing Details'!C886) * 100/ SUMIFS(I:I,'Billing Details'!D:D,'Billing Details'!$J$2,'Billing Details'!B:B,'Billing Details'!C886)</f>
        <v>#DIV/0!</v>
      </c>
      <c r="F886" s="2">
        <v>2000</v>
      </c>
      <c r="G886" s="2">
        <v>6</v>
      </c>
      <c r="H886" s="2" t="s">
        <v>11</v>
      </c>
      <c r="I886" s="2">
        <f t="shared" si="13"/>
        <v>12000</v>
      </c>
      <c r="J886" s="2"/>
      <c r="K886" s="2"/>
      <c r="L886" s="2"/>
      <c r="M886" s="2"/>
      <c r="N886" s="2"/>
      <c r="O886" s="2">
        <v>352</v>
      </c>
      <c r="P886" s="6">
        <v>44557</v>
      </c>
      <c r="Q886" s="6">
        <v>44562</v>
      </c>
      <c r="R886" s="2" t="s">
        <v>1683</v>
      </c>
      <c r="S886" s="2" t="b">
        <v>1</v>
      </c>
      <c r="T886" s="2">
        <v>10234.32</v>
      </c>
    </row>
    <row r="887" spans="1:20" ht="14.25" customHeight="1">
      <c r="A887" s="2" t="s">
        <v>1090</v>
      </c>
      <c r="B887" s="3" t="s">
        <v>1688</v>
      </c>
      <c r="C887" s="3"/>
      <c r="D887" s="2" t="s">
        <v>51</v>
      </c>
      <c r="E887" s="3" t="e">
        <f>SUMIFS('Billing Details'!T:T,'Billing Details'!D:D,'Billing Details'!$J$2,'Billing Details'!B:B,'Billing Details'!C887) * 100/ SUMIFS(I:I,'Billing Details'!D:D,'Billing Details'!$J$2,'Billing Details'!B:B,'Billing Details'!C887)</f>
        <v>#DIV/0!</v>
      </c>
      <c r="F887" s="2">
        <v>10000</v>
      </c>
      <c r="G887" s="2">
        <v>3</v>
      </c>
      <c r="H887" s="2" t="s">
        <v>51</v>
      </c>
      <c r="I887" s="2">
        <f t="shared" si="13"/>
        <v>30000</v>
      </c>
      <c r="J887" s="2"/>
      <c r="K887" s="2"/>
      <c r="L887" s="2"/>
      <c r="M887" s="2"/>
      <c r="N887" s="2"/>
      <c r="O887" s="2">
        <v>320</v>
      </c>
      <c r="P887" s="6">
        <v>43625</v>
      </c>
      <c r="Q887" s="6">
        <v>43628</v>
      </c>
      <c r="R887" s="2" t="s">
        <v>1700</v>
      </c>
      <c r="S887" s="2" t="b">
        <v>1</v>
      </c>
      <c r="T887" s="2">
        <v>20923.170000000002</v>
      </c>
    </row>
    <row r="888" spans="1:20" ht="14.25" customHeight="1">
      <c r="A888" s="2" t="s">
        <v>1091</v>
      </c>
      <c r="B888" s="3" t="s">
        <v>1691</v>
      </c>
      <c r="C888" s="3"/>
      <c r="D888" s="2" t="s">
        <v>51</v>
      </c>
      <c r="E888" s="3" t="e">
        <f>SUMIFS('Billing Details'!T:T,'Billing Details'!D:D,'Billing Details'!$J$2,'Billing Details'!B:B,'Billing Details'!C888) * 100/ SUMIFS(I:I,'Billing Details'!D:D,'Billing Details'!$J$2,'Billing Details'!B:B,'Billing Details'!C888)</f>
        <v>#DIV/0!</v>
      </c>
      <c r="F888" s="2">
        <v>25000</v>
      </c>
      <c r="G888" s="2">
        <v>8</v>
      </c>
      <c r="H888" s="2" t="s">
        <v>51</v>
      </c>
      <c r="I888" s="2">
        <f t="shared" si="13"/>
        <v>200000</v>
      </c>
      <c r="J888" s="2"/>
      <c r="K888" s="2"/>
      <c r="L888" s="2"/>
      <c r="M888" s="2"/>
      <c r="N888" s="2"/>
      <c r="O888" s="2">
        <v>273</v>
      </c>
      <c r="P888" s="6">
        <v>44366</v>
      </c>
      <c r="Q888" s="6">
        <v>44368</v>
      </c>
      <c r="R888" s="2" t="s">
        <v>1683</v>
      </c>
      <c r="S888" s="2" t="b">
        <v>1</v>
      </c>
      <c r="T888" s="2">
        <v>117180.56</v>
      </c>
    </row>
    <row r="889" spans="1:20" ht="14.25" customHeight="1">
      <c r="A889" s="2" t="s">
        <v>1092</v>
      </c>
      <c r="B889" s="3" t="s">
        <v>1697</v>
      </c>
      <c r="C889" s="3"/>
      <c r="D889" s="2" t="s">
        <v>51</v>
      </c>
      <c r="E889" s="3" t="e">
        <f>SUMIFS('Billing Details'!T:T,'Billing Details'!D:D,'Billing Details'!$J$2,'Billing Details'!B:B,'Billing Details'!C889) * 100/ SUMIFS(I:I,'Billing Details'!D:D,'Billing Details'!$J$2,'Billing Details'!B:B,'Billing Details'!C889)</f>
        <v>#DIV/0!</v>
      </c>
      <c r="F889" s="2" t="s">
        <v>1708</v>
      </c>
      <c r="G889" s="2">
        <v>15</v>
      </c>
      <c r="H889" s="2" t="s">
        <v>51</v>
      </c>
      <c r="I889" s="2">
        <f t="shared" si="13"/>
        <v>300000</v>
      </c>
      <c r="J889" s="2"/>
      <c r="K889" s="2"/>
      <c r="L889" s="2"/>
      <c r="M889" s="2"/>
      <c r="N889" s="2"/>
      <c r="O889" s="2">
        <v>428</v>
      </c>
      <c r="P889" s="6">
        <v>44016</v>
      </c>
      <c r="Q889" s="6">
        <v>44022</v>
      </c>
      <c r="R889" s="2" t="s">
        <v>1679</v>
      </c>
      <c r="S889" s="2" t="b">
        <v>1</v>
      </c>
      <c r="T889" s="2">
        <v>205470.9</v>
      </c>
    </row>
    <row r="890" spans="1:20" ht="14.25" customHeight="1">
      <c r="A890" s="2" t="s">
        <v>1093</v>
      </c>
      <c r="B890" s="3" t="s">
        <v>1689</v>
      </c>
      <c r="C890" s="3"/>
      <c r="D890" s="2" t="s">
        <v>11</v>
      </c>
      <c r="E890" s="3" t="e">
        <f>SUMIFS('Billing Details'!T:T,'Billing Details'!D:D,'Billing Details'!$J$2,'Billing Details'!B:B,'Billing Details'!C890) * 100/ SUMIFS(I:I,'Billing Details'!D:D,'Billing Details'!$J$2,'Billing Details'!B:B,'Billing Details'!C890)</f>
        <v>#DIV/0!</v>
      </c>
      <c r="F890" s="2">
        <v>18000</v>
      </c>
      <c r="G890" s="2">
        <v>4</v>
      </c>
      <c r="H890" s="2" t="s">
        <v>11</v>
      </c>
      <c r="I890" s="2">
        <f t="shared" si="13"/>
        <v>72000</v>
      </c>
      <c r="J890" s="2"/>
      <c r="K890" s="2"/>
      <c r="L890" s="2"/>
      <c r="M890" s="2"/>
      <c r="N890" s="2"/>
      <c r="O890" s="2">
        <v>445</v>
      </c>
      <c r="P890" s="6">
        <v>45342</v>
      </c>
      <c r="Q890" s="6">
        <v>45345</v>
      </c>
      <c r="R890" s="2" t="s">
        <v>1700</v>
      </c>
      <c r="S890" s="2" t="b">
        <v>1</v>
      </c>
      <c r="T890" s="2">
        <v>39537.440000000002</v>
      </c>
    </row>
    <row r="891" spans="1:20" ht="14.25" customHeight="1">
      <c r="A891" s="2" t="s">
        <v>1094</v>
      </c>
      <c r="B891" s="3" t="s">
        <v>1697</v>
      </c>
      <c r="C891" s="3"/>
      <c r="D891" s="2" t="s">
        <v>51</v>
      </c>
      <c r="E891" s="3" t="e">
        <f>SUMIFS('Billing Details'!T:T,'Billing Details'!D:D,'Billing Details'!$J$2,'Billing Details'!B:B,'Billing Details'!C891) * 100/ SUMIFS(I:I,'Billing Details'!D:D,'Billing Details'!$J$2,'Billing Details'!B:B,'Billing Details'!C891)</f>
        <v>#DIV/0!</v>
      </c>
      <c r="F891" s="2">
        <v>20000</v>
      </c>
      <c r="G891" s="2">
        <v>12</v>
      </c>
      <c r="H891" s="2" t="s">
        <v>51</v>
      </c>
      <c r="I891" s="2">
        <f t="shared" si="13"/>
        <v>240000</v>
      </c>
      <c r="J891" s="2"/>
      <c r="K891" s="2"/>
      <c r="L891" s="2"/>
      <c r="M891" s="2"/>
      <c r="N891" s="2"/>
      <c r="O891" s="2">
        <v>194</v>
      </c>
      <c r="P891" s="6">
        <v>44799</v>
      </c>
      <c r="Q891" s="6">
        <v>44801</v>
      </c>
      <c r="S891" s="2" t="b">
        <v>0</v>
      </c>
      <c r="T891" s="2" t="s">
        <v>1681</v>
      </c>
    </row>
    <row r="892" spans="1:20" ht="14.25" customHeight="1">
      <c r="A892" s="2" t="s">
        <v>1096</v>
      </c>
      <c r="B892" s="3" t="s">
        <v>1705</v>
      </c>
      <c r="C892" s="3"/>
      <c r="D892" s="2" t="s">
        <v>17</v>
      </c>
      <c r="E892" s="3" t="e">
        <f>SUMIFS('Billing Details'!T:T,'Billing Details'!D:D,'Billing Details'!$J$2,'Billing Details'!B:B,'Billing Details'!C892) * 100/ SUMIFS(I:I,'Billing Details'!D:D,'Billing Details'!$J$2,'Billing Details'!B:B,'Billing Details'!C892)</f>
        <v>#DIV/0!</v>
      </c>
      <c r="F892" s="2">
        <v>800</v>
      </c>
      <c r="G892" s="2">
        <v>2</v>
      </c>
      <c r="H892" s="2" t="s">
        <v>17</v>
      </c>
      <c r="I892" s="2">
        <f t="shared" si="13"/>
        <v>1600</v>
      </c>
      <c r="J892" s="2"/>
      <c r="K892" s="2"/>
      <c r="L892" s="2"/>
      <c r="M892" s="2"/>
      <c r="N892" s="2"/>
      <c r="O892" s="2">
        <v>141</v>
      </c>
      <c r="P892" s="6">
        <v>43713</v>
      </c>
      <c r="Q892" s="6">
        <v>43715</v>
      </c>
      <c r="R892" s="2" t="s">
        <v>1679</v>
      </c>
      <c r="S892" s="2" t="b">
        <v>1</v>
      </c>
      <c r="T892" s="2">
        <v>946.72</v>
      </c>
    </row>
    <row r="893" spans="1:20" ht="14.25" customHeight="1">
      <c r="A893" s="2" t="s">
        <v>1097</v>
      </c>
      <c r="B893" s="3" t="s">
        <v>1688</v>
      </c>
      <c r="C893" s="3"/>
      <c r="D893" s="2" t="s">
        <v>29</v>
      </c>
      <c r="E893" s="3" t="e">
        <f>SUMIFS('Billing Details'!T:T,'Billing Details'!D:D,'Billing Details'!$J$2,'Billing Details'!B:B,'Billing Details'!C893) * 100/ SUMIFS(I:I,'Billing Details'!D:D,'Billing Details'!$J$2,'Billing Details'!B:B,'Billing Details'!C893)</f>
        <v>#DIV/0!</v>
      </c>
      <c r="F893" s="2" t="s">
        <v>1703</v>
      </c>
      <c r="G893" s="2">
        <v>4</v>
      </c>
      <c r="H893" s="2" t="s">
        <v>29</v>
      </c>
      <c r="I893" s="2">
        <f t="shared" si="13"/>
        <v>40000</v>
      </c>
      <c r="J893" s="2"/>
      <c r="K893" s="2"/>
      <c r="L893" s="2"/>
      <c r="M893" s="2"/>
      <c r="N893" s="2"/>
      <c r="O893" s="2">
        <v>132</v>
      </c>
      <c r="P893" s="6">
        <v>45010</v>
      </c>
      <c r="Q893" s="6">
        <v>45013</v>
      </c>
      <c r="R893" s="2" t="s">
        <v>1679</v>
      </c>
      <c r="S893" s="2" t="b">
        <v>1</v>
      </c>
      <c r="T893" s="2">
        <v>32585.24</v>
      </c>
    </row>
    <row r="894" spans="1:20" ht="14.25" customHeight="1">
      <c r="A894" s="2" t="s">
        <v>1099</v>
      </c>
      <c r="B894" s="3" t="s">
        <v>1678</v>
      </c>
      <c r="C894" s="3"/>
      <c r="D894" s="2" t="s">
        <v>11</v>
      </c>
      <c r="E894" s="3" t="e">
        <f>SUMIFS('Billing Details'!T:T,'Billing Details'!D:D,'Billing Details'!$J$2,'Billing Details'!B:B,'Billing Details'!C894) * 100/ SUMIFS(I:I,'Billing Details'!D:D,'Billing Details'!$J$2,'Billing Details'!B:B,'Billing Details'!C894)</f>
        <v>#DIV/0!</v>
      </c>
      <c r="F894" s="2">
        <v>12000</v>
      </c>
      <c r="G894" s="2">
        <v>5</v>
      </c>
      <c r="H894" s="2" t="s">
        <v>11</v>
      </c>
      <c r="I894" s="2">
        <f t="shared" si="13"/>
        <v>60000</v>
      </c>
      <c r="J894" s="2"/>
      <c r="K894" s="2"/>
      <c r="L894" s="2"/>
      <c r="M894" s="2"/>
      <c r="N894" s="2"/>
      <c r="O894" s="2">
        <v>363</v>
      </c>
      <c r="P894" s="6">
        <v>43852</v>
      </c>
      <c r="Q894" s="6">
        <v>43856</v>
      </c>
      <c r="R894" s="2" t="s">
        <v>1683</v>
      </c>
      <c r="S894" s="2" t="b">
        <v>1</v>
      </c>
      <c r="T894" s="2">
        <v>31314.45</v>
      </c>
    </row>
    <row r="895" spans="1:20" ht="14.25" customHeight="1">
      <c r="A895" s="2" t="s">
        <v>1100</v>
      </c>
      <c r="B895" s="3" t="s">
        <v>1684</v>
      </c>
      <c r="C895" s="3"/>
      <c r="D895" s="2" t="s">
        <v>11</v>
      </c>
      <c r="E895" s="3" t="e">
        <f>SUMIFS('Billing Details'!T:T,'Billing Details'!D:D,'Billing Details'!$J$2,'Billing Details'!B:B,'Billing Details'!C895) * 100/ SUMIFS(I:I,'Billing Details'!D:D,'Billing Details'!$J$2,'Billing Details'!B:B,'Billing Details'!C895)</f>
        <v>#DIV/0!</v>
      </c>
      <c r="F895" s="2">
        <v>3000</v>
      </c>
      <c r="G895" s="2">
        <v>6</v>
      </c>
      <c r="H895" s="2" t="s">
        <v>11</v>
      </c>
      <c r="I895" s="2">
        <f t="shared" si="13"/>
        <v>18000</v>
      </c>
      <c r="J895" s="2"/>
      <c r="K895" s="2"/>
      <c r="L895" s="2"/>
      <c r="M895" s="2"/>
      <c r="N895" s="2"/>
      <c r="O895" s="2">
        <v>222</v>
      </c>
      <c r="P895" s="6">
        <v>44984</v>
      </c>
      <c r="Q895" s="6">
        <v>44987</v>
      </c>
      <c r="R895" s="2" t="s">
        <v>1685</v>
      </c>
      <c r="S895" s="2" t="b">
        <v>1</v>
      </c>
      <c r="T895" s="2">
        <v>15437.099999999999</v>
      </c>
    </row>
    <row r="896" spans="1:20" ht="14.25" customHeight="1">
      <c r="A896" s="2" t="s">
        <v>1101</v>
      </c>
      <c r="B896" s="3" t="s">
        <v>1692</v>
      </c>
      <c r="C896" s="3"/>
      <c r="D896" s="2" t="s">
        <v>11</v>
      </c>
      <c r="E896" s="3" t="e">
        <f>SUMIFS('Billing Details'!T:T,'Billing Details'!D:D,'Billing Details'!$J$2,'Billing Details'!B:B,'Billing Details'!C896) * 100/ SUMIFS(I:I,'Billing Details'!D:D,'Billing Details'!$J$2,'Billing Details'!B:B,'Billing Details'!C896)</f>
        <v>#DIV/0!</v>
      </c>
      <c r="F896" s="2">
        <v>8000</v>
      </c>
      <c r="G896" s="2">
        <v>3</v>
      </c>
      <c r="H896" s="2" t="s">
        <v>11</v>
      </c>
      <c r="I896" s="2">
        <f t="shared" si="13"/>
        <v>24000</v>
      </c>
      <c r="J896" s="2"/>
      <c r="K896" s="2"/>
      <c r="L896" s="2"/>
      <c r="M896" s="2"/>
      <c r="N896" s="2"/>
      <c r="O896" s="2">
        <v>291</v>
      </c>
      <c r="P896" s="6">
        <v>44538</v>
      </c>
      <c r="Q896" s="6">
        <v>44542</v>
      </c>
      <c r="R896" s="2" t="s">
        <v>1696</v>
      </c>
      <c r="S896" s="2" t="b">
        <v>1</v>
      </c>
      <c r="T896" s="2">
        <v>13478.699999999999</v>
      </c>
    </row>
    <row r="897" spans="1:20" ht="14.25" customHeight="1">
      <c r="A897" s="2" t="s">
        <v>1102</v>
      </c>
      <c r="B897" s="3" t="s">
        <v>1697</v>
      </c>
      <c r="C897" s="3"/>
      <c r="D897" s="2" t="s">
        <v>17</v>
      </c>
      <c r="E897" s="3" t="e">
        <f>SUMIFS('Billing Details'!T:T,'Billing Details'!D:D,'Billing Details'!$J$2,'Billing Details'!B:B,'Billing Details'!C897) * 100/ SUMIFS(I:I,'Billing Details'!D:D,'Billing Details'!$J$2,'Billing Details'!B:B,'Billing Details'!C897)</f>
        <v>#DIV/0!</v>
      </c>
      <c r="F897" s="2">
        <v>20000</v>
      </c>
      <c r="G897" s="2">
        <v>12</v>
      </c>
      <c r="H897" s="2" t="s">
        <v>17</v>
      </c>
      <c r="I897" s="2">
        <f t="shared" si="13"/>
        <v>240000</v>
      </c>
      <c r="J897" s="2"/>
      <c r="K897" s="2"/>
      <c r="L897" s="2"/>
      <c r="M897" s="2"/>
      <c r="N897" s="2"/>
      <c r="O897" s="2">
        <v>149</v>
      </c>
      <c r="P897" s="6">
        <v>44775</v>
      </c>
      <c r="Q897" s="6">
        <v>44778</v>
      </c>
      <c r="R897" s="2" t="s">
        <v>1679</v>
      </c>
      <c r="S897" s="2" t="b">
        <v>1</v>
      </c>
      <c r="T897" s="2">
        <v>170806.2</v>
      </c>
    </row>
    <row r="898" spans="1:20" ht="14.25" customHeight="1">
      <c r="A898" s="2" t="s">
        <v>1103</v>
      </c>
      <c r="B898" s="3" t="s">
        <v>1678</v>
      </c>
      <c r="C898" s="3"/>
      <c r="D898" s="2" t="s">
        <v>17</v>
      </c>
      <c r="E898" s="3" t="e">
        <f>SUMIFS('Billing Details'!T:T,'Billing Details'!D:D,'Billing Details'!$J$2,'Billing Details'!B:B,'Billing Details'!C898) * 100/ SUMIFS(I:I,'Billing Details'!D:D,'Billing Details'!$J$2,'Billing Details'!B:B,'Billing Details'!C898)</f>
        <v>#DIV/0!</v>
      </c>
      <c r="F898" s="2">
        <v>12000</v>
      </c>
      <c r="G898" s="2">
        <v>5</v>
      </c>
      <c r="H898" s="2" t="s">
        <v>17</v>
      </c>
      <c r="I898" s="2">
        <f t="shared" si="13"/>
        <v>60000</v>
      </c>
      <c r="J898" s="2"/>
      <c r="K898" s="2"/>
      <c r="L898" s="2"/>
      <c r="M898" s="2"/>
      <c r="N898" s="2"/>
      <c r="O898" s="2">
        <v>422</v>
      </c>
      <c r="P898" s="6">
        <v>44778</v>
      </c>
      <c r="Q898" s="6">
        <v>44781</v>
      </c>
      <c r="S898" s="2" t="b">
        <v>0</v>
      </c>
      <c r="T898" s="2" t="s">
        <v>1681</v>
      </c>
    </row>
    <row r="899" spans="1:20" ht="14.25" customHeight="1">
      <c r="A899" s="2" t="s">
        <v>1104</v>
      </c>
      <c r="B899" s="3" t="s">
        <v>1689</v>
      </c>
      <c r="C899" s="3"/>
      <c r="D899" s="2" t="s">
        <v>29</v>
      </c>
      <c r="E899" s="3" t="e">
        <f>SUMIFS('Billing Details'!T:T,'Billing Details'!D:D,'Billing Details'!$J$2,'Billing Details'!B:B,'Billing Details'!C899) * 100/ SUMIFS(I:I,'Billing Details'!D:D,'Billing Details'!$J$2,'Billing Details'!B:B,'Billing Details'!C899)</f>
        <v>#DIV/0!</v>
      </c>
      <c r="F899" s="2">
        <v>18000</v>
      </c>
      <c r="G899" s="2">
        <v>5</v>
      </c>
      <c r="H899" s="2" t="s">
        <v>29</v>
      </c>
      <c r="I899" s="2">
        <f t="shared" ref="I899:I962" si="14">F899*G899</f>
        <v>90000</v>
      </c>
      <c r="J899" s="2"/>
      <c r="K899" s="2"/>
      <c r="L899" s="2"/>
      <c r="M899" s="2"/>
      <c r="N899" s="2"/>
      <c r="O899" s="2">
        <v>407</v>
      </c>
      <c r="P899" s="6">
        <v>43934</v>
      </c>
      <c r="Q899" s="6">
        <v>43936</v>
      </c>
      <c r="R899" s="2" t="s">
        <v>1685</v>
      </c>
      <c r="S899" s="2" t="b">
        <v>1</v>
      </c>
      <c r="T899" s="2">
        <v>52313.149999999994</v>
      </c>
    </row>
    <row r="900" spans="1:20" ht="14.25" customHeight="1">
      <c r="A900" s="2" t="s">
        <v>1105</v>
      </c>
      <c r="B900" s="3" t="s">
        <v>1705</v>
      </c>
      <c r="C900" s="3"/>
      <c r="D900" s="2" t="s">
        <v>11</v>
      </c>
      <c r="E900" s="3" t="e">
        <f>SUMIFS('Billing Details'!T:T,'Billing Details'!D:D,'Billing Details'!$J$2,'Billing Details'!B:B,'Billing Details'!C900) * 100/ SUMIFS(I:I,'Billing Details'!D:D,'Billing Details'!$J$2,'Billing Details'!B:B,'Billing Details'!C900)</f>
        <v>#DIV/0!</v>
      </c>
      <c r="F900" s="2">
        <v>800</v>
      </c>
      <c r="G900" s="2">
        <v>1</v>
      </c>
      <c r="H900" s="2" t="s">
        <v>11</v>
      </c>
      <c r="I900" s="2">
        <f t="shared" si="14"/>
        <v>800</v>
      </c>
      <c r="J900" s="2"/>
      <c r="K900" s="2"/>
      <c r="L900" s="2"/>
      <c r="M900" s="2"/>
      <c r="N900" s="2"/>
      <c r="O900" s="2">
        <v>371</v>
      </c>
      <c r="P900" s="6">
        <v>45105</v>
      </c>
      <c r="Q900" s="6">
        <v>45108</v>
      </c>
      <c r="R900" s="2" t="s">
        <v>1683</v>
      </c>
      <c r="S900" s="2" t="b">
        <v>1</v>
      </c>
      <c r="T900" s="2">
        <v>629.91</v>
      </c>
    </row>
    <row r="901" spans="1:20" ht="14.25" customHeight="1">
      <c r="A901" s="2" t="s">
        <v>1106</v>
      </c>
      <c r="B901" s="3" t="s">
        <v>1689</v>
      </c>
      <c r="C901" s="3"/>
      <c r="D901" s="2" t="s">
        <v>51</v>
      </c>
      <c r="E901" s="3" t="e">
        <f>SUMIFS('Billing Details'!T:T,'Billing Details'!D:D,'Billing Details'!$J$2,'Billing Details'!B:B,'Billing Details'!C901) * 100/ SUMIFS(I:I,'Billing Details'!D:D,'Billing Details'!$J$2,'Billing Details'!B:B,'Billing Details'!C901)</f>
        <v>#DIV/0!</v>
      </c>
      <c r="F901" s="2">
        <v>18000</v>
      </c>
      <c r="G901" s="2">
        <v>5</v>
      </c>
      <c r="H901" s="2" t="s">
        <v>51</v>
      </c>
      <c r="I901" s="2">
        <f t="shared" si="14"/>
        <v>90000</v>
      </c>
      <c r="J901" s="2"/>
      <c r="K901" s="2"/>
      <c r="L901" s="2"/>
      <c r="M901" s="2"/>
      <c r="N901" s="2"/>
      <c r="O901" s="2">
        <v>223</v>
      </c>
      <c r="P901" s="6">
        <v>45097</v>
      </c>
      <c r="Q901" s="6">
        <v>45101</v>
      </c>
      <c r="S901" s="2" t="b">
        <v>0</v>
      </c>
      <c r="T901" s="2" t="s">
        <v>1681</v>
      </c>
    </row>
    <row r="902" spans="1:20" ht="14.25" customHeight="1">
      <c r="A902" s="2" t="s">
        <v>1107</v>
      </c>
      <c r="B902" s="3" t="s">
        <v>1707</v>
      </c>
      <c r="C902" s="3"/>
      <c r="D902" s="2" t="s">
        <v>29</v>
      </c>
      <c r="E902" s="3" t="e">
        <f>SUMIFS('Billing Details'!T:T,'Billing Details'!D:D,'Billing Details'!$J$2,'Billing Details'!B:B,'Billing Details'!C902) * 100/ SUMIFS(I:I,'Billing Details'!D:D,'Billing Details'!$J$2,'Billing Details'!B:B,'Billing Details'!C902)</f>
        <v>#DIV/0!</v>
      </c>
      <c r="F902" s="2">
        <v>100</v>
      </c>
      <c r="G902" s="2">
        <v>1</v>
      </c>
      <c r="H902" s="2" t="s">
        <v>29</v>
      </c>
      <c r="I902" s="2">
        <f t="shared" si="14"/>
        <v>100</v>
      </c>
      <c r="J902" s="2"/>
      <c r="K902" s="2"/>
      <c r="L902" s="2"/>
      <c r="M902" s="2"/>
      <c r="N902" s="2"/>
      <c r="O902" s="2">
        <v>334</v>
      </c>
      <c r="P902" s="6">
        <v>44822</v>
      </c>
      <c r="Q902" s="6">
        <v>44827</v>
      </c>
      <c r="R902" s="2" t="s">
        <v>1696</v>
      </c>
      <c r="S902" s="2" t="b">
        <v>1</v>
      </c>
      <c r="T902" s="2">
        <v>67.22</v>
      </c>
    </row>
    <row r="903" spans="1:20" ht="14.25" customHeight="1">
      <c r="A903" s="2" t="s">
        <v>1108</v>
      </c>
      <c r="B903" s="3" t="s">
        <v>1692</v>
      </c>
      <c r="C903" s="3"/>
      <c r="D903" s="2" t="s">
        <v>17</v>
      </c>
      <c r="E903" s="3" t="e">
        <f>SUMIFS('Billing Details'!T:T,'Billing Details'!D:D,'Billing Details'!$J$2,'Billing Details'!B:B,'Billing Details'!C903) * 100/ SUMIFS(I:I,'Billing Details'!D:D,'Billing Details'!$J$2,'Billing Details'!B:B,'Billing Details'!C903)</f>
        <v>#DIV/0!</v>
      </c>
      <c r="F903" s="2">
        <v>8000</v>
      </c>
      <c r="G903" s="2">
        <v>4</v>
      </c>
      <c r="H903" s="2" t="s">
        <v>17</v>
      </c>
      <c r="I903" s="2">
        <f t="shared" si="14"/>
        <v>32000</v>
      </c>
      <c r="J903" s="2"/>
      <c r="K903" s="2"/>
      <c r="L903" s="2"/>
      <c r="M903" s="2"/>
      <c r="N903" s="2"/>
      <c r="O903" s="2">
        <v>385</v>
      </c>
      <c r="P903" s="6">
        <v>43831</v>
      </c>
      <c r="Q903" s="6">
        <v>43834</v>
      </c>
      <c r="R903" s="2" t="s">
        <v>1700</v>
      </c>
      <c r="S903" s="2" t="b">
        <v>1</v>
      </c>
      <c r="T903" s="2">
        <v>24100.36</v>
      </c>
    </row>
    <row r="904" spans="1:20" ht="14.25" customHeight="1">
      <c r="A904" s="2" t="s">
        <v>1109</v>
      </c>
      <c r="B904" s="3" t="s">
        <v>1684</v>
      </c>
      <c r="C904" s="3"/>
      <c r="D904" s="2" t="s">
        <v>51</v>
      </c>
      <c r="E904" s="3" t="e">
        <f>SUMIFS('Billing Details'!T:T,'Billing Details'!D:D,'Billing Details'!$J$2,'Billing Details'!B:B,'Billing Details'!C904) * 100/ SUMIFS(I:I,'Billing Details'!D:D,'Billing Details'!$J$2,'Billing Details'!B:B,'Billing Details'!C904)</f>
        <v>#DIV/0!</v>
      </c>
      <c r="F904" s="2">
        <v>3000</v>
      </c>
      <c r="G904" s="2">
        <v>7</v>
      </c>
      <c r="H904" s="2" t="s">
        <v>51</v>
      </c>
      <c r="I904" s="2">
        <f t="shared" si="14"/>
        <v>21000</v>
      </c>
      <c r="J904" s="2"/>
      <c r="K904" s="2"/>
      <c r="L904" s="2"/>
      <c r="M904" s="2"/>
      <c r="N904" s="2"/>
      <c r="O904" s="2">
        <v>102</v>
      </c>
      <c r="P904" s="6">
        <v>44949</v>
      </c>
      <c r="Q904" s="6">
        <v>44953</v>
      </c>
      <c r="R904" s="2" t="s">
        <v>1696</v>
      </c>
      <c r="S904" s="2" t="b">
        <v>1</v>
      </c>
      <c r="T904" s="2">
        <v>17648.539999999997</v>
      </c>
    </row>
    <row r="905" spans="1:20" ht="14.25" customHeight="1">
      <c r="A905" s="2" t="s">
        <v>1111</v>
      </c>
      <c r="B905" s="3" t="s">
        <v>1678</v>
      </c>
      <c r="C905" s="3"/>
      <c r="D905" s="2" t="s">
        <v>17</v>
      </c>
      <c r="E905" s="3" t="e">
        <f>SUMIFS('Billing Details'!T:T,'Billing Details'!D:D,'Billing Details'!$J$2,'Billing Details'!B:B,'Billing Details'!C905) * 100/ SUMIFS(I:I,'Billing Details'!D:D,'Billing Details'!$J$2,'Billing Details'!B:B,'Billing Details'!C905)</f>
        <v>#DIV/0!</v>
      </c>
      <c r="F905" s="2">
        <v>12000</v>
      </c>
      <c r="G905" s="2">
        <v>5</v>
      </c>
      <c r="H905" s="2" t="s">
        <v>17</v>
      </c>
      <c r="I905" s="2">
        <f t="shared" si="14"/>
        <v>60000</v>
      </c>
      <c r="J905" s="2"/>
      <c r="K905" s="2"/>
      <c r="L905" s="2"/>
      <c r="M905" s="2"/>
      <c r="N905" s="2"/>
      <c r="O905" s="2">
        <v>419</v>
      </c>
      <c r="P905" s="6">
        <v>44497</v>
      </c>
      <c r="Q905" s="6">
        <v>44499</v>
      </c>
      <c r="R905" s="2" t="s">
        <v>1700</v>
      </c>
      <c r="S905" s="2" t="b">
        <v>1</v>
      </c>
      <c r="T905" s="2">
        <v>34967.399999999994</v>
      </c>
    </row>
    <row r="906" spans="1:20" ht="14.25" customHeight="1">
      <c r="A906" s="2" t="s">
        <v>1112</v>
      </c>
      <c r="B906" s="3" t="s">
        <v>1682</v>
      </c>
      <c r="C906" s="3"/>
      <c r="D906" s="2" t="s">
        <v>17</v>
      </c>
      <c r="E906" s="3" t="e">
        <f>SUMIFS('Billing Details'!T:T,'Billing Details'!D:D,'Billing Details'!$J$2,'Billing Details'!B:B,'Billing Details'!C906) * 100/ SUMIFS(I:I,'Billing Details'!D:D,'Billing Details'!$J$2,'Billing Details'!B:B,'Billing Details'!C906)</f>
        <v>#DIV/0!</v>
      </c>
      <c r="F906" s="2" t="s">
        <v>1686</v>
      </c>
      <c r="G906" s="2">
        <v>3</v>
      </c>
      <c r="H906" s="2" t="s">
        <v>17</v>
      </c>
      <c r="I906" s="2">
        <f t="shared" si="14"/>
        <v>18000</v>
      </c>
      <c r="J906" s="2"/>
      <c r="K906" s="2"/>
      <c r="L906" s="2"/>
      <c r="M906" s="2"/>
      <c r="N906" s="2"/>
      <c r="O906" s="2">
        <v>479</v>
      </c>
      <c r="P906" s="6">
        <v>44434</v>
      </c>
      <c r="Q906" s="6">
        <v>44436</v>
      </c>
      <c r="S906" s="2" t="b">
        <v>0</v>
      </c>
      <c r="T906" s="2" t="s">
        <v>1681</v>
      </c>
    </row>
    <row r="907" spans="1:20" ht="14.25" customHeight="1">
      <c r="A907" s="2" t="s">
        <v>1113</v>
      </c>
      <c r="B907" s="3" t="s">
        <v>1684</v>
      </c>
      <c r="C907" s="3"/>
      <c r="D907" s="2" t="s">
        <v>11</v>
      </c>
      <c r="E907" s="3" t="e">
        <f>SUMIFS('Billing Details'!T:T,'Billing Details'!D:D,'Billing Details'!$J$2,'Billing Details'!B:B,'Billing Details'!C907) * 100/ SUMIFS(I:I,'Billing Details'!D:D,'Billing Details'!$J$2,'Billing Details'!B:B,'Billing Details'!C907)</f>
        <v>#DIV/0!</v>
      </c>
      <c r="F907" s="2" t="s">
        <v>1702</v>
      </c>
      <c r="G907" s="2">
        <v>7</v>
      </c>
      <c r="H907" s="2" t="s">
        <v>11</v>
      </c>
      <c r="I907" s="2">
        <f t="shared" si="14"/>
        <v>21000</v>
      </c>
      <c r="J907" s="2"/>
      <c r="K907" s="2"/>
      <c r="L907" s="2"/>
      <c r="M907" s="2"/>
      <c r="N907" s="2"/>
      <c r="O907" s="2">
        <v>245</v>
      </c>
      <c r="P907" s="6">
        <v>44527</v>
      </c>
      <c r="Q907" s="6">
        <v>44532</v>
      </c>
      <c r="R907" s="2" t="s">
        <v>1679</v>
      </c>
      <c r="S907" s="2" t="b">
        <v>1</v>
      </c>
      <c r="T907" s="2">
        <v>14326.13</v>
      </c>
    </row>
    <row r="908" spans="1:20" ht="14.25" customHeight="1">
      <c r="A908" s="2" t="s">
        <v>1114</v>
      </c>
      <c r="B908" s="3" t="s">
        <v>1693</v>
      </c>
      <c r="C908" s="3"/>
      <c r="D908" s="2" t="s">
        <v>29</v>
      </c>
      <c r="E908" s="3" t="e">
        <f>SUMIFS('Billing Details'!T:T,'Billing Details'!D:D,'Billing Details'!$J$2,'Billing Details'!B:B,'Billing Details'!C908) * 100/ SUMIFS(I:I,'Billing Details'!D:D,'Billing Details'!$J$2,'Billing Details'!B:B,'Billing Details'!C908)</f>
        <v>#DIV/0!</v>
      </c>
      <c r="F908" s="2">
        <v>15000</v>
      </c>
      <c r="G908" s="2">
        <v>3</v>
      </c>
      <c r="H908" s="2" t="s">
        <v>29</v>
      </c>
      <c r="I908" s="2">
        <f t="shared" si="14"/>
        <v>45000</v>
      </c>
      <c r="J908" s="2"/>
      <c r="K908" s="2"/>
      <c r="L908" s="2"/>
      <c r="M908" s="2"/>
      <c r="N908" s="2"/>
      <c r="O908" s="2">
        <v>269</v>
      </c>
      <c r="P908" s="6">
        <v>44767</v>
      </c>
      <c r="Q908" s="6">
        <v>44772</v>
      </c>
      <c r="R908" s="2" t="s">
        <v>1685</v>
      </c>
      <c r="S908" s="2" t="b">
        <v>1</v>
      </c>
      <c r="T908" s="2">
        <v>29029.98</v>
      </c>
    </row>
    <row r="909" spans="1:20" ht="14.25" customHeight="1">
      <c r="A909" s="2" t="s">
        <v>1115</v>
      </c>
      <c r="B909" s="3" t="s">
        <v>1705</v>
      </c>
      <c r="C909" s="3"/>
      <c r="D909" s="2" t="s">
        <v>29</v>
      </c>
      <c r="E909" s="3" t="e">
        <f>SUMIFS('Billing Details'!T:T,'Billing Details'!D:D,'Billing Details'!$J$2,'Billing Details'!B:B,'Billing Details'!C909) * 100/ SUMIFS(I:I,'Billing Details'!D:D,'Billing Details'!$J$2,'Billing Details'!B:B,'Billing Details'!C909)</f>
        <v>#DIV/0!</v>
      </c>
      <c r="F909" s="2">
        <v>800</v>
      </c>
      <c r="G909" s="2">
        <v>1</v>
      </c>
      <c r="H909" s="2" t="s">
        <v>29</v>
      </c>
      <c r="I909" s="2">
        <f t="shared" si="14"/>
        <v>800</v>
      </c>
      <c r="J909" s="2"/>
      <c r="K909" s="2"/>
      <c r="L909" s="2"/>
      <c r="M909" s="2"/>
      <c r="N909" s="2"/>
      <c r="O909" s="2">
        <v>416</v>
      </c>
      <c r="P909" s="6">
        <v>44418</v>
      </c>
      <c r="Q909" s="6">
        <v>44423</v>
      </c>
      <c r="S909" s="2" t="b">
        <v>0</v>
      </c>
      <c r="T909" s="2" t="s">
        <v>1681</v>
      </c>
    </row>
    <row r="910" spans="1:20" ht="14.25" customHeight="1">
      <c r="A910" s="2" t="s">
        <v>1116</v>
      </c>
      <c r="B910" s="3" t="s">
        <v>1689</v>
      </c>
      <c r="C910" s="3"/>
      <c r="D910" s="2" t="s">
        <v>17</v>
      </c>
      <c r="E910" s="3" t="e">
        <f>SUMIFS('Billing Details'!T:T,'Billing Details'!D:D,'Billing Details'!$J$2,'Billing Details'!B:B,'Billing Details'!C910) * 100/ SUMIFS(I:I,'Billing Details'!D:D,'Billing Details'!$J$2,'Billing Details'!B:B,'Billing Details'!C910)</f>
        <v>#DIV/0!</v>
      </c>
      <c r="F910" s="2">
        <v>18000</v>
      </c>
      <c r="G910" s="2">
        <v>5</v>
      </c>
      <c r="H910" s="2" t="s">
        <v>17</v>
      </c>
      <c r="I910" s="2">
        <f t="shared" si="14"/>
        <v>90000</v>
      </c>
      <c r="J910" s="2"/>
      <c r="K910" s="2"/>
      <c r="L910" s="2"/>
      <c r="M910" s="2"/>
      <c r="N910" s="2"/>
      <c r="O910" s="2">
        <v>183</v>
      </c>
      <c r="P910" s="6">
        <v>45407</v>
      </c>
      <c r="Q910" s="6">
        <v>45411</v>
      </c>
      <c r="R910" s="2" t="s">
        <v>1683</v>
      </c>
      <c r="S910" s="2" t="b">
        <v>1</v>
      </c>
      <c r="T910" s="2">
        <v>73214.95</v>
      </c>
    </row>
    <row r="911" spans="1:20" ht="14.25" customHeight="1">
      <c r="A911" s="2" t="s">
        <v>1117</v>
      </c>
      <c r="B911" s="3" t="s">
        <v>1697</v>
      </c>
      <c r="C911" s="3"/>
      <c r="D911" s="2" t="s">
        <v>11</v>
      </c>
      <c r="E911" s="3" t="e">
        <f>SUMIFS('Billing Details'!T:T,'Billing Details'!D:D,'Billing Details'!$J$2,'Billing Details'!B:B,'Billing Details'!C911) * 100/ SUMIFS(I:I,'Billing Details'!D:D,'Billing Details'!$J$2,'Billing Details'!B:B,'Billing Details'!C911)</f>
        <v>#DIV/0!</v>
      </c>
      <c r="F911" s="2" t="s">
        <v>1708</v>
      </c>
      <c r="G911" s="2">
        <v>12</v>
      </c>
      <c r="H911" s="2" t="s">
        <v>11</v>
      </c>
      <c r="I911" s="2">
        <f t="shared" si="14"/>
        <v>240000</v>
      </c>
      <c r="J911" s="2"/>
      <c r="K911" s="2"/>
      <c r="L911" s="2"/>
      <c r="M911" s="2"/>
      <c r="N911" s="2"/>
      <c r="O911" s="2">
        <v>338</v>
      </c>
      <c r="P911" s="6">
        <v>44672</v>
      </c>
      <c r="Q911" s="6">
        <v>44677</v>
      </c>
      <c r="R911" s="2" t="s">
        <v>1685</v>
      </c>
      <c r="S911" s="2" t="b">
        <v>1</v>
      </c>
      <c r="T911" s="2">
        <v>175275.59999999998</v>
      </c>
    </row>
    <row r="912" spans="1:20" ht="14.25" customHeight="1">
      <c r="A912" s="2" t="s">
        <v>1118</v>
      </c>
      <c r="B912" s="3" t="s">
        <v>1692</v>
      </c>
      <c r="C912" s="3"/>
      <c r="D912" s="2" t="s">
        <v>11</v>
      </c>
      <c r="E912" s="3" t="e">
        <f>SUMIFS('Billing Details'!T:T,'Billing Details'!D:D,'Billing Details'!$J$2,'Billing Details'!B:B,'Billing Details'!C912) * 100/ SUMIFS(I:I,'Billing Details'!D:D,'Billing Details'!$J$2,'Billing Details'!B:B,'Billing Details'!C912)</f>
        <v>#DIV/0!</v>
      </c>
      <c r="F912" s="2" t="s">
        <v>1704</v>
      </c>
      <c r="G912" s="2">
        <v>3</v>
      </c>
      <c r="H912" s="2" t="s">
        <v>11</v>
      </c>
      <c r="I912" s="2">
        <f t="shared" si="14"/>
        <v>24000</v>
      </c>
      <c r="J912" s="2"/>
      <c r="K912" s="2"/>
      <c r="L912" s="2"/>
      <c r="M912" s="2"/>
      <c r="N912" s="2"/>
      <c r="O912" s="2">
        <v>225</v>
      </c>
      <c r="P912" s="6">
        <v>44167</v>
      </c>
      <c r="Q912" s="6">
        <v>44171</v>
      </c>
      <c r="R912" s="2" t="s">
        <v>1685</v>
      </c>
      <c r="S912" s="2" t="b">
        <v>1</v>
      </c>
      <c r="T912" s="2">
        <v>17538.48</v>
      </c>
    </row>
    <row r="913" spans="1:20" ht="14.25" customHeight="1">
      <c r="A913" s="2" t="s">
        <v>1119</v>
      </c>
      <c r="B913" s="3" t="s">
        <v>1691</v>
      </c>
      <c r="C913" s="3"/>
      <c r="D913" s="2" t="s">
        <v>29</v>
      </c>
      <c r="E913" s="3" t="e">
        <f>SUMIFS('Billing Details'!T:T,'Billing Details'!D:D,'Billing Details'!$J$2,'Billing Details'!B:B,'Billing Details'!C913) * 100/ SUMIFS(I:I,'Billing Details'!D:D,'Billing Details'!$J$2,'Billing Details'!B:B,'Billing Details'!C913)</f>
        <v>#DIV/0!</v>
      </c>
      <c r="F913" s="2" t="s">
        <v>1709</v>
      </c>
      <c r="G913" s="2">
        <v>8</v>
      </c>
      <c r="H913" s="2" t="s">
        <v>29</v>
      </c>
      <c r="I913" s="2">
        <f t="shared" si="14"/>
        <v>200000</v>
      </c>
      <c r="J913" s="2"/>
      <c r="K913" s="2"/>
      <c r="L913" s="2"/>
      <c r="M913" s="2"/>
      <c r="N913" s="2"/>
      <c r="O913" s="2">
        <v>136</v>
      </c>
      <c r="P913" s="6">
        <v>44325</v>
      </c>
      <c r="Q913" s="6">
        <v>44330</v>
      </c>
      <c r="R913" s="2" t="s">
        <v>1696</v>
      </c>
      <c r="S913" s="2" t="b">
        <v>1</v>
      </c>
      <c r="T913" s="2">
        <v>167277.44</v>
      </c>
    </row>
    <row r="914" spans="1:20" ht="14.25" customHeight="1">
      <c r="A914" s="2" t="s">
        <v>1120</v>
      </c>
      <c r="B914" s="3" t="s">
        <v>1691</v>
      </c>
      <c r="C914" s="3"/>
      <c r="D914" s="2" t="s">
        <v>51</v>
      </c>
      <c r="E914" s="3" t="e">
        <f>SUMIFS('Billing Details'!T:T,'Billing Details'!D:D,'Billing Details'!$J$2,'Billing Details'!B:B,'Billing Details'!C914) * 100/ SUMIFS(I:I,'Billing Details'!D:D,'Billing Details'!$J$2,'Billing Details'!B:B,'Billing Details'!C914)</f>
        <v>#DIV/0!</v>
      </c>
      <c r="F914" s="2" t="s">
        <v>1709</v>
      </c>
      <c r="G914" s="2">
        <v>8</v>
      </c>
      <c r="H914" s="2" t="s">
        <v>51</v>
      </c>
      <c r="I914" s="2">
        <f t="shared" si="14"/>
        <v>200000</v>
      </c>
      <c r="J914" s="2"/>
      <c r="K914" s="2"/>
      <c r="L914" s="2"/>
      <c r="M914" s="2"/>
      <c r="N914" s="2"/>
      <c r="O914" s="2">
        <v>476</v>
      </c>
      <c r="P914" s="6">
        <v>44367</v>
      </c>
      <c r="Q914" s="6">
        <v>44369</v>
      </c>
      <c r="R914" s="2" t="s">
        <v>1696</v>
      </c>
      <c r="S914" s="2" t="b">
        <v>1</v>
      </c>
      <c r="T914" s="2">
        <v>122030.24</v>
      </c>
    </row>
    <row r="915" spans="1:20" ht="14.25" customHeight="1">
      <c r="A915" s="2" t="s">
        <v>1121</v>
      </c>
      <c r="B915" s="3" t="s">
        <v>1705</v>
      </c>
      <c r="C915" s="3"/>
      <c r="D915" s="2" t="s">
        <v>17</v>
      </c>
      <c r="E915" s="3" t="e">
        <f>SUMIFS('Billing Details'!T:T,'Billing Details'!D:D,'Billing Details'!$J$2,'Billing Details'!B:B,'Billing Details'!C915) * 100/ SUMIFS(I:I,'Billing Details'!D:D,'Billing Details'!$J$2,'Billing Details'!B:B,'Billing Details'!C915)</f>
        <v>#DIV/0!</v>
      </c>
      <c r="F915" s="2">
        <v>800</v>
      </c>
      <c r="G915" s="2">
        <v>1</v>
      </c>
      <c r="H915" s="2" t="s">
        <v>17</v>
      </c>
      <c r="I915" s="2">
        <f t="shared" si="14"/>
        <v>800</v>
      </c>
      <c r="J915" s="2"/>
      <c r="K915" s="2"/>
      <c r="L915" s="2"/>
      <c r="M915" s="2"/>
      <c r="N915" s="2"/>
      <c r="O915" s="2">
        <v>196</v>
      </c>
      <c r="P915" s="6">
        <v>45329</v>
      </c>
      <c r="Q915" s="6">
        <v>45332</v>
      </c>
      <c r="S915" s="2" t="b">
        <v>0</v>
      </c>
      <c r="T915" s="2" t="s">
        <v>1681</v>
      </c>
    </row>
    <row r="916" spans="1:20" ht="14.25" customHeight="1">
      <c r="A916" s="2" t="s">
        <v>1122</v>
      </c>
      <c r="B916" s="3" t="s">
        <v>1684</v>
      </c>
      <c r="C916" s="3"/>
      <c r="D916" s="2" t="s">
        <v>17</v>
      </c>
      <c r="E916" s="3" t="e">
        <f>SUMIFS('Billing Details'!T:T,'Billing Details'!D:D,'Billing Details'!$J$2,'Billing Details'!B:B,'Billing Details'!C916) * 100/ SUMIFS(I:I,'Billing Details'!D:D,'Billing Details'!$J$2,'Billing Details'!B:B,'Billing Details'!C916)</f>
        <v>#DIV/0!</v>
      </c>
      <c r="F916" s="2" t="s">
        <v>1702</v>
      </c>
      <c r="G916" s="2">
        <v>7</v>
      </c>
      <c r="H916" s="2" t="s">
        <v>17</v>
      </c>
      <c r="I916" s="2">
        <f t="shared" si="14"/>
        <v>21000</v>
      </c>
      <c r="J916" s="2"/>
      <c r="K916" s="2"/>
      <c r="L916" s="2"/>
      <c r="M916" s="2"/>
      <c r="N916" s="2"/>
      <c r="O916" s="2">
        <v>331</v>
      </c>
      <c r="P916" s="6">
        <v>43617</v>
      </c>
      <c r="Q916" s="6">
        <v>43622</v>
      </c>
      <c r="R916" s="2" t="s">
        <v>1700</v>
      </c>
      <c r="S916" s="2" t="b">
        <v>1</v>
      </c>
      <c r="T916" s="2">
        <v>14887.179999999998</v>
      </c>
    </row>
    <row r="917" spans="1:20" ht="14.25" customHeight="1">
      <c r="A917" s="2" t="s">
        <v>1123</v>
      </c>
      <c r="B917" s="3" t="s">
        <v>1688</v>
      </c>
      <c r="C917" s="3"/>
      <c r="D917" s="2" t="s">
        <v>11</v>
      </c>
      <c r="E917" s="3" t="e">
        <f>SUMIFS('Billing Details'!T:T,'Billing Details'!D:D,'Billing Details'!$J$2,'Billing Details'!B:B,'Billing Details'!C917) * 100/ SUMIFS(I:I,'Billing Details'!D:D,'Billing Details'!$J$2,'Billing Details'!B:B,'Billing Details'!C917)</f>
        <v>#DIV/0!</v>
      </c>
      <c r="F917" s="2">
        <v>10000</v>
      </c>
      <c r="G917" s="2">
        <v>3</v>
      </c>
      <c r="H917" s="2" t="s">
        <v>11</v>
      </c>
      <c r="I917" s="2">
        <f t="shared" si="14"/>
        <v>30000</v>
      </c>
      <c r="J917" s="2"/>
      <c r="K917" s="2"/>
      <c r="L917" s="2"/>
      <c r="M917" s="2"/>
      <c r="N917" s="2"/>
      <c r="O917" s="2">
        <v>376</v>
      </c>
      <c r="P917" s="6">
        <v>45356</v>
      </c>
      <c r="Q917" s="6">
        <v>45362</v>
      </c>
      <c r="R917" s="2" t="s">
        <v>1700</v>
      </c>
      <c r="S917" s="2" t="b">
        <v>1</v>
      </c>
      <c r="T917" s="2">
        <v>17119.650000000001</v>
      </c>
    </row>
    <row r="918" spans="1:20" ht="14.25" customHeight="1">
      <c r="A918" s="2" t="s">
        <v>1124</v>
      </c>
      <c r="B918" s="3" t="s">
        <v>1705</v>
      </c>
      <c r="C918" s="3"/>
      <c r="D918" s="2" t="s">
        <v>11</v>
      </c>
      <c r="E918" s="3" t="e">
        <f>SUMIFS('Billing Details'!T:T,'Billing Details'!D:D,'Billing Details'!$J$2,'Billing Details'!B:B,'Billing Details'!C918) * 100/ SUMIFS(I:I,'Billing Details'!D:D,'Billing Details'!$J$2,'Billing Details'!B:B,'Billing Details'!C918)</f>
        <v>#DIV/0!</v>
      </c>
      <c r="F918" s="2">
        <v>800</v>
      </c>
      <c r="G918" s="2">
        <v>1</v>
      </c>
      <c r="H918" s="2" t="s">
        <v>11</v>
      </c>
      <c r="I918" s="2">
        <f t="shared" si="14"/>
        <v>800</v>
      </c>
      <c r="J918" s="2"/>
      <c r="K918" s="2"/>
      <c r="L918" s="2"/>
      <c r="M918" s="2"/>
      <c r="N918" s="2"/>
      <c r="O918" s="2">
        <v>339</v>
      </c>
      <c r="P918" s="6">
        <v>45364</v>
      </c>
      <c r="Q918" s="6">
        <v>45367</v>
      </c>
      <c r="R918" s="2" t="s">
        <v>1700</v>
      </c>
      <c r="S918" s="2" t="b">
        <v>1</v>
      </c>
      <c r="T918" s="2">
        <v>489.64</v>
      </c>
    </row>
    <row r="919" spans="1:20" ht="14.25" customHeight="1">
      <c r="A919" s="2" t="s">
        <v>1125</v>
      </c>
      <c r="B919" s="3" t="s">
        <v>1697</v>
      </c>
      <c r="C919" s="3"/>
      <c r="D919" s="2" t="s">
        <v>11</v>
      </c>
      <c r="E919" s="3" t="e">
        <f>SUMIFS('Billing Details'!T:T,'Billing Details'!D:D,'Billing Details'!$J$2,'Billing Details'!B:B,'Billing Details'!C919) * 100/ SUMIFS(I:I,'Billing Details'!D:D,'Billing Details'!$J$2,'Billing Details'!B:B,'Billing Details'!C919)</f>
        <v>#DIV/0!</v>
      </c>
      <c r="F919" s="2">
        <v>20000</v>
      </c>
      <c r="G919" s="2">
        <v>12</v>
      </c>
      <c r="H919" s="2" t="s">
        <v>11</v>
      </c>
      <c r="I919" s="2">
        <f t="shared" si="14"/>
        <v>240000</v>
      </c>
      <c r="J919" s="2"/>
      <c r="K919" s="2"/>
      <c r="L919" s="2"/>
      <c r="M919" s="2"/>
      <c r="N919" s="2"/>
      <c r="O919" s="2">
        <v>487</v>
      </c>
      <c r="P919" s="6">
        <v>43710</v>
      </c>
      <c r="Q919" s="6">
        <v>43712</v>
      </c>
      <c r="R919" s="2" t="s">
        <v>1683</v>
      </c>
      <c r="S919" s="2" t="b">
        <v>1</v>
      </c>
      <c r="T919" s="2">
        <v>141203.04</v>
      </c>
    </row>
    <row r="920" spans="1:20" ht="14.25" customHeight="1">
      <c r="A920" s="2" t="s">
        <v>1126</v>
      </c>
      <c r="B920" s="3" t="s">
        <v>1682</v>
      </c>
      <c r="C920" s="3"/>
      <c r="D920" s="2" t="s">
        <v>29</v>
      </c>
      <c r="E920" s="3" t="e">
        <f>SUMIFS('Billing Details'!T:T,'Billing Details'!D:D,'Billing Details'!$J$2,'Billing Details'!B:B,'Billing Details'!C920) * 100/ SUMIFS(I:I,'Billing Details'!D:D,'Billing Details'!$J$2,'Billing Details'!B:B,'Billing Details'!C920)</f>
        <v>#DIV/0!</v>
      </c>
      <c r="F920" s="2" t="s">
        <v>1686</v>
      </c>
      <c r="G920" s="2">
        <v>3</v>
      </c>
      <c r="H920" s="2" t="s">
        <v>29</v>
      </c>
      <c r="I920" s="2">
        <f t="shared" si="14"/>
        <v>18000</v>
      </c>
      <c r="J920" s="2"/>
      <c r="K920" s="2"/>
      <c r="L920" s="2"/>
      <c r="M920" s="2"/>
      <c r="N920" s="2"/>
      <c r="O920" s="2">
        <v>208</v>
      </c>
      <c r="P920" s="6">
        <v>44973</v>
      </c>
      <c r="Q920" s="6">
        <v>44977</v>
      </c>
      <c r="S920" s="2" t="b">
        <v>0</v>
      </c>
      <c r="T920" s="2" t="s">
        <v>1681</v>
      </c>
    </row>
    <row r="921" spans="1:20" ht="14.25" customHeight="1">
      <c r="A921" s="2" t="s">
        <v>1127</v>
      </c>
      <c r="B921" s="3" t="s">
        <v>1688</v>
      </c>
      <c r="C921" s="3"/>
      <c r="D921" s="2" t="s">
        <v>29</v>
      </c>
      <c r="E921" s="3" t="e">
        <f>SUMIFS('Billing Details'!T:T,'Billing Details'!D:D,'Billing Details'!$J$2,'Billing Details'!B:B,'Billing Details'!C921) * 100/ SUMIFS(I:I,'Billing Details'!D:D,'Billing Details'!$J$2,'Billing Details'!B:B,'Billing Details'!C921)</f>
        <v>#DIV/0!</v>
      </c>
      <c r="F921" s="2" t="s">
        <v>1703</v>
      </c>
      <c r="G921" s="2">
        <v>3</v>
      </c>
      <c r="H921" s="2" t="s">
        <v>29</v>
      </c>
      <c r="I921" s="2">
        <f t="shared" si="14"/>
        <v>30000</v>
      </c>
      <c r="J921" s="2"/>
      <c r="K921" s="2"/>
      <c r="L921" s="2"/>
      <c r="M921" s="2"/>
      <c r="N921" s="2"/>
      <c r="O921" s="2">
        <v>463</v>
      </c>
      <c r="P921" s="6">
        <v>43689</v>
      </c>
      <c r="Q921" s="6">
        <v>43693</v>
      </c>
      <c r="R921" s="2" t="s">
        <v>1679</v>
      </c>
      <c r="S921" s="2" t="b">
        <v>1</v>
      </c>
      <c r="T921" s="2">
        <v>26468.73</v>
      </c>
    </row>
    <row r="922" spans="1:20" ht="14.25" customHeight="1">
      <c r="A922" s="2" t="s">
        <v>1128</v>
      </c>
      <c r="B922" s="3" t="s">
        <v>1684</v>
      </c>
      <c r="C922" s="3"/>
      <c r="D922" s="2" t="s">
        <v>11</v>
      </c>
      <c r="E922" s="3" t="e">
        <f>SUMIFS('Billing Details'!T:T,'Billing Details'!D:D,'Billing Details'!$J$2,'Billing Details'!B:B,'Billing Details'!C922) * 100/ SUMIFS(I:I,'Billing Details'!D:D,'Billing Details'!$J$2,'Billing Details'!B:B,'Billing Details'!C922)</f>
        <v>#DIV/0!</v>
      </c>
      <c r="F922" s="2">
        <v>3000</v>
      </c>
      <c r="G922" s="2">
        <v>7</v>
      </c>
      <c r="H922" s="2" t="s">
        <v>11</v>
      </c>
      <c r="I922" s="2">
        <f t="shared" si="14"/>
        <v>21000</v>
      </c>
      <c r="J922" s="2"/>
      <c r="K922" s="2"/>
      <c r="L922" s="2"/>
      <c r="M922" s="2"/>
      <c r="N922" s="2"/>
      <c r="O922" s="2">
        <v>268</v>
      </c>
      <c r="P922" s="6">
        <v>45360</v>
      </c>
      <c r="Q922" s="6">
        <v>45362</v>
      </c>
      <c r="S922" s="2" t="b">
        <v>0</v>
      </c>
      <c r="T922" s="2" t="s">
        <v>1681</v>
      </c>
    </row>
    <row r="923" spans="1:20" ht="14.25" customHeight="1">
      <c r="A923" s="2" t="s">
        <v>1129</v>
      </c>
      <c r="B923" s="3" t="s">
        <v>1688</v>
      </c>
      <c r="C923" s="3"/>
      <c r="D923" s="2" t="s">
        <v>11</v>
      </c>
      <c r="E923" s="3" t="e">
        <f>SUMIFS('Billing Details'!T:T,'Billing Details'!D:D,'Billing Details'!$J$2,'Billing Details'!B:B,'Billing Details'!C923) * 100/ SUMIFS(I:I,'Billing Details'!D:D,'Billing Details'!$J$2,'Billing Details'!B:B,'Billing Details'!C923)</f>
        <v>#DIV/0!</v>
      </c>
      <c r="F923" s="2">
        <v>10000</v>
      </c>
      <c r="G923" s="2">
        <v>3</v>
      </c>
      <c r="H923" s="2" t="s">
        <v>11</v>
      </c>
      <c r="I923" s="2">
        <f t="shared" si="14"/>
        <v>30000</v>
      </c>
      <c r="J923" s="2"/>
      <c r="K923" s="2"/>
      <c r="L923" s="2"/>
      <c r="M923" s="2"/>
      <c r="N923" s="2"/>
      <c r="O923" s="2">
        <v>472</v>
      </c>
      <c r="P923" s="6">
        <v>44822</v>
      </c>
      <c r="Q923" s="6">
        <v>44824</v>
      </c>
      <c r="R923" s="2" t="s">
        <v>1696</v>
      </c>
      <c r="S923" s="2" t="b">
        <v>1</v>
      </c>
      <c r="T923" s="2">
        <v>25596.75</v>
      </c>
    </row>
    <row r="924" spans="1:20" ht="14.25" customHeight="1">
      <c r="A924" s="2" t="s">
        <v>1130</v>
      </c>
      <c r="B924" s="3" t="s">
        <v>1707</v>
      </c>
      <c r="C924" s="3"/>
      <c r="D924" s="2" t="s">
        <v>11</v>
      </c>
      <c r="E924" s="3" t="e">
        <f>SUMIFS('Billing Details'!T:T,'Billing Details'!D:D,'Billing Details'!$J$2,'Billing Details'!B:B,'Billing Details'!C924) * 100/ SUMIFS(I:I,'Billing Details'!D:D,'Billing Details'!$J$2,'Billing Details'!B:B,'Billing Details'!C924)</f>
        <v>#DIV/0!</v>
      </c>
      <c r="F924" s="2">
        <v>100</v>
      </c>
      <c r="G924" s="2">
        <v>1</v>
      </c>
      <c r="H924" s="2" t="s">
        <v>11</v>
      </c>
      <c r="I924" s="2">
        <f t="shared" si="14"/>
        <v>100</v>
      </c>
      <c r="J924" s="2"/>
      <c r="K924" s="2"/>
      <c r="L924" s="2"/>
      <c r="M924" s="2"/>
      <c r="N924" s="2"/>
      <c r="O924" s="2">
        <v>284</v>
      </c>
      <c r="P924" s="6">
        <v>44389</v>
      </c>
      <c r="Q924" s="6">
        <v>44393</v>
      </c>
      <c r="R924" s="2" t="s">
        <v>1679</v>
      </c>
      <c r="S924" s="2" t="b">
        <v>1</v>
      </c>
      <c r="T924" s="2">
        <v>54.98</v>
      </c>
    </row>
    <row r="925" spans="1:20" ht="14.25" customHeight="1">
      <c r="A925" s="2" t="s">
        <v>1131</v>
      </c>
      <c r="B925" s="3" t="s">
        <v>1688</v>
      </c>
      <c r="C925" s="3"/>
      <c r="D925" s="2" t="s">
        <v>51</v>
      </c>
      <c r="E925" s="3" t="e">
        <f>SUMIFS('Billing Details'!T:T,'Billing Details'!D:D,'Billing Details'!$J$2,'Billing Details'!B:B,'Billing Details'!C925) * 100/ SUMIFS(I:I,'Billing Details'!D:D,'Billing Details'!$J$2,'Billing Details'!B:B,'Billing Details'!C925)</f>
        <v>#DIV/0!</v>
      </c>
      <c r="F925" s="2">
        <v>10000</v>
      </c>
      <c r="G925" s="2">
        <v>3</v>
      </c>
      <c r="H925" s="2" t="s">
        <v>51</v>
      </c>
      <c r="I925" s="2">
        <f t="shared" si="14"/>
        <v>30000</v>
      </c>
      <c r="J925" s="2"/>
      <c r="K925" s="2"/>
      <c r="L925" s="2"/>
      <c r="M925" s="2"/>
      <c r="N925" s="2"/>
      <c r="O925" s="2">
        <v>231</v>
      </c>
      <c r="P925" s="6">
        <v>43756</v>
      </c>
      <c r="Q925" s="6">
        <v>43759</v>
      </c>
      <c r="R925" s="2" t="s">
        <v>1685</v>
      </c>
      <c r="S925" s="2" t="b">
        <v>1</v>
      </c>
      <c r="T925" s="2">
        <v>24991.23</v>
      </c>
    </row>
    <row r="926" spans="1:20" ht="14.25" customHeight="1">
      <c r="A926" s="2" t="s">
        <v>1132</v>
      </c>
      <c r="B926" s="3" t="s">
        <v>1682</v>
      </c>
      <c r="C926" s="3"/>
      <c r="D926" s="2" t="s">
        <v>51</v>
      </c>
      <c r="E926" s="3" t="e">
        <f>SUMIFS('Billing Details'!T:T,'Billing Details'!D:D,'Billing Details'!$J$2,'Billing Details'!B:B,'Billing Details'!C926) * 100/ SUMIFS(I:I,'Billing Details'!D:D,'Billing Details'!$J$2,'Billing Details'!B:B,'Billing Details'!C926)</f>
        <v>#DIV/0!</v>
      </c>
      <c r="F926" s="2">
        <v>6000</v>
      </c>
      <c r="G926" s="2">
        <v>2</v>
      </c>
      <c r="H926" s="2" t="s">
        <v>51</v>
      </c>
      <c r="I926" s="2">
        <f t="shared" si="14"/>
        <v>12000</v>
      </c>
      <c r="J926" s="2"/>
      <c r="K926" s="2"/>
      <c r="L926" s="2"/>
      <c r="M926" s="2"/>
      <c r="N926" s="2"/>
      <c r="O926" s="2">
        <v>267</v>
      </c>
      <c r="P926" s="6">
        <v>45259</v>
      </c>
      <c r="Q926" s="6">
        <v>45264</v>
      </c>
      <c r="R926" s="2" t="s">
        <v>1685</v>
      </c>
      <c r="S926" s="2" t="b">
        <v>1</v>
      </c>
      <c r="T926" s="2">
        <v>7718.94</v>
      </c>
    </row>
    <row r="927" spans="1:20" ht="14.25" customHeight="1">
      <c r="A927" s="2" t="s">
        <v>1134</v>
      </c>
      <c r="B927" s="3" t="s">
        <v>1688</v>
      </c>
      <c r="C927" s="3"/>
      <c r="D927" s="2" t="s">
        <v>11</v>
      </c>
      <c r="E927" s="3" t="e">
        <f>SUMIFS('Billing Details'!T:T,'Billing Details'!D:D,'Billing Details'!$J$2,'Billing Details'!B:B,'Billing Details'!C927) * 100/ SUMIFS(I:I,'Billing Details'!D:D,'Billing Details'!$J$2,'Billing Details'!B:B,'Billing Details'!C927)</f>
        <v>#DIV/0!</v>
      </c>
      <c r="F927" s="2">
        <v>10000</v>
      </c>
      <c r="G927" s="2">
        <v>3</v>
      </c>
      <c r="H927" s="2" t="s">
        <v>11</v>
      </c>
      <c r="I927" s="2">
        <f t="shared" si="14"/>
        <v>30000</v>
      </c>
      <c r="J927" s="2"/>
      <c r="K927" s="2"/>
      <c r="L927" s="2"/>
      <c r="M927" s="2"/>
      <c r="N927" s="2"/>
      <c r="O927" s="2">
        <v>282</v>
      </c>
      <c r="P927" s="6">
        <v>44421</v>
      </c>
      <c r="Q927" s="6">
        <v>44427</v>
      </c>
      <c r="S927" s="2" t="b">
        <v>0</v>
      </c>
      <c r="T927" s="2" t="s">
        <v>1681</v>
      </c>
    </row>
    <row r="928" spans="1:20" ht="14.25" customHeight="1">
      <c r="A928" s="2" t="s">
        <v>1135</v>
      </c>
      <c r="B928" s="3" t="s">
        <v>1688</v>
      </c>
      <c r="C928" s="3"/>
      <c r="D928" s="2" t="s">
        <v>11</v>
      </c>
      <c r="E928" s="3" t="e">
        <f>SUMIFS('Billing Details'!T:T,'Billing Details'!D:D,'Billing Details'!$J$2,'Billing Details'!B:B,'Billing Details'!C928) * 100/ SUMIFS(I:I,'Billing Details'!D:D,'Billing Details'!$J$2,'Billing Details'!B:B,'Billing Details'!C928)</f>
        <v>#DIV/0!</v>
      </c>
      <c r="F928" s="2">
        <v>10000</v>
      </c>
      <c r="G928" s="2">
        <v>3</v>
      </c>
      <c r="H928" s="2" t="s">
        <v>11</v>
      </c>
      <c r="I928" s="2">
        <f t="shared" si="14"/>
        <v>30000</v>
      </c>
      <c r="J928" s="2"/>
      <c r="K928" s="2"/>
      <c r="L928" s="2"/>
      <c r="M928" s="2"/>
      <c r="N928" s="2"/>
      <c r="O928" s="2">
        <v>194</v>
      </c>
      <c r="P928" s="6">
        <v>44872</v>
      </c>
      <c r="Q928" s="6">
        <v>44876</v>
      </c>
      <c r="R928" s="2" t="s">
        <v>1685</v>
      </c>
      <c r="S928" s="2" t="b">
        <v>1</v>
      </c>
      <c r="T928" s="2">
        <v>20388.21</v>
      </c>
    </row>
    <row r="929" spans="1:20" ht="14.25" customHeight="1">
      <c r="A929" s="2" t="s">
        <v>1136</v>
      </c>
      <c r="B929" s="3" t="s">
        <v>1684</v>
      </c>
      <c r="C929" s="3"/>
      <c r="D929" s="2" t="s">
        <v>29</v>
      </c>
      <c r="E929" s="3" t="e">
        <f>SUMIFS('Billing Details'!T:T,'Billing Details'!D:D,'Billing Details'!$J$2,'Billing Details'!B:B,'Billing Details'!C929) * 100/ SUMIFS(I:I,'Billing Details'!D:D,'Billing Details'!$J$2,'Billing Details'!B:B,'Billing Details'!C929)</f>
        <v>#DIV/0!</v>
      </c>
      <c r="F929" s="2" t="s">
        <v>1702</v>
      </c>
      <c r="G929" s="2">
        <v>7</v>
      </c>
      <c r="H929" s="2" t="s">
        <v>29</v>
      </c>
      <c r="I929" s="2">
        <f t="shared" si="14"/>
        <v>21000</v>
      </c>
      <c r="J929" s="2"/>
      <c r="K929" s="2"/>
      <c r="L929" s="2"/>
      <c r="M929" s="2"/>
      <c r="N929" s="2"/>
      <c r="O929" s="2">
        <v>224</v>
      </c>
      <c r="P929" s="6">
        <v>44050</v>
      </c>
      <c r="Q929" s="6">
        <v>44055</v>
      </c>
      <c r="R929" s="2" t="s">
        <v>1685</v>
      </c>
      <c r="S929" s="2" t="b">
        <v>1</v>
      </c>
      <c r="T929" s="2">
        <v>12310.970000000001</v>
      </c>
    </row>
    <row r="930" spans="1:20" ht="14.25" customHeight="1">
      <c r="A930" s="2" t="s">
        <v>1137</v>
      </c>
      <c r="B930" s="3" t="s">
        <v>1684</v>
      </c>
      <c r="C930" s="3"/>
      <c r="D930" s="2" t="s">
        <v>11</v>
      </c>
      <c r="E930" s="3" t="e">
        <f>SUMIFS('Billing Details'!T:T,'Billing Details'!D:D,'Billing Details'!$J$2,'Billing Details'!B:B,'Billing Details'!C930) * 100/ SUMIFS(I:I,'Billing Details'!D:D,'Billing Details'!$J$2,'Billing Details'!B:B,'Billing Details'!C930)</f>
        <v>#DIV/0!</v>
      </c>
      <c r="F930" s="2" t="s">
        <v>1702</v>
      </c>
      <c r="G930" s="2">
        <v>6</v>
      </c>
      <c r="H930" s="2" t="s">
        <v>11</v>
      </c>
      <c r="I930" s="2">
        <f t="shared" si="14"/>
        <v>18000</v>
      </c>
      <c r="J930" s="2"/>
      <c r="K930" s="2"/>
      <c r="L930" s="2"/>
      <c r="M930" s="2"/>
      <c r="N930" s="2"/>
      <c r="O930" s="2">
        <v>210</v>
      </c>
      <c r="P930" s="6">
        <v>43946</v>
      </c>
      <c r="Q930" s="6">
        <v>43952</v>
      </c>
      <c r="R930" s="2" t="s">
        <v>1683</v>
      </c>
      <c r="S930" s="2" t="b">
        <v>1</v>
      </c>
      <c r="T930" s="2">
        <v>12931.32</v>
      </c>
    </row>
    <row r="931" spans="1:20" ht="14.25" customHeight="1">
      <c r="A931" s="2" t="s">
        <v>1138</v>
      </c>
      <c r="B931" s="3" t="s">
        <v>1705</v>
      </c>
      <c r="C931" s="3"/>
      <c r="D931" s="2" t="s">
        <v>11</v>
      </c>
      <c r="E931" s="3" t="e">
        <f>SUMIFS('Billing Details'!T:T,'Billing Details'!D:D,'Billing Details'!$J$2,'Billing Details'!B:B,'Billing Details'!C931) * 100/ SUMIFS(I:I,'Billing Details'!D:D,'Billing Details'!$J$2,'Billing Details'!B:B,'Billing Details'!C931)</f>
        <v>#DIV/0!</v>
      </c>
      <c r="F931" s="2">
        <v>800</v>
      </c>
      <c r="G931" s="2">
        <v>1</v>
      </c>
      <c r="H931" s="2" t="s">
        <v>11</v>
      </c>
      <c r="I931" s="2">
        <f t="shared" si="14"/>
        <v>800</v>
      </c>
      <c r="J931" s="2"/>
      <c r="K931" s="2"/>
      <c r="L931" s="2"/>
      <c r="M931" s="2"/>
      <c r="N931" s="2"/>
      <c r="O931" s="2">
        <v>343</v>
      </c>
      <c r="P931" s="6">
        <v>44363</v>
      </c>
      <c r="Q931" s="6">
        <v>44368</v>
      </c>
      <c r="R931" s="2" t="s">
        <v>1683</v>
      </c>
      <c r="S931" s="2" t="b">
        <v>1</v>
      </c>
      <c r="T931" s="2">
        <v>659.52</v>
      </c>
    </row>
    <row r="932" spans="1:20" ht="14.25" customHeight="1">
      <c r="A932" s="2" t="s">
        <v>1139</v>
      </c>
      <c r="B932" s="3" t="s">
        <v>1693</v>
      </c>
      <c r="C932" s="3"/>
      <c r="D932" s="2" t="s">
        <v>11</v>
      </c>
      <c r="E932" s="3" t="e">
        <f>SUMIFS('Billing Details'!T:T,'Billing Details'!D:D,'Billing Details'!$J$2,'Billing Details'!B:B,'Billing Details'!C932) * 100/ SUMIFS(I:I,'Billing Details'!D:D,'Billing Details'!$J$2,'Billing Details'!B:B,'Billing Details'!C932)</f>
        <v>#DIV/0!</v>
      </c>
      <c r="F932" s="2">
        <v>15000</v>
      </c>
      <c r="G932" s="2">
        <v>3</v>
      </c>
      <c r="H932" s="2" t="s">
        <v>11</v>
      </c>
      <c r="I932" s="2">
        <f t="shared" si="14"/>
        <v>45000</v>
      </c>
      <c r="J932" s="2"/>
      <c r="K932" s="2"/>
      <c r="L932" s="2"/>
      <c r="M932" s="2"/>
      <c r="N932" s="2"/>
      <c r="O932" s="2">
        <v>354</v>
      </c>
      <c r="P932" s="6">
        <v>43801</v>
      </c>
      <c r="Q932" s="6">
        <v>43805</v>
      </c>
      <c r="R932" s="2" t="s">
        <v>1700</v>
      </c>
      <c r="S932" s="2" t="b">
        <v>1</v>
      </c>
      <c r="T932" s="2">
        <v>26108.25</v>
      </c>
    </row>
    <row r="933" spans="1:20" ht="14.25" customHeight="1">
      <c r="A933" s="2" t="s">
        <v>1140</v>
      </c>
      <c r="B933" s="3" t="s">
        <v>1692</v>
      </c>
      <c r="C933" s="3"/>
      <c r="D933" s="2" t="s">
        <v>51</v>
      </c>
      <c r="E933" s="3" t="e">
        <f>SUMIFS('Billing Details'!T:T,'Billing Details'!D:D,'Billing Details'!$J$2,'Billing Details'!B:B,'Billing Details'!C933) * 100/ SUMIFS(I:I,'Billing Details'!D:D,'Billing Details'!$J$2,'Billing Details'!B:B,'Billing Details'!C933)</f>
        <v>#DIV/0!</v>
      </c>
      <c r="F933" s="2" t="s">
        <v>1704</v>
      </c>
      <c r="G933" s="2">
        <v>4</v>
      </c>
      <c r="H933" s="2" t="s">
        <v>51</v>
      </c>
      <c r="I933" s="2">
        <f t="shared" si="14"/>
        <v>32000</v>
      </c>
      <c r="J933" s="2"/>
      <c r="K933" s="2"/>
      <c r="L933" s="2"/>
      <c r="M933" s="2"/>
      <c r="N933" s="2"/>
      <c r="O933" s="2">
        <v>378</v>
      </c>
      <c r="P933" s="6">
        <v>44791</v>
      </c>
      <c r="Q933" s="6">
        <v>44796</v>
      </c>
      <c r="R933" s="2" t="s">
        <v>1685</v>
      </c>
      <c r="S933" s="2" t="b">
        <v>1</v>
      </c>
      <c r="T933" s="2">
        <v>24113.32</v>
      </c>
    </row>
    <row r="934" spans="1:20" ht="14.25" customHeight="1">
      <c r="A934" s="2" t="s">
        <v>1141</v>
      </c>
      <c r="B934" s="3" t="s">
        <v>1692</v>
      </c>
      <c r="C934" s="3"/>
      <c r="D934" s="2" t="s">
        <v>11</v>
      </c>
      <c r="E934" s="3" t="e">
        <f>SUMIFS('Billing Details'!T:T,'Billing Details'!D:D,'Billing Details'!$J$2,'Billing Details'!B:B,'Billing Details'!C934) * 100/ SUMIFS(I:I,'Billing Details'!D:D,'Billing Details'!$J$2,'Billing Details'!B:B,'Billing Details'!C934)</f>
        <v>#DIV/0!</v>
      </c>
      <c r="F934" s="2" t="s">
        <v>1704</v>
      </c>
      <c r="G934" s="2">
        <v>2</v>
      </c>
      <c r="H934" s="2" t="s">
        <v>11</v>
      </c>
      <c r="I934" s="2">
        <f t="shared" si="14"/>
        <v>16000</v>
      </c>
      <c r="J934" s="2"/>
      <c r="K934" s="2"/>
      <c r="L934" s="2"/>
      <c r="M934" s="2"/>
      <c r="N934" s="2"/>
      <c r="O934" s="2">
        <v>109</v>
      </c>
      <c r="P934" s="6">
        <v>43625</v>
      </c>
      <c r="Q934" s="6">
        <v>43627</v>
      </c>
      <c r="S934" s="2" t="b">
        <v>0</v>
      </c>
      <c r="T934" s="2" t="s">
        <v>1681</v>
      </c>
    </row>
    <row r="935" spans="1:20" ht="14.25" customHeight="1">
      <c r="A935" s="2" t="s">
        <v>1142</v>
      </c>
      <c r="B935" s="3" t="s">
        <v>1689</v>
      </c>
      <c r="C935" s="3"/>
      <c r="D935" s="2" t="s">
        <v>11</v>
      </c>
      <c r="E935" s="3" t="e">
        <f>SUMIFS('Billing Details'!T:T,'Billing Details'!D:D,'Billing Details'!$J$2,'Billing Details'!B:B,'Billing Details'!C935) * 100/ SUMIFS(I:I,'Billing Details'!D:D,'Billing Details'!$J$2,'Billing Details'!B:B,'Billing Details'!C935)</f>
        <v>#DIV/0!</v>
      </c>
      <c r="F935" s="2">
        <v>18000</v>
      </c>
      <c r="G935" s="2">
        <v>5</v>
      </c>
      <c r="H935" s="2" t="s">
        <v>11</v>
      </c>
      <c r="I935" s="2">
        <f t="shared" si="14"/>
        <v>90000</v>
      </c>
      <c r="J935" s="2"/>
      <c r="K935" s="2"/>
      <c r="L935" s="2"/>
      <c r="M935" s="2"/>
      <c r="N935" s="2"/>
      <c r="O935" s="2">
        <v>498</v>
      </c>
      <c r="P935" s="6">
        <v>45282</v>
      </c>
      <c r="Q935" s="6">
        <v>45285</v>
      </c>
      <c r="R935" s="2" t="s">
        <v>1696</v>
      </c>
      <c r="S935" s="2" t="b">
        <v>1</v>
      </c>
      <c r="T935" s="2">
        <v>71308.7</v>
      </c>
    </row>
    <row r="936" spans="1:20" ht="14.25" customHeight="1">
      <c r="A936" s="2" t="s">
        <v>1143</v>
      </c>
      <c r="B936" s="3" t="s">
        <v>1682</v>
      </c>
      <c r="C936" s="3"/>
      <c r="D936" s="2" t="s">
        <v>51</v>
      </c>
      <c r="E936" s="3" t="e">
        <f>SUMIFS('Billing Details'!T:T,'Billing Details'!D:D,'Billing Details'!$J$2,'Billing Details'!B:B,'Billing Details'!C936) * 100/ SUMIFS(I:I,'Billing Details'!D:D,'Billing Details'!$J$2,'Billing Details'!B:B,'Billing Details'!C936)</f>
        <v>#DIV/0!</v>
      </c>
      <c r="F936" s="2">
        <v>6000</v>
      </c>
      <c r="G936" s="2">
        <v>3</v>
      </c>
      <c r="H936" s="2" t="s">
        <v>51</v>
      </c>
      <c r="I936" s="2">
        <f t="shared" si="14"/>
        <v>18000</v>
      </c>
      <c r="J936" s="2"/>
      <c r="K936" s="2"/>
      <c r="L936" s="2"/>
      <c r="M936" s="2"/>
      <c r="N936" s="2"/>
      <c r="O936" s="2">
        <v>196</v>
      </c>
      <c r="P936" s="6">
        <v>44963</v>
      </c>
      <c r="Q936" s="6">
        <v>44968</v>
      </c>
      <c r="R936" s="2" t="s">
        <v>1683</v>
      </c>
      <c r="S936" s="2" t="b">
        <v>1</v>
      </c>
      <c r="T936" s="2">
        <v>11953.2</v>
      </c>
    </row>
    <row r="937" spans="1:20" ht="14.25" customHeight="1">
      <c r="A937" s="2" t="s">
        <v>1144</v>
      </c>
      <c r="B937" s="3" t="s">
        <v>1687</v>
      </c>
      <c r="C937" s="3"/>
      <c r="D937" s="2" t="s">
        <v>11</v>
      </c>
      <c r="E937" s="3" t="e">
        <f>SUMIFS('Billing Details'!T:T,'Billing Details'!D:D,'Billing Details'!$J$2,'Billing Details'!B:B,'Billing Details'!C937) * 100/ SUMIFS(I:I,'Billing Details'!D:D,'Billing Details'!$J$2,'Billing Details'!B:B,'Billing Details'!C937)</f>
        <v>#DIV/0!</v>
      </c>
      <c r="F937" s="2" t="s">
        <v>1711</v>
      </c>
      <c r="G937" s="2">
        <v>3</v>
      </c>
      <c r="H937" s="2" t="s">
        <v>11</v>
      </c>
      <c r="I937" s="2">
        <f t="shared" si="14"/>
        <v>3000</v>
      </c>
      <c r="J937" s="2"/>
      <c r="K937" s="2"/>
      <c r="L937" s="2"/>
      <c r="M937" s="2"/>
      <c r="N937" s="2"/>
      <c r="O937" s="2">
        <v>380</v>
      </c>
      <c r="P937" s="6">
        <v>45194</v>
      </c>
      <c r="Q937" s="6">
        <v>45198</v>
      </c>
      <c r="R937" s="2" t="s">
        <v>1685</v>
      </c>
      <c r="S937" s="2" t="b">
        <v>1</v>
      </c>
      <c r="T937" s="2">
        <v>2158.5299999999997</v>
      </c>
    </row>
    <row r="938" spans="1:20" ht="14.25" customHeight="1">
      <c r="A938" s="2" t="s">
        <v>1145</v>
      </c>
      <c r="B938" s="3" t="s">
        <v>1693</v>
      </c>
      <c r="C938" s="3"/>
      <c r="D938" s="2" t="s">
        <v>29</v>
      </c>
      <c r="E938" s="3" t="e">
        <f>SUMIFS('Billing Details'!T:T,'Billing Details'!D:D,'Billing Details'!$J$2,'Billing Details'!B:B,'Billing Details'!C938) * 100/ SUMIFS(I:I,'Billing Details'!D:D,'Billing Details'!$J$2,'Billing Details'!B:B,'Billing Details'!C938)</f>
        <v>#DIV/0!</v>
      </c>
      <c r="F938" s="2">
        <v>15000</v>
      </c>
      <c r="G938" s="2">
        <v>3</v>
      </c>
      <c r="H938" s="2" t="s">
        <v>29</v>
      </c>
      <c r="I938" s="2">
        <f t="shared" si="14"/>
        <v>45000</v>
      </c>
      <c r="J938" s="2"/>
      <c r="K938" s="2"/>
      <c r="L938" s="2"/>
      <c r="M938" s="2"/>
      <c r="N938" s="2"/>
      <c r="O938" s="2">
        <v>390</v>
      </c>
      <c r="P938" s="6">
        <v>44110</v>
      </c>
      <c r="Q938" s="6">
        <v>44115</v>
      </c>
      <c r="R938" s="2" t="s">
        <v>1700</v>
      </c>
      <c r="S938" s="2" t="b">
        <v>1</v>
      </c>
      <c r="T938" s="2">
        <v>23279.82</v>
      </c>
    </row>
    <row r="939" spans="1:20" ht="14.25" customHeight="1">
      <c r="A939" s="2" t="s">
        <v>1146</v>
      </c>
      <c r="B939" s="3" t="s">
        <v>1697</v>
      </c>
      <c r="C939" s="3"/>
      <c r="D939" s="2" t="s">
        <v>17</v>
      </c>
      <c r="E939" s="3" t="e">
        <f>SUMIFS('Billing Details'!T:T,'Billing Details'!D:D,'Billing Details'!$J$2,'Billing Details'!B:B,'Billing Details'!C939) * 100/ SUMIFS(I:I,'Billing Details'!D:D,'Billing Details'!$J$2,'Billing Details'!B:B,'Billing Details'!C939)</f>
        <v>#DIV/0!</v>
      </c>
      <c r="F939" s="2">
        <v>20000</v>
      </c>
      <c r="G939" s="2">
        <v>12</v>
      </c>
      <c r="H939" s="2" t="s">
        <v>17</v>
      </c>
      <c r="I939" s="2">
        <f t="shared" si="14"/>
        <v>240000</v>
      </c>
      <c r="J939" s="2"/>
      <c r="K939" s="2"/>
      <c r="L939" s="2"/>
      <c r="M939" s="2"/>
      <c r="N939" s="2"/>
      <c r="O939" s="2">
        <v>320</v>
      </c>
      <c r="P939" s="6">
        <v>44174</v>
      </c>
      <c r="Q939" s="6">
        <v>44180</v>
      </c>
      <c r="R939" s="2" t="s">
        <v>1685</v>
      </c>
      <c r="S939" s="2" t="b">
        <v>1</v>
      </c>
      <c r="T939" s="2">
        <v>121635.36000000002</v>
      </c>
    </row>
    <row r="940" spans="1:20" ht="14.25" customHeight="1">
      <c r="A940" s="2" t="s">
        <v>1147</v>
      </c>
      <c r="B940" s="3" t="s">
        <v>1694</v>
      </c>
      <c r="C940" s="3"/>
      <c r="D940" s="2" t="s">
        <v>51</v>
      </c>
      <c r="E940" s="3" t="e">
        <f>SUMIFS('Billing Details'!T:T,'Billing Details'!D:D,'Billing Details'!$J$2,'Billing Details'!B:B,'Billing Details'!C940) * 100/ SUMIFS(I:I,'Billing Details'!D:D,'Billing Details'!$J$2,'Billing Details'!B:B,'Billing Details'!C940)</f>
        <v>#DIV/0!</v>
      </c>
      <c r="F940" s="2" t="s">
        <v>1695</v>
      </c>
      <c r="G940" s="2">
        <v>6</v>
      </c>
      <c r="H940" s="2" t="s">
        <v>51</v>
      </c>
      <c r="I940" s="2">
        <f t="shared" si="14"/>
        <v>12000</v>
      </c>
      <c r="J940" s="2"/>
      <c r="K940" s="2"/>
      <c r="L940" s="2"/>
      <c r="M940" s="2"/>
      <c r="N940" s="2"/>
      <c r="O940" s="2">
        <v>282</v>
      </c>
      <c r="P940" s="6">
        <v>44304</v>
      </c>
      <c r="Q940" s="6">
        <v>44307</v>
      </c>
      <c r="R940" s="2" t="s">
        <v>1696</v>
      </c>
      <c r="S940" s="2" t="b">
        <v>1</v>
      </c>
      <c r="T940" s="2">
        <v>9631.86</v>
      </c>
    </row>
    <row r="941" spans="1:20" ht="14.25" customHeight="1">
      <c r="A941" s="2" t="s">
        <v>1148</v>
      </c>
      <c r="B941" s="3" t="s">
        <v>1693</v>
      </c>
      <c r="C941" s="3"/>
      <c r="D941" s="2" t="s">
        <v>29</v>
      </c>
      <c r="E941" s="3" t="e">
        <f>SUMIFS('Billing Details'!T:T,'Billing Details'!D:D,'Billing Details'!$J$2,'Billing Details'!B:B,'Billing Details'!C941) * 100/ SUMIFS(I:I,'Billing Details'!D:D,'Billing Details'!$J$2,'Billing Details'!B:B,'Billing Details'!C941)</f>
        <v>#DIV/0!</v>
      </c>
      <c r="F941" s="2">
        <v>15000</v>
      </c>
      <c r="G941" s="2">
        <v>4</v>
      </c>
      <c r="H941" s="2" t="s">
        <v>29</v>
      </c>
      <c r="I941" s="2">
        <f t="shared" si="14"/>
        <v>60000</v>
      </c>
      <c r="J941" s="2"/>
      <c r="K941" s="2"/>
      <c r="L941" s="2"/>
      <c r="M941" s="2"/>
      <c r="N941" s="2"/>
      <c r="O941" s="2">
        <v>427</v>
      </c>
      <c r="P941" s="6">
        <v>44476</v>
      </c>
      <c r="Q941" s="6">
        <v>44481</v>
      </c>
      <c r="R941" s="2" t="s">
        <v>1685</v>
      </c>
      <c r="S941" s="2" t="b">
        <v>1</v>
      </c>
      <c r="T941" s="2">
        <v>51124</v>
      </c>
    </row>
    <row r="942" spans="1:20" ht="14.25" customHeight="1">
      <c r="A942" s="2" t="s">
        <v>1149</v>
      </c>
      <c r="B942" s="3" t="s">
        <v>1693</v>
      </c>
      <c r="C942" s="3"/>
      <c r="D942" s="2" t="s">
        <v>17</v>
      </c>
      <c r="E942" s="3" t="e">
        <f>SUMIFS('Billing Details'!T:T,'Billing Details'!D:D,'Billing Details'!$J$2,'Billing Details'!B:B,'Billing Details'!C942) * 100/ SUMIFS(I:I,'Billing Details'!D:D,'Billing Details'!$J$2,'Billing Details'!B:B,'Billing Details'!C942)</f>
        <v>#DIV/0!</v>
      </c>
      <c r="F942" s="2">
        <v>15000</v>
      </c>
      <c r="G942" s="2">
        <v>5</v>
      </c>
      <c r="H942" s="2" t="s">
        <v>17</v>
      </c>
      <c r="I942" s="2">
        <f t="shared" si="14"/>
        <v>75000</v>
      </c>
      <c r="J942" s="2"/>
      <c r="K942" s="2"/>
      <c r="L942" s="2"/>
      <c r="M942" s="2"/>
      <c r="N942" s="2"/>
      <c r="O942" s="2">
        <v>240</v>
      </c>
      <c r="P942" s="6">
        <v>44196</v>
      </c>
      <c r="Q942" s="6">
        <v>44200</v>
      </c>
      <c r="R942" s="2" t="s">
        <v>1696</v>
      </c>
      <c r="S942" s="2" t="b">
        <v>1</v>
      </c>
      <c r="T942" s="2">
        <v>39747.550000000003</v>
      </c>
    </row>
    <row r="943" spans="1:20" ht="14.25" customHeight="1">
      <c r="A943" s="2" t="s">
        <v>1150</v>
      </c>
      <c r="B943" s="3" t="s">
        <v>1687</v>
      </c>
      <c r="C943" s="3"/>
      <c r="D943" s="2" t="s">
        <v>29</v>
      </c>
      <c r="E943" s="3" t="e">
        <f>SUMIFS('Billing Details'!T:T,'Billing Details'!D:D,'Billing Details'!$J$2,'Billing Details'!B:B,'Billing Details'!C943) * 100/ SUMIFS(I:I,'Billing Details'!D:D,'Billing Details'!$J$2,'Billing Details'!B:B,'Billing Details'!C943)</f>
        <v>#DIV/0!</v>
      </c>
      <c r="F943" s="2">
        <v>1000</v>
      </c>
      <c r="G943" s="2">
        <v>4</v>
      </c>
      <c r="H943" s="2" t="s">
        <v>29</v>
      </c>
      <c r="I943" s="2">
        <f t="shared" si="14"/>
        <v>4000</v>
      </c>
      <c r="J943" s="2"/>
      <c r="K943" s="2"/>
      <c r="L943" s="2"/>
      <c r="M943" s="2"/>
      <c r="N943" s="2"/>
      <c r="O943" s="2">
        <v>117</v>
      </c>
      <c r="P943" s="6">
        <v>45226</v>
      </c>
      <c r="Q943" s="6">
        <v>45230</v>
      </c>
      <c r="R943" s="2" t="s">
        <v>1679</v>
      </c>
      <c r="S943" s="2" t="b">
        <v>1</v>
      </c>
      <c r="T943" s="2">
        <v>2011.16</v>
      </c>
    </row>
    <row r="944" spans="1:20" ht="14.25" customHeight="1">
      <c r="A944" s="2" t="s">
        <v>1151</v>
      </c>
      <c r="B944" s="3" t="s">
        <v>1697</v>
      </c>
      <c r="C944" s="3"/>
      <c r="D944" s="2" t="s">
        <v>17</v>
      </c>
      <c r="E944" s="3" t="e">
        <f>SUMIFS('Billing Details'!T:T,'Billing Details'!D:D,'Billing Details'!$J$2,'Billing Details'!B:B,'Billing Details'!C944) * 100/ SUMIFS(I:I,'Billing Details'!D:D,'Billing Details'!$J$2,'Billing Details'!B:B,'Billing Details'!C944)</f>
        <v>#DIV/0!</v>
      </c>
      <c r="F944" s="2" t="s">
        <v>1708</v>
      </c>
      <c r="G944" s="2">
        <v>12</v>
      </c>
      <c r="H944" s="2" t="s">
        <v>17</v>
      </c>
      <c r="I944" s="2">
        <f t="shared" si="14"/>
        <v>240000</v>
      </c>
      <c r="J944" s="2"/>
      <c r="K944" s="2"/>
      <c r="L944" s="2"/>
      <c r="M944" s="2"/>
      <c r="N944" s="2"/>
      <c r="O944" s="2">
        <v>346</v>
      </c>
      <c r="P944" s="6">
        <v>44616</v>
      </c>
      <c r="Q944" s="6">
        <v>44622</v>
      </c>
      <c r="S944" s="2" t="b">
        <v>0</v>
      </c>
      <c r="T944" s="2" t="s">
        <v>1681</v>
      </c>
    </row>
    <row r="945" spans="1:20" ht="14.25" customHeight="1">
      <c r="A945" s="2" t="s">
        <v>1152</v>
      </c>
      <c r="B945" s="3" t="s">
        <v>1687</v>
      </c>
      <c r="C945" s="3"/>
      <c r="D945" s="2" t="s">
        <v>51</v>
      </c>
      <c r="E945" s="3" t="e">
        <f>SUMIFS('Billing Details'!T:T,'Billing Details'!D:D,'Billing Details'!$J$2,'Billing Details'!B:B,'Billing Details'!C945) * 100/ SUMIFS(I:I,'Billing Details'!D:D,'Billing Details'!$J$2,'Billing Details'!B:B,'Billing Details'!C945)</f>
        <v>#DIV/0!</v>
      </c>
      <c r="F945" s="2">
        <v>1000</v>
      </c>
      <c r="G945" s="2">
        <v>3</v>
      </c>
      <c r="H945" s="2" t="s">
        <v>51</v>
      </c>
      <c r="I945" s="2">
        <f t="shared" si="14"/>
        <v>3000</v>
      </c>
      <c r="J945" s="2"/>
      <c r="K945" s="2"/>
      <c r="L945" s="2"/>
      <c r="M945" s="2"/>
      <c r="N945" s="2"/>
      <c r="O945" s="2">
        <v>171</v>
      </c>
      <c r="P945" s="6">
        <v>45003</v>
      </c>
      <c r="Q945" s="6">
        <v>45009</v>
      </c>
      <c r="R945" s="2" t="s">
        <v>1685</v>
      </c>
      <c r="S945" s="2" t="b">
        <v>1</v>
      </c>
      <c r="T945" s="2">
        <v>2174.79</v>
      </c>
    </row>
    <row r="946" spans="1:20" ht="14.25" customHeight="1">
      <c r="A946" s="2" t="s">
        <v>1154</v>
      </c>
      <c r="B946" s="3" t="s">
        <v>1707</v>
      </c>
      <c r="C946" s="3"/>
      <c r="D946" s="2" t="s">
        <v>29</v>
      </c>
      <c r="E946" s="3" t="e">
        <f>SUMIFS('Billing Details'!T:T,'Billing Details'!D:D,'Billing Details'!$J$2,'Billing Details'!B:B,'Billing Details'!C946) * 100/ SUMIFS(I:I,'Billing Details'!D:D,'Billing Details'!$J$2,'Billing Details'!B:B,'Billing Details'!C946)</f>
        <v>#DIV/0!</v>
      </c>
      <c r="F946" s="2" t="s">
        <v>1710</v>
      </c>
      <c r="G946" s="2">
        <v>1</v>
      </c>
      <c r="H946" s="2" t="s">
        <v>29</v>
      </c>
      <c r="I946" s="2">
        <f t="shared" si="14"/>
        <v>100</v>
      </c>
      <c r="J946" s="2"/>
      <c r="K946" s="2"/>
      <c r="L946" s="2"/>
      <c r="M946" s="2"/>
      <c r="N946" s="2"/>
      <c r="O946" s="2">
        <v>242</v>
      </c>
      <c r="P946" s="6">
        <v>43819</v>
      </c>
      <c r="Q946" s="6">
        <v>43821</v>
      </c>
      <c r="R946" s="2" t="s">
        <v>1683</v>
      </c>
      <c r="S946" s="2" t="b">
        <v>1</v>
      </c>
      <c r="T946" s="2">
        <v>59.3</v>
      </c>
    </row>
    <row r="947" spans="1:20" ht="14.25" customHeight="1">
      <c r="A947" s="2" t="s">
        <v>1155</v>
      </c>
      <c r="B947" s="3" t="s">
        <v>1680</v>
      </c>
      <c r="C947" s="3"/>
      <c r="D947" s="2" t="s">
        <v>17</v>
      </c>
      <c r="E947" s="3" t="e">
        <f>SUMIFS('Billing Details'!T:T,'Billing Details'!D:D,'Billing Details'!$J$2,'Billing Details'!B:B,'Billing Details'!C947) * 100/ SUMIFS(I:I,'Billing Details'!D:D,'Billing Details'!$J$2,'Billing Details'!B:B,'Billing Details'!C947)</f>
        <v>#DIV/0!</v>
      </c>
      <c r="F947" s="2">
        <v>500</v>
      </c>
      <c r="G947" s="2">
        <v>1</v>
      </c>
      <c r="H947" s="2" t="s">
        <v>17</v>
      </c>
      <c r="I947" s="2">
        <f t="shared" si="14"/>
        <v>500</v>
      </c>
      <c r="J947" s="2"/>
      <c r="K947" s="2"/>
      <c r="L947" s="2"/>
      <c r="M947" s="2"/>
      <c r="N947" s="2"/>
      <c r="O947" s="2">
        <v>293</v>
      </c>
      <c r="P947" s="6">
        <v>45151</v>
      </c>
      <c r="Q947" s="6">
        <v>45153</v>
      </c>
      <c r="R947" s="2" t="s">
        <v>1696</v>
      </c>
      <c r="S947" s="2" t="b">
        <v>1</v>
      </c>
      <c r="T947" s="2">
        <v>429.54</v>
      </c>
    </row>
    <row r="948" spans="1:20" ht="14.25" customHeight="1">
      <c r="A948" s="2" t="s">
        <v>1156</v>
      </c>
      <c r="B948" s="3" t="s">
        <v>1699</v>
      </c>
      <c r="C948" s="3"/>
      <c r="D948" s="2" t="s">
        <v>29</v>
      </c>
      <c r="E948" s="3" t="e">
        <f>SUMIFS('Billing Details'!T:T,'Billing Details'!D:D,'Billing Details'!$J$2,'Billing Details'!B:B,'Billing Details'!C948) * 100/ SUMIFS(I:I,'Billing Details'!D:D,'Billing Details'!$J$2,'Billing Details'!B:B,'Billing Details'!C948)</f>
        <v>#DIV/0!</v>
      </c>
      <c r="F948" s="2" t="s">
        <v>1713</v>
      </c>
      <c r="G948" s="2">
        <v>10</v>
      </c>
      <c r="H948" s="2" t="s">
        <v>29</v>
      </c>
      <c r="I948" s="2">
        <f t="shared" si="14"/>
        <v>40000</v>
      </c>
      <c r="J948" s="2"/>
      <c r="K948" s="2"/>
      <c r="L948" s="2"/>
      <c r="M948" s="2"/>
      <c r="N948" s="2"/>
      <c r="O948" s="2">
        <v>360</v>
      </c>
      <c r="P948" s="6">
        <v>45375</v>
      </c>
      <c r="Q948" s="6">
        <v>45377</v>
      </c>
      <c r="R948" s="2" t="s">
        <v>1700</v>
      </c>
      <c r="S948" s="2" t="b">
        <v>1</v>
      </c>
      <c r="T948" s="2">
        <v>29043.600000000002</v>
      </c>
    </row>
    <row r="949" spans="1:20" ht="14.25" customHeight="1">
      <c r="A949" s="2" t="s">
        <v>1157</v>
      </c>
      <c r="B949" s="3" t="s">
        <v>1687</v>
      </c>
      <c r="C949" s="3"/>
      <c r="D949" s="2" t="s">
        <v>11</v>
      </c>
      <c r="E949" s="3" t="e">
        <f>SUMIFS('Billing Details'!T:T,'Billing Details'!D:D,'Billing Details'!$J$2,'Billing Details'!B:B,'Billing Details'!C949) * 100/ SUMIFS(I:I,'Billing Details'!D:D,'Billing Details'!$J$2,'Billing Details'!B:B,'Billing Details'!C949)</f>
        <v>#DIV/0!</v>
      </c>
      <c r="F949" s="2">
        <v>1000</v>
      </c>
      <c r="G949" s="2">
        <v>3</v>
      </c>
      <c r="H949" s="2" t="s">
        <v>11</v>
      </c>
      <c r="I949" s="2">
        <f t="shared" si="14"/>
        <v>3000</v>
      </c>
      <c r="J949" s="2"/>
      <c r="K949" s="2"/>
      <c r="L949" s="2"/>
      <c r="M949" s="2"/>
      <c r="N949" s="2"/>
      <c r="O949" s="2">
        <v>329</v>
      </c>
      <c r="P949" s="6">
        <v>43891</v>
      </c>
      <c r="Q949" s="6">
        <v>43896</v>
      </c>
      <c r="S949" s="2" t="b">
        <v>0</v>
      </c>
      <c r="T949" s="2" t="s">
        <v>1681</v>
      </c>
    </row>
    <row r="950" spans="1:20" ht="14.25" customHeight="1">
      <c r="A950" s="2" t="s">
        <v>1158</v>
      </c>
      <c r="B950" s="3" t="s">
        <v>1697</v>
      </c>
      <c r="C950" s="3"/>
      <c r="D950" s="2" t="s">
        <v>51</v>
      </c>
      <c r="E950" s="3" t="e">
        <f>SUMIFS('Billing Details'!T:T,'Billing Details'!D:D,'Billing Details'!$J$2,'Billing Details'!B:B,'Billing Details'!C950) * 100/ SUMIFS(I:I,'Billing Details'!D:D,'Billing Details'!$J$2,'Billing Details'!B:B,'Billing Details'!C950)</f>
        <v>#DIV/0!</v>
      </c>
      <c r="F950" s="2">
        <v>20000</v>
      </c>
      <c r="G950" s="2">
        <v>12</v>
      </c>
      <c r="H950" s="2" t="s">
        <v>51</v>
      </c>
      <c r="I950" s="2">
        <f t="shared" si="14"/>
        <v>240000</v>
      </c>
      <c r="J950" s="2"/>
      <c r="K950" s="2"/>
      <c r="L950" s="2"/>
      <c r="M950" s="2"/>
      <c r="N950" s="2"/>
      <c r="O950" s="2">
        <v>145</v>
      </c>
      <c r="P950" s="6">
        <v>44843</v>
      </c>
      <c r="Q950" s="6">
        <v>44849</v>
      </c>
      <c r="R950" s="2" t="s">
        <v>1700</v>
      </c>
      <c r="S950" s="2" t="b">
        <v>1</v>
      </c>
      <c r="T950" s="2">
        <v>167688.48000000001</v>
      </c>
    </row>
    <row r="951" spans="1:20" ht="14.25" customHeight="1">
      <c r="A951" s="2" t="s">
        <v>1159</v>
      </c>
      <c r="B951" s="3" t="s">
        <v>1680</v>
      </c>
      <c r="C951" s="3"/>
      <c r="D951" s="2" t="s">
        <v>11</v>
      </c>
      <c r="E951" s="3" t="e">
        <f>SUMIFS('Billing Details'!T:T,'Billing Details'!D:D,'Billing Details'!$J$2,'Billing Details'!B:B,'Billing Details'!C951) * 100/ SUMIFS(I:I,'Billing Details'!D:D,'Billing Details'!$J$2,'Billing Details'!B:B,'Billing Details'!C951)</f>
        <v>#DIV/0!</v>
      </c>
      <c r="F951" s="2">
        <v>500</v>
      </c>
      <c r="G951" s="2">
        <v>1</v>
      </c>
      <c r="H951" s="2" t="s">
        <v>11</v>
      </c>
      <c r="I951" s="2">
        <f t="shared" si="14"/>
        <v>500</v>
      </c>
      <c r="J951" s="2"/>
      <c r="K951" s="2"/>
      <c r="L951" s="2"/>
      <c r="M951" s="2"/>
      <c r="N951" s="2"/>
      <c r="O951" s="2">
        <v>171</v>
      </c>
      <c r="P951" s="6">
        <v>44905</v>
      </c>
      <c r="Q951" s="6">
        <v>44907</v>
      </c>
      <c r="S951" s="2" t="b">
        <v>0</v>
      </c>
      <c r="T951" s="2" t="s">
        <v>1681</v>
      </c>
    </row>
    <row r="952" spans="1:20" ht="14.25" customHeight="1">
      <c r="A952" s="2" t="s">
        <v>1160</v>
      </c>
      <c r="B952" s="3" t="s">
        <v>1684</v>
      </c>
      <c r="C952" s="3"/>
      <c r="D952" s="2" t="s">
        <v>29</v>
      </c>
      <c r="E952" s="3" t="e">
        <f>SUMIFS('Billing Details'!T:T,'Billing Details'!D:D,'Billing Details'!$J$2,'Billing Details'!B:B,'Billing Details'!C952) * 100/ SUMIFS(I:I,'Billing Details'!D:D,'Billing Details'!$J$2,'Billing Details'!B:B,'Billing Details'!C952)</f>
        <v>#DIV/0!</v>
      </c>
      <c r="F952" s="2" t="s">
        <v>1702</v>
      </c>
      <c r="G952" s="2">
        <v>7</v>
      </c>
      <c r="H952" s="2" t="s">
        <v>29</v>
      </c>
      <c r="I952" s="2">
        <f t="shared" si="14"/>
        <v>21000</v>
      </c>
      <c r="J952" s="2"/>
      <c r="K952" s="2"/>
      <c r="L952" s="2"/>
      <c r="M952" s="2"/>
      <c r="N952" s="2"/>
      <c r="O952" s="2">
        <v>485</v>
      </c>
      <c r="P952" s="6">
        <v>45027</v>
      </c>
      <c r="Q952" s="6">
        <v>45029</v>
      </c>
      <c r="R952" s="2" t="s">
        <v>1696</v>
      </c>
      <c r="S952" s="2" t="b">
        <v>1</v>
      </c>
      <c r="T952" s="2">
        <v>13389.46</v>
      </c>
    </row>
    <row r="953" spans="1:20" ht="14.25" customHeight="1">
      <c r="A953" s="2" t="s">
        <v>1161</v>
      </c>
      <c r="B953" s="3" t="s">
        <v>1693</v>
      </c>
      <c r="C953" s="3"/>
      <c r="D953" s="2" t="s">
        <v>51</v>
      </c>
      <c r="E953" s="3" t="e">
        <f>SUMIFS('Billing Details'!T:T,'Billing Details'!D:D,'Billing Details'!$J$2,'Billing Details'!B:B,'Billing Details'!C953) * 100/ SUMIFS(I:I,'Billing Details'!D:D,'Billing Details'!$J$2,'Billing Details'!B:B,'Billing Details'!C953)</f>
        <v>#DIV/0!</v>
      </c>
      <c r="F953" s="2" t="s">
        <v>1712</v>
      </c>
      <c r="G953" s="2">
        <v>4</v>
      </c>
      <c r="H953" s="2" t="s">
        <v>51</v>
      </c>
      <c r="I953" s="2">
        <f t="shared" si="14"/>
        <v>60000</v>
      </c>
      <c r="J953" s="2"/>
      <c r="K953" s="2"/>
      <c r="L953" s="2"/>
      <c r="M953" s="2"/>
      <c r="N953" s="2"/>
      <c r="O953" s="2">
        <v>237</v>
      </c>
      <c r="P953" s="6">
        <v>44849</v>
      </c>
      <c r="Q953" s="6">
        <v>44855</v>
      </c>
      <c r="R953" s="2" t="s">
        <v>1679</v>
      </c>
      <c r="S953" s="2" t="b">
        <v>1</v>
      </c>
      <c r="T953" s="2">
        <v>36306.879999999997</v>
      </c>
    </row>
    <row r="954" spans="1:20" ht="14.25" customHeight="1">
      <c r="A954" s="2" t="s">
        <v>1162</v>
      </c>
      <c r="B954" s="3" t="s">
        <v>1687</v>
      </c>
      <c r="C954" s="3"/>
      <c r="D954" s="2" t="s">
        <v>51</v>
      </c>
      <c r="E954" s="3" t="e">
        <f>SUMIFS('Billing Details'!T:T,'Billing Details'!D:D,'Billing Details'!$J$2,'Billing Details'!B:B,'Billing Details'!C954) * 100/ SUMIFS(I:I,'Billing Details'!D:D,'Billing Details'!$J$2,'Billing Details'!B:B,'Billing Details'!C954)</f>
        <v>#DIV/0!</v>
      </c>
      <c r="F954" s="2">
        <v>1000</v>
      </c>
      <c r="G954" s="2">
        <v>3</v>
      </c>
      <c r="H954" s="2" t="s">
        <v>51</v>
      </c>
      <c r="I954" s="2">
        <f t="shared" si="14"/>
        <v>3000</v>
      </c>
      <c r="J954" s="2"/>
      <c r="K954" s="2"/>
      <c r="L954" s="2"/>
      <c r="M954" s="2"/>
      <c r="N954" s="2"/>
      <c r="O954" s="2">
        <v>230</v>
      </c>
      <c r="P954" s="6">
        <v>44340</v>
      </c>
      <c r="Q954" s="6">
        <v>44346</v>
      </c>
      <c r="S954" s="2" t="b">
        <v>0</v>
      </c>
      <c r="T954" s="2" t="s">
        <v>1681</v>
      </c>
    </row>
    <row r="955" spans="1:20" ht="14.25" customHeight="1">
      <c r="A955" s="2" t="s">
        <v>1163</v>
      </c>
      <c r="B955" s="3" t="s">
        <v>1682</v>
      </c>
      <c r="C955" s="3"/>
      <c r="D955" s="2" t="s">
        <v>51</v>
      </c>
      <c r="E955" s="3" t="e">
        <f>SUMIFS('Billing Details'!T:T,'Billing Details'!D:D,'Billing Details'!$J$2,'Billing Details'!B:B,'Billing Details'!C955) * 100/ SUMIFS(I:I,'Billing Details'!D:D,'Billing Details'!$J$2,'Billing Details'!B:B,'Billing Details'!C955)</f>
        <v>#DIV/0!</v>
      </c>
      <c r="F955" s="2" t="s">
        <v>1686</v>
      </c>
      <c r="G955" s="2">
        <v>3</v>
      </c>
      <c r="H955" s="2" t="s">
        <v>51</v>
      </c>
      <c r="I955" s="2">
        <f t="shared" si="14"/>
        <v>18000</v>
      </c>
      <c r="J955" s="2"/>
      <c r="K955" s="2"/>
      <c r="L955" s="2"/>
      <c r="M955" s="2"/>
      <c r="N955" s="2"/>
      <c r="O955" s="2">
        <v>104</v>
      </c>
      <c r="P955" s="6">
        <v>44153</v>
      </c>
      <c r="Q955" s="6">
        <v>44158</v>
      </c>
      <c r="S955" s="2" t="b">
        <v>0</v>
      </c>
      <c r="T955" s="2" t="s">
        <v>1681</v>
      </c>
    </row>
    <row r="956" spans="1:20" ht="14.25" customHeight="1">
      <c r="A956" s="2" t="s">
        <v>1164</v>
      </c>
      <c r="B956" s="3" t="s">
        <v>1697</v>
      </c>
      <c r="C956" s="3"/>
      <c r="D956" s="2" t="s">
        <v>11</v>
      </c>
      <c r="E956" s="3" t="e">
        <f>SUMIFS('Billing Details'!T:T,'Billing Details'!D:D,'Billing Details'!$J$2,'Billing Details'!B:B,'Billing Details'!C956) * 100/ SUMIFS(I:I,'Billing Details'!D:D,'Billing Details'!$J$2,'Billing Details'!B:B,'Billing Details'!C956)</f>
        <v>#DIV/0!</v>
      </c>
      <c r="F956" s="2">
        <v>20000</v>
      </c>
      <c r="G956" s="2">
        <v>15</v>
      </c>
      <c r="H956" s="2" t="s">
        <v>11</v>
      </c>
      <c r="I956" s="2">
        <f t="shared" si="14"/>
        <v>300000</v>
      </c>
      <c r="J956" s="2"/>
      <c r="K956" s="2"/>
      <c r="L956" s="2"/>
      <c r="M956" s="2"/>
      <c r="N956" s="2"/>
      <c r="O956" s="2">
        <v>351</v>
      </c>
      <c r="P956" s="6">
        <v>45006</v>
      </c>
      <c r="Q956" s="6">
        <v>45010</v>
      </c>
      <c r="R956" s="2" t="s">
        <v>1685</v>
      </c>
      <c r="S956" s="2" t="b">
        <v>1</v>
      </c>
      <c r="T956" s="2">
        <v>261149.4</v>
      </c>
    </row>
    <row r="957" spans="1:20" ht="14.25" customHeight="1">
      <c r="A957" s="2" t="s">
        <v>1165</v>
      </c>
      <c r="B957" s="3" t="s">
        <v>1707</v>
      </c>
      <c r="C957" s="3"/>
      <c r="D957" s="2" t="s">
        <v>11</v>
      </c>
      <c r="E957" s="3" t="e">
        <f>SUMIFS('Billing Details'!T:T,'Billing Details'!D:D,'Billing Details'!$J$2,'Billing Details'!B:B,'Billing Details'!C957) * 100/ SUMIFS(I:I,'Billing Details'!D:D,'Billing Details'!$J$2,'Billing Details'!B:B,'Billing Details'!C957)</f>
        <v>#DIV/0!</v>
      </c>
      <c r="F957" s="2">
        <v>100</v>
      </c>
      <c r="G957" s="2">
        <v>2</v>
      </c>
      <c r="H957" s="2" t="s">
        <v>11</v>
      </c>
      <c r="I957" s="2">
        <f t="shared" si="14"/>
        <v>200</v>
      </c>
      <c r="J957" s="2"/>
      <c r="K957" s="2"/>
      <c r="L957" s="2"/>
      <c r="M957" s="2"/>
      <c r="N957" s="2"/>
      <c r="O957" s="2">
        <v>320</v>
      </c>
      <c r="P957" s="6">
        <v>44464</v>
      </c>
      <c r="Q957" s="6">
        <v>44467</v>
      </c>
      <c r="R957" s="2" t="s">
        <v>1679</v>
      </c>
      <c r="S957" s="2" t="b">
        <v>1</v>
      </c>
      <c r="T957" s="2">
        <v>168.02</v>
      </c>
    </row>
    <row r="958" spans="1:20" ht="14.25" customHeight="1">
      <c r="A958" s="2" t="s">
        <v>1166</v>
      </c>
      <c r="B958" s="3" t="s">
        <v>1678</v>
      </c>
      <c r="C958" s="3"/>
      <c r="D958" s="2" t="s">
        <v>29</v>
      </c>
      <c r="E958" s="3" t="e">
        <f>SUMIFS('Billing Details'!T:T,'Billing Details'!D:D,'Billing Details'!$J$2,'Billing Details'!B:B,'Billing Details'!C958) * 100/ SUMIFS(I:I,'Billing Details'!D:D,'Billing Details'!$J$2,'Billing Details'!B:B,'Billing Details'!C958)</f>
        <v>#DIV/0!</v>
      </c>
      <c r="F958" s="2">
        <v>12000</v>
      </c>
      <c r="G958" s="2">
        <v>5</v>
      </c>
      <c r="H958" s="2" t="s">
        <v>29</v>
      </c>
      <c r="I958" s="2">
        <f t="shared" si="14"/>
        <v>60000</v>
      </c>
      <c r="J958" s="2"/>
      <c r="K958" s="2"/>
      <c r="L958" s="2"/>
      <c r="M958" s="2"/>
      <c r="N958" s="2"/>
      <c r="O958" s="2">
        <v>152</v>
      </c>
      <c r="P958" s="6">
        <v>45160</v>
      </c>
      <c r="Q958" s="6">
        <v>45163</v>
      </c>
      <c r="R958" s="2" t="s">
        <v>1683</v>
      </c>
      <c r="S958" s="2" t="b">
        <v>1</v>
      </c>
      <c r="T958" s="2">
        <v>33469.15</v>
      </c>
    </row>
    <row r="959" spans="1:20" ht="14.25" customHeight="1">
      <c r="A959" s="2" t="s">
        <v>1167</v>
      </c>
      <c r="B959" s="3" t="s">
        <v>1684</v>
      </c>
      <c r="C959" s="3"/>
      <c r="D959" s="2" t="s">
        <v>11</v>
      </c>
      <c r="E959" s="3" t="e">
        <f>SUMIFS('Billing Details'!T:T,'Billing Details'!D:D,'Billing Details'!$J$2,'Billing Details'!B:B,'Billing Details'!C959) * 100/ SUMIFS(I:I,'Billing Details'!D:D,'Billing Details'!$J$2,'Billing Details'!B:B,'Billing Details'!C959)</f>
        <v>#DIV/0!</v>
      </c>
      <c r="F959" s="2">
        <v>3000</v>
      </c>
      <c r="G959" s="2">
        <v>6</v>
      </c>
      <c r="H959" s="2" t="s">
        <v>11</v>
      </c>
      <c r="I959" s="2">
        <f t="shared" si="14"/>
        <v>18000</v>
      </c>
      <c r="J959" s="2"/>
      <c r="K959" s="2"/>
      <c r="L959" s="2"/>
      <c r="M959" s="2"/>
      <c r="N959" s="2"/>
      <c r="O959" s="2">
        <v>379</v>
      </c>
      <c r="P959" s="6">
        <v>45226</v>
      </c>
      <c r="Q959" s="6">
        <v>45232</v>
      </c>
      <c r="S959" s="2" t="b">
        <v>0</v>
      </c>
      <c r="T959" s="2" t="s">
        <v>1681</v>
      </c>
    </row>
    <row r="960" spans="1:20" ht="14.25" customHeight="1">
      <c r="A960" s="2" t="s">
        <v>1168</v>
      </c>
      <c r="B960" s="3" t="s">
        <v>1691</v>
      </c>
      <c r="C960" s="3"/>
      <c r="D960" s="2" t="s">
        <v>51</v>
      </c>
      <c r="E960" s="3" t="e">
        <f>SUMIFS('Billing Details'!T:T,'Billing Details'!D:D,'Billing Details'!$J$2,'Billing Details'!B:B,'Billing Details'!C960) * 100/ SUMIFS(I:I,'Billing Details'!D:D,'Billing Details'!$J$2,'Billing Details'!B:B,'Billing Details'!C960)</f>
        <v>#DIV/0!</v>
      </c>
      <c r="F960" s="2">
        <v>25000</v>
      </c>
      <c r="G960" s="2">
        <v>10</v>
      </c>
      <c r="H960" s="2" t="s">
        <v>51</v>
      </c>
      <c r="I960" s="2">
        <f t="shared" si="14"/>
        <v>250000</v>
      </c>
      <c r="J960" s="2"/>
      <c r="K960" s="2"/>
      <c r="L960" s="2"/>
      <c r="M960" s="2"/>
      <c r="N960" s="2"/>
      <c r="O960" s="2">
        <v>326</v>
      </c>
      <c r="P960" s="6">
        <v>45266</v>
      </c>
      <c r="Q960" s="6">
        <v>45272</v>
      </c>
      <c r="S960" s="2" t="b">
        <v>0</v>
      </c>
      <c r="T960" s="2" t="s">
        <v>1681</v>
      </c>
    </row>
    <row r="961" spans="1:20" ht="14.25" customHeight="1">
      <c r="A961" s="2" t="s">
        <v>1169</v>
      </c>
      <c r="B961" s="3" t="s">
        <v>1687</v>
      </c>
      <c r="C961" s="3"/>
      <c r="D961" s="2" t="s">
        <v>51</v>
      </c>
      <c r="E961" s="3" t="e">
        <f>SUMIFS('Billing Details'!T:T,'Billing Details'!D:D,'Billing Details'!$J$2,'Billing Details'!B:B,'Billing Details'!C961) * 100/ SUMIFS(I:I,'Billing Details'!D:D,'Billing Details'!$J$2,'Billing Details'!B:B,'Billing Details'!C961)</f>
        <v>#DIV/0!</v>
      </c>
      <c r="F961" s="2">
        <v>1000</v>
      </c>
      <c r="G961" s="2">
        <v>2</v>
      </c>
      <c r="H961" s="2" t="s">
        <v>51</v>
      </c>
      <c r="I961" s="2">
        <f t="shared" si="14"/>
        <v>2000</v>
      </c>
      <c r="J961" s="2"/>
      <c r="K961" s="2"/>
      <c r="L961" s="2"/>
      <c r="M961" s="2"/>
      <c r="N961" s="2"/>
      <c r="O961" s="2">
        <v>470</v>
      </c>
      <c r="P961" s="6">
        <v>45003</v>
      </c>
      <c r="Q961" s="6">
        <v>45009</v>
      </c>
      <c r="R961" s="2" t="s">
        <v>1700</v>
      </c>
      <c r="S961" s="2" t="b">
        <v>1</v>
      </c>
      <c r="T961" s="2">
        <v>1221.58</v>
      </c>
    </row>
    <row r="962" spans="1:20" ht="14.25" customHeight="1">
      <c r="A962" s="2" t="s">
        <v>1170</v>
      </c>
      <c r="B962" s="3" t="s">
        <v>1697</v>
      </c>
      <c r="C962" s="3"/>
      <c r="D962" s="2" t="s">
        <v>51</v>
      </c>
      <c r="E962" s="3" t="e">
        <f>SUMIFS('Billing Details'!T:T,'Billing Details'!D:D,'Billing Details'!$J$2,'Billing Details'!B:B,'Billing Details'!C962) * 100/ SUMIFS(I:I,'Billing Details'!D:D,'Billing Details'!$J$2,'Billing Details'!B:B,'Billing Details'!C962)</f>
        <v>#DIV/0!</v>
      </c>
      <c r="F962" s="2">
        <v>20000</v>
      </c>
      <c r="G962" s="2">
        <v>10</v>
      </c>
      <c r="H962" s="2" t="s">
        <v>51</v>
      </c>
      <c r="I962" s="2">
        <f t="shared" si="14"/>
        <v>200000</v>
      </c>
      <c r="J962" s="2"/>
      <c r="K962" s="2"/>
      <c r="L962" s="2"/>
      <c r="M962" s="2"/>
      <c r="N962" s="2"/>
      <c r="O962" s="2">
        <v>392</v>
      </c>
      <c r="P962" s="6">
        <v>44190</v>
      </c>
      <c r="Q962" s="6">
        <v>44195</v>
      </c>
      <c r="R962" s="2" t="s">
        <v>1700</v>
      </c>
      <c r="S962" s="2" t="b">
        <v>1</v>
      </c>
      <c r="T962" s="2">
        <v>175466.69999999998</v>
      </c>
    </row>
    <row r="963" spans="1:20" ht="14.25" customHeight="1">
      <c r="A963" s="2" t="s">
        <v>1171</v>
      </c>
      <c r="B963" s="3" t="s">
        <v>1699</v>
      </c>
      <c r="C963" s="3"/>
      <c r="D963" s="2" t="s">
        <v>11</v>
      </c>
      <c r="E963" s="3" t="e">
        <f>SUMIFS('Billing Details'!T:T,'Billing Details'!D:D,'Billing Details'!$J$2,'Billing Details'!B:B,'Billing Details'!C963) * 100/ SUMIFS(I:I,'Billing Details'!D:D,'Billing Details'!$J$2,'Billing Details'!B:B,'Billing Details'!C963)</f>
        <v>#DIV/0!</v>
      </c>
      <c r="F963" s="2">
        <v>4000</v>
      </c>
      <c r="G963" s="2">
        <v>8</v>
      </c>
      <c r="H963" s="2" t="s">
        <v>11</v>
      </c>
      <c r="I963" s="2">
        <f t="shared" ref="I963:I1001" si="15">F963*G963</f>
        <v>32000</v>
      </c>
      <c r="J963" s="2"/>
      <c r="K963" s="2"/>
      <c r="L963" s="2"/>
      <c r="M963" s="2"/>
      <c r="N963" s="2"/>
      <c r="O963" s="2">
        <v>451</v>
      </c>
      <c r="P963" s="6">
        <v>44847</v>
      </c>
      <c r="Q963" s="6">
        <v>44853</v>
      </c>
      <c r="R963" s="2" t="s">
        <v>1685</v>
      </c>
      <c r="S963" s="2" t="b">
        <v>1</v>
      </c>
      <c r="T963" s="2">
        <v>24734.400000000001</v>
      </c>
    </row>
    <row r="964" spans="1:20" ht="14.25" customHeight="1">
      <c r="A964" s="2" t="s">
        <v>1172</v>
      </c>
      <c r="B964" s="3" t="s">
        <v>1682</v>
      </c>
      <c r="C964" s="3"/>
      <c r="D964" s="2" t="s">
        <v>17</v>
      </c>
      <c r="E964" s="3" t="e">
        <f>SUMIFS('Billing Details'!T:T,'Billing Details'!D:D,'Billing Details'!$J$2,'Billing Details'!B:B,'Billing Details'!C964) * 100/ SUMIFS(I:I,'Billing Details'!D:D,'Billing Details'!$J$2,'Billing Details'!B:B,'Billing Details'!C964)</f>
        <v>#DIV/0!</v>
      </c>
      <c r="F964" s="2">
        <v>6000</v>
      </c>
      <c r="G964" s="2">
        <v>3</v>
      </c>
      <c r="H964" s="2" t="s">
        <v>17</v>
      </c>
      <c r="I964" s="2">
        <f t="shared" si="15"/>
        <v>18000</v>
      </c>
      <c r="J964" s="2"/>
      <c r="K964" s="2"/>
      <c r="L964" s="2"/>
      <c r="M964" s="2"/>
      <c r="N964" s="2"/>
      <c r="O964" s="2">
        <v>301</v>
      </c>
      <c r="P964" s="6">
        <v>43620</v>
      </c>
      <c r="Q964" s="6">
        <v>43623</v>
      </c>
      <c r="R964" s="2" t="s">
        <v>1700</v>
      </c>
      <c r="S964" s="2" t="b">
        <v>1</v>
      </c>
      <c r="T964" s="2">
        <v>12295.349999999999</v>
      </c>
    </row>
    <row r="965" spans="1:20" ht="14.25" customHeight="1">
      <c r="A965" s="2" t="s">
        <v>1173</v>
      </c>
      <c r="B965" s="3" t="s">
        <v>1697</v>
      </c>
      <c r="C965" s="3"/>
      <c r="D965" s="2" t="s">
        <v>17</v>
      </c>
      <c r="E965" s="3" t="e">
        <f>SUMIFS('Billing Details'!T:T,'Billing Details'!D:D,'Billing Details'!$J$2,'Billing Details'!B:B,'Billing Details'!C965) * 100/ SUMIFS(I:I,'Billing Details'!D:D,'Billing Details'!$J$2,'Billing Details'!B:B,'Billing Details'!C965)</f>
        <v>#DIV/0!</v>
      </c>
      <c r="F965" s="2">
        <v>20000</v>
      </c>
      <c r="G965" s="2">
        <v>10</v>
      </c>
      <c r="H965" s="2" t="s">
        <v>17</v>
      </c>
      <c r="I965" s="2">
        <f t="shared" si="15"/>
        <v>200000</v>
      </c>
      <c r="J965" s="2"/>
      <c r="K965" s="2"/>
      <c r="L965" s="2"/>
      <c r="M965" s="2"/>
      <c r="N965" s="2"/>
      <c r="O965" s="2">
        <v>210</v>
      </c>
      <c r="P965" s="6">
        <v>45207</v>
      </c>
      <c r="Q965" s="6">
        <v>45213</v>
      </c>
      <c r="R965" s="2" t="s">
        <v>1696</v>
      </c>
      <c r="S965" s="2" t="b">
        <v>1</v>
      </c>
      <c r="T965" s="2">
        <v>101959.59999999999</v>
      </c>
    </row>
    <row r="966" spans="1:20" ht="14.25" customHeight="1">
      <c r="A966" s="2" t="s">
        <v>1174</v>
      </c>
      <c r="B966" s="3" t="s">
        <v>1697</v>
      </c>
      <c r="C966" s="3"/>
      <c r="D966" s="2" t="s">
        <v>11</v>
      </c>
      <c r="E966" s="3" t="e">
        <f>SUMIFS('Billing Details'!T:T,'Billing Details'!D:D,'Billing Details'!$J$2,'Billing Details'!B:B,'Billing Details'!C966) * 100/ SUMIFS(I:I,'Billing Details'!D:D,'Billing Details'!$J$2,'Billing Details'!B:B,'Billing Details'!C966)</f>
        <v>#DIV/0!</v>
      </c>
      <c r="F966" s="2">
        <v>20000</v>
      </c>
      <c r="G966" s="2">
        <v>10</v>
      </c>
      <c r="H966" s="2" t="s">
        <v>11</v>
      </c>
      <c r="I966" s="2">
        <f t="shared" si="15"/>
        <v>200000</v>
      </c>
      <c r="J966" s="2"/>
      <c r="K966" s="2"/>
      <c r="L966" s="2"/>
      <c r="M966" s="2"/>
      <c r="N966" s="2"/>
      <c r="O966" s="2">
        <v>272</v>
      </c>
      <c r="P966" s="6">
        <v>44774</v>
      </c>
      <c r="Q966" s="6">
        <v>44780</v>
      </c>
      <c r="R966" s="2" t="s">
        <v>1696</v>
      </c>
      <c r="S966" s="2" t="b">
        <v>1</v>
      </c>
      <c r="T966" s="2">
        <v>134773.5</v>
      </c>
    </row>
    <row r="967" spans="1:20" ht="14.25" customHeight="1">
      <c r="A967" s="2" t="s">
        <v>1175</v>
      </c>
      <c r="B967" s="3" t="s">
        <v>1693</v>
      </c>
      <c r="C967" s="3"/>
      <c r="D967" s="2" t="s">
        <v>11</v>
      </c>
      <c r="E967" s="3" t="e">
        <f>SUMIFS('Billing Details'!T:T,'Billing Details'!D:D,'Billing Details'!$J$2,'Billing Details'!B:B,'Billing Details'!C967) * 100/ SUMIFS(I:I,'Billing Details'!D:D,'Billing Details'!$J$2,'Billing Details'!B:B,'Billing Details'!C967)</f>
        <v>#DIV/0!</v>
      </c>
      <c r="F967" s="2" t="s">
        <v>1712</v>
      </c>
      <c r="G967" s="2">
        <v>5</v>
      </c>
      <c r="H967" s="2" t="s">
        <v>11</v>
      </c>
      <c r="I967" s="2">
        <f t="shared" si="15"/>
        <v>75000</v>
      </c>
      <c r="J967" s="2"/>
      <c r="K967" s="2"/>
      <c r="L967" s="2"/>
      <c r="M967" s="2"/>
      <c r="N967" s="2"/>
      <c r="O967" s="2">
        <v>231</v>
      </c>
      <c r="P967" s="6">
        <v>43756</v>
      </c>
      <c r="Q967" s="6">
        <v>43759</v>
      </c>
      <c r="R967" s="2" t="s">
        <v>1685</v>
      </c>
      <c r="S967" s="2" t="b">
        <v>1</v>
      </c>
      <c r="T967" s="2">
        <v>52198.75</v>
      </c>
    </row>
    <row r="968" spans="1:20" ht="14.25" customHeight="1">
      <c r="A968" s="2" t="s">
        <v>1176</v>
      </c>
      <c r="B968" s="3" t="s">
        <v>1692</v>
      </c>
      <c r="C968" s="3"/>
      <c r="D968" s="2" t="s">
        <v>29</v>
      </c>
      <c r="E968" s="3" t="e">
        <f>SUMIFS('Billing Details'!T:T,'Billing Details'!D:D,'Billing Details'!$J$2,'Billing Details'!B:B,'Billing Details'!C968) * 100/ SUMIFS(I:I,'Billing Details'!D:D,'Billing Details'!$J$2,'Billing Details'!B:B,'Billing Details'!C968)</f>
        <v>#DIV/0!</v>
      </c>
      <c r="F968" s="2">
        <v>8000</v>
      </c>
      <c r="G968" s="2">
        <v>4</v>
      </c>
      <c r="H968" s="2" t="s">
        <v>29</v>
      </c>
      <c r="I968" s="2">
        <f t="shared" si="15"/>
        <v>32000</v>
      </c>
      <c r="J968" s="2"/>
      <c r="K968" s="2"/>
      <c r="L968" s="2"/>
      <c r="M968" s="2"/>
      <c r="N968" s="2"/>
      <c r="O968" s="2">
        <v>243</v>
      </c>
      <c r="P968" s="6">
        <v>44361</v>
      </c>
      <c r="Q968" s="6">
        <v>44365</v>
      </c>
      <c r="R968" s="2" t="s">
        <v>1683</v>
      </c>
      <c r="S968" s="2" t="b">
        <v>1</v>
      </c>
      <c r="T968" s="2">
        <v>24839.56</v>
      </c>
    </row>
    <row r="969" spans="1:20" ht="14.25" customHeight="1">
      <c r="A969" s="2" t="s">
        <v>1177</v>
      </c>
      <c r="B969" s="3" t="s">
        <v>1689</v>
      </c>
      <c r="C969" s="3"/>
      <c r="D969" s="2" t="s">
        <v>51</v>
      </c>
      <c r="E969" s="3" t="e">
        <f>SUMIFS('Billing Details'!T:T,'Billing Details'!D:D,'Billing Details'!$J$2,'Billing Details'!B:B,'Billing Details'!C969) * 100/ SUMIFS(I:I,'Billing Details'!D:D,'Billing Details'!$J$2,'Billing Details'!B:B,'Billing Details'!C969)</f>
        <v>#DIV/0!</v>
      </c>
      <c r="F969" s="2">
        <v>18000</v>
      </c>
      <c r="G969" s="2">
        <v>5</v>
      </c>
      <c r="H969" s="2" t="s">
        <v>51</v>
      </c>
      <c r="I969" s="2">
        <f t="shared" si="15"/>
        <v>90000</v>
      </c>
      <c r="J969" s="2"/>
      <c r="K969" s="2"/>
      <c r="L969" s="2"/>
      <c r="M969" s="2"/>
      <c r="N969" s="2"/>
      <c r="O969" s="2">
        <v>362</v>
      </c>
      <c r="P969" s="6">
        <v>45366</v>
      </c>
      <c r="Q969" s="6">
        <v>45372</v>
      </c>
      <c r="R969" s="2" t="s">
        <v>1679</v>
      </c>
      <c r="S969" s="2" t="b">
        <v>1</v>
      </c>
      <c r="T969" s="2">
        <v>64257.700000000004</v>
      </c>
    </row>
    <row r="970" spans="1:20" ht="14.25" customHeight="1">
      <c r="A970" s="2" t="s">
        <v>1178</v>
      </c>
      <c r="B970" s="3" t="s">
        <v>1694</v>
      </c>
      <c r="C970" s="3"/>
      <c r="D970" s="2" t="s">
        <v>17</v>
      </c>
      <c r="E970" s="3" t="e">
        <f>SUMIFS('Billing Details'!T:T,'Billing Details'!D:D,'Billing Details'!$J$2,'Billing Details'!B:B,'Billing Details'!C970) * 100/ SUMIFS(I:I,'Billing Details'!D:D,'Billing Details'!$J$2,'Billing Details'!B:B,'Billing Details'!C970)</f>
        <v>#DIV/0!</v>
      </c>
      <c r="F970" s="2" t="s">
        <v>1695</v>
      </c>
      <c r="G970" s="2">
        <v>6</v>
      </c>
      <c r="H970" s="2" t="s">
        <v>17</v>
      </c>
      <c r="I970" s="2">
        <f t="shared" si="15"/>
        <v>12000</v>
      </c>
      <c r="J970" s="2"/>
      <c r="K970" s="2"/>
      <c r="L970" s="2"/>
      <c r="M970" s="2"/>
      <c r="N970" s="2"/>
      <c r="O970" s="2">
        <v>334</v>
      </c>
      <c r="P970" s="6">
        <v>43595</v>
      </c>
      <c r="Q970" s="6">
        <v>43598</v>
      </c>
      <c r="R970" s="2" t="s">
        <v>1696</v>
      </c>
      <c r="S970" s="2" t="b">
        <v>1</v>
      </c>
      <c r="T970" s="2">
        <v>7562.2800000000007</v>
      </c>
    </row>
    <row r="971" spans="1:20" ht="14.25" customHeight="1">
      <c r="A971" s="2" t="s">
        <v>1179</v>
      </c>
      <c r="B971" s="3" t="s">
        <v>1688</v>
      </c>
      <c r="C971" s="3"/>
      <c r="D971" s="2" t="s">
        <v>11</v>
      </c>
      <c r="E971" s="3" t="e">
        <f>SUMIFS('Billing Details'!T:T,'Billing Details'!D:D,'Billing Details'!$J$2,'Billing Details'!B:B,'Billing Details'!C971) * 100/ SUMIFS(I:I,'Billing Details'!D:D,'Billing Details'!$J$2,'Billing Details'!B:B,'Billing Details'!C971)</f>
        <v>#DIV/0!</v>
      </c>
      <c r="F971" s="2">
        <v>10000</v>
      </c>
      <c r="G971" s="2">
        <v>3</v>
      </c>
      <c r="H971" s="2" t="s">
        <v>11</v>
      </c>
      <c r="I971" s="2">
        <f t="shared" si="15"/>
        <v>30000</v>
      </c>
      <c r="J971" s="2"/>
      <c r="K971" s="2"/>
      <c r="L971" s="2"/>
      <c r="M971" s="2"/>
      <c r="N971" s="2"/>
      <c r="O971" s="2">
        <v>407</v>
      </c>
      <c r="P971" s="6">
        <v>44054</v>
      </c>
      <c r="Q971" s="6">
        <v>44058</v>
      </c>
      <c r="R971" s="2" t="s">
        <v>1679</v>
      </c>
      <c r="S971" s="2" t="b">
        <v>1</v>
      </c>
      <c r="T971" s="2">
        <v>20021.16</v>
      </c>
    </row>
    <row r="972" spans="1:20" ht="14.25" customHeight="1">
      <c r="A972" s="2" t="s">
        <v>1180</v>
      </c>
      <c r="B972" s="3" t="s">
        <v>1707</v>
      </c>
      <c r="C972" s="3"/>
      <c r="D972" s="2" t="s">
        <v>51</v>
      </c>
      <c r="E972" s="3" t="e">
        <f>SUMIFS('Billing Details'!T:T,'Billing Details'!D:D,'Billing Details'!$J$2,'Billing Details'!B:B,'Billing Details'!C972) * 100/ SUMIFS(I:I,'Billing Details'!D:D,'Billing Details'!$J$2,'Billing Details'!B:B,'Billing Details'!C972)</f>
        <v>#DIV/0!</v>
      </c>
      <c r="F972" s="2">
        <v>100</v>
      </c>
      <c r="G972" s="2">
        <v>1</v>
      </c>
      <c r="H972" s="2" t="s">
        <v>51</v>
      </c>
      <c r="I972" s="2">
        <f t="shared" si="15"/>
        <v>100</v>
      </c>
      <c r="J972" s="2"/>
      <c r="K972" s="2"/>
      <c r="L972" s="2"/>
      <c r="M972" s="2"/>
      <c r="N972" s="2"/>
      <c r="O972" s="2">
        <v>404</v>
      </c>
      <c r="P972" s="6">
        <v>43959</v>
      </c>
      <c r="Q972" s="6">
        <v>43962</v>
      </c>
      <c r="S972" s="2" t="b">
        <v>0</v>
      </c>
      <c r="T972" s="2" t="s">
        <v>1681</v>
      </c>
    </row>
    <row r="973" spans="1:20" ht="14.25" customHeight="1">
      <c r="A973" s="2" t="s">
        <v>1181</v>
      </c>
      <c r="B973" s="3" t="s">
        <v>1682</v>
      </c>
      <c r="C973" s="3"/>
      <c r="D973" s="2" t="s">
        <v>51</v>
      </c>
      <c r="E973" s="3" t="e">
        <f>SUMIFS('Billing Details'!T:T,'Billing Details'!D:D,'Billing Details'!$J$2,'Billing Details'!B:B,'Billing Details'!C973) * 100/ SUMIFS(I:I,'Billing Details'!D:D,'Billing Details'!$J$2,'Billing Details'!B:B,'Billing Details'!C973)</f>
        <v>#DIV/0!</v>
      </c>
      <c r="F973" s="2">
        <v>6000</v>
      </c>
      <c r="G973" s="2">
        <v>3</v>
      </c>
      <c r="H973" s="2" t="s">
        <v>51</v>
      </c>
      <c r="I973" s="2">
        <f t="shared" si="15"/>
        <v>18000</v>
      </c>
      <c r="J973" s="2"/>
      <c r="K973" s="2"/>
      <c r="L973" s="2"/>
      <c r="M973" s="2"/>
      <c r="N973" s="2"/>
      <c r="O973" s="2">
        <v>340</v>
      </c>
      <c r="P973" s="6">
        <v>43652</v>
      </c>
      <c r="Q973" s="6">
        <v>43655</v>
      </c>
      <c r="R973" s="2" t="s">
        <v>1696</v>
      </c>
      <c r="S973" s="2" t="b">
        <v>1</v>
      </c>
      <c r="T973" s="2">
        <v>10170.93</v>
      </c>
    </row>
    <row r="974" spans="1:20" ht="14.25" customHeight="1">
      <c r="A974" s="2" t="s">
        <v>1182</v>
      </c>
      <c r="B974" s="3" t="s">
        <v>1684</v>
      </c>
      <c r="C974" s="3"/>
      <c r="D974" s="2" t="s">
        <v>17</v>
      </c>
      <c r="E974" s="3" t="e">
        <f>SUMIFS('Billing Details'!T:T,'Billing Details'!D:D,'Billing Details'!$J$2,'Billing Details'!B:B,'Billing Details'!C974) * 100/ SUMIFS(I:I,'Billing Details'!D:D,'Billing Details'!$J$2,'Billing Details'!B:B,'Billing Details'!C974)</f>
        <v>#DIV/0!</v>
      </c>
      <c r="F974" s="2" t="s">
        <v>1702</v>
      </c>
      <c r="G974" s="2">
        <v>7</v>
      </c>
      <c r="H974" s="2" t="s">
        <v>17</v>
      </c>
      <c r="I974" s="2">
        <f t="shared" si="15"/>
        <v>21000</v>
      </c>
      <c r="J974" s="2"/>
      <c r="K974" s="2"/>
      <c r="L974" s="2"/>
      <c r="M974" s="2"/>
      <c r="N974" s="2"/>
      <c r="O974" s="2">
        <v>148</v>
      </c>
      <c r="P974" s="6">
        <v>43855</v>
      </c>
      <c r="Q974" s="6">
        <v>43858</v>
      </c>
      <c r="R974" s="2" t="s">
        <v>1683</v>
      </c>
      <c r="S974" s="2" t="b">
        <v>1</v>
      </c>
      <c r="T974" s="2">
        <v>18861.990000000002</v>
      </c>
    </row>
    <row r="975" spans="1:20" ht="14.25" customHeight="1">
      <c r="A975" s="2" t="s">
        <v>1183</v>
      </c>
      <c r="B975" s="3" t="s">
        <v>1680</v>
      </c>
      <c r="C975" s="3"/>
      <c r="D975" s="2" t="s">
        <v>11</v>
      </c>
      <c r="E975" s="3" t="e">
        <f>SUMIFS('Billing Details'!T:T,'Billing Details'!D:D,'Billing Details'!$J$2,'Billing Details'!B:B,'Billing Details'!C975) * 100/ SUMIFS(I:I,'Billing Details'!D:D,'Billing Details'!$J$2,'Billing Details'!B:B,'Billing Details'!C975)</f>
        <v>#DIV/0!</v>
      </c>
      <c r="F975" s="2">
        <v>500</v>
      </c>
      <c r="G975" s="2">
        <v>1</v>
      </c>
      <c r="H975" s="2" t="s">
        <v>11</v>
      </c>
      <c r="I975" s="2">
        <f t="shared" si="15"/>
        <v>500</v>
      </c>
      <c r="J975" s="2"/>
      <c r="K975" s="2"/>
      <c r="L975" s="2"/>
      <c r="M975" s="2"/>
      <c r="N975" s="2"/>
      <c r="O975" s="2">
        <v>108</v>
      </c>
      <c r="P975" s="6">
        <v>44081</v>
      </c>
      <c r="Q975" s="6">
        <v>44086</v>
      </c>
      <c r="R975" s="2" t="s">
        <v>1685</v>
      </c>
      <c r="S975" s="2" t="b">
        <v>1</v>
      </c>
      <c r="T975" s="2">
        <v>429.74</v>
      </c>
    </row>
    <row r="976" spans="1:20" ht="14.25" customHeight="1">
      <c r="A976" s="2" t="s">
        <v>1184</v>
      </c>
      <c r="B976" s="3" t="s">
        <v>1682</v>
      </c>
      <c r="C976" s="3"/>
      <c r="D976" s="2" t="s">
        <v>29</v>
      </c>
      <c r="E976" s="3" t="e">
        <f>SUMIFS('Billing Details'!T:T,'Billing Details'!D:D,'Billing Details'!$J$2,'Billing Details'!B:B,'Billing Details'!C976) * 100/ SUMIFS(I:I,'Billing Details'!D:D,'Billing Details'!$J$2,'Billing Details'!B:B,'Billing Details'!C976)</f>
        <v>#DIV/0!</v>
      </c>
      <c r="F976" s="2" t="s">
        <v>1686</v>
      </c>
      <c r="G976" s="2">
        <v>2</v>
      </c>
      <c r="H976" s="2" t="s">
        <v>29</v>
      </c>
      <c r="I976" s="2">
        <f t="shared" si="15"/>
        <v>12000</v>
      </c>
      <c r="J976" s="2"/>
      <c r="K976" s="2"/>
      <c r="L976" s="2"/>
      <c r="M976" s="2"/>
      <c r="N976" s="2"/>
      <c r="O976" s="2">
        <v>305</v>
      </c>
      <c r="P976" s="6">
        <v>45378</v>
      </c>
      <c r="Q976" s="6">
        <v>45381</v>
      </c>
      <c r="R976" s="2" t="s">
        <v>1679</v>
      </c>
      <c r="S976" s="2" t="b">
        <v>1</v>
      </c>
      <c r="T976" s="2">
        <v>7510.34</v>
      </c>
    </row>
    <row r="977" spans="1:20" ht="14.25" customHeight="1">
      <c r="A977" s="2" t="s">
        <v>1185</v>
      </c>
      <c r="B977" s="3" t="s">
        <v>1694</v>
      </c>
      <c r="C977" s="3"/>
      <c r="D977" s="2" t="s">
        <v>11</v>
      </c>
      <c r="E977" s="3" t="e">
        <f>SUMIFS('Billing Details'!T:T,'Billing Details'!D:D,'Billing Details'!$J$2,'Billing Details'!B:B,'Billing Details'!C977) * 100/ SUMIFS(I:I,'Billing Details'!D:D,'Billing Details'!$J$2,'Billing Details'!B:B,'Billing Details'!C977)</f>
        <v>#DIV/0!</v>
      </c>
      <c r="F977" s="2">
        <v>2000</v>
      </c>
      <c r="G977" s="2">
        <v>6</v>
      </c>
      <c r="H977" s="2" t="s">
        <v>11</v>
      </c>
      <c r="I977" s="2">
        <f t="shared" si="15"/>
        <v>12000</v>
      </c>
      <c r="J977" s="2"/>
      <c r="K977" s="2"/>
      <c r="L977" s="2"/>
      <c r="M977" s="2"/>
      <c r="N977" s="2"/>
      <c r="O977" s="2">
        <v>471</v>
      </c>
      <c r="P977" s="6">
        <v>45415</v>
      </c>
      <c r="Q977" s="6">
        <v>45421</v>
      </c>
      <c r="R977" s="2" t="s">
        <v>1679</v>
      </c>
      <c r="S977" s="2" t="b">
        <v>1</v>
      </c>
      <c r="T977" s="2">
        <v>7631.0999999999995</v>
      </c>
    </row>
    <row r="978" spans="1:20" ht="14.25" customHeight="1">
      <c r="A978" s="2" t="s">
        <v>1186</v>
      </c>
      <c r="B978" s="3" t="s">
        <v>1682</v>
      </c>
      <c r="C978" s="3"/>
      <c r="D978" s="2" t="s">
        <v>11</v>
      </c>
      <c r="E978" s="3" t="e">
        <f>SUMIFS('Billing Details'!T:T,'Billing Details'!D:D,'Billing Details'!$J$2,'Billing Details'!B:B,'Billing Details'!C978) * 100/ SUMIFS(I:I,'Billing Details'!D:D,'Billing Details'!$J$2,'Billing Details'!B:B,'Billing Details'!C978)</f>
        <v>#DIV/0!</v>
      </c>
      <c r="F978" s="2">
        <v>6000</v>
      </c>
      <c r="G978" s="2">
        <v>3</v>
      </c>
      <c r="H978" s="2" t="s">
        <v>11</v>
      </c>
      <c r="I978" s="2">
        <f t="shared" si="15"/>
        <v>18000</v>
      </c>
      <c r="J978" s="2"/>
      <c r="K978" s="2"/>
      <c r="L978" s="2"/>
      <c r="M978" s="2"/>
      <c r="N978" s="2"/>
      <c r="O978" s="2">
        <v>199</v>
      </c>
      <c r="P978" s="6">
        <v>44871</v>
      </c>
      <c r="Q978" s="6">
        <v>44875</v>
      </c>
      <c r="S978" s="2" t="b">
        <v>0</v>
      </c>
      <c r="T978" s="2" t="s">
        <v>1681</v>
      </c>
    </row>
    <row r="979" spans="1:20" ht="14.25" customHeight="1">
      <c r="A979" s="2" t="s">
        <v>1187</v>
      </c>
      <c r="B979" s="3" t="s">
        <v>1678</v>
      </c>
      <c r="C979" s="3"/>
      <c r="D979" s="2" t="s">
        <v>17</v>
      </c>
      <c r="E979" s="3" t="e">
        <f>SUMIFS('Billing Details'!T:T,'Billing Details'!D:D,'Billing Details'!$J$2,'Billing Details'!B:B,'Billing Details'!C979) * 100/ SUMIFS(I:I,'Billing Details'!D:D,'Billing Details'!$J$2,'Billing Details'!B:B,'Billing Details'!C979)</f>
        <v>#DIV/0!</v>
      </c>
      <c r="F979" s="2">
        <v>12000</v>
      </c>
      <c r="G979" s="2">
        <v>3</v>
      </c>
      <c r="H979" s="2" t="s">
        <v>17</v>
      </c>
      <c r="I979" s="2">
        <f t="shared" si="15"/>
        <v>36000</v>
      </c>
      <c r="J979" s="2"/>
      <c r="K979" s="2"/>
      <c r="L979" s="2"/>
      <c r="M979" s="2"/>
      <c r="N979" s="2"/>
      <c r="O979" s="2">
        <v>129</v>
      </c>
      <c r="P979" s="6">
        <v>43904</v>
      </c>
      <c r="Q979" s="6">
        <v>43908</v>
      </c>
      <c r="R979" s="2" t="s">
        <v>1696</v>
      </c>
      <c r="S979" s="2" t="b">
        <v>1</v>
      </c>
      <c r="T979" s="2">
        <v>19800.36</v>
      </c>
    </row>
    <row r="980" spans="1:20" ht="14.25" customHeight="1">
      <c r="A980" s="2" t="s">
        <v>1188</v>
      </c>
      <c r="B980" s="3" t="s">
        <v>1692</v>
      </c>
      <c r="C980" s="3"/>
      <c r="D980" s="2" t="s">
        <v>17</v>
      </c>
      <c r="E980" s="3" t="e">
        <f>SUMIFS('Billing Details'!T:T,'Billing Details'!D:D,'Billing Details'!$J$2,'Billing Details'!B:B,'Billing Details'!C980) * 100/ SUMIFS(I:I,'Billing Details'!D:D,'Billing Details'!$J$2,'Billing Details'!B:B,'Billing Details'!C980)</f>
        <v>#DIV/0!</v>
      </c>
      <c r="F980" s="2">
        <v>8000</v>
      </c>
      <c r="G980" s="2">
        <v>2</v>
      </c>
      <c r="H980" s="2" t="s">
        <v>17</v>
      </c>
      <c r="I980" s="2">
        <f t="shared" si="15"/>
        <v>16000</v>
      </c>
      <c r="J980" s="2"/>
      <c r="K980" s="2"/>
      <c r="L980" s="2"/>
      <c r="M980" s="2"/>
      <c r="N980" s="2"/>
      <c r="O980" s="2">
        <v>174</v>
      </c>
      <c r="P980" s="6">
        <v>43939</v>
      </c>
      <c r="Q980" s="6">
        <v>43943</v>
      </c>
      <c r="R980" s="2" t="s">
        <v>1700</v>
      </c>
      <c r="S980" s="2" t="b">
        <v>1</v>
      </c>
      <c r="T980" s="2">
        <v>12863.76</v>
      </c>
    </row>
    <row r="981" spans="1:20" ht="14.25" customHeight="1">
      <c r="A981" s="2" t="s">
        <v>1189</v>
      </c>
      <c r="B981" s="3" t="s">
        <v>1699</v>
      </c>
      <c r="C981" s="3"/>
      <c r="D981" s="2" t="s">
        <v>11</v>
      </c>
      <c r="E981" s="3" t="e">
        <f>SUMIFS('Billing Details'!T:T,'Billing Details'!D:D,'Billing Details'!$J$2,'Billing Details'!B:B,'Billing Details'!C981) * 100/ SUMIFS(I:I,'Billing Details'!D:D,'Billing Details'!$J$2,'Billing Details'!B:B,'Billing Details'!C981)</f>
        <v>#DIV/0!</v>
      </c>
      <c r="F981" s="2">
        <v>4000</v>
      </c>
      <c r="G981" s="2">
        <v>10</v>
      </c>
      <c r="H981" s="2" t="s">
        <v>11</v>
      </c>
      <c r="I981" s="2">
        <f t="shared" si="15"/>
        <v>40000</v>
      </c>
      <c r="J981" s="2"/>
      <c r="K981" s="2"/>
      <c r="L981" s="2"/>
      <c r="M981" s="2"/>
      <c r="N981" s="2"/>
      <c r="O981" s="2">
        <v>355</v>
      </c>
      <c r="P981" s="6">
        <v>43860</v>
      </c>
      <c r="Q981" s="6">
        <v>43865</v>
      </c>
      <c r="R981" s="2" t="s">
        <v>1696</v>
      </c>
      <c r="S981" s="2" t="b">
        <v>1</v>
      </c>
      <c r="T981" s="2">
        <v>22499</v>
      </c>
    </row>
    <row r="982" spans="1:20" ht="14.25" customHeight="1">
      <c r="A982" s="2" t="s">
        <v>1190</v>
      </c>
      <c r="B982" s="3" t="s">
        <v>1684</v>
      </c>
      <c r="C982" s="3"/>
      <c r="D982" s="2" t="s">
        <v>11</v>
      </c>
      <c r="E982" s="3" t="e">
        <f>SUMIFS('Billing Details'!T:T,'Billing Details'!D:D,'Billing Details'!$J$2,'Billing Details'!B:B,'Billing Details'!C982) * 100/ SUMIFS(I:I,'Billing Details'!D:D,'Billing Details'!$J$2,'Billing Details'!B:B,'Billing Details'!C982)</f>
        <v>#DIV/0!</v>
      </c>
      <c r="F982" s="2">
        <v>3000</v>
      </c>
      <c r="G982" s="2">
        <v>6</v>
      </c>
      <c r="H982" s="2" t="s">
        <v>11</v>
      </c>
      <c r="I982" s="2">
        <f t="shared" si="15"/>
        <v>18000</v>
      </c>
      <c r="J982" s="2"/>
      <c r="K982" s="2"/>
      <c r="L982" s="2"/>
      <c r="M982" s="2"/>
      <c r="N982" s="2"/>
      <c r="O982" s="2">
        <v>422</v>
      </c>
      <c r="P982" s="6">
        <v>44778</v>
      </c>
      <c r="Q982" s="6">
        <v>44780</v>
      </c>
      <c r="R982" s="2" t="s">
        <v>1696</v>
      </c>
      <c r="S982" s="2" t="b">
        <v>1</v>
      </c>
      <c r="T982" s="2">
        <v>9721.619999999999</v>
      </c>
    </row>
    <row r="983" spans="1:20" ht="14.25" customHeight="1">
      <c r="A983" s="2" t="s">
        <v>1192</v>
      </c>
      <c r="B983" s="3" t="s">
        <v>1705</v>
      </c>
      <c r="C983" s="3"/>
      <c r="D983" s="2" t="s">
        <v>11</v>
      </c>
      <c r="E983" s="3" t="e">
        <f>SUMIFS('Billing Details'!T:T,'Billing Details'!D:D,'Billing Details'!$J$2,'Billing Details'!B:B,'Billing Details'!C983) * 100/ SUMIFS(I:I,'Billing Details'!D:D,'Billing Details'!$J$2,'Billing Details'!B:B,'Billing Details'!C983)</f>
        <v>#DIV/0!</v>
      </c>
      <c r="F983" s="2" t="s">
        <v>1706</v>
      </c>
      <c r="G983" s="2">
        <v>1</v>
      </c>
      <c r="H983" s="2" t="s">
        <v>11</v>
      </c>
      <c r="I983" s="2">
        <f t="shared" si="15"/>
        <v>800</v>
      </c>
      <c r="J983" s="2"/>
      <c r="K983" s="2"/>
      <c r="L983" s="2"/>
      <c r="M983" s="2"/>
      <c r="N983" s="2"/>
      <c r="O983" s="2">
        <v>393</v>
      </c>
      <c r="P983" s="6">
        <v>43808</v>
      </c>
      <c r="Q983" s="6">
        <v>43811</v>
      </c>
      <c r="R983" s="2" t="s">
        <v>1700</v>
      </c>
      <c r="S983" s="2" t="b">
        <v>1</v>
      </c>
      <c r="T983" s="2">
        <v>433.24</v>
      </c>
    </row>
    <row r="984" spans="1:20" ht="14.25" customHeight="1">
      <c r="A984" s="2" t="s">
        <v>1193</v>
      </c>
      <c r="B984" s="3" t="s">
        <v>1697</v>
      </c>
      <c r="C984" s="3"/>
      <c r="D984" s="2" t="s">
        <v>11</v>
      </c>
      <c r="E984" s="3" t="e">
        <f>SUMIFS('Billing Details'!T:T,'Billing Details'!D:D,'Billing Details'!$J$2,'Billing Details'!B:B,'Billing Details'!C984) * 100/ SUMIFS(I:I,'Billing Details'!D:D,'Billing Details'!$J$2,'Billing Details'!B:B,'Billing Details'!C984)</f>
        <v>#DIV/0!</v>
      </c>
      <c r="F984" s="2">
        <v>20000</v>
      </c>
      <c r="G984" s="2">
        <v>12</v>
      </c>
      <c r="H984" s="2" t="s">
        <v>11</v>
      </c>
      <c r="I984" s="2">
        <f t="shared" si="15"/>
        <v>240000</v>
      </c>
      <c r="J984" s="2"/>
      <c r="K984" s="2"/>
      <c r="L984" s="2"/>
      <c r="M984" s="2"/>
      <c r="N984" s="2"/>
      <c r="O984" s="2">
        <v>337</v>
      </c>
      <c r="P984" s="6">
        <v>44195</v>
      </c>
      <c r="Q984" s="6">
        <v>44200</v>
      </c>
      <c r="R984" s="2" t="s">
        <v>1685</v>
      </c>
      <c r="S984" s="2" t="b">
        <v>1</v>
      </c>
      <c r="T984" s="2">
        <v>173836.79999999999</v>
      </c>
    </row>
    <row r="985" spans="1:20" ht="14.25" customHeight="1">
      <c r="A985" s="2" t="s">
        <v>1194</v>
      </c>
      <c r="B985" s="3" t="s">
        <v>1687</v>
      </c>
      <c r="C985" s="3"/>
      <c r="D985" s="2" t="s">
        <v>51</v>
      </c>
      <c r="E985" s="3" t="e">
        <f>SUMIFS('Billing Details'!T:T,'Billing Details'!D:D,'Billing Details'!$J$2,'Billing Details'!B:B,'Billing Details'!C985) * 100/ SUMIFS(I:I,'Billing Details'!D:D,'Billing Details'!$J$2,'Billing Details'!B:B,'Billing Details'!C985)</f>
        <v>#DIV/0!</v>
      </c>
      <c r="F985" s="2">
        <v>1000</v>
      </c>
      <c r="G985" s="2">
        <v>2</v>
      </c>
      <c r="H985" s="2" t="s">
        <v>51</v>
      </c>
      <c r="I985" s="2">
        <f t="shared" si="15"/>
        <v>2000</v>
      </c>
      <c r="J985" s="2"/>
      <c r="K985" s="2"/>
      <c r="L985" s="2"/>
      <c r="M985" s="2"/>
      <c r="N985" s="2"/>
      <c r="O985" s="2">
        <v>228</v>
      </c>
      <c r="P985" s="6">
        <v>43682</v>
      </c>
      <c r="Q985" s="6">
        <v>43684</v>
      </c>
      <c r="S985" s="2" t="b">
        <v>0</v>
      </c>
      <c r="T985" s="2" t="s">
        <v>1681</v>
      </c>
    </row>
    <row r="986" spans="1:20" ht="14.25" customHeight="1">
      <c r="A986" s="2" t="s">
        <v>1195</v>
      </c>
      <c r="B986" s="3" t="s">
        <v>1697</v>
      </c>
      <c r="C986" s="3"/>
      <c r="D986" s="2" t="s">
        <v>51</v>
      </c>
      <c r="E986" s="3" t="e">
        <f>SUMIFS('Billing Details'!T:T,'Billing Details'!D:D,'Billing Details'!$J$2,'Billing Details'!B:B,'Billing Details'!C986) * 100/ SUMIFS(I:I,'Billing Details'!D:D,'Billing Details'!$J$2,'Billing Details'!B:B,'Billing Details'!C986)</f>
        <v>#DIV/0!</v>
      </c>
      <c r="F986" s="2">
        <v>20000</v>
      </c>
      <c r="G986" s="2">
        <v>12</v>
      </c>
      <c r="H986" s="2" t="s">
        <v>51</v>
      </c>
      <c r="I986" s="2">
        <f t="shared" si="15"/>
        <v>240000</v>
      </c>
      <c r="J986" s="2"/>
      <c r="K986" s="2"/>
      <c r="L986" s="2"/>
      <c r="M986" s="2"/>
      <c r="N986" s="2"/>
      <c r="O986" s="2">
        <v>335</v>
      </c>
      <c r="P986" s="6">
        <v>43698</v>
      </c>
      <c r="Q986" s="6">
        <v>43701</v>
      </c>
      <c r="R986" s="2" t="s">
        <v>1696</v>
      </c>
      <c r="S986" s="2" t="b">
        <v>1</v>
      </c>
      <c r="T986" s="2">
        <v>190077.84</v>
      </c>
    </row>
    <row r="987" spans="1:20" ht="14.25" customHeight="1">
      <c r="A987" s="2" t="s">
        <v>1196</v>
      </c>
      <c r="B987" s="3" t="s">
        <v>1684</v>
      </c>
      <c r="C987" s="3"/>
      <c r="D987" s="2" t="s">
        <v>11</v>
      </c>
      <c r="E987" s="3" t="e">
        <f>SUMIFS('Billing Details'!T:T,'Billing Details'!D:D,'Billing Details'!$J$2,'Billing Details'!B:B,'Billing Details'!C987) * 100/ SUMIFS(I:I,'Billing Details'!D:D,'Billing Details'!$J$2,'Billing Details'!B:B,'Billing Details'!C987)</f>
        <v>#DIV/0!</v>
      </c>
      <c r="F987" s="2">
        <v>3000</v>
      </c>
      <c r="G987" s="2">
        <v>7</v>
      </c>
      <c r="H987" s="2" t="s">
        <v>11</v>
      </c>
      <c r="I987" s="2">
        <f t="shared" si="15"/>
        <v>21000</v>
      </c>
      <c r="J987" s="2"/>
      <c r="K987" s="2"/>
      <c r="L987" s="2"/>
      <c r="M987" s="2"/>
      <c r="N987" s="2"/>
      <c r="O987" s="2">
        <v>208</v>
      </c>
      <c r="P987" s="6">
        <v>44235</v>
      </c>
      <c r="Q987" s="6">
        <v>44237</v>
      </c>
      <c r="R987" s="2" t="s">
        <v>1679</v>
      </c>
      <c r="S987" s="2" t="b">
        <v>1</v>
      </c>
      <c r="T987" s="2">
        <v>17085.600000000002</v>
      </c>
    </row>
    <row r="988" spans="1:20" ht="14.25" customHeight="1">
      <c r="A988" s="2" t="s">
        <v>1197</v>
      </c>
      <c r="B988" s="3" t="s">
        <v>1682</v>
      </c>
      <c r="C988" s="3"/>
      <c r="D988" s="2" t="s">
        <v>11</v>
      </c>
      <c r="E988" s="3" t="e">
        <f>SUMIFS('Billing Details'!T:T,'Billing Details'!D:D,'Billing Details'!$J$2,'Billing Details'!B:B,'Billing Details'!C988) * 100/ SUMIFS(I:I,'Billing Details'!D:D,'Billing Details'!$J$2,'Billing Details'!B:B,'Billing Details'!C988)</f>
        <v>#DIV/0!</v>
      </c>
      <c r="F988" s="2">
        <v>6000</v>
      </c>
      <c r="G988" s="2">
        <v>3</v>
      </c>
      <c r="H988" s="2" t="s">
        <v>11</v>
      </c>
      <c r="I988" s="2">
        <f t="shared" si="15"/>
        <v>18000</v>
      </c>
      <c r="J988" s="2"/>
      <c r="K988" s="2"/>
      <c r="L988" s="2"/>
      <c r="M988" s="2"/>
      <c r="N988" s="2"/>
      <c r="O988" s="2">
        <v>358</v>
      </c>
      <c r="P988" s="6">
        <v>44785</v>
      </c>
      <c r="Q988" s="6">
        <v>44787</v>
      </c>
      <c r="R988" s="2" t="s">
        <v>1683</v>
      </c>
      <c r="S988" s="2" t="b">
        <v>1</v>
      </c>
      <c r="T988" s="2">
        <v>14608.14</v>
      </c>
    </row>
    <row r="989" spans="1:20" ht="14.25" customHeight="1">
      <c r="A989" s="2" t="s">
        <v>1198</v>
      </c>
      <c r="B989" s="3" t="s">
        <v>1687</v>
      </c>
      <c r="C989" s="3"/>
      <c r="D989" s="2" t="s">
        <v>11</v>
      </c>
      <c r="E989" s="3" t="e">
        <f>SUMIFS('Billing Details'!T:T,'Billing Details'!D:D,'Billing Details'!$J$2,'Billing Details'!B:B,'Billing Details'!C989) * 100/ SUMIFS(I:I,'Billing Details'!D:D,'Billing Details'!$J$2,'Billing Details'!B:B,'Billing Details'!C989)</f>
        <v>#DIV/0!</v>
      </c>
      <c r="F989" s="2" t="s">
        <v>1711</v>
      </c>
      <c r="G989" s="2">
        <v>2</v>
      </c>
      <c r="H989" s="2" t="s">
        <v>11</v>
      </c>
      <c r="I989" s="2">
        <f t="shared" si="15"/>
        <v>2000</v>
      </c>
      <c r="J989" s="2"/>
      <c r="K989" s="2"/>
      <c r="L989" s="2"/>
      <c r="M989" s="2"/>
      <c r="N989" s="2"/>
      <c r="O989" s="2">
        <v>494</v>
      </c>
      <c r="P989" s="6">
        <v>44462</v>
      </c>
      <c r="Q989" s="6">
        <v>44468</v>
      </c>
      <c r="R989" s="2" t="s">
        <v>1700</v>
      </c>
      <c r="S989" s="2" t="b">
        <v>1</v>
      </c>
      <c r="T989" s="2">
        <v>1656.58</v>
      </c>
    </row>
    <row r="990" spans="1:20" ht="14.25" customHeight="1">
      <c r="A990" s="2" t="s">
        <v>1199</v>
      </c>
      <c r="B990" s="3" t="s">
        <v>1678</v>
      </c>
      <c r="C990" s="3"/>
      <c r="D990" s="2" t="s">
        <v>11</v>
      </c>
      <c r="E990" s="3" t="e">
        <f>SUMIFS('Billing Details'!T:T,'Billing Details'!D:D,'Billing Details'!$J$2,'Billing Details'!B:B,'Billing Details'!C990) * 100/ SUMIFS(I:I,'Billing Details'!D:D,'Billing Details'!$J$2,'Billing Details'!B:B,'Billing Details'!C990)</f>
        <v>#DIV/0!</v>
      </c>
      <c r="F990" s="2">
        <v>12000</v>
      </c>
      <c r="G990" s="2">
        <v>5</v>
      </c>
      <c r="H990" s="2" t="s">
        <v>11</v>
      </c>
      <c r="I990" s="2">
        <f t="shared" si="15"/>
        <v>60000</v>
      </c>
      <c r="J990" s="2"/>
      <c r="K990" s="2"/>
      <c r="L990" s="2"/>
      <c r="M990" s="2"/>
      <c r="N990" s="2"/>
      <c r="O990" s="2">
        <v>484</v>
      </c>
      <c r="P990" s="6">
        <v>43693</v>
      </c>
      <c r="Q990" s="6">
        <v>43697</v>
      </c>
      <c r="R990" s="2" t="s">
        <v>1685</v>
      </c>
      <c r="S990" s="2" t="b">
        <v>1</v>
      </c>
      <c r="T990" s="2">
        <v>53236.3</v>
      </c>
    </row>
    <row r="991" spans="1:20" ht="14.25" customHeight="1">
      <c r="A991" s="2" t="s">
        <v>1200</v>
      </c>
      <c r="B991" s="3" t="s">
        <v>1707</v>
      </c>
      <c r="C991" s="3"/>
      <c r="D991" s="2" t="s">
        <v>17</v>
      </c>
      <c r="E991" s="3" t="e">
        <f>SUMIFS('Billing Details'!T:T,'Billing Details'!D:D,'Billing Details'!$J$2,'Billing Details'!B:B,'Billing Details'!C991) * 100/ SUMIFS(I:I,'Billing Details'!D:D,'Billing Details'!$J$2,'Billing Details'!B:B,'Billing Details'!C991)</f>
        <v>#DIV/0!</v>
      </c>
      <c r="F991" s="2">
        <v>100</v>
      </c>
      <c r="G991" s="2">
        <v>1</v>
      </c>
      <c r="H991" s="2" t="s">
        <v>17</v>
      </c>
      <c r="I991" s="2">
        <f t="shared" si="15"/>
        <v>100</v>
      </c>
      <c r="J991" s="2"/>
      <c r="K991" s="2"/>
      <c r="L991" s="2"/>
      <c r="M991" s="2"/>
      <c r="N991" s="2"/>
      <c r="O991" s="2">
        <v>463</v>
      </c>
      <c r="P991" s="6">
        <v>45205</v>
      </c>
      <c r="Q991" s="6">
        <v>45210</v>
      </c>
      <c r="R991" s="2" t="s">
        <v>1700</v>
      </c>
      <c r="S991" s="2" t="b">
        <v>1</v>
      </c>
      <c r="T991" s="2">
        <v>59.34</v>
      </c>
    </row>
    <row r="992" spans="1:20" ht="14.25" customHeight="1">
      <c r="A992" s="2" t="s">
        <v>1201</v>
      </c>
      <c r="B992" s="3" t="s">
        <v>1693</v>
      </c>
      <c r="C992" s="3"/>
      <c r="D992" s="2" t="s">
        <v>11</v>
      </c>
      <c r="E992" s="3" t="e">
        <f>SUMIFS('Billing Details'!T:T,'Billing Details'!D:D,'Billing Details'!$J$2,'Billing Details'!B:B,'Billing Details'!C992) * 100/ SUMIFS(I:I,'Billing Details'!D:D,'Billing Details'!$J$2,'Billing Details'!B:B,'Billing Details'!C992)</f>
        <v>#DIV/0!</v>
      </c>
      <c r="F992" s="2" t="s">
        <v>1712</v>
      </c>
      <c r="G992" s="2">
        <v>3</v>
      </c>
      <c r="H992" s="2" t="s">
        <v>11</v>
      </c>
      <c r="I992" s="2">
        <f t="shared" si="15"/>
        <v>45000</v>
      </c>
      <c r="J992" s="2"/>
      <c r="K992" s="2"/>
      <c r="L992" s="2"/>
      <c r="M992" s="2"/>
      <c r="N992" s="2"/>
      <c r="O992" s="2">
        <v>357</v>
      </c>
      <c r="P992" s="6">
        <v>44217</v>
      </c>
      <c r="Q992" s="6">
        <v>44221</v>
      </c>
      <c r="R992" s="2" t="s">
        <v>1696</v>
      </c>
      <c r="S992" s="2" t="b">
        <v>1</v>
      </c>
      <c r="T992" s="2">
        <v>37119.840000000004</v>
      </c>
    </row>
    <row r="993" spans="1:20" ht="14.25" customHeight="1">
      <c r="A993" s="2" t="s">
        <v>1202</v>
      </c>
      <c r="B993" s="3" t="s">
        <v>1693</v>
      </c>
      <c r="C993" s="3"/>
      <c r="D993" s="2" t="s">
        <v>11</v>
      </c>
      <c r="E993" s="3" t="e">
        <f>SUMIFS('Billing Details'!T:T,'Billing Details'!D:D,'Billing Details'!$J$2,'Billing Details'!B:B,'Billing Details'!C993) * 100/ SUMIFS(I:I,'Billing Details'!D:D,'Billing Details'!$J$2,'Billing Details'!B:B,'Billing Details'!C993)</f>
        <v>#DIV/0!</v>
      </c>
      <c r="F993" s="2">
        <v>15000</v>
      </c>
      <c r="G993" s="2">
        <v>5</v>
      </c>
      <c r="H993" s="2" t="s">
        <v>11</v>
      </c>
      <c r="I993" s="2">
        <f t="shared" si="15"/>
        <v>75000</v>
      </c>
      <c r="J993" s="2"/>
      <c r="K993" s="2"/>
      <c r="L993" s="2"/>
      <c r="M993" s="2"/>
      <c r="N993" s="2"/>
      <c r="O993" s="2">
        <v>236</v>
      </c>
      <c r="P993" s="6">
        <v>44523</v>
      </c>
      <c r="Q993" s="6">
        <v>44528</v>
      </c>
      <c r="S993" s="2" t="b">
        <v>0</v>
      </c>
      <c r="T993" s="2" t="s">
        <v>1681</v>
      </c>
    </row>
    <row r="994" spans="1:20" ht="14.25" customHeight="1">
      <c r="A994" s="2" t="s">
        <v>1203</v>
      </c>
      <c r="B994" s="3" t="s">
        <v>1688</v>
      </c>
      <c r="C994" s="3"/>
      <c r="D994" s="2" t="s">
        <v>11</v>
      </c>
      <c r="E994" s="3" t="e">
        <f>SUMIFS('Billing Details'!T:T,'Billing Details'!D:D,'Billing Details'!$J$2,'Billing Details'!B:B,'Billing Details'!C994) * 100/ SUMIFS(I:I,'Billing Details'!D:D,'Billing Details'!$J$2,'Billing Details'!B:B,'Billing Details'!C994)</f>
        <v>#DIV/0!</v>
      </c>
      <c r="F994" s="2" t="s">
        <v>1703</v>
      </c>
      <c r="G994" s="2">
        <v>1</v>
      </c>
      <c r="H994" s="2" t="s">
        <v>11</v>
      </c>
      <c r="I994" s="2">
        <f t="shared" si="15"/>
        <v>10000</v>
      </c>
      <c r="J994" s="2"/>
      <c r="K994" s="2"/>
      <c r="L994" s="2"/>
      <c r="M994" s="2"/>
      <c r="N994" s="2"/>
      <c r="O994" s="2">
        <v>139</v>
      </c>
      <c r="P994" s="6">
        <v>44798</v>
      </c>
      <c r="Q994" s="6">
        <v>44800</v>
      </c>
      <c r="R994" s="2" t="s">
        <v>1700</v>
      </c>
      <c r="S994" s="2" t="b">
        <v>1</v>
      </c>
      <c r="T994" s="2">
        <v>6685.78</v>
      </c>
    </row>
    <row r="995" spans="1:20" ht="14.25" customHeight="1">
      <c r="A995" s="2" t="s">
        <v>1204</v>
      </c>
      <c r="B995" s="3" t="s">
        <v>1697</v>
      </c>
      <c r="C995" s="3"/>
      <c r="D995" s="2" t="s">
        <v>17</v>
      </c>
      <c r="E995" s="3" t="e">
        <f>SUMIFS('Billing Details'!T:T,'Billing Details'!D:D,'Billing Details'!$J$2,'Billing Details'!B:B,'Billing Details'!C995) * 100/ SUMIFS(I:I,'Billing Details'!D:D,'Billing Details'!$J$2,'Billing Details'!B:B,'Billing Details'!C995)</f>
        <v>#DIV/0!</v>
      </c>
      <c r="F995" s="2">
        <v>20000</v>
      </c>
      <c r="G995" s="2">
        <v>12</v>
      </c>
      <c r="H995" s="2" t="s">
        <v>17</v>
      </c>
      <c r="I995" s="2">
        <f t="shared" si="15"/>
        <v>240000</v>
      </c>
      <c r="J995" s="2"/>
      <c r="K995" s="2"/>
      <c r="L995" s="2"/>
      <c r="M995" s="2"/>
      <c r="N995" s="2"/>
      <c r="O995" s="2">
        <v>433</v>
      </c>
      <c r="P995" s="6">
        <v>44527</v>
      </c>
      <c r="Q995" s="6">
        <v>44530</v>
      </c>
      <c r="S995" s="2" t="b">
        <v>0</v>
      </c>
      <c r="T995" s="2" t="s">
        <v>1681</v>
      </c>
    </row>
    <row r="996" spans="1:20" ht="14.25" customHeight="1">
      <c r="A996" s="2" t="s">
        <v>1205</v>
      </c>
      <c r="B996" s="3" t="s">
        <v>1689</v>
      </c>
      <c r="C996" s="3"/>
      <c r="D996" s="2" t="s">
        <v>51</v>
      </c>
      <c r="E996" s="3" t="e">
        <f>SUMIFS('Billing Details'!T:T,'Billing Details'!D:D,'Billing Details'!$J$2,'Billing Details'!B:B,'Billing Details'!C996) * 100/ SUMIFS(I:I,'Billing Details'!D:D,'Billing Details'!$J$2,'Billing Details'!B:B,'Billing Details'!C996)</f>
        <v>#DIV/0!</v>
      </c>
      <c r="F996" s="2" t="s">
        <v>1690</v>
      </c>
      <c r="G996" s="2">
        <v>5</v>
      </c>
      <c r="H996" s="2" t="s">
        <v>51</v>
      </c>
      <c r="I996" s="2">
        <f t="shared" si="15"/>
        <v>90000</v>
      </c>
      <c r="J996" s="2"/>
      <c r="K996" s="2"/>
      <c r="L996" s="2"/>
      <c r="M996" s="2"/>
      <c r="N996" s="2"/>
      <c r="O996" s="2">
        <v>232</v>
      </c>
      <c r="P996" s="6">
        <v>45268</v>
      </c>
      <c r="Q996" s="6">
        <v>45271</v>
      </c>
      <c r="R996" s="2" t="s">
        <v>1685</v>
      </c>
      <c r="S996" s="2" t="b">
        <v>1</v>
      </c>
      <c r="T996" s="2">
        <v>53937.700000000004</v>
      </c>
    </row>
    <row r="997" spans="1:20" ht="14.25" customHeight="1">
      <c r="A997" s="2" t="s">
        <v>1206</v>
      </c>
      <c r="B997" s="3" t="s">
        <v>1687</v>
      </c>
      <c r="C997" s="3"/>
      <c r="D997" s="2" t="s">
        <v>51</v>
      </c>
      <c r="E997" s="3" t="e">
        <f>SUMIFS('Billing Details'!T:T,'Billing Details'!D:D,'Billing Details'!$J$2,'Billing Details'!B:B,'Billing Details'!C997) * 100/ SUMIFS(I:I,'Billing Details'!D:D,'Billing Details'!$J$2,'Billing Details'!B:B,'Billing Details'!C997)</f>
        <v>#DIV/0!</v>
      </c>
      <c r="F997" s="2">
        <v>1000</v>
      </c>
      <c r="G997" s="2">
        <v>3</v>
      </c>
      <c r="H997" s="2" t="s">
        <v>51</v>
      </c>
      <c r="I997" s="2">
        <f t="shared" si="15"/>
        <v>3000</v>
      </c>
      <c r="J997" s="2"/>
      <c r="K997" s="2"/>
      <c r="L997" s="2"/>
      <c r="M997" s="2"/>
      <c r="N997" s="2"/>
      <c r="O997" s="2">
        <v>400</v>
      </c>
      <c r="P997" s="6">
        <v>44412</v>
      </c>
      <c r="Q997" s="6">
        <v>44417</v>
      </c>
      <c r="R997" s="2" t="s">
        <v>1679</v>
      </c>
      <c r="S997" s="2" t="b">
        <v>1</v>
      </c>
      <c r="T997" s="2">
        <v>2309.04</v>
      </c>
    </row>
    <row r="998" spans="1:20" ht="14.25" customHeight="1">
      <c r="A998" s="2" t="s">
        <v>1207</v>
      </c>
      <c r="B998" s="3" t="s">
        <v>1697</v>
      </c>
      <c r="C998" s="3"/>
      <c r="D998" s="2" t="s">
        <v>11</v>
      </c>
      <c r="E998" s="3" t="e">
        <f>SUMIFS('Billing Details'!T:T,'Billing Details'!D:D,'Billing Details'!$J$2,'Billing Details'!B:B,'Billing Details'!C998) * 100/ SUMIFS(I:I,'Billing Details'!D:D,'Billing Details'!$J$2,'Billing Details'!B:B,'Billing Details'!C998)</f>
        <v>#DIV/0!</v>
      </c>
      <c r="F998" s="2">
        <v>20000</v>
      </c>
      <c r="G998" s="2">
        <v>10</v>
      </c>
      <c r="H998" s="2" t="s">
        <v>11</v>
      </c>
      <c r="I998" s="2">
        <f t="shared" si="15"/>
        <v>200000</v>
      </c>
      <c r="J998" s="2"/>
      <c r="K998" s="2"/>
      <c r="L998" s="2"/>
      <c r="M998" s="2"/>
      <c r="N998" s="2"/>
      <c r="O998" s="2">
        <v>259</v>
      </c>
      <c r="P998" s="6">
        <v>44281</v>
      </c>
      <c r="Q998" s="6">
        <v>44284</v>
      </c>
      <c r="R998" s="2" t="s">
        <v>1685</v>
      </c>
      <c r="S998" s="2" t="b">
        <v>1</v>
      </c>
      <c r="T998" s="2">
        <v>129857.09999999999</v>
      </c>
    </row>
    <row r="999" spans="1:20" ht="14.25" customHeight="1">
      <c r="A999" s="2" t="s">
        <v>1208</v>
      </c>
      <c r="B999" s="3" t="s">
        <v>1699</v>
      </c>
      <c r="C999" s="3"/>
      <c r="D999" s="2" t="s">
        <v>17</v>
      </c>
      <c r="E999" s="3" t="e">
        <f>SUMIFS('Billing Details'!T:T,'Billing Details'!D:D,'Billing Details'!$J$2,'Billing Details'!B:B,'Billing Details'!C999) * 100/ SUMIFS(I:I,'Billing Details'!D:D,'Billing Details'!$J$2,'Billing Details'!B:B,'Billing Details'!C999)</f>
        <v>#DIV/0!</v>
      </c>
      <c r="F999" s="2" t="s">
        <v>1713</v>
      </c>
      <c r="G999" s="2">
        <v>10</v>
      </c>
      <c r="H999" s="2" t="s">
        <v>17</v>
      </c>
      <c r="I999" s="2">
        <f t="shared" si="15"/>
        <v>40000</v>
      </c>
      <c r="J999" s="2"/>
      <c r="K999" s="2"/>
      <c r="L999" s="2"/>
      <c r="M999" s="2"/>
      <c r="N999" s="2"/>
      <c r="O999" s="2">
        <v>113</v>
      </c>
      <c r="P999" s="6">
        <v>44271</v>
      </c>
      <c r="Q999" s="6">
        <v>44275</v>
      </c>
      <c r="R999" s="2" t="s">
        <v>1696</v>
      </c>
      <c r="S999" s="2" t="b">
        <v>1</v>
      </c>
      <c r="T999" s="2">
        <v>22019.699999999997</v>
      </c>
    </row>
    <row r="1000" spans="1:20" ht="14.25" customHeight="1">
      <c r="A1000" s="2" t="s">
        <v>1210</v>
      </c>
      <c r="B1000" s="3" t="s">
        <v>1694</v>
      </c>
      <c r="C1000" s="3"/>
      <c r="D1000" s="2" t="s">
        <v>17</v>
      </c>
      <c r="E1000" s="3" t="e">
        <f>SUMIFS('Billing Details'!T:T,'Billing Details'!D:D,'Billing Details'!$J$2,'Billing Details'!B:B,'Billing Details'!C1000) * 100/ SUMIFS(I:I,'Billing Details'!D:D,'Billing Details'!$J$2,'Billing Details'!B:B,'Billing Details'!C1000)</f>
        <v>#DIV/0!</v>
      </c>
      <c r="F1000" s="2" t="s">
        <v>1695</v>
      </c>
      <c r="G1000" s="2">
        <v>6</v>
      </c>
      <c r="H1000" s="2" t="s">
        <v>17</v>
      </c>
      <c r="I1000" s="2">
        <f t="shared" si="15"/>
        <v>12000</v>
      </c>
      <c r="J1000" s="2"/>
      <c r="K1000" s="2"/>
      <c r="L1000" s="2"/>
      <c r="M1000" s="2"/>
      <c r="N1000" s="2"/>
      <c r="O1000" s="2">
        <v>244</v>
      </c>
      <c r="P1000" s="6">
        <v>44072</v>
      </c>
      <c r="Q1000" s="6">
        <v>44078</v>
      </c>
      <c r="R1000" s="2" t="s">
        <v>1696</v>
      </c>
      <c r="S1000" s="2" t="b">
        <v>1</v>
      </c>
      <c r="T1000" s="2">
        <v>10652.34</v>
      </c>
    </row>
    <row r="1001" spans="1:20" ht="14.25" customHeight="1">
      <c r="A1001" s="2" t="s">
        <v>1211</v>
      </c>
      <c r="B1001" s="3" t="s">
        <v>1678</v>
      </c>
      <c r="C1001" s="3"/>
      <c r="D1001" s="2" t="s">
        <v>51</v>
      </c>
      <c r="E1001" s="3" t="e">
        <f>SUMIFS('Billing Details'!T:T,'Billing Details'!D:D,'Billing Details'!$J$2,'Billing Details'!B:B,'Billing Details'!C1001) * 100/ SUMIFS(I:I,'Billing Details'!D:D,'Billing Details'!$J$2,'Billing Details'!B:B,'Billing Details'!C1001)</f>
        <v>#DIV/0!</v>
      </c>
      <c r="F1001" s="2" t="s">
        <v>1701</v>
      </c>
      <c r="G1001" s="2">
        <v>3</v>
      </c>
      <c r="H1001" s="2" t="s">
        <v>51</v>
      </c>
      <c r="I1001" s="2">
        <f t="shared" si="15"/>
        <v>36000</v>
      </c>
      <c r="J1001" s="2"/>
      <c r="K1001" s="2"/>
      <c r="L1001" s="2"/>
      <c r="M1001" s="2"/>
      <c r="N1001" s="2"/>
      <c r="O1001" s="2">
        <v>233</v>
      </c>
      <c r="P1001" s="6">
        <v>43709</v>
      </c>
      <c r="Q1001" s="6">
        <v>43712</v>
      </c>
      <c r="S1001" s="2" t="b">
        <v>0</v>
      </c>
      <c r="T1001" s="2" t="s">
        <v>1681</v>
      </c>
    </row>
  </sheetData>
  <conditionalFormatting sqref="T1:T1001">
    <cfRule type="containsBlanks" dxfId="56" priority="1">
      <formula>LEN(TRIM(T1))=0</formula>
    </cfRule>
    <cfRule type="containsBlanks" priority="2">
      <formula>LEN(TRIM(T1))=0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BA5C4-0C50-48CC-BBE8-75211824627C}">
  <dimension ref="C6:H15"/>
  <sheetViews>
    <sheetView topLeftCell="B1" zoomScale="110" zoomScaleNormal="110" workbookViewId="0">
      <selection activeCell="D22" sqref="D22"/>
    </sheetView>
  </sheetViews>
  <sheetFormatPr defaultRowHeight="15"/>
  <cols>
    <col min="3" max="3" width="18.7109375" bestFit="1" customWidth="1"/>
    <col min="4" max="4" width="16.28515625" bestFit="1" customWidth="1"/>
    <col min="5" max="7" width="6.5703125" bestFit="1" customWidth="1"/>
    <col min="8" max="8" width="11.42578125" bestFit="1" customWidth="1"/>
    <col min="9" max="10" width="6.7109375" bestFit="1" customWidth="1"/>
    <col min="11" max="11" width="11.42578125" bestFit="1" customWidth="1"/>
  </cols>
  <sheetData>
    <row r="6" spans="3:8">
      <c r="C6" s="33" t="s">
        <v>1819</v>
      </c>
      <c r="D6" s="33" t="s">
        <v>1766</v>
      </c>
    </row>
    <row r="7" spans="3:8">
      <c r="C7" s="33" t="s">
        <v>1768</v>
      </c>
      <c r="D7" t="s">
        <v>29</v>
      </c>
      <c r="E7" t="s">
        <v>17</v>
      </c>
      <c r="F7" t="s">
        <v>11</v>
      </c>
      <c r="G7" t="s">
        <v>51</v>
      </c>
      <c r="H7" t="s">
        <v>1767</v>
      </c>
    </row>
    <row r="8" spans="3:8">
      <c r="C8" s="64" t="s">
        <v>1812</v>
      </c>
      <c r="D8" s="37">
        <v>7.8</v>
      </c>
      <c r="E8" s="37">
        <v>9.9166666666666661</v>
      </c>
      <c r="F8" s="37">
        <v>11.6</v>
      </c>
      <c r="G8" s="37">
        <v>23.166666666666668</v>
      </c>
      <c r="H8" s="37">
        <v>12.859375</v>
      </c>
    </row>
    <row r="9" spans="3:8">
      <c r="C9" s="64" t="s">
        <v>1813</v>
      </c>
      <c r="D9" s="37">
        <v>25.518518518518519</v>
      </c>
      <c r="E9" s="37">
        <v>17.578125</v>
      </c>
      <c r="F9" s="37">
        <v>37.782608695652172</v>
      </c>
      <c r="G9" s="37">
        <v>33.119402985074629</v>
      </c>
      <c r="H9" s="37">
        <v>30.036000000000001</v>
      </c>
    </row>
    <row r="10" spans="3:8">
      <c r="C10" s="64" t="s">
        <v>1814</v>
      </c>
      <c r="D10" s="37">
        <v>19.923076923076923</v>
      </c>
      <c r="E10" s="37">
        <v>9.4933333333333341</v>
      </c>
      <c r="F10" s="37">
        <v>25.617391304347827</v>
      </c>
      <c r="G10" s="37">
        <v>20.946666666666665</v>
      </c>
      <c r="H10" s="37">
        <v>19.756578947368421</v>
      </c>
    </row>
    <row r="11" spans="3:8">
      <c r="C11" s="64" t="s">
        <v>1815</v>
      </c>
      <c r="D11" s="37">
        <v>18.967741935483872</v>
      </c>
      <c r="E11" s="37">
        <v>24.633928571428573</v>
      </c>
      <c r="F11" s="37">
        <v>17.845238095238095</v>
      </c>
      <c r="G11" s="37">
        <v>47.35</v>
      </c>
      <c r="H11" s="37">
        <v>25.40521327014218</v>
      </c>
    </row>
    <row r="12" spans="3:8">
      <c r="C12" s="64" t="s">
        <v>1816</v>
      </c>
      <c r="D12" s="37">
        <v>16.826086956521738</v>
      </c>
      <c r="E12" s="37">
        <v>21.594594594594593</v>
      </c>
      <c r="F12" s="37">
        <v>37.524999999999999</v>
      </c>
      <c r="G12" s="37">
        <v>35.452380952380949</v>
      </c>
      <c r="H12" s="37">
        <v>29.408450704225352</v>
      </c>
    </row>
    <row r="13" spans="3:8">
      <c r="C13" s="64" t="s">
        <v>1817</v>
      </c>
      <c r="D13" s="37">
        <v>57.142857142857146</v>
      </c>
      <c r="E13" s="37">
        <v>10.571428571428571</v>
      </c>
      <c r="F13" s="37">
        <v>37.909090909090907</v>
      </c>
      <c r="G13" s="37">
        <v>18.46153846153846</v>
      </c>
      <c r="H13" s="37">
        <v>29.763157894736842</v>
      </c>
    </row>
    <row r="14" spans="3:8">
      <c r="C14" s="64" t="s">
        <v>1818</v>
      </c>
      <c r="D14" s="37"/>
      <c r="E14" s="37">
        <v>4.833333333333333</v>
      </c>
      <c r="F14" s="37">
        <v>30</v>
      </c>
      <c r="G14" s="37">
        <v>19.8</v>
      </c>
      <c r="H14" s="37">
        <v>18.5</v>
      </c>
    </row>
    <row r="15" spans="3:8">
      <c r="C15" s="34" t="s">
        <v>1767</v>
      </c>
      <c r="D15" s="37">
        <v>21.818181818181817</v>
      </c>
      <c r="E15" s="37">
        <v>16.788306451612904</v>
      </c>
      <c r="F15" s="37">
        <v>28.06388888888889</v>
      </c>
      <c r="G15" s="37">
        <v>30.850806451612904</v>
      </c>
      <c r="H15" s="37">
        <v>25.098684210526315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CD5E-C7E3-4140-9797-B52AFA388CCE}">
  <dimension ref="C6:D12"/>
  <sheetViews>
    <sheetView workbookViewId="0">
      <selection activeCell="F26" sqref="F26"/>
    </sheetView>
  </sheetViews>
  <sheetFormatPr defaultRowHeight="15"/>
  <cols>
    <col min="3" max="3" width="13.140625" bestFit="1" customWidth="1"/>
    <col min="4" max="4" width="17.85546875" bestFit="1" customWidth="1"/>
  </cols>
  <sheetData>
    <row r="6" spans="3:4">
      <c r="C6" s="33" t="s">
        <v>1768</v>
      </c>
      <c r="D6" t="s">
        <v>1765</v>
      </c>
    </row>
    <row r="7" spans="3:4">
      <c r="C7" s="34" t="s">
        <v>1792</v>
      </c>
      <c r="D7" s="44">
        <v>1.6611295681063123E-3</v>
      </c>
    </row>
    <row r="8" spans="3:4">
      <c r="C8" s="34" t="s">
        <v>1241</v>
      </c>
      <c r="D8" s="44">
        <v>0.13289036544850499</v>
      </c>
    </row>
    <row r="9" spans="3:4">
      <c r="C9" s="34" t="s">
        <v>1238</v>
      </c>
      <c r="D9" s="44">
        <v>0.42358803986710963</v>
      </c>
    </row>
    <row r="10" spans="3:4">
      <c r="C10" s="34" t="s">
        <v>1227</v>
      </c>
      <c r="D10" s="44">
        <v>0.44186046511627908</v>
      </c>
    </row>
    <row r="11" spans="3:4">
      <c r="C11" s="34" t="s">
        <v>1823</v>
      </c>
      <c r="D11" s="44">
        <v>0</v>
      </c>
    </row>
    <row r="12" spans="3:4">
      <c r="C12" s="34" t="s">
        <v>1767</v>
      </c>
      <c r="D12" s="44">
        <v>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5CCC-2853-4645-8504-91ADA7B9B1F7}">
  <dimension ref="A1:O1001"/>
  <sheetViews>
    <sheetView topLeftCell="A967" workbookViewId="0">
      <selection activeCell="N2" sqref="N2"/>
    </sheetView>
  </sheetViews>
  <sheetFormatPr defaultRowHeight="15"/>
  <sheetData>
    <row r="1" spans="1:15" s="38" customFormat="1">
      <c r="A1" s="14" t="s">
        <v>0</v>
      </c>
      <c r="B1" s="38" t="s">
        <v>1755</v>
      </c>
      <c r="C1" s="39" t="s">
        <v>1771</v>
      </c>
      <c r="D1" s="38" t="s">
        <v>1777</v>
      </c>
      <c r="E1" s="38" t="s">
        <v>1779</v>
      </c>
      <c r="F1" s="38" t="s">
        <v>1780</v>
      </c>
      <c r="G1" s="38" t="s">
        <v>1784</v>
      </c>
      <c r="H1" s="38" t="s">
        <v>1788</v>
      </c>
      <c r="I1" s="38" t="s">
        <v>1789</v>
      </c>
      <c r="J1" s="38" t="s">
        <v>1796</v>
      </c>
      <c r="K1" s="38" t="s">
        <v>1798</v>
      </c>
      <c r="L1" s="38" t="s">
        <v>1800</v>
      </c>
      <c r="M1" s="38" t="s">
        <v>1809</v>
      </c>
      <c r="N1" s="38" t="s">
        <v>1810</v>
      </c>
      <c r="O1" s="38" t="str" cm="1">
        <f t="array" ref="O1:O1001">VLOOKUP(A1:A1001,'Patient Education'!A1:B1001,2,)</f>
        <v>Education Level</v>
      </c>
    </row>
    <row r="2" spans="1:15">
      <c r="A2" s="2" t="s">
        <v>7</v>
      </c>
      <c r="B2" t="str" cm="1">
        <f t="array" ref="B2:B1001">VLOOKUP(A2:A1001,'Patient Demographics'!A:K,10,)</f>
        <v>Tamil Nadu</v>
      </c>
      <c r="C2" t="str" cm="1">
        <f t="array" aca="1" ref="C2:C1001" ca="1">VLOOKUP(A2:A1001,'Patient Demographics'!A:G,7,)</f>
        <v>senior</v>
      </c>
      <c r="D2" cm="1">
        <f t="array" ref="D2:D1001">VLOOKUP(A2:A1001,'Billing Details'!A:I,9,)</f>
        <v>60000</v>
      </c>
      <c r="E2" cm="1">
        <f t="array" ref="E2:E1001">VLOOKUP(A2:A1001,'Patient Health Records'!A2:F1001,6,)</f>
        <v>29.195011337868486</v>
      </c>
      <c r="F2" t="b" cm="1">
        <f t="array" ref="F2:F1001">VLOOKUP(A2:A1001,'Patient Health Records'!A2:R1001,18,)</f>
        <v>1</v>
      </c>
      <c r="G2" t="str" cm="1">
        <f t="array" ref="G2:G1001">VLOOKUP(A2:A1001,'Patient Health Records'!A2:S1001,19,)</f>
        <v>Fractured Leg</v>
      </c>
      <c r="H2" t="b" cm="1">
        <f t="array" ref="H2:H1001">VLOOKUP(A2:A1001,'Patient Health Records'!A2:N1001,14,)</f>
        <v>0</v>
      </c>
      <c r="I2" t="b" cm="1">
        <f t="array" ref="I2:I1001">VLOOKUP(A2:A1001,'Patient Health Records'!A2:P1001,16,)</f>
        <v>1</v>
      </c>
      <c r="J2" t="s">
        <v>1679</v>
      </c>
      <c r="K2" t="str" cm="1">
        <f t="array" ref="K2:K1001">VLOOKUP(A2:A1001,'Patient Demographics'!A2:L1001,11,)</f>
        <v>South</v>
      </c>
      <c r="L2" t="str" cm="1">
        <f t="array" ref="L2:L1001">VLOOKUP(A2:A1001,'Patient Education'!A2:D1001,4,)</f>
        <v>Startup</v>
      </c>
      <c r="M2">
        <f ca="1">VLOOKUP(combined!A:A,'Patient Demographics'!A:F,6,)</f>
        <v>53</v>
      </c>
      <c r="N2" cm="1">
        <f t="array" ref="N2:N1001">VLOOKUP(A2:A1001,'Patient Demographics'!A2:I1001,8,)</f>
        <v>0</v>
      </c>
      <c r="O2" t="str">
        <v>Master's Degree</v>
      </c>
    </row>
    <row r="3" spans="1:15">
      <c r="A3" s="2" t="s">
        <v>12</v>
      </c>
      <c r="B3" t="str">
        <v>Maharashtra</v>
      </c>
      <c r="C3" t="str">
        <f ca="1"/>
        <v>Super Adults</v>
      </c>
      <c r="D3">
        <v>500</v>
      </c>
      <c r="E3">
        <v>28.047091412742382</v>
      </c>
      <c r="F3" t="b">
        <v>1</v>
      </c>
      <c r="G3" t="str">
        <v>Prostate Cancer</v>
      </c>
      <c r="H3" t="b">
        <v>0</v>
      </c>
      <c r="I3" t="b">
        <v>1</v>
      </c>
      <c r="J3" t="s">
        <v>1797</v>
      </c>
      <c r="K3" t="str">
        <v>West</v>
      </c>
      <c r="L3" t="str">
        <v>Startup</v>
      </c>
      <c r="M3">
        <f ca="1">VLOOKUP(combined!A:A,'Patient Demographics'!A:F,6,)</f>
        <v>73</v>
      </c>
      <c r="N3">
        <v>0</v>
      </c>
      <c r="O3" t="str">
        <v>Bachelor's Degree</v>
      </c>
    </row>
    <row r="4" spans="1:15">
      <c r="A4" s="2" t="s">
        <v>15</v>
      </c>
      <c r="B4" t="str">
        <v>Punjab</v>
      </c>
      <c r="C4" t="str">
        <f ca="1"/>
        <v>Young Adults</v>
      </c>
      <c r="D4">
        <v>18000</v>
      </c>
      <c r="E4">
        <v>24.01384083044983</v>
      </c>
      <c r="F4" t="b">
        <v>0</v>
      </c>
      <c r="G4" t="str">
        <v>Stroke</v>
      </c>
      <c r="H4" t="b">
        <v>0</v>
      </c>
      <c r="I4" t="b">
        <v>0</v>
      </c>
      <c r="J4" t="s">
        <v>1679</v>
      </c>
      <c r="K4" t="str">
        <v>North</v>
      </c>
      <c r="L4" t="str">
        <v>public</v>
      </c>
      <c r="M4">
        <f ca="1">VLOOKUP(combined!A:A,'Patient Demographics'!A:F,6,)</f>
        <v>33</v>
      </c>
      <c r="N4">
        <v>0</v>
      </c>
      <c r="O4" t="str">
        <v>School</v>
      </c>
    </row>
    <row r="5" spans="1:15">
      <c r="A5" s="2" t="s">
        <v>18</v>
      </c>
      <c r="B5" t="str">
        <v>Karnataka</v>
      </c>
      <c r="C5" t="str">
        <f ca="1"/>
        <v>Young Adults</v>
      </c>
      <c r="D5">
        <v>48000</v>
      </c>
      <c r="E5">
        <v>31.266412240467773</v>
      </c>
      <c r="F5" t="b">
        <v>1</v>
      </c>
      <c r="G5" t="str">
        <v>Heart Attack</v>
      </c>
      <c r="H5" t="b">
        <v>1</v>
      </c>
      <c r="I5" t="b">
        <v>0</v>
      </c>
      <c r="J5" t="s">
        <v>1683</v>
      </c>
      <c r="K5" t="str">
        <v>South</v>
      </c>
      <c r="L5" t="str">
        <v xml:space="preserve"> Public</v>
      </c>
      <c r="M5">
        <f ca="1">VLOOKUP(combined!A:A,'Patient Demographics'!A:F,6,)</f>
        <v>33</v>
      </c>
      <c r="N5">
        <v>0</v>
      </c>
      <c r="O5" t="str">
        <v>School</v>
      </c>
    </row>
    <row r="6" spans="1:15">
      <c r="A6" s="2" t="s">
        <v>21</v>
      </c>
      <c r="B6" t="str">
        <v>Uttar Pradesh</v>
      </c>
      <c r="C6" t="str">
        <f ca="1"/>
        <v>Senior Adullt</v>
      </c>
      <c r="D6">
        <v>21000</v>
      </c>
      <c r="E6">
        <v>26.773658423671925</v>
      </c>
      <c r="F6" t="b">
        <v>0</v>
      </c>
      <c r="G6" t="str">
        <v>Appendicitis</v>
      </c>
      <c r="H6" t="b">
        <v>0</v>
      </c>
      <c r="I6" t="b">
        <v>0</v>
      </c>
      <c r="J6" t="s">
        <v>1685</v>
      </c>
      <c r="K6" t="str">
        <v>North</v>
      </c>
      <c r="L6" t="str">
        <v>Startup</v>
      </c>
      <c r="M6">
        <f ca="1">VLOOKUP(combined!A:A,'Patient Demographics'!A:F,6,)</f>
        <v>38</v>
      </c>
      <c r="N6">
        <v>0</v>
      </c>
      <c r="O6" t="str">
        <v>Post-graduate</v>
      </c>
    </row>
    <row r="7" spans="1:15">
      <c r="A7" s="2" t="s">
        <v>23</v>
      </c>
      <c r="B7" t="str">
        <v>Karnataka</v>
      </c>
      <c r="C7" t="e">
        <f ca="1"/>
        <v>#N/A</v>
      </c>
      <c r="D7">
        <v>18000</v>
      </c>
      <c r="E7">
        <v>31.076311412227675</v>
      </c>
      <c r="F7" t="b">
        <v>1</v>
      </c>
      <c r="G7" t="str">
        <v>Fractured Arm</v>
      </c>
      <c r="H7" t="b">
        <v>0</v>
      </c>
      <c r="I7" t="b">
        <v>1</v>
      </c>
      <c r="J7" t="s">
        <v>1685</v>
      </c>
      <c r="K7" t="str">
        <v>South</v>
      </c>
      <c r="L7" t="str">
        <v>Private</v>
      </c>
      <c r="M7">
        <f ca="1">VLOOKUP(combined!A:A,'Patient Demographics'!A:F,6,)</f>
        <v>88</v>
      </c>
      <c r="N7">
        <v>0</v>
      </c>
      <c r="O7" t="str">
        <v>PhD</v>
      </c>
    </row>
    <row r="8" spans="1:15">
      <c r="A8" s="2" t="s">
        <v>25</v>
      </c>
      <c r="B8" t="str">
        <v>Maharashtra</v>
      </c>
      <c r="C8" t="str">
        <f ca="1"/>
        <v>Senior Adullt</v>
      </c>
      <c r="D8">
        <v>3000</v>
      </c>
      <c r="E8">
        <v>30.928880475932939</v>
      </c>
      <c r="F8" t="b">
        <v>1</v>
      </c>
      <c r="G8" t="str">
        <v>Childbirth</v>
      </c>
      <c r="H8" t="b">
        <v>0</v>
      </c>
      <c r="I8" t="b">
        <v>1</v>
      </c>
      <c r="J8" t="s">
        <v>1683</v>
      </c>
      <c r="K8" t="str">
        <v>West</v>
      </c>
      <c r="L8" t="str">
        <v>None</v>
      </c>
      <c r="M8">
        <f ca="1">VLOOKUP(combined!A:A,'Patient Demographics'!A:F,6,)</f>
        <v>38</v>
      </c>
      <c r="N8">
        <v>0</v>
      </c>
      <c r="O8" t="str">
        <v>Uneducated</v>
      </c>
    </row>
    <row r="9" spans="1:15">
      <c r="A9" s="2" t="s">
        <v>27</v>
      </c>
      <c r="B9" t="str">
        <v>Kerala</v>
      </c>
      <c r="C9" t="str">
        <f ca="1"/>
        <v>Young Adults</v>
      </c>
      <c r="D9">
        <v>20000</v>
      </c>
      <c r="E9">
        <v>29.165541452876042</v>
      </c>
      <c r="F9" t="b">
        <v>1</v>
      </c>
      <c r="G9" t="str">
        <v>Hypertension</v>
      </c>
      <c r="H9" t="b">
        <v>1</v>
      </c>
      <c r="I9" t="b">
        <v>0</v>
      </c>
      <c r="J9" t="s">
        <v>1683</v>
      </c>
      <c r="K9" t="str">
        <v>South</v>
      </c>
      <c r="L9" t="str">
        <v>None</v>
      </c>
      <c r="M9">
        <f ca="1">VLOOKUP(combined!A:A,'Patient Demographics'!A:F,6,)</f>
        <v>32</v>
      </c>
      <c r="N9">
        <v>0</v>
      </c>
      <c r="O9" t="str">
        <v>Uneducated</v>
      </c>
    </row>
    <row r="10" spans="1:15">
      <c r="A10" s="2" t="s">
        <v>30</v>
      </c>
      <c r="B10" t="str">
        <v>Karnataka</v>
      </c>
      <c r="C10" t="str">
        <f ca="1"/>
        <v>senior</v>
      </c>
      <c r="D10">
        <v>72000</v>
      </c>
      <c r="E10">
        <v>29.280733471074381</v>
      </c>
      <c r="F10" t="b">
        <v>1</v>
      </c>
      <c r="G10" t="str">
        <v>Respiratory Infection</v>
      </c>
      <c r="H10" t="b">
        <v>1</v>
      </c>
      <c r="I10" t="b">
        <v>1</v>
      </c>
      <c r="J10" t="s">
        <v>1683</v>
      </c>
      <c r="K10" t="str">
        <v>South</v>
      </c>
      <c r="L10" t="str">
        <v>Public</v>
      </c>
      <c r="M10">
        <f ca="1">VLOOKUP(combined!A:A,'Patient Demographics'!A:F,6,)</f>
        <v>48</v>
      </c>
      <c r="N10">
        <v>0</v>
      </c>
      <c r="O10" t="str">
        <v>School</v>
      </c>
    </row>
    <row r="11" spans="1:15">
      <c r="A11" s="2" t="s">
        <v>32</v>
      </c>
      <c r="B11" t="str">
        <v>West Bengal</v>
      </c>
      <c r="C11" t="str">
        <f ca="1"/>
        <v>Young Adults</v>
      </c>
      <c r="D11">
        <v>250000</v>
      </c>
      <c r="E11">
        <v>33.480387127663221</v>
      </c>
      <c r="F11" t="b">
        <v>1</v>
      </c>
      <c r="G11" t="str">
        <v>Heart Attack</v>
      </c>
      <c r="H11" t="b">
        <v>1</v>
      </c>
      <c r="I11" t="b">
        <v>0</v>
      </c>
      <c r="J11" t="s">
        <v>1797</v>
      </c>
      <c r="K11" t="str">
        <v>East</v>
      </c>
      <c r="L11" t="str">
        <v>Startup</v>
      </c>
      <c r="M11">
        <f ca="1">VLOOKUP(combined!A:A,'Patient Demographics'!A:F,6,)</f>
        <v>32</v>
      </c>
      <c r="N11">
        <v>0</v>
      </c>
      <c r="O11" t="str">
        <v>Master's Degree</v>
      </c>
    </row>
    <row r="12" spans="1:15">
      <c r="A12" s="2" t="s">
        <v>34</v>
      </c>
      <c r="B12" t="str">
        <v>Karnataka</v>
      </c>
      <c r="C12" t="str">
        <f ca="1"/>
        <v>senior</v>
      </c>
      <c r="D12">
        <v>16000</v>
      </c>
      <c r="E12">
        <v>30.083545483882538</v>
      </c>
      <c r="F12" t="b">
        <v>1</v>
      </c>
      <c r="G12" t="str">
        <v>Appendicitis</v>
      </c>
      <c r="H12" t="b">
        <v>0</v>
      </c>
      <c r="I12" t="b">
        <v>1</v>
      </c>
      <c r="J12" t="s">
        <v>1683</v>
      </c>
      <c r="K12" t="str">
        <v>South</v>
      </c>
      <c r="L12" t="str">
        <v>Public</v>
      </c>
      <c r="M12">
        <f ca="1">VLOOKUP(combined!A:A,'Patient Demographics'!A:F,6,)</f>
        <v>62</v>
      </c>
      <c r="N12">
        <v>0</v>
      </c>
      <c r="O12" t="str">
        <v>Master's Degree</v>
      </c>
    </row>
    <row r="13" spans="1:15">
      <c r="A13" s="2" t="s">
        <v>35</v>
      </c>
      <c r="B13" t="str">
        <v>Tamil Nadu</v>
      </c>
      <c r="C13" t="str">
        <f ca="1"/>
        <v>senior</v>
      </c>
      <c r="D13">
        <v>45000</v>
      </c>
      <c r="E13">
        <v>31.130097701831414</v>
      </c>
      <c r="F13" t="b">
        <v>1</v>
      </c>
      <c r="G13" t="str">
        <v>Osteoarthritis</v>
      </c>
      <c r="H13" t="b">
        <v>1</v>
      </c>
      <c r="I13" t="b">
        <v>0</v>
      </c>
      <c r="J13" t="s">
        <v>1679</v>
      </c>
      <c r="K13" t="str">
        <v>South</v>
      </c>
      <c r="L13" t="str">
        <v>Public</v>
      </c>
      <c r="M13">
        <f ca="1">VLOOKUP(combined!A:A,'Patient Demographics'!A:F,6,)</f>
        <v>62</v>
      </c>
      <c r="N13">
        <v>0</v>
      </c>
      <c r="O13" t="str">
        <v>Bachelor's Degree</v>
      </c>
    </row>
    <row r="14" spans="1:15">
      <c r="A14" s="2" t="s">
        <v>37</v>
      </c>
      <c r="B14" t="str">
        <v>Kerala</v>
      </c>
      <c r="C14" t="str">
        <f ca="1"/>
        <v>senior</v>
      </c>
      <c r="D14">
        <v>18000</v>
      </c>
      <c r="E14">
        <v>33.713165916678768</v>
      </c>
      <c r="F14" t="b">
        <v>1</v>
      </c>
      <c r="G14" t="str">
        <v>Kidney Stones</v>
      </c>
      <c r="H14" t="b">
        <v>1</v>
      </c>
      <c r="I14" t="b">
        <v>1</v>
      </c>
      <c r="J14" t="s">
        <v>1797</v>
      </c>
      <c r="K14" t="str">
        <v>South</v>
      </c>
      <c r="L14" t="str">
        <v>Startup</v>
      </c>
      <c r="M14">
        <f ca="1">VLOOKUP(combined!A:A,'Patient Demographics'!A:F,6,)</f>
        <v>53</v>
      </c>
      <c r="N14">
        <v>0</v>
      </c>
      <c r="O14" t="str">
        <v>Bachelor's Degree</v>
      </c>
    </row>
    <row r="15" spans="1:15">
      <c r="A15" s="2" t="s">
        <v>38</v>
      </c>
      <c r="B15" t="str">
        <v>Kerala</v>
      </c>
      <c r="C15" t="str">
        <f ca="1"/>
        <v>Senior Adullt</v>
      </c>
      <c r="D15">
        <v>14000</v>
      </c>
      <c r="E15">
        <v>26.777469990766392</v>
      </c>
      <c r="F15" t="b">
        <v>0</v>
      </c>
      <c r="G15" t="str">
        <v>Hypertension</v>
      </c>
      <c r="H15" t="b">
        <v>0</v>
      </c>
      <c r="I15" t="b">
        <v>0</v>
      </c>
      <c r="J15" t="s">
        <v>1696</v>
      </c>
      <c r="K15" t="str">
        <v>South</v>
      </c>
      <c r="L15" t="str">
        <v>Private</v>
      </c>
      <c r="M15">
        <f ca="1">VLOOKUP(combined!A:A,'Patient Demographics'!A:F,6,)</f>
        <v>45</v>
      </c>
      <c r="N15">
        <v>0</v>
      </c>
      <c r="O15" t="str">
        <v>Bachelor's Degree</v>
      </c>
    </row>
    <row r="16" spans="1:15">
      <c r="A16" s="2" t="s">
        <v>40</v>
      </c>
      <c r="B16" t="str">
        <v>Uttar Pradesh</v>
      </c>
      <c r="C16" t="str">
        <f ca="1"/>
        <v>senior</v>
      </c>
      <c r="D16">
        <v>60000</v>
      </c>
      <c r="E16">
        <v>24.382327883484116</v>
      </c>
      <c r="F16" t="b">
        <v>0</v>
      </c>
      <c r="G16" t="str">
        <v>Stroke</v>
      </c>
      <c r="H16" t="b">
        <v>0</v>
      </c>
      <c r="I16" t="b">
        <v>0</v>
      </c>
      <c r="J16" t="s">
        <v>1685</v>
      </c>
      <c r="K16" t="str">
        <v>North</v>
      </c>
      <c r="L16" t="str">
        <v>Public</v>
      </c>
      <c r="M16">
        <f ca="1">VLOOKUP(combined!A:A,'Patient Demographics'!A:F,6,)</f>
        <v>62</v>
      </c>
      <c r="N16">
        <v>0</v>
      </c>
      <c r="O16" t="str">
        <v>School</v>
      </c>
    </row>
    <row r="17" spans="1:15">
      <c r="A17" s="2" t="s">
        <v>42</v>
      </c>
      <c r="B17" t="str">
        <v>Gujarat</v>
      </c>
      <c r="C17" t="str">
        <f ca="1"/>
        <v>Young Adults</v>
      </c>
      <c r="D17">
        <v>240000</v>
      </c>
      <c r="E17">
        <v>33.645546372819105</v>
      </c>
      <c r="F17" t="b">
        <v>1</v>
      </c>
      <c r="G17" t="str">
        <v>Heart Disease</v>
      </c>
      <c r="H17" t="b">
        <v>1</v>
      </c>
      <c r="I17" t="b">
        <v>0</v>
      </c>
      <c r="J17" t="s">
        <v>1797</v>
      </c>
      <c r="K17" t="str">
        <v>West</v>
      </c>
      <c r="L17" t="str">
        <v>Startup</v>
      </c>
      <c r="M17">
        <f ca="1">VLOOKUP(combined!A:A,'Patient Demographics'!A:F,6,)</f>
        <v>32</v>
      </c>
      <c r="N17">
        <v>0</v>
      </c>
      <c r="O17" t="str">
        <v>Bachelor's Degree</v>
      </c>
    </row>
    <row r="18" spans="1:15">
      <c r="A18" s="2" t="s">
        <v>44</v>
      </c>
      <c r="B18" t="str">
        <v>Kerala</v>
      </c>
      <c r="C18" t="str">
        <f ca="1"/>
        <v>Senior Adullt</v>
      </c>
      <c r="D18">
        <v>1000</v>
      </c>
      <c r="E18">
        <v>21.728997095629101</v>
      </c>
      <c r="F18" t="b">
        <v>0</v>
      </c>
      <c r="G18" t="str">
        <v>Osteoarthritis</v>
      </c>
      <c r="H18" t="b">
        <v>0</v>
      </c>
      <c r="I18" t="b">
        <v>0</v>
      </c>
      <c r="J18" t="s">
        <v>1797</v>
      </c>
      <c r="K18" t="str">
        <v>South</v>
      </c>
      <c r="L18" t="str">
        <v>Public</v>
      </c>
      <c r="M18">
        <f ca="1">VLOOKUP(combined!A:A,'Patient Demographics'!A:F,6,)</f>
        <v>42</v>
      </c>
      <c r="N18">
        <v>0</v>
      </c>
      <c r="O18" t="str">
        <v>Master's Degree</v>
      </c>
    </row>
    <row r="19" spans="1:15">
      <c r="A19" s="2" t="s">
        <v>45</v>
      </c>
      <c r="B19" t="str">
        <v>Karnataka</v>
      </c>
      <c r="C19" t="str">
        <f ca="1"/>
        <v>senior</v>
      </c>
      <c r="D19">
        <v>40000</v>
      </c>
      <c r="E19">
        <v>33.525762845566355</v>
      </c>
      <c r="F19" t="b">
        <v>1</v>
      </c>
      <c r="G19" t="str">
        <v>Childbirth</v>
      </c>
      <c r="H19" t="b">
        <v>1</v>
      </c>
      <c r="I19" t="b">
        <v>0</v>
      </c>
      <c r="J19" t="s">
        <v>1685</v>
      </c>
      <c r="K19" t="str">
        <v>South</v>
      </c>
      <c r="L19" t="str">
        <v>Startup</v>
      </c>
      <c r="M19">
        <f ca="1">VLOOKUP(combined!A:A,'Patient Demographics'!A:F,6,)</f>
        <v>58</v>
      </c>
      <c r="N19">
        <v>0</v>
      </c>
      <c r="O19" t="str">
        <v>Master's Degree</v>
      </c>
    </row>
    <row r="20" spans="1:15">
      <c r="A20" s="2" t="s">
        <v>47</v>
      </c>
      <c r="B20" t="str">
        <v>Karnataka</v>
      </c>
      <c r="C20" t="str">
        <f ca="1"/>
        <v>Senior Adullt</v>
      </c>
      <c r="D20">
        <v>500</v>
      </c>
      <c r="E20">
        <v>33.856571252693136</v>
      </c>
      <c r="F20" t="b">
        <v>1</v>
      </c>
      <c r="G20" t="str">
        <v>Allergic Reaction</v>
      </c>
      <c r="H20" t="b">
        <v>0</v>
      </c>
      <c r="I20" t="b">
        <v>1</v>
      </c>
      <c r="J20" t="s">
        <v>1700</v>
      </c>
      <c r="K20" t="str">
        <v>South</v>
      </c>
      <c r="L20" t="str">
        <v>Public</v>
      </c>
      <c r="M20">
        <f ca="1">VLOOKUP(combined!A:A,'Patient Demographics'!A:F,6,)</f>
        <v>45</v>
      </c>
      <c r="N20">
        <v>0</v>
      </c>
      <c r="O20" t="str">
        <v>School</v>
      </c>
    </row>
    <row r="21" spans="1:15">
      <c r="A21" s="2" t="s">
        <v>49</v>
      </c>
      <c r="B21" t="str">
        <v>Maharashtra</v>
      </c>
      <c r="C21" t="str">
        <f ca="1"/>
        <v>senior</v>
      </c>
      <c r="D21">
        <v>24000</v>
      </c>
      <c r="E21">
        <v>28.432545040700589</v>
      </c>
      <c r="F21" t="b">
        <v>1</v>
      </c>
      <c r="G21" t="str">
        <v>Respiratory Infection</v>
      </c>
      <c r="H21" t="b">
        <v>1</v>
      </c>
      <c r="I21" t="b">
        <v>1</v>
      </c>
      <c r="J21" t="s">
        <v>1679</v>
      </c>
      <c r="K21" t="str">
        <v>West</v>
      </c>
      <c r="L21" t="str">
        <v>Startup</v>
      </c>
      <c r="M21">
        <f ca="1">VLOOKUP(combined!A:A,'Patient Demographics'!A:F,6,)</f>
        <v>58</v>
      </c>
      <c r="N21">
        <v>0</v>
      </c>
      <c r="O21" t="str">
        <v>Bachelor's Degree</v>
      </c>
    </row>
    <row r="22" spans="1:15">
      <c r="A22" s="2" t="s">
        <v>52</v>
      </c>
      <c r="B22" t="str">
        <v>Punjab</v>
      </c>
      <c r="C22" t="str">
        <f ca="1"/>
        <v>senior</v>
      </c>
      <c r="D22">
        <v>24000</v>
      </c>
      <c r="E22">
        <v>20.832529609197174</v>
      </c>
      <c r="F22" t="b">
        <v>0</v>
      </c>
      <c r="G22" t="str">
        <v>Kidney Stones</v>
      </c>
      <c r="H22" t="b">
        <v>0</v>
      </c>
      <c r="I22" t="b">
        <v>0</v>
      </c>
      <c r="J22" t="s">
        <v>1696</v>
      </c>
      <c r="K22" t="str">
        <v>North</v>
      </c>
      <c r="L22" t="str">
        <v>None</v>
      </c>
      <c r="M22">
        <f ca="1">VLOOKUP(combined!A:A,'Patient Demographics'!A:F,6,)</f>
        <v>46</v>
      </c>
      <c r="N22">
        <v>0</v>
      </c>
      <c r="O22" t="str">
        <v>High School</v>
      </c>
    </row>
    <row r="23" spans="1:15">
      <c r="A23" s="2" t="s">
        <v>54</v>
      </c>
      <c r="B23" t="str">
        <v>Karnataka</v>
      </c>
      <c r="C23" t="str">
        <f ca="1"/>
        <v>senior</v>
      </c>
      <c r="D23">
        <v>20000</v>
      </c>
      <c r="E23">
        <v>25.689561925365066</v>
      </c>
      <c r="F23" t="b">
        <v>0</v>
      </c>
      <c r="G23" t="str">
        <v>Fractured Leg</v>
      </c>
      <c r="H23" t="b">
        <v>0</v>
      </c>
      <c r="I23" t="b">
        <v>0</v>
      </c>
      <c r="J23" t="s">
        <v>1700</v>
      </c>
      <c r="K23" t="str">
        <v>South</v>
      </c>
      <c r="L23" t="str">
        <v>Private</v>
      </c>
      <c r="M23">
        <f ca="1">VLOOKUP(combined!A:A,'Patient Demographics'!A:F,6,)</f>
        <v>48</v>
      </c>
      <c r="N23">
        <v>0</v>
      </c>
      <c r="O23" t="str">
        <v>Master's Degree</v>
      </c>
    </row>
    <row r="24" spans="1:15">
      <c r="A24" s="2" t="s">
        <v>55</v>
      </c>
      <c r="B24" t="str">
        <v>Karnataka</v>
      </c>
      <c r="C24" t="str">
        <f ca="1"/>
        <v>senior</v>
      </c>
      <c r="D24">
        <v>240000</v>
      </c>
      <c r="E24">
        <v>30.216028850530446</v>
      </c>
      <c r="F24" t="b">
        <v>1</v>
      </c>
      <c r="G24" t="str">
        <v>Kidney Stones</v>
      </c>
      <c r="H24" t="b">
        <v>0</v>
      </c>
      <c r="I24" t="b">
        <v>1</v>
      </c>
      <c r="J24" t="s">
        <v>1797</v>
      </c>
      <c r="K24" t="str">
        <v>South</v>
      </c>
      <c r="L24" t="str">
        <v>Public</v>
      </c>
      <c r="M24">
        <f ca="1">VLOOKUP(combined!A:A,'Patient Demographics'!A:F,6,)</f>
        <v>58</v>
      </c>
      <c r="N24">
        <v>0</v>
      </c>
      <c r="O24" t="str">
        <v>PhD</v>
      </c>
    </row>
    <row r="25" spans="1:15">
      <c r="A25" s="2" t="s">
        <v>56</v>
      </c>
      <c r="B25" t="str">
        <v>Maharashtra</v>
      </c>
      <c r="C25" t="str">
        <f ca="1"/>
        <v>senior</v>
      </c>
      <c r="D25">
        <v>60000</v>
      </c>
      <c r="E25">
        <v>24.16349881440777</v>
      </c>
      <c r="F25" t="b">
        <v>0</v>
      </c>
      <c r="G25" t="str">
        <v>Diabetes</v>
      </c>
      <c r="H25" t="b">
        <v>0</v>
      </c>
      <c r="I25" t="b">
        <v>0</v>
      </c>
      <c r="J25" t="s">
        <v>1797</v>
      </c>
      <c r="K25" t="str">
        <v>West</v>
      </c>
      <c r="L25" t="str">
        <v>Startup</v>
      </c>
      <c r="M25">
        <f ca="1">VLOOKUP(combined!A:A,'Patient Demographics'!A:F,6,)</f>
        <v>62</v>
      </c>
      <c r="N25">
        <v>0</v>
      </c>
      <c r="O25" t="str">
        <v>Master's Degree</v>
      </c>
    </row>
    <row r="26" spans="1:15">
      <c r="A26" s="2" t="s">
        <v>58</v>
      </c>
      <c r="B26" t="str">
        <v>Maharashtra</v>
      </c>
      <c r="C26" t="str">
        <f ca="1"/>
        <v>Senior Adullt</v>
      </c>
      <c r="D26">
        <v>3000</v>
      </c>
      <c r="E26">
        <v>20.081632653061224</v>
      </c>
      <c r="F26" t="b">
        <v>0</v>
      </c>
      <c r="G26" t="str">
        <v>Osteoarthritis</v>
      </c>
      <c r="H26" t="b">
        <v>0</v>
      </c>
      <c r="I26" t="b">
        <v>0</v>
      </c>
      <c r="J26" t="s">
        <v>1696</v>
      </c>
      <c r="K26" t="str">
        <v>West</v>
      </c>
      <c r="L26" t="str">
        <v>Public</v>
      </c>
      <c r="M26">
        <f ca="1">VLOOKUP(combined!A:A,'Patient Demographics'!A:F,6,)</f>
        <v>38</v>
      </c>
      <c r="N26">
        <v>0</v>
      </c>
      <c r="O26" t="str">
        <v>School</v>
      </c>
    </row>
    <row r="27" spans="1:15">
      <c r="A27" s="2" t="s">
        <v>60</v>
      </c>
      <c r="B27" t="str">
        <v>Uttar Pradesh</v>
      </c>
      <c r="C27" t="str">
        <f ca="1"/>
        <v>senior</v>
      </c>
      <c r="D27">
        <v>72000</v>
      </c>
      <c r="E27">
        <v>30.400000000000002</v>
      </c>
      <c r="F27" t="b">
        <v>1</v>
      </c>
      <c r="G27" t="str">
        <v>Kidney Stones</v>
      </c>
      <c r="H27" t="b">
        <v>1</v>
      </c>
      <c r="I27" t="b">
        <v>0</v>
      </c>
      <c r="J27" t="s">
        <v>1679</v>
      </c>
      <c r="K27" t="str">
        <v>North</v>
      </c>
      <c r="L27" t="str">
        <v>Public</v>
      </c>
      <c r="M27">
        <f ca="1">VLOOKUP(combined!A:A,'Patient Demographics'!A:F,6,)</f>
        <v>58</v>
      </c>
      <c r="N27">
        <v>0</v>
      </c>
      <c r="O27" t="str">
        <v>School</v>
      </c>
    </row>
    <row r="28" spans="1:15">
      <c r="A28" s="2" t="s">
        <v>62</v>
      </c>
      <c r="B28" t="str">
        <v>Gujarat</v>
      </c>
      <c r="C28" t="str">
        <f ca="1"/>
        <v>senior</v>
      </c>
      <c r="D28">
        <v>48000</v>
      </c>
      <c r="E28">
        <v>24.543958544868879</v>
      </c>
      <c r="F28" t="b">
        <v>0</v>
      </c>
      <c r="G28" t="str">
        <v>Osteoarthritis</v>
      </c>
      <c r="H28" t="b">
        <v>0</v>
      </c>
      <c r="I28" t="b">
        <v>0</v>
      </c>
      <c r="J28" t="s">
        <v>1797</v>
      </c>
      <c r="K28" t="str">
        <v>West</v>
      </c>
      <c r="L28" t="str">
        <v>None</v>
      </c>
      <c r="M28">
        <f ca="1">VLOOKUP(combined!A:A,'Patient Demographics'!A:F,6,)</f>
        <v>48</v>
      </c>
      <c r="N28">
        <v>0</v>
      </c>
      <c r="O28" t="str">
        <v>High School</v>
      </c>
    </row>
    <row r="29" spans="1:15">
      <c r="A29" s="2" t="s">
        <v>63</v>
      </c>
      <c r="B29" t="str">
        <v>Karnataka</v>
      </c>
      <c r="C29" t="str">
        <f ca="1"/>
        <v>Young Adults</v>
      </c>
      <c r="D29">
        <v>45000</v>
      </c>
      <c r="E29">
        <v>20.512627498212204</v>
      </c>
      <c r="F29" t="b">
        <v>0</v>
      </c>
      <c r="G29" t="str">
        <v>Cancer</v>
      </c>
      <c r="H29" t="b">
        <v>0</v>
      </c>
      <c r="I29" t="b">
        <v>0</v>
      </c>
      <c r="J29" t="s">
        <v>1679</v>
      </c>
      <c r="K29" t="str">
        <v>South</v>
      </c>
      <c r="L29" t="str">
        <v>Startup</v>
      </c>
      <c r="M29">
        <f ca="1">VLOOKUP(combined!A:A,'Patient Demographics'!A:F,6,)</f>
        <v>33</v>
      </c>
      <c r="N29">
        <v>0</v>
      </c>
      <c r="O29" t="str">
        <v>Post-graduate</v>
      </c>
    </row>
    <row r="30" spans="1:15">
      <c r="A30" s="2" t="s">
        <v>64</v>
      </c>
      <c r="B30" t="str">
        <v>Uttar Pradesh</v>
      </c>
      <c r="C30" t="str">
        <f ca="1"/>
        <v>Senior Adullt</v>
      </c>
      <c r="D30">
        <v>16000</v>
      </c>
      <c r="E30">
        <v>34.475250399187111</v>
      </c>
      <c r="F30" t="b">
        <v>1</v>
      </c>
      <c r="G30" t="str">
        <v>Prostate Cancer</v>
      </c>
      <c r="H30" t="b">
        <v>1</v>
      </c>
      <c r="I30" t="b">
        <v>0</v>
      </c>
      <c r="J30" t="s">
        <v>1797</v>
      </c>
      <c r="K30" t="str">
        <v>North</v>
      </c>
      <c r="L30" t="str">
        <v>Startup</v>
      </c>
      <c r="M30">
        <f ca="1">VLOOKUP(combined!A:A,'Patient Demographics'!A:F,6,)</f>
        <v>38</v>
      </c>
      <c r="N30">
        <v>0</v>
      </c>
      <c r="O30" t="str">
        <v>Master's Degree</v>
      </c>
    </row>
    <row r="31" spans="1:15">
      <c r="A31" s="2" t="s">
        <v>66</v>
      </c>
      <c r="B31" t="str">
        <v>Uttar Pradesh</v>
      </c>
      <c r="C31" t="str">
        <f ca="1"/>
        <v>Young Adults</v>
      </c>
      <c r="D31">
        <v>60000</v>
      </c>
      <c r="E31">
        <v>26.818115836841343</v>
      </c>
      <c r="F31" t="b">
        <v>0</v>
      </c>
      <c r="G31" t="str">
        <v>Allergic Reaction</v>
      </c>
      <c r="H31" t="b">
        <v>0</v>
      </c>
      <c r="I31" t="b">
        <v>0</v>
      </c>
      <c r="J31" t="s">
        <v>1700</v>
      </c>
      <c r="K31" t="str">
        <v>North</v>
      </c>
      <c r="L31" t="str">
        <v>Public</v>
      </c>
      <c r="M31">
        <f ca="1">VLOOKUP(combined!A:A,'Patient Demographics'!A:F,6,)</f>
        <v>28</v>
      </c>
      <c r="N31">
        <v>0</v>
      </c>
      <c r="O31" t="str">
        <v>School</v>
      </c>
    </row>
    <row r="32" spans="1:15">
      <c r="A32" s="2" t="s">
        <v>67</v>
      </c>
      <c r="B32" t="str">
        <v>Uttar Pradesh</v>
      </c>
      <c r="C32" t="str">
        <f ca="1"/>
        <v>Senior Adullt</v>
      </c>
      <c r="D32">
        <v>21000</v>
      </c>
      <c r="E32">
        <v>22.915782570116889</v>
      </c>
      <c r="F32" t="b">
        <v>0</v>
      </c>
      <c r="G32" t="str">
        <v>Cancer</v>
      </c>
      <c r="H32" t="b">
        <v>0</v>
      </c>
      <c r="I32" t="b">
        <v>0</v>
      </c>
      <c r="J32" t="s">
        <v>1696</v>
      </c>
      <c r="K32" t="str">
        <v>North</v>
      </c>
      <c r="L32" t="str">
        <v>Startup</v>
      </c>
      <c r="M32">
        <f ca="1">VLOOKUP(combined!A:A,'Patient Demographics'!A:F,6,)</f>
        <v>45</v>
      </c>
      <c r="N32">
        <v>0</v>
      </c>
      <c r="O32" t="str">
        <v>Master's Degree</v>
      </c>
    </row>
    <row r="33" spans="1:15">
      <c r="A33" s="2" t="s">
        <v>68</v>
      </c>
      <c r="B33" t="str">
        <v>Tamil Nadu</v>
      </c>
      <c r="C33" t="str">
        <f ca="1"/>
        <v>senior</v>
      </c>
      <c r="D33">
        <v>45000</v>
      </c>
      <c r="E33">
        <v>24.408284023668635</v>
      </c>
      <c r="F33" t="b">
        <v>0</v>
      </c>
      <c r="G33" t="str">
        <v>Prostate Cancer</v>
      </c>
      <c r="H33" t="b">
        <v>0</v>
      </c>
      <c r="I33" t="b">
        <v>0</v>
      </c>
      <c r="J33" t="s">
        <v>1797</v>
      </c>
      <c r="K33" t="str">
        <v>South</v>
      </c>
      <c r="L33" t="str">
        <v>Private</v>
      </c>
      <c r="M33">
        <f ca="1">VLOOKUP(combined!A:A,'Patient Demographics'!A:F,6,)</f>
        <v>53</v>
      </c>
      <c r="N33">
        <v>0</v>
      </c>
      <c r="O33" t="str">
        <v>Master's Degree</v>
      </c>
    </row>
    <row r="34" spans="1:15">
      <c r="A34" s="2" t="s">
        <v>69</v>
      </c>
      <c r="B34" t="str">
        <v>Maharashtra</v>
      </c>
      <c r="C34" t="str">
        <f ca="1"/>
        <v>Young Adults</v>
      </c>
      <c r="D34">
        <v>32000</v>
      </c>
      <c r="E34">
        <v>25.501730103806231</v>
      </c>
      <c r="F34" t="b">
        <v>0</v>
      </c>
      <c r="G34" t="str">
        <v>Stroke</v>
      </c>
      <c r="H34" t="b">
        <v>0</v>
      </c>
      <c r="I34" t="b">
        <v>0</v>
      </c>
      <c r="J34" t="s">
        <v>1700</v>
      </c>
      <c r="K34" t="str">
        <v>West</v>
      </c>
      <c r="L34" t="str">
        <v>Public</v>
      </c>
      <c r="M34">
        <f ca="1">VLOOKUP(combined!A:A,'Patient Demographics'!A:F,6,)</f>
        <v>28</v>
      </c>
      <c r="N34">
        <v>0</v>
      </c>
      <c r="O34" t="str">
        <v>Bachelor's Degree</v>
      </c>
    </row>
    <row r="35" spans="1:15">
      <c r="A35" s="2" t="s">
        <v>71</v>
      </c>
      <c r="B35" t="str">
        <v>Punjab</v>
      </c>
      <c r="C35" t="str">
        <f ca="1"/>
        <v>Senior Adullt</v>
      </c>
      <c r="D35">
        <v>3000</v>
      </c>
      <c r="E35">
        <v>31.808613719135288</v>
      </c>
      <c r="F35" t="b">
        <v>1</v>
      </c>
      <c r="G35" t="str">
        <v>Allergic Reaction</v>
      </c>
      <c r="H35" t="b">
        <v>1</v>
      </c>
      <c r="I35" t="b">
        <v>0</v>
      </c>
      <c r="J35" t="s">
        <v>1797</v>
      </c>
      <c r="K35" t="str">
        <v>North</v>
      </c>
      <c r="L35" t="str">
        <v>Public</v>
      </c>
      <c r="M35">
        <f ca="1">VLOOKUP(combined!A:A,'Patient Demographics'!A:F,6,)</f>
        <v>42</v>
      </c>
      <c r="N35">
        <v>0</v>
      </c>
      <c r="O35" t="str">
        <v>School</v>
      </c>
    </row>
    <row r="36" spans="1:15">
      <c r="A36" s="2" t="s">
        <v>73</v>
      </c>
      <c r="B36" t="str">
        <v>Uttar Pradesh</v>
      </c>
      <c r="C36" t="str">
        <f ca="1"/>
        <v>senior</v>
      </c>
      <c r="D36">
        <v>14000</v>
      </c>
      <c r="E36">
        <v>28.686868686868689</v>
      </c>
      <c r="F36" t="b">
        <v>1</v>
      </c>
      <c r="G36" t="str">
        <v>Cancer</v>
      </c>
      <c r="H36" t="b">
        <v>0</v>
      </c>
      <c r="I36" t="b">
        <v>1</v>
      </c>
      <c r="J36" t="s">
        <v>1700</v>
      </c>
      <c r="K36" t="str">
        <v>North</v>
      </c>
      <c r="L36" t="str">
        <v>Public</v>
      </c>
      <c r="M36">
        <f ca="1">VLOOKUP(combined!A:A,'Patient Demographics'!A:F,6,)</f>
        <v>50</v>
      </c>
      <c r="N36">
        <v>0</v>
      </c>
      <c r="O36" t="str">
        <v>Bachelor's Degree</v>
      </c>
    </row>
    <row r="37" spans="1:15">
      <c r="A37" s="2" t="s">
        <v>74</v>
      </c>
      <c r="B37" t="str">
        <v>Punjab</v>
      </c>
      <c r="C37" t="str">
        <f ca="1"/>
        <v>senior</v>
      </c>
      <c r="D37">
        <v>18000</v>
      </c>
      <c r="E37">
        <v>30.168589174800353</v>
      </c>
      <c r="F37" t="b">
        <v>1</v>
      </c>
      <c r="G37" t="str">
        <v>Cancer</v>
      </c>
      <c r="H37" t="b">
        <v>0</v>
      </c>
      <c r="I37" t="b">
        <v>1</v>
      </c>
      <c r="J37" t="s">
        <v>1696</v>
      </c>
      <c r="K37" t="str">
        <v>North</v>
      </c>
      <c r="L37" t="str">
        <v>Public</v>
      </c>
      <c r="M37">
        <f ca="1">VLOOKUP(combined!A:A,'Patient Demographics'!A:F,6,)</f>
        <v>58</v>
      </c>
      <c r="N37">
        <v>0</v>
      </c>
      <c r="O37" t="str">
        <v>Master's Degree</v>
      </c>
    </row>
    <row r="38" spans="1:15">
      <c r="A38" s="2" t="s">
        <v>76</v>
      </c>
      <c r="B38" t="str">
        <v>Gujarat</v>
      </c>
      <c r="C38" t="str">
        <f ca="1"/>
        <v>senior</v>
      </c>
      <c r="D38">
        <v>30000</v>
      </c>
      <c r="E38">
        <v>24.901380670611438</v>
      </c>
      <c r="F38" t="b">
        <v>0</v>
      </c>
      <c r="G38" t="str">
        <v>Appendicitis</v>
      </c>
      <c r="H38" t="b">
        <v>0</v>
      </c>
      <c r="I38" t="b">
        <v>0</v>
      </c>
      <c r="J38" t="s">
        <v>1683</v>
      </c>
      <c r="K38" t="str">
        <v>West</v>
      </c>
      <c r="L38" t="str">
        <v>Public</v>
      </c>
      <c r="M38">
        <f ca="1">VLOOKUP(combined!A:A,'Patient Demographics'!A:F,6,)</f>
        <v>62</v>
      </c>
      <c r="N38">
        <v>0</v>
      </c>
      <c r="O38" t="str">
        <v>Bachelor's Degree</v>
      </c>
    </row>
    <row r="39" spans="1:15">
      <c r="A39" s="2" t="s">
        <v>78</v>
      </c>
      <c r="B39" t="str">
        <v>Karnataka</v>
      </c>
      <c r="C39" t="str">
        <f ca="1"/>
        <v>Senior Adullt</v>
      </c>
      <c r="D39">
        <v>20000</v>
      </c>
      <c r="E39">
        <v>34.732677427260953</v>
      </c>
      <c r="F39" t="b">
        <v>1</v>
      </c>
      <c r="G39" t="str">
        <v>Allergic Reaction</v>
      </c>
      <c r="H39" t="b">
        <v>1</v>
      </c>
      <c r="I39" t="b">
        <v>1</v>
      </c>
      <c r="J39" t="s">
        <v>1683</v>
      </c>
      <c r="K39" t="str">
        <v>South</v>
      </c>
      <c r="L39" t="str">
        <v>Startup</v>
      </c>
      <c r="M39">
        <f ca="1">VLOOKUP(combined!A:A,'Patient Demographics'!A:F,6,)</f>
        <v>38</v>
      </c>
      <c r="N39">
        <v>0</v>
      </c>
      <c r="O39" t="str">
        <v>Master's Degree</v>
      </c>
    </row>
    <row r="40" spans="1:15">
      <c r="A40" s="2" t="s">
        <v>80</v>
      </c>
      <c r="B40" t="str">
        <v>Gujarat</v>
      </c>
      <c r="C40" t="str">
        <f ca="1"/>
        <v>senior</v>
      </c>
      <c r="D40">
        <v>200000</v>
      </c>
      <c r="E40">
        <v>23.2981290297061</v>
      </c>
      <c r="F40" t="b">
        <v>0</v>
      </c>
      <c r="G40" t="str">
        <v>Cancer</v>
      </c>
      <c r="H40" t="b">
        <v>0</v>
      </c>
      <c r="I40" t="b">
        <v>0</v>
      </c>
      <c r="J40" t="s">
        <v>1797</v>
      </c>
      <c r="K40" t="str">
        <v>West</v>
      </c>
      <c r="L40" t="str">
        <v>Startup</v>
      </c>
      <c r="M40">
        <f ca="1">VLOOKUP(combined!A:A,'Patient Demographics'!A:F,6,)</f>
        <v>53</v>
      </c>
      <c r="N40">
        <v>0</v>
      </c>
      <c r="O40" t="str">
        <v>Master's Degree</v>
      </c>
    </row>
    <row r="41" spans="1:15">
      <c r="A41" s="2" t="s">
        <v>82</v>
      </c>
      <c r="B41" t="str">
        <v>Tamil Nadu</v>
      </c>
      <c r="C41" t="str">
        <f ca="1"/>
        <v>Senior Adullt</v>
      </c>
      <c r="D41">
        <v>20000</v>
      </c>
      <c r="E41">
        <v>30.515798001620301</v>
      </c>
      <c r="F41" t="b">
        <v>1</v>
      </c>
      <c r="G41" t="str">
        <v>Prostate Cancer</v>
      </c>
      <c r="H41" t="b">
        <v>1</v>
      </c>
      <c r="I41" t="b">
        <v>0</v>
      </c>
      <c r="J41" t="s">
        <v>1679</v>
      </c>
      <c r="K41" t="str">
        <v>South</v>
      </c>
      <c r="L41" t="str">
        <v>Startup</v>
      </c>
      <c r="M41">
        <f ca="1">VLOOKUP(combined!A:A,'Patient Demographics'!A:F,6,)</f>
        <v>45</v>
      </c>
      <c r="N41">
        <v>0</v>
      </c>
      <c r="O41" t="str">
        <v>Post-graduate</v>
      </c>
    </row>
    <row r="42" spans="1:15">
      <c r="A42" s="2" t="s">
        <v>83</v>
      </c>
      <c r="B42" t="str">
        <v>Maharashtra</v>
      </c>
      <c r="C42" t="str">
        <f ca="1"/>
        <v>senior</v>
      </c>
      <c r="D42">
        <v>240000</v>
      </c>
      <c r="E42">
        <v>28.429752066115707</v>
      </c>
      <c r="F42" t="b">
        <v>1</v>
      </c>
      <c r="G42" t="str">
        <v>Osteoarthritis</v>
      </c>
      <c r="H42" t="b">
        <v>1</v>
      </c>
      <c r="I42" t="b">
        <v>0</v>
      </c>
      <c r="J42" t="s">
        <v>1685</v>
      </c>
      <c r="K42" t="str">
        <v>West</v>
      </c>
      <c r="L42" t="str">
        <v>Startup</v>
      </c>
      <c r="M42">
        <f ca="1">VLOOKUP(combined!A:A,'Patient Demographics'!A:F,6,)</f>
        <v>53</v>
      </c>
      <c r="N42">
        <v>0</v>
      </c>
      <c r="O42" t="str">
        <v>Master's Degree</v>
      </c>
    </row>
    <row r="43" spans="1:15">
      <c r="A43" s="2" t="s">
        <v>84</v>
      </c>
      <c r="B43" t="str">
        <v>Maharashtra</v>
      </c>
      <c r="C43" t="str">
        <f ca="1"/>
        <v>senior</v>
      </c>
      <c r="D43">
        <v>72000</v>
      </c>
      <c r="E43">
        <v>32.914201183431949</v>
      </c>
      <c r="F43" t="b">
        <v>1</v>
      </c>
      <c r="G43" t="str">
        <v>Prostate Cancer</v>
      </c>
      <c r="H43" t="b">
        <v>0</v>
      </c>
      <c r="I43" t="b">
        <v>1</v>
      </c>
      <c r="J43" t="s">
        <v>1683</v>
      </c>
      <c r="K43" t="str">
        <v>West</v>
      </c>
      <c r="L43" t="str">
        <v>Startup</v>
      </c>
      <c r="M43">
        <f ca="1">VLOOKUP(combined!A:A,'Patient Demographics'!A:F,6,)</f>
        <v>62</v>
      </c>
      <c r="N43">
        <v>0</v>
      </c>
      <c r="O43" t="str">
        <v>Master's Degree</v>
      </c>
    </row>
    <row r="44" spans="1:15">
      <c r="A44" s="2" t="s">
        <v>86</v>
      </c>
      <c r="B44" t="str">
        <v>West Bengal</v>
      </c>
      <c r="C44" t="str">
        <f ca="1"/>
        <v>senior</v>
      </c>
      <c r="D44">
        <v>90000</v>
      </c>
      <c r="E44">
        <v>31.718749999999996</v>
      </c>
      <c r="F44" t="b">
        <v>1</v>
      </c>
      <c r="G44" t="str">
        <v>Fractured Leg</v>
      </c>
      <c r="H44" t="b">
        <v>0</v>
      </c>
      <c r="I44" t="b">
        <v>1</v>
      </c>
      <c r="J44" t="s">
        <v>1696</v>
      </c>
      <c r="K44" t="str">
        <v>East</v>
      </c>
      <c r="L44" t="str">
        <v>Private</v>
      </c>
      <c r="M44">
        <f ca="1">VLOOKUP(combined!A:A,'Patient Demographics'!A:F,6,)</f>
        <v>48</v>
      </c>
      <c r="N44">
        <v>0</v>
      </c>
      <c r="O44" t="str">
        <v>Master's Degree</v>
      </c>
    </row>
    <row r="45" spans="1:15">
      <c r="A45" s="2" t="s">
        <v>87</v>
      </c>
      <c r="B45" t="str">
        <v>Maharashtra</v>
      </c>
      <c r="C45" t="str">
        <f ca="1"/>
        <v>Young Adults</v>
      </c>
      <c r="D45">
        <v>24000</v>
      </c>
      <c r="E45">
        <v>29.137170411408643</v>
      </c>
      <c r="F45" t="b">
        <v>1</v>
      </c>
      <c r="G45" t="str">
        <v>Appendicitis</v>
      </c>
      <c r="H45" t="b">
        <v>1</v>
      </c>
      <c r="I45" t="b">
        <v>0</v>
      </c>
      <c r="J45" t="s">
        <v>1696</v>
      </c>
      <c r="K45" t="str">
        <v>West</v>
      </c>
      <c r="L45" t="str">
        <v>Startup</v>
      </c>
      <c r="M45">
        <f ca="1">VLOOKUP(combined!A:A,'Patient Demographics'!A:F,6,)</f>
        <v>33</v>
      </c>
      <c r="N45">
        <v>0</v>
      </c>
      <c r="O45" t="str">
        <v>Bachelor's Degree</v>
      </c>
    </row>
    <row r="46" spans="1:15">
      <c r="A46" s="2" t="s">
        <v>88</v>
      </c>
      <c r="B46" t="str">
        <v>Uttar Pradesh</v>
      </c>
      <c r="C46" t="str">
        <f ca="1"/>
        <v>Super Adults</v>
      </c>
      <c r="D46">
        <v>21000</v>
      </c>
      <c r="E46">
        <v>31.582054309327042</v>
      </c>
      <c r="F46" t="b">
        <v>1</v>
      </c>
      <c r="G46" t="str">
        <v>Heart Attack</v>
      </c>
      <c r="H46" t="b">
        <v>1</v>
      </c>
      <c r="I46" t="b">
        <v>1</v>
      </c>
      <c r="J46" t="s">
        <v>1679</v>
      </c>
      <c r="K46" t="str">
        <v>North</v>
      </c>
      <c r="L46" t="str">
        <v>Startup</v>
      </c>
      <c r="M46">
        <f ca="1">VLOOKUP(combined!A:A,'Patient Demographics'!A:F,6,)</f>
        <v>73</v>
      </c>
      <c r="N46">
        <v>0</v>
      </c>
      <c r="O46" t="str">
        <v>Post-graduate</v>
      </c>
    </row>
    <row r="47" spans="1:15">
      <c r="A47" s="2" t="s">
        <v>89</v>
      </c>
      <c r="B47" t="str">
        <v>Kerala</v>
      </c>
      <c r="C47" t="str">
        <f ca="1"/>
        <v>Senior Adullt</v>
      </c>
      <c r="D47">
        <v>24000</v>
      </c>
      <c r="E47">
        <v>30.847098252453751</v>
      </c>
      <c r="F47" t="b">
        <v>1</v>
      </c>
      <c r="G47" t="str">
        <v>Heart Attack</v>
      </c>
      <c r="H47" t="b">
        <v>1</v>
      </c>
      <c r="I47" t="b">
        <v>0</v>
      </c>
      <c r="J47" t="s">
        <v>1679</v>
      </c>
      <c r="K47" t="str">
        <v>South</v>
      </c>
      <c r="L47" t="str">
        <v>Startup</v>
      </c>
      <c r="M47">
        <f ca="1">VLOOKUP(combined!A:A,'Patient Demographics'!A:F,6,)</f>
        <v>41</v>
      </c>
      <c r="N47">
        <v>0</v>
      </c>
      <c r="O47" t="str">
        <v>Master's Degree</v>
      </c>
    </row>
    <row r="48" spans="1:15">
      <c r="A48" s="2" t="s">
        <v>91</v>
      </c>
      <c r="B48" t="str">
        <v>Tamil Nadu</v>
      </c>
      <c r="C48" t="str">
        <f ca="1"/>
        <v>Young Adults</v>
      </c>
      <c r="D48">
        <v>800</v>
      </c>
      <c r="E48">
        <v>24.144678702184066</v>
      </c>
      <c r="F48" t="b">
        <v>0</v>
      </c>
      <c r="G48" t="str">
        <v>Cancer</v>
      </c>
      <c r="H48" t="b">
        <v>0</v>
      </c>
      <c r="I48" t="b">
        <v>0</v>
      </c>
      <c r="J48" t="s">
        <v>1700</v>
      </c>
      <c r="K48" t="str">
        <v>South</v>
      </c>
      <c r="L48" t="str">
        <v>Startup</v>
      </c>
      <c r="M48">
        <f ca="1">VLOOKUP(combined!A:A,'Patient Demographics'!A:F,6,)</f>
        <v>33</v>
      </c>
      <c r="N48">
        <v>0</v>
      </c>
      <c r="O48" t="str">
        <v>Master's Degree</v>
      </c>
    </row>
    <row r="49" spans="1:15">
      <c r="A49" s="2" t="s">
        <v>93</v>
      </c>
      <c r="B49" t="str">
        <v>Gujarat</v>
      </c>
      <c r="C49" t="str">
        <f ca="1"/>
        <v>Senior Adullt</v>
      </c>
      <c r="D49">
        <v>300000</v>
      </c>
      <c r="E49">
        <v>28.441373966942148</v>
      </c>
      <c r="F49" t="b">
        <v>1</v>
      </c>
      <c r="G49" t="str">
        <v>Stroke</v>
      </c>
      <c r="H49" t="b">
        <v>0</v>
      </c>
      <c r="I49" t="b">
        <v>1</v>
      </c>
      <c r="J49" t="s">
        <v>1696</v>
      </c>
      <c r="K49" t="str">
        <v>West</v>
      </c>
      <c r="L49" t="str">
        <v>Public</v>
      </c>
      <c r="M49">
        <f ca="1">VLOOKUP(combined!A:A,'Patient Demographics'!A:F,6,)</f>
        <v>38</v>
      </c>
      <c r="N49">
        <v>0</v>
      </c>
      <c r="O49" t="str">
        <v>Master's Degree</v>
      </c>
    </row>
    <row r="50" spans="1:15">
      <c r="A50" s="2" t="s">
        <v>95</v>
      </c>
      <c r="B50" t="str">
        <v>Kerala</v>
      </c>
      <c r="C50" t="str">
        <f ca="1"/>
        <v>senior</v>
      </c>
      <c r="D50">
        <v>1600</v>
      </c>
      <c r="E50">
        <v>20.590371224742622</v>
      </c>
      <c r="F50" t="b">
        <v>0</v>
      </c>
      <c r="G50" t="str">
        <v>Prostate Cancer</v>
      </c>
      <c r="H50" t="b">
        <v>0</v>
      </c>
      <c r="I50" t="b">
        <v>0</v>
      </c>
      <c r="J50" t="s">
        <v>1679</v>
      </c>
      <c r="K50" t="str">
        <v>South</v>
      </c>
      <c r="L50" t="str">
        <v>Startup</v>
      </c>
      <c r="M50">
        <f ca="1">VLOOKUP(combined!A:A,'Patient Demographics'!A:F,6,)</f>
        <v>53</v>
      </c>
      <c r="N50">
        <v>0</v>
      </c>
      <c r="O50" t="str">
        <v>Post-graduate</v>
      </c>
    </row>
    <row r="51" spans="1:15">
      <c r="A51" s="2" t="s">
        <v>97</v>
      </c>
      <c r="B51" t="str">
        <v>West Bengal</v>
      </c>
      <c r="C51" t="str">
        <f ca="1"/>
        <v>senior</v>
      </c>
      <c r="D51">
        <v>60000</v>
      </c>
      <c r="E51">
        <v>33.461891643709826</v>
      </c>
      <c r="F51" t="b">
        <v>1</v>
      </c>
      <c r="G51" t="str">
        <v>Respiratory Infection</v>
      </c>
      <c r="H51" t="b">
        <v>1</v>
      </c>
      <c r="I51" t="b">
        <v>0</v>
      </c>
      <c r="J51" t="s">
        <v>1683</v>
      </c>
      <c r="K51" t="str">
        <v>East</v>
      </c>
      <c r="L51" t="str">
        <v>Public</v>
      </c>
      <c r="M51">
        <f ca="1">VLOOKUP(combined!A:A,'Patient Demographics'!A:F,6,)</f>
        <v>58</v>
      </c>
      <c r="N51">
        <v>0</v>
      </c>
      <c r="O51" t="str">
        <v>Bachelor's Degree</v>
      </c>
    </row>
    <row r="52" spans="1:15">
      <c r="A52" s="2" t="s">
        <v>98</v>
      </c>
      <c r="B52" t="str">
        <v>Gujarat</v>
      </c>
      <c r="C52" t="str">
        <f ca="1"/>
        <v>senior</v>
      </c>
      <c r="D52">
        <v>72000</v>
      </c>
      <c r="E52">
        <v>25.997436308283927</v>
      </c>
      <c r="F52" t="b">
        <v>0</v>
      </c>
      <c r="G52" t="str">
        <v>Prostate Cancer</v>
      </c>
      <c r="H52" t="b">
        <v>0</v>
      </c>
      <c r="I52" t="b">
        <v>0</v>
      </c>
      <c r="J52" t="s">
        <v>1683</v>
      </c>
      <c r="K52" t="str">
        <v>West</v>
      </c>
      <c r="L52" t="str">
        <v>Startup</v>
      </c>
      <c r="M52">
        <f ca="1">VLOOKUP(combined!A:A,'Patient Demographics'!A:F,6,)</f>
        <v>62</v>
      </c>
      <c r="N52">
        <v>0</v>
      </c>
      <c r="O52" t="str">
        <v>Bachelor's Degree</v>
      </c>
    </row>
    <row r="53" spans="1:15">
      <c r="A53" s="2" t="s">
        <v>100</v>
      </c>
      <c r="B53" t="str">
        <v>Gujarat</v>
      </c>
      <c r="C53" t="str">
        <f ca="1"/>
        <v>senior</v>
      </c>
      <c r="D53">
        <v>100</v>
      </c>
      <c r="E53">
        <v>31.230951271110474</v>
      </c>
      <c r="F53" t="b">
        <v>1</v>
      </c>
      <c r="G53" t="str">
        <v>Heart Disease</v>
      </c>
      <c r="H53" t="b">
        <v>1</v>
      </c>
      <c r="I53" t="b">
        <v>1</v>
      </c>
      <c r="J53" t="s">
        <v>1685</v>
      </c>
      <c r="K53" t="str">
        <v>West</v>
      </c>
      <c r="L53" t="str">
        <v>Startup</v>
      </c>
      <c r="M53">
        <f ca="1">VLOOKUP(combined!A:A,'Patient Demographics'!A:F,6,)</f>
        <v>62</v>
      </c>
      <c r="N53">
        <v>0</v>
      </c>
      <c r="O53" t="str">
        <v>Master's Degree</v>
      </c>
    </row>
    <row r="54" spans="1:15">
      <c r="A54" s="2" t="s">
        <v>102</v>
      </c>
      <c r="B54" t="str">
        <v>Gujarat</v>
      </c>
      <c r="C54" t="str">
        <f ca="1"/>
        <v>senior</v>
      </c>
      <c r="D54">
        <v>24000</v>
      </c>
      <c r="E54">
        <v>28.164062499999993</v>
      </c>
      <c r="F54" t="b">
        <v>1</v>
      </c>
      <c r="G54" t="str">
        <v>Respiratory Infection</v>
      </c>
      <c r="H54" t="b">
        <v>1</v>
      </c>
      <c r="I54" t="b">
        <v>0</v>
      </c>
      <c r="J54" t="s">
        <v>1700</v>
      </c>
      <c r="K54" t="str">
        <v>West</v>
      </c>
      <c r="L54" t="str">
        <v>Startup</v>
      </c>
      <c r="M54">
        <f ca="1">VLOOKUP(combined!A:A,'Patient Demographics'!A:F,6,)</f>
        <v>62</v>
      </c>
      <c r="N54">
        <v>0</v>
      </c>
      <c r="O54" t="str">
        <v>Master's Degree</v>
      </c>
    </row>
    <row r="55" spans="1:15">
      <c r="A55" s="2" t="s">
        <v>103</v>
      </c>
      <c r="B55" t="str">
        <v>Gujarat</v>
      </c>
      <c r="C55" t="str">
        <f ca="1"/>
        <v>Senior Adullt</v>
      </c>
      <c r="D55">
        <v>100</v>
      </c>
      <c r="E55">
        <v>33.382337122162859</v>
      </c>
      <c r="F55" t="b">
        <v>1</v>
      </c>
      <c r="G55" t="str">
        <v>Hypertension</v>
      </c>
      <c r="H55" t="b">
        <v>0</v>
      </c>
      <c r="I55" t="b">
        <v>1</v>
      </c>
      <c r="J55" t="s">
        <v>1700</v>
      </c>
      <c r="K55" t="str">
        <v>West</v>
      </c>
      <c r="L55" t="str">
        <v>Private</v>
      </c>
      <c r="M55">
        <f ca="1">VLOOKUP(combined!A:A,'Patient Demographics'!A:F,6,)</f>
        <v>42</v>
      </c>
      <c r="N55">
        <v>0</v>
      </c>
      <c r="O55" t="str">
        <v>Master's Degree</v>
      </c>
    </row>
    <row r="56" spans="1:15">
      <c r="A56" s="2" t="s">
        <v>104</v>
      </c>
      <c r="B56" t="str">
        <v>Punjab</v>
      </c>
      <c r="C56" t="str">
        <f ca="1"/>
        <v>senior</v>
      </c>
      <c r="D56">
        <v>60000</v>
      </c>
      <c r="E56">
        <v>23.532349177616183</v>
      </c>
      <c r="F56" t="b">
        <v>0</v>
      </c>
      <c r="G56" t="str">
        <v>Kidney Stones</v>
      </c>
      <c r="H56" t="b">
        <v>0</v>
      </c>
      <c r="I56" t="b">
        <v>0</v>
      </c>
      <c r="J56" t="s">
        <v>1696</v>
      </c>
      <c r="K56" t="str">
        <v>North</v>
      </c>
      <c r="L56" t="str">
        <v>Private</v>
      </c>
      <c r="M56">
        <f ca="1">VLOOKUP(combined!A:A,'Patient Demographics'!A:F,6,)</f>
        <v>48</v>
      </c>
      <c r="N56">
        <v>0</v>
      </c>
      <c r="O56" t="str">
        <v>Bachelor's Degree</v>
      </c>
    </row>
    <row r="57" spans="1:15">
      <c r="A57" s="2" t="s">
        <v>106</v>
      </c>
      <c r="B57" t="str">
        <v>Uttar Pradesh</v>
      </c>
      <c r="C57" t="str">
        <f ca="1"/>
        <v>senior</v>
      </c>
      <c r="D57">
        <v>48000</v>
      </c>
      <c r="E57">
        <v>22.259943675012536</v>
      </c>
      <c r="F57" t="b">
        <v>0</v>
      </c>
      <c r="G57" t="str">
        <v>Fractured Leg</v>
      </c>
      <c r="H57" t="b">
        <v>0</v>
      </c>
      <c r="I57" t="b">
        <v>0</v>
      </c>
      <c r="J57" t="s">
        <v>1797</v>
      </c>
      <c r="K57" t="str">
        <v>North</v>
      </c>
      <c r="L57" t="str">
        <v>Public</v>
      </c>
      <c r="M57">
        <f ca="1">VLOOKUP(combined!A:A,'Patient Demographics'!A:F,6,)</f>
        <v>62</v>
      </c>
      <c r="N57">
        <v>0</v>
      </c>
      <c r="O57" t="str">
        <v>Bachelor's Degree</v>
      </c>
    </row>
    <row r="58" spans="1:15">
      <c r="A58" s="2" t="s">
        <v>107</v>
      </c>
      <c r="B58" t="str">
        <v>Punjab</v>
      </c>
      <c r="C58" t="str">
        <f ca="1"/>
        <v>senior</v>
      </c>
      <c r="D58">
        <v>500</v>
      </c>
      <c r="E58">
        <v>23.274836406900658</v>
      </c>
      <c r="F58" t="b">
        <v>0</v>
      </c>
      <c r="G58" t="str">
        <v>Cancer</v>
      </c>
      <c r="H58" t="b">
        <v>0</v>
      </c>
      <c r="I58" t="b">
        <v>0</v>
      </c>
      <c r="J58" t="s">
        <v>1679</v>
      </c>
      <c r="K58" t="str">
        <v>North</v>
      </c>
      <c r="L58" t="str">
        <v>Private</v>
      </c>
      <c r="M58">
        <f ca="1">VLOOKUP(combined!A:A,'Patient Demographics'!A:F,6,)</f>
        <v>54</v>
      </c>
      <c r="N58">
        <v>0</v>
      </c>
      <c r="O58" t="str">
        <v>Master's Degree</v>
      </c>
    </row>
    <row r="59" spans="1:15">
      <c r="A59" s="2" t="s">
        <v>109</v>
      </c>
      <c r="B59" t="str">
        <v>Kerala</v>
      </c>
      <c r="C59" t="str">
        <f ca="1"/>
        <v>Senior Adullt</v>
      </c>
      <c r="D59">
        <v>90000</v>
      </c>
      <c r="E59">
        <v>23.900033874063759</v>
      </c>
      <c r="F59" t="b">
        <v>0</v>
      </c>
      <c r="G59" t="str">
        <v>Fractured Leg</v>
      </c>
      <c r="H59" t="b">
        <v>0</v>
      </c>
      <c r="I59" t="b">
        <v>0</v>
      </c>
      <c r="J59" t="s">
        <v>1700</v>
      </c>
      <c r="K59" t="str">
        <v>South</v>
      </c>
      <c r="L59" t="str">
        <v>Startup</v>
      </c>
      <c r="M59">
        <f ca="1">VLOOKUP(combined!A:A,'Patient Demographics'!A:F,6,)</f>
        <v>41</v>
      </c>
      <c r="N59">
        <v>0</v>
      </c>
      <c r="O59" t="str">
        <v>Bachelor's Degree</v>
      </c>
    </row>
    <row r="60" spans="1:15">
      <c r="A60" s="2" t="s">
        <v>111</v>
      </c>
      <c r="B60" t="str">
        <v>Kerala</v>
      </c>
      <c r="C60" t="str">
        <f ca="1"/>
        <v>senior</v>
      </c>
      <c r="D60">
        <v>72000</v>
      </c>
      <c r="E60">
        <v>24.236073553272043</v>
      </c>
      <c r="F60" t="b">
        <v>0</v>
      </c>
      <c r="G60" t="str">
        <v>Kidney Stones</v>
      </c>
      <c r="H60" t="b">
        <v>0</v>
      </c>
      <c r="I60" t="b">
        <v>0</v>
      </c>
      <c r="J60" t="s">
        <v>1679</v>
      </c>
      <c r="K60" t="str">
        <v>South</v>
      </c>
      <c r="L60" t="str">
        <v>Public</v>
      </c>
      <c r="M60">
        <f ca="1">VLOOKUP(combined!A:A,'Patient Demographics'!A:F,6,)</f>
        <v>48</v>
      </c>
      <c r="N60">
        <v>0</v>
      </c>
      <c r="O60" t="str">
        <v>School</v>
      </c>
    </row>
    <row r="61" spans="1:15">
      <c r="A61" s="2" t="s">
        <v>112</v>
      </c>
      <c r="B61" t="str">
        <v>Uttar Pradesh</v>
      </c>
      <c r="C61" t="str">
        <f ca="1"/>
        <v>Senior Adullt</v>
      </c>
      <c r="D61">
        <v>800</v>
      </c>
      <c r="E61">
        <v>32.824138366367883</v>
      </c>
      <c r="F61" t="b">
        <v>1</v>
      </c>
      <c r="G61" t="str">
        <v>Heart Attack</v>
      </c>
      <c r="H61" t="b">
        <v>1</v>
      </c>
      <c r="I61" t="b">
        <v>0</v>
      </c>
      <c r="J61" t="s">
        <v>1797</v>
      </c>
      <c r="K61" t="str">
        <v>North</v>
      </c>
      <c r="L61" t="str">
        <v>Private</v>
      </c>
      <c r="M61">
        <f ca="1">VLOOKUP(combined!A:A,'Patient Demographics'!A:F,6,)</f>
        <v>42</v>
      </c>
      <c r="N61">
        <v>0</v>
      </c>
      <c r="O61" t="str">
        <v>Bachelor's Degree</v>
      </c>
    </row>
    <row r="62" spans="1:15">
      <c r="A62" s="2" t="s">
        <v>114</v>
      </c>
      <c r="B62" t="str">
        <v>Punjab</v>
      </c>
      <c r="C62" t="str">
        <f ca="1"/>
        <v>Senior Adullt</v>
      </c>
      <c r="D62">
        <v>14000</v>
      </c>
      <c r="E62">
        <v>30.894886363636367</v>
      </c>
      <c r="F62" t="b">
        <v>1</v>
      </c>
      <c r="G62" t="str">
        <v>Heart Attack</v>
      </c>
      <c r="H62" t="b">
        <v>1</v>
      </c>
      <c r="I62" t="b">
        <v>0</v>
      </c>
      <c r="J62" t="s">
        <v>1679</v>
      </c>
      <c r="K62" t="str">
        <v>North</v>
      </c>
      <c r="L62" t="str">
        <v>Private</v>
      </c>
      <c r="M62">
        <f ca="1">VLOOKUP(combined!A:A,'Patient Demographics'!A:F,6,)</f>
        <v>38</v>
      </c>
      <c r="N62">
        <v>0</v>
      </c>
      <c r="O62" t="str">
        <v>Bachelor's Degree</v>
      </c>
    </row>
    <row r="63" spans="1:15">
      <c r="A63" s="2" t="s">
        <v>115</v>
      </c>
      <c r="B63" t="str">
        <v>Uttar Pradesh</v>
      </c>
      <c r="C63" t="str">
        <f ca="1"/>
        <v>Young Adults</v>
      </c>
      <c r="D63">
        <v>75000</v>
      </c>
      <c r="E63">
        <v>30.356079969188759</v>
      </c>
      <c r="F63" t="b">
        <v>1</v>
      </c>
      <c r="G63" t="str">
        <v>Appendicitis</v>
      </c>
      <c r="H63" t="b">
        <v>0</v>
      </c>
      <c r="I63" t="b">
        <v>1</v>
      </c>
      <c r="J63" t="s">
        <v>1696</v>
      </c>
      <c r="K63" t="str">
        <v>North</v>
      </c>
      <c r="L63" t="str">
        <v>Public</v>
      </c>
      <c r="M63">
        <f ca="1">VLOOKUP(combined!A:A,'Patient Demographics'!A:F,6,)</f>
        <v>32</v>
      </c>
      <c r="N63">
        <v>0</v>
      </c>
      <c r="O63" t="str">
        <v>Master's Degree</v>
      </c>
    </row>
    <row r="64" spans="1:15">
      <c r="A64" s="2" t="s">
        <v>116</v>
      </c>
      <c r="B64" t="str">
        <v>Gujarat</v>
      </c>
      <c r="C64" t="str">
        <f ca="1"/>
        <v>Senior Adullt</v>
      </c>
      <c r="D64">
        <v>45000</v>
      </c>
      <c r="E64">
        <v>34.187758264462815</v>
      </c>
      <c r="F64" t="b">
        <v>1</v>
      </c>
      <c r="G64" t="str">
        <v>Hypertension</v>
      </c>
      <c r="H64" t="b">
        <v>1</v>
      </c>
      <c r="I64" t="b">
        <v>0</v>
      </c>
      <c r="J64" t="s">
        <v>1679</v>
      </c>
      <c r="K64" t="str">
        <v>West</v>
      </c>
      <c r="L64" t="str">
        <v>None</v>
      </c>
      <c r="M64">
        <f ca="1">VLOOKUP(combined!A:A,'Patient Demographics'!A:F,6,)</f>
        <v>42</v>
      </c>
      <c r="N64">
        <v>0</v>
      </c>
      <c r="O64" t="str">
        <v>High School</v>
      </c>
    </row>
    <row r="65" spans="1:15">
      <c r="A65" s="2" t="s">
        <v>117</v>
      </c>
      <c r="B65" t="str">
        <v>Gujarat</v>
      </c>
      <c r="C65" t="str">
        <f ca="1"/>
        <v>Senior Adullt</v>
      </c>
      <c r="D65">
        <v>100</v>
      </c>
      <c r="E65">
        <v>31.608361155465236</v>
      </c>
      <c r="F65" t="b">
        <v>1</v>
      </c>
      <c r="G65" t="str">
        <v>Heart Disease</v>
      </c>
      <c r="H65" t="b">
        <v>1</v>
      </c>
      <c r="I65" t="b">
        <v>0</v>
      </c>
      <c r="J65" t="s">
        <v>1685</v>
      </c>
      <c r="K65" t="str">
        <v>West</v>
      </c>
      <c r="L65" t="str">
        <v>Private</v>
      </c>
      <c r="M65">
        <f ca="1">VLOOKUP(combined!A:A,'Patient Demographics'!A:F,6,)</f>
        <v>41</v>
      </c>
      <c r="N65">
        <v>0</v>
      </c>
      <c r="O65" t="str">
        <v>PhD</v>
      </c>
    </row>
    <row r="66" spans="1:15">
      <c r="A66" s="2" t="s">
        <v>119</v>
      </c>
      <c r="B66" t="str">
        <v>Gujarat</v>
      </c>
      <c r="C66" t="str">
        <f ca="1"/>
        <v>Super Adults</v>
      </c>
      <c r="D66">
        <v>32000</v>
      </c>
      <c r="E66">
        <v>23.12909617436366</v>
      </c>
      <c r="F66" t="b">
        <v>0</v>
      </c>
      <c r="G66" t="str">
        <v>Allergic Reaction</v>
      </c>
      <c r="H66" t="b">
        <v>0</v>
      </c>
      <c r="I66" t="b">
        <v>0</v>
      </c>
      <c r="J66" t="s">
        <v>1700</v>
      </c>
      <c r="K66" t="str">
        <v>West</v>
      </c>
      <c r="L66" t="str">
        <v>Public</v>
      </c>
      <c r="M66">
        <f ca="1">VLOOKUP(combined!A:A,'Patient Demographics'!A:F,6,)</f>
        <v>68</v>
      </c>
      <c r="N66">
        <v>0</v>
      </c>
      <c r="O66" t="str">
        <v>Bachelor's Degree</v>
      </c>
    </row>
    <row r="67" spans="1:15">
      <c r="A67" s="2" t="s">
        <v>121</v>
      </c>
      <c r="B67" t="str">
        <v>Maharashtra</v>
      </c>
      <c r="C67" t="str">
        <f ca="1"/>
        <v>Senior Adullt</v>
      </c>
      <c r="D67">
        <v>18000</v>
      </c>
      <c r="E67">
        <v>24.095500459136822</v>
      </c>
      <c r="F67" t="b">
        <v>0</v>
      </c>
      <c r="G67" t="str">
        <v>Osteoarthritis</v>
      </c>
      <c r="H67" t="b">
        <v>0</v>
      </c>
      <c r="I67" t="b">
        <v>0</v>
      </c>
      <c r="J67" t="s">
        <v>1685</v>
      </c>
      <c r="K67" t="str">
        <v>West</v>
      </c>
      <c r="L67" t="str">
        <v>Private</v>
      </c>
      <c r="M67">
        <f ca="1">VLOOKUP(combined!A:A,'Patient Demographics'!A:F,6,)</f>
        <v>38</v>
      </c>
      <c r="N67">
        <v>0</v>
      </c>
      <c r="O67" t="str">
        <v>Master's Degree</v>
      </c>
    </row>
    <row r="68" spans="1:15">
      <c r="A68" s="2" t="s">
        <v>122</v>
      </c>
      <c r="B68" t="str">
        <v>Punjab</v>
      </c>
      <c r="C68" t="e">
        <f ca="1"/>
        <v>#N/A</v>
      </c>
      <c r="D68">
        <v>200000</v>
      </c>
      <c r="E68">
        <v>30.666666666666668</v>
      </c>
      <c r="F68" t="b">
        <v>1</v>
      </c>
      <c r="G68" t="str">
        <v>Childbirth</v>
      </c>
      <c r="H68" t="b">
        <v>1</v>
      </c>
      <c r="I68" t="b">
        <v>0</v>
      </c>
      <c r="J68" t="s">
        <v>1797</v>
      </c>
      <c r="K68" t="str">
        <v>North</v>
      </c>
      <c r="L68" t="str">
        <v>Public</v>
      </c>
      <c r="M68">
        <f ca="1">VLOOKUP(combined!A:A,'Patient Demographics'!A:F,6,)</f>
        <v>88</v>
      </c>
      <c r="N68">
        <v>0</v>
      </c>
      <c r="O68" t="str">
        <v>Post-graduate</v>
      </c>
    </row>
    <row r="69" spans="1:15">
      <c r="A69" s="2" t="s">
        <v>124</v>
      </c>
      <c r="B69" t="str">
        <v>Karnataka</v>
      </c>
      <c r="C69" t="str">
        <f ca="1"/>
        <v>senior</v>
      </c>
      <c r="D69">
        <v>20000</v>
      </c>
      <c r="E69">
        <v>23.773677392248175</v>
      </c>
      <c r="F69" t="b">
        <v>0</v>
      </c>
      <c r="G69" t="str">
        <v>Allergic Reaction</v>
      </c>
      <c r="H69" t="b">
        <v>0</v>
      </c>
      <c r="I69" t="b">
        <v>0</v>
      </c>
      <c r="J69" t="s">
        <v>1683</v>
      </c>
      <c r="K69" t="str">
        <v>South</v>
      </c>
      <c r="L69" t="str">
        <v>Startup</v>
      </c>
      <c r="M69">
        <f ca="1">VLOOKUP(combined!A:A,'Patient Demographics'!A:F,6,)</f>
        <v>58</v>
      </c>
      <c r="N69">
        <v>0</v>
      </c>
      <c r="O69" t="str">
        <v>Master's Degree</v>
      </c>
    </row>
    <row r="70" spans="1:15">
      <c r="A70" s="2" t="s">
        <v>126</v>
      </c>
      <c r="B70" t="str">
        <v>Maharashtra</v>
      </c>
      <c r="C70" t="str">
        <f ca="1"/>
        <v>senior</v>
      </c>
      <c r="D70">
        <v>250000</v>
      </c>
      <c r="E70">
        <v>31.565454254125935</v>
      </c>
      <c r="F70" t="b">
        <v>1</v>
      </c>
      <c r="G70" t="str">
        <v>Cancer</v>
      </c>
      <c r="H70" t="b">
        <v>0</v>
      </c>
      <c r="I70" t="b">
        <v>1</v>
      </c>
      <c r="J70" t="s">
        <v>1683</v>
      </c>
      <c r="K70" t="str">
        <v>West</v>
      </c>
      <c r="L70" t="str">
        <v>Public</v>
      </c>
      <c r="M70">
        <f ca="1">VLOOKUP(combined!A:A,'Patient Demographics'!A:F,6,)</f>
        <v>62</v>
      </c>
      <c r="N70">
        <v>0</v>
      </c>
      <c r="O70" t="str">
        <v>School</v>
      </c>
    </row>
    <row r="71" spans="1:15">
      <c r="A71" s="2" t="s">
        <v>128</v>
      </c>
      <c r="B71" t="str">
        <v>Uttar Pradesh</v>
      </c>
      <c r="C71" t="str">
        <f ca="1"/>
        <v>Young Adults</v>
      </c>
      <c r="D71">
        <v>240000</v>
      </c>
      <c r="E71">
        <v>32.910927456382005</v>
      </c>
      <c r="F71" t="b">
        <v>1</v>
      </c>
      <c r="G71" t="str">
        <v>Childbirth</v>
      </c>
      <c r="H71" t="b">
        <v>0</v>
      </c>
      <c r="I71" t="b">
        <v>1</v>
      </c>
      <c r="J71" t="s">
        <v>1696</v>
      </c>
      <c r="K71" t="str">
        <v>North</v>
      </c>
      <c r="L71" t="str">
        <v>Public</v>
      </c>
      <c r="M71">
        <f ca="1">VLOOKUP(combined!A:A,'Patient Demographics'!A:F,6,)</f>
        <v>33</v>
      </c>
      <c r="N71">
        <v>0</v>
      </c>
      <c r="O71" t="str">
        <v>Bachelor's Degree</v>
      </c>
    </row>
    <row r="72" spans="1:15">
      <c r="A72" s="2" t="s">
        <v>130</v>
      </c>
      <c r="B72" t="str">
        <v>Kerala</v>
      </c>
      <c r="C72" t="str">
        <f ca="1"/>
        <v>senior</v>
      </c>
      <c r="D72">
        <v>100</v>
      </c>
      <c r="E72">
        <v>29.161993270309239</v>
      </c>
      <c r="F72" t="b">
        <v>1</v>
      </c>
      <c r="G72" t="str">
        <v>Childbirth</v>
      </c>
      <c r="H72" t="b">
        <v>1</v>
      </c>
      <c r="I72" t="b">
        <v>0</v>
      </c>
      <c r="J72" t="s">
        <v>1685</v>
      </c>
      <c r="K72" t="str">
        <v>South</v>
      </c>
      <c r="L72" t="str">
        <v>Private</v>
      </c>
      <c r="M72">
        <f ca="1">VLOOKUP(combined!A:A,'Patient Demographics'!A:F,6,)</f>
        <v>62</v>
      </c>
      <c r="N72">
        <v>0</v>
      </c>
      <c r="O72" t="str">
        <v>Bachelor's Degree</v>
      </c>
    </row>
    <row r="73" spans="1:15">
      <c r="A73" s="2" t="s">
        <v>132</v>
      </c>
      <c r="B73" t="str">
        <v>Maharashtra</v>
      </c>
      <c r="C73" t="str">
        <f ca="1"/>
        <v>Young Adults</v>
      </c>
      <c r="D73">
        <v>18000</v>
      </c>
      <c r="E73">
        <v>22.582709172343712</v>
      </c>
      <c r="F73" t="b">
        <v>0</v>
      </c>
      <c r="G73" t="str">
        <v>Hypertension</v>
      </c>
      <c r="H73" t="b">
        <v>0</v>
      </c>
      <c r="I73" t="b">
        <v>0</v>
      </c>
      <c r="J73" t="s">
        <v>1696</v>
      </c>
      <c r="K73" t="str">
        <v>West</v>
      </c>
      <c r="L73" t="str">
        <v>Startup</v>
      </c>
      <c r="M73">
        <f ca="1">VLOOKUP(combined!A:A,'Patient Demographics'!A:F,6,)</f>
        <v>32</v>
      </c>
      <c r="N73">
        <v>0</v>
      </c>
      <c r="O73" t="str">
        <v>Master's Degree</v>
      </c>
    </row>
    <row r="74" spans="1:15">
      <c r="A74" s="2" t="s">
        <v>133</v>
      </c>
      <c r="B74" t="str">
        <v>Gujarat</v>
      </c>
      <c r="C74" t="str">
        <f ca="1"/>
        <v>Young Adults</v>
      </c>
      <c r="D74">
        <v>60000</v>
      </c>
      <c r="E74">
        <v>33.345584550101904</v>
      </c>
      <c r="F74" t="b">
        <v>1</v>
      </c>
      <c r="G74" t="str">
        <v>Stroke</v>
      </c>
      <c r="H74" t="b">
        <v>1</v>
      </c>
      <c r="I74" t="b">
        <v>1</v>
      </c>
      <c r="J74" t="s">
        <v>1679</v>
      </c>
      <c r="K74" t="str">
        <v>West</v>
      </c>
      <c r="L74" t="str">
        <v>Startup</v>
      </c>
      <c r="M74">
        <f ca="1">VLOOKUP(combined!A:A,'Patient Demographics'!A:F,6,)</f>
        <v>28</v>
      </c>
      <c r="N74">
        <v>0</v>
      </c>
      <c r="O74" t="str">
        <v>Bachelor's Degree</v>
      </c>
    </row>
    <row r="75" spans="1:15">
      <c r="A75" s="2" t="s">
        <v>134</v>
      </c>
      <c r="B75" t="str">
        <v>Tamil Nadu</v>
      </c>
      <c r="C75" t="str">
        <f ca="1"/>
        <v>senior</v>
      </c>
      <c r="D75">
        <v>100</v>
      </c>
      <c r="E75">
        <v>28.082609358329517</v>
      </c>
      <c r="F75" t="b">
        <v>1</v>
      </c>
      <c r="G75" t="str">
        <v>Osteoarthritis</v>
      </c>
      <c r="H75" t="b">
        <v>1</v>
      </c>
      <c r="I75" t="b">
        <v>0</v>
      </c>
      <c r="J75" t="s">
        <v>1685</v>
      </c>
      <c r="K75" t="str">
        <v>South</v>
      </c>
      <c r="L75" t="str">
        <v>None</v>
      </c>
      <c r="M75">
        <f ca="1">VLOOKUP(combined!A:A,'Patient Demographics'!A:F,6,)</f>
        <v>58</v>
      </c>
      <c r="N75">
        <v>0</v>
      </c>
      <c r="O75" t="str">
        <v>High School</v>
      </c>
    </row>
    <row r="76" spans="1:15">
      <c r="A76" s="2" t="s">
        <v>135</v>
      </c>
      <c r="B76" t="str">
        <v>Tamil Nadu</v>
      </c>
      <c r="C76" t="str">
        <f ca="1"/>
        <v>senior</v>
      </c>
      <c r="D76">
        <v>48000</v>
      </c>
      <c r="E76">
        <v>26.056094182825486</v>
      </c>
      <c r="F76" t="b">
        <v>0</v>
      </c>
      <c r="G76" t="str">
        <v>Kidney Stones</v>
      </c>
      <c r="H76" t="b">
        <v>0</v>
      </c>
      <c r="I76" t="b">
        <v>0</v>
      </c>
      <c r="J76" t="s">
        <v>1797</v>
      </c>
      <c r="K76" t="str">
        <v>South</v>
      </c>
      <c r="L76" t="str">
        <v>None</v>
      </c>
      <c r="M76">
        <f ca="1">VLOOKUP(combined!A:A,'Patient Demographics'!A:F,6,)</f>
        <v>58</v>
      </c>
      <c r="N76">
        <v>0</v>
      </c>
      <c r="O76" t="str">
        <v>High School</v>
      </c>
    </row>
    <row r="77" spans="1:15">
      <c r="A77" s="2" t="s">
        <v>137</v>
      </c>
      <c r="B77" t="str">
        <v>West Bengal</v>
      </c>
      <c r="C77" t="str">
        <f ca="1"/>
        <v>senior</v>
      </c>
      <c r="D77">
        <v>300000</v>
      </c>
      <c r="E77">
        <v>26.213842975206614</v>
      </c>
      <c r="F77" t="b">
        <v>0</v>
      </c>
      <c r="G77" t="str">
        <v>Allergic Reaction</v>
      </c>
      <c r="H77" t="b">
        <v>0</v>
      </c>
      <c r="I77" t="b">
        <v>0</v>
      </c>
      <c r="J77" t="s">
        <v>1679</v>
      </c>
      <c r="K77" t="str">
        <v>East</v>
      </c>
      <c r="L77" t="str">
        <v>Startup</v>
      </c>
      <c r="M77">
        <f ca="1">VLOOKUP(combined!A:A,'Patient Demographics'!A:F,6,)</f>
        <v>48</v>
      </c>
      <c r="N77">
        <v>0</v>
      </c>
      <c r="O77" t="str">
        <v>Master's Degree</v>
      </c>
    </row>
    <row r="78" spans="1:15">
      <c r="A78" s="2" t="s">
        <v>138</v>
      </c>
      <c r="B78" t="str">
        <v>Tamil Nadu</v>
      </c>
      <c r="C78" t="str">
        <f ca="1"/>
        <v>Senior Adullt</v>
      </c>
      <c r="D78">
        <v>300000</v>
      </c>
      <c r="E78">
        <v>31.008328375966695</v>
      </c>
      <c r="F78" t="b">
        <v>1</v>
      </c>
      <c r="G78" t="str">
        <v>Respiratory Infection</v>
      </c>
      <c r="H78" t="b">
        <v>1</v>
      </c>
      <c r="I78" t="b">
        <v>0</v>
      </c>
      <c r="J78" t="s">
        <v>1685</v>
      </c>
      <c r="K78" t="str">
        <v>South</v>
      </c>
      <c r="L78" t="str">
        <v>Public</v>
      </c>
      <c r="M78">
        <f ca="1">VLOOKUP(combined!A:A,'Patient Demographics'!A:F,6,)</f>
        <v>38</v>
      </c>
      <c r="N78">
        <v>0</v>
      </c>
      <c r="O78" t="str">
        <v>PhD</v>
      </c>
    </row>
    <row r="79" spans="1:15">
      <c r="A79" s="2" t="s">
        <v>139</v>
      </c>
      <c r="B79" t="str">
        <v>Uttar Pradesh</v>
      </c>
      <c r="C79" t="str">
        <f ca="1"/>
        <v>Senior Adullt</v>
      </c>
      <c r="D79">
        <v>100</v>
      </c>
      <c r="E79">
        <v>30.356079969188759</v>
      </c>
      <c r="F79" t="b">
        <v>1</v>
      </c>
      <c r="G79" t="str">
        <v>Osteoarthritis</v>
      </c>
      <c r="H79" t="b">
        <v>1</v>
      </c>
      <c r="I79" t="b">
        <v>0</v>
      </c>
      <c r="J79" t="s">
        <v>1797</v>
      </c>
      <c r="K79" t="str">
        <v>North</v>
      </c>
      <c r="L79" t="str">
        <v>Startup</v>
      </c>
      <c r="M79">
        <f ca="1">VLOOKUP(combined!A:A,'Patient Demographics'!A:F,6,)</f>
        <v>38</v>
      </c>
      <c r="N79">
        <v>0</v>
      </c>
      <c r="O79" t="str">
        <v>Bachelor's Degree</v>
      </c>
    </row>
    <row r="80" spans="1:15">
      <c r="A80" s="2" t="s">
        <v>141</v>
      </c>
      <c r="B80" t="str">
        <v>Punjab</v>
      </c>
      <c r="C80" t="str">
        <f ca="1"/>
        <v>Young Adults</v>
      </c>
      <c r="D80">
        <v>18000</v>
      </c>
      <c r="E80">
        <v>29.238777717685238</v>
      </c>
      <c r="F80" t="b">
        <v>1</v>
      </c>
      <c r="G80" t="str">
        <v>Heart Attack</v>
      </c>
      <c r="H80" t="b">
        <v>1</v>
      </c>
      <c r="I80" t="b">
        <v>1</v>
      </c>
      <c r="J80" t="s">
        <v>1700</v>
      </c>
      <c r="K80" t="str">
        <v>North</v>
      </c>
      <c r="L80" t="str">
        <v>Private</v>
      </c>
      <c r="M80">
        <f ca="1">VLOOKUP(combined!A:A,'Patient Demographics'!A:F,6,)</f>
        <v>33</v>
      </c>
      <c r="N80">
        <v>0</v>
      </c>
      <c r="O80" t="str">
        <v>Post-graduate</v>
      </c>
    </row>
    <row r="81" spans="1:15">
      <c r="A81" s="2" t="s">
        <v>143</v>
      </c>
      <c r="B81" t="str">
        <v>Maharashtra</v>
      </c>
      <c r="C81" t="str">
        <f ca="1"/>
        <v>Senior Adullt</v>
      </c>
      <c r="D81">
        <v>75000</v>
      </c>
      <c r="E81">
        <v>30.539772727272727</v>
      </c>
      <c r="F81" t="b">
        <v>1</v>
      </c>
      <c r="G81" t="str">
        <v>Hypertension</v>
      </c>
      <c r="H81" t="b">
        <v>1</v>
      </c>
      <c r="I81" t="b">
        <v>0</v>
      </c>
      <c r="J81" t="s">
        <v>1685</v>
      </c>
      <c r="K81" t="str">
        <v>West</v>
      </c>
      <c r="L81" t="str">
        <v>Private</v>
      </c>
      <c r="M81">
        <f ca="1">VLOOKUP(combined!A:A,'Patient Demographics'!A:F,6,)</f>
        <v>38</v>
      </c>
      <c r="N81">
        <v>0</v>
      </c>
      <c r="O81" t="str">
        <v>Master's Degree</v>
      </c>
    </row>
    <row r="82" spans="1:15">
      <c r="A82" s="2" t="s">
        <v>145</v>
      </c>
      <c r="B82" t="str">
        <v>Kerala</v>
      </c>
      <c r="C82" t="str">
        <f ca="1"/>
        <v>senior</v>
      </c>
      <c r="D82">
        <v>45000</v>
      </c>
      <c r="E82">
        <v>30.824829931972793</v>
      </c>
      <c r="F82" t="b">
        <v>1</v>
      </c>
      <c r="G82" t="str">
        <v>Heart Attack</v>
      </c>
      <c r="H82" t="b">
        <v>1</v>
      </c>
      <c r="I82" t="b">
        <v>0</v>
      </c>
      <c r="J82" t="s">
        <v>1700</v>
      </c>
      <c r="K82" t="str">
        <v>South</v>
      </c>
      <c r="L82" t="str">
        <v>Private</v>
      </c>
      <c r="M82">
        <f ca="1">VLOOKUP(combined!A:A,'Patient Demographics'!A:F,6,)</f>
        <v>62</v>
      </c>
      <c r="N82">
        <v>0</v>
      </c>
      <c r="O82" t="str">
        <v>Bachelor's Degree</v>
      </c>
    </row>
    <row r="83" spans="1:15">
      <c r="A83" s="2" t="s">
        <v>146</v>
      </c>
      <c r="B83" t="str">
        <v>West Bengal</v>
      </c>
      <c r="C83" t="str">
        <f ca="1"/>
        <v>Super Adults</v>
      </c>
      <c r="D83">
        <v>250000</v>
      </c>
      <c r="E83">
        <v>22.940214158239147</v>
      </c>
      <c r="F83" t="b">
        <v>0</v>
      </c>
      <c r="G83" t="str">
        <v>Hypertension</v>
      </c>
      <c r="H83" t="b">
        <v>0</v>
      </c>
      <c r="I83" t="b">
        <v>0</v>
      </c>
      <c r="J83" t="s">
        <v>1797</v>
      </c>
      <c r="K83" t="str">
        <v>East</v>
      </c>
      <c r="L83" t="str">
        <v>Public</v>
      </c>
      <c r="M83">
        <f ca="1">VLOOKUP(combined!A:A,'Patient Demographics'!A:F,6,)</f>
        <v>68</v>
      </c>
      <c r="N83">
        <v>0</v>
      </c>
      <c r="O83" t="str">
        <v>Bachelor's Degree</v>
      </c>
    </row>
    <row r="84" spans="1:15">
      <c r="A84" s="2" t="s">
        <v>147</v>
      </c>
      <c r="B84" t="str">
        <v>Tamil Nadu</v>
      </c>
      <c r="C84" t="str">
        <f ca="1"/>
        <v>Senior Adullt</v>
      </c>
      <c r="D84">
        <v>100</v>
      </c>
      <c r="E84">
        <v>29.035208047553724</v>
      </c>
      <c r="F84" t="b">
        <v>1</v>
      </c>
      <c r="G84" t="str">
        <v>Respiratory Infection</v>
      </c>
      <c r="H84" t="b">
        <v>1</v>
      </c>
      <c r="I84" t="b">
        <v>1</v>
      </c>
      <c r="J84" t="s">
        <v>1700</v>
      </c>
      <c r="K84" t="str">
        <v>South</v>
      </c>
      <c r="L84" t="str">
        <v>Public</v>
      </c>
      <c r="M84">
        <f ca="1">VLOOKUP(combined!A:A,'Patient Demographics'!A:F,6,)</f>
        <v>38</v>
      </c>
      <c r="N84">
        <v>0</v>
      </c>
      <c r="O84" t="str">
        <v>Master's Degree</v>
      </c>
    </row>
    <row r="85" spans="1:15">
      <c r="A85" s="2" t="s">
        <v>148</v>
      </c>
      <c r="B85" t="str">
        <v>Kerala</v>
      </c>
      <c r="C85" t="str">
        <f ca="1"/>
        <v>Super Adults</v>
      </c>
      <c r="D85">
        <v>3000</v>
      </c>
      <c r="E85">
        <v>21.557691547011586</v>
      </c>
      <c r="F85" t="b">
        <v>0</v>
      </c>
      <c r="G85" t="str">
        <v>Childbirth</v>
      </c>
      <c r="H85" t="b">
        <v>0</v>
      </c>
      <c r="I85" t="b">
        <v>0</v>
      </c>
      <c r="J85" t="s">
        <v>1700</v>
      </c>
      <c r="K85" t="str">
        <v>South</v>
      </c>
      <c r="L85" t="str">
        <v>Public</v>
      </c>
      <c r="M85">
        <f ca="1">VLOOKUP(combined!A:A,'Patient Demographics'!A:F,6,)</f>
        <v>68</v>
      </c>
      <c r="N85">
        <v>0</v>
      </c>
      <c r="O85" t="str">
        <v>School</v>
      </c>
    </row>
    <row r="86" spans="1:15">
      <c r="A86" s="2" t="s">
        <v>149</v>
      </c>
      <c r="B86" t="str">
        <v>Kerala</v>
      </c>
      <c r="C86" t="str">
        <f ca="1"/>
        <v>senior</v>
      </c>
      <c r="D86">
        <v>14000</v>
      </c>
      <c r="E86">
        <v>25.601469237832877</v>
      </c>
      <c r="F86" t="b">
        <v>0</v>
      </c>
      <c r="G86" t="str">
        <v>Appendicitis</v>
      </c>
      <c r="H86" t="b">
        <v>0</v>
      </c>
      <c r="I86" t="b">
        <v>0</v>
      </c>
      <c r="J86" t="s">
        <v>1685</v>
      </c>
      <c r="K86" t="str">
        <v>South</v>
      </c>
      <c r="L86" t="str">
        <v>Startup</v>
      </c>
      <c r="M86">
        <f ca="1">VLOOKUP(combined!A:A,'Patient Demographics'!A:F,6,)</f>
        <v>54</v>
      </c>
      <c r="N86">
        <v>0</v>
      </c>
      <c r="O86" t="str">
        <v>Master's Degree</v>
      </c>
    </row>
    <row r="87" spans="1:15">
      <c r="A87" s="2" t="s">
        <v>150</v>
      </c>
      <c r="B87" t="str">
        <v>Gujarat</v>
      </c>
      <c r="C87" t="str">
        <f ca="1"/>
        <v>Senior Adullt</v>
      </c>
      <c r="D87">
        <v>32000</v>
      </c>
      <c r="E87">
        <v>29.257142857142856</v>
      </c>
      <c r="F87" t="b">
        <v>1</v>
      </c>
      <c r="G87" t="str">
        <v>Appendicitis</v>
      </c>
      <c r="H87" t="b">
        <v>1</v>
      </c>
      <c r="I87" t="b">
        <v>1</v>
      </c>
      <c r="J87" t="s">
        <v>1797</v>
      </c>
      <c r="K87" t="str">
        <v>West</v>
      </c>
      <c r="L87" t="str">
        <v>Public</v>
      </c>
      <c r="M87">
        <f ca="1">VLOOKUP(combined!A:A,'Patient Demographics'!A:F,6,)</f>
        <v>38</v>
      </c>
      <c r="N87">
        <v>0</v>
      </c>
      <c r="O87" t="str">
        <v>Bachelor's Degree</v>
      </c>
    </row>
    <row r="88" spans="1:15">
      <c r="A88" s="2" t="s">
        <v>152</v>
      </c>
      <c r="B88" t="str">
        <v>Punjab</v>
      </c>
      <c r="C88" t="str">
        <f ca="1"/>
        <v>senior</v>
      </c>
      <c r="D88">
        <v>250000</v>
      </c>
      <c r="E88">
        <v>30.780907404284029</v>
      </c>
      <c r="F88" t="b">
        <v>1</v>
      </c>
      <c r="G88" t="str">
        <v>Diabetes</v>
      </c>
      <c r="H88" t="b">
        <v>0</v>
      </c>
      <c r="I88" t="b">
        <v>1</v>
      </c>
      <c r="J88" t="s">
        <v>1685</v>
      </c>
      <c r="K88" t="str">
        <v>North</v>
      </c>
      <c r="L88" t="str">
        <v>Private</v>
      </c>
      <c r="M88">
        <f ca="1">VLOOKUP(combined!A:A,'Patient Demographics'!A:F,6,)</f>
        <v>53</v>
      </c>
      <c r="N88">
        <v>0</v>
      </c>
      <c r="O88" t="str">
        <v>Bachelor's Degree</v>
      </c>
    </row>
    <row r="89" spans="1:15">
      <c r="A89" s="2" t="s">
        <v>154</v>
      </c>
      <c r="B89" t="str">
        <v>Karnataka</v>
      </c>
      <c r="C89" t="str">
        <f ca="1"/>
        <v>Young Adults</v>
      </c>
      <c r="D89">
        <v>800</v>
      </c>
      <c r="E89">
        <v>31.113753468093538</v>
      </c>
      <c r="F89" t="b">
        <v>1</v>
      </c>
      <c r="G89" t="str">
        <v>Fractured Leg</v>
      </c>
      <c r="H89" t="b">
        <v>1</v>
      </c>
      <c r="I89" t="b">
        <v>1</v>
      </c>
      <c r="J89" t="s">
        <v>1696</v>
      </c>
      <c r="K89" t="str">
        <v>South</v>
      </c>
      <c r="L89" t="str">
        <v>Startup</v>
      </c>
      <c r="M89">
        <f ca="1">VLOOKUP(combined!A:A,'Patient Demographics'!A:F,6,)</f>
        <v>33</v>
      </c>
      <c r="N89">
        <v>0</v>
      </c>
      <c r="O89" t="str">
        <v>Bachelor's Degree</v>
      </c>
    </row>
    <row r="90" spans="1:15">
      <c r="A90" s="2" t="s">
        <v>156</v>
      </c>
      <c r="B90" t="str">
        <v>Uttar Pradesh</v>
      </c>
      <c r="C90" t="str">
        <f ca="1"/>
        <v>Senior Adullt</v>
      </c>
      <c r="D90">
        <v>72000</v>
      </c>
      <c r="E90">
        <v>29.022469008264466</v>
      </c>
      <c r="F90" t="b">
        <v>1</v>
      </c>
      <c r="G90" t="str">
        <v>Appendicitis</v>
      </c>
      <c r="H90" t="b">
        <v>0</v>
      </c>
      <c r="I90" t="b">
        <v>1</v>
      </c>
      <c r="J90" t="s">
        <v>1683</v>
      </c>
      <c r="K90" t="str">
        <v>North</v>
      </c>
      <c r="L90" t="str">
        <v>Public</v>
      </c>
      <c r="M90">
        <f ca="1">VLOOKUP(combined!A:A,'Patient Demographics'!A:F,6,)</f>
        <v>38</v>
      </c>
      <c r="N90">
        <v>0</v>
      </c>
      <c r="O90" t="str">
        <v>School</v>
      </c>
    </row>
    <row r="91" spans="1:15">
      <c r="A91" s="2" t="s">
        <v>158</v>
      </c>
      <c r="B91" t="str">
        <v>Karnataka</v>
      </c>
      <c r="C91" t="str">
        <f ca="1"/>
        <v>Senior Adullt</v>
      </c>
      <c r="D91">
        <v>20000</v>
      </c>
      <c r="E91">
        <v>24.346516547742841</v>
      </c>
      <c r="F91" t="b">
        <v>0</v>
      </c>
      <c r="G91" t="str">
        <v>Allergic Reaction</v>
      </c>
      <c r="H91" t="b">
        <v>0</v>
      </c>
      <c r="I91" t="b">
        <v>0</v>
      </c>
      <c r="J91" t="s">
        <v>1696</v>
      </c>
      <c r="K91" t="str">
        <v>South</v>
      </c>
      <c r="L91" t="str">
        <v>Public</v>
      </c>
      <c r="M91">
        <f ca="1">VLOOKUP(combined!A:A,'Patient Demographics'!A:F,6,)</f>
        <v>45</v>
      </c>
      <c r="N91">
        <v>0</v>
      </c>
      <c r="O91" t="str">
        <v>PhD</v>
      </c>
    </row>
    <row r="92" spans="1:15">
      <c r="A92" s="2" t="s">
        <v>159</v>
      </c>
      <c r="B92" t="str">
        <v>Gujarat</v>
      </c>
      <c r="C92" t="str">
        <f ca="1"/>
        <v>Young Adults</v>
      </c>
      <c r="D92">
        <v>500</v>
      </c>
      <c r="E92">
        <v>31.360076604767283</v>
      </c>
      <c r="F92" t="b">
        <v>1</v>
      </c>
      <c r="G92" t="str">
        <v>Appendicitis</v>
      </c>
      <c r="H92" t="b">
        <v>1</v>
      </c>
      <c r="I92" t="b">
        <v>0</v>
      </c>
      <c r="J92" t="s">
        <v>1700</v>
      </c>
      <c r="K92" t="str">
        <v>West</v>
      </c>
      <c r="L92" t="str">
        <v>Startup</v>
      </c>
      <c r="M92">
        <f ca="1">VLOOKUP(combined!A:A,'Patient Demographics'!A:F,6,)</f>
        <v>33</v>
      </c>
      <c r="N92">
        <v>0</v>
      </c>
      <c r="O92" t="str">
        <v>PhD</v>
      </c>
    </row>
    <row r="93" spans="1:15">
      <c r="A93" s="2" t="s">
        <v>160</v>
      </c>
      <c r="B93" t="str">
        <v>Uttar Pradesh</v>
      </c>
      <c r="C93" t="str">
        <f ca="1"/>
        <v>Super Adults</v>
      </c>
      <c r="D93">
        <v>18000</v>
      </c>
      <c r="E93">
        <v>21.919001306430541</v>
      </c>
      <c r="F93" t="b">
        <v>0</v>
      </c>
      <c r="G93" t="str">
        <v>Appendicitis</v>
      </c>
      <c r="H93" t="b">
        <v>0</v>
      </c>
      <c r="I93" t="b">
        <v>0</v>
      </c>
      <c r="J93" t="s">
        <v>1797</v>
      </c>
      <c r="K93" t="str">
        <v>North</v>
      </c>
      <c r="L93" t="str">
        <v>Startup</v>
      </c>
      <c r="M93">
        <f ca="1">VLOOKUP(combined!A:A,'Patient Demographics'!A:F,6,)</f>
        <v>68</v>
      </c>
      <c r="N93">
        <v>0</v>
      </c>
      <c r="O93" t="str">
        <v>Master's Degree</v>
      </c>
    </row>
    <row r="94" spans="1:15">
      <c r="A94" s="2" t="s">
        <v>162</v>
      </c>
      <c r="B94" t="str">
        <v>Uttar Pradesh</v>
      </c>
      <c r="C94" t="str">
        <f ca="1"/>
        <v>Young Adults</v>
      </c>
      <c r="D94">
        <v>10000</v>
      </c>
      <c r="E94">
        <v>20.311418685121112</v>
      </c>
      <c r="F94" t="b">
        <v>0</v>
      </c>
      <c r="G94" t="str">
        <v>Allergic Reaction</v>
      </c>
      <c r="H94" t="b">
        <v>0</v>
      </c>
      <c r="I94" t="b">
        <v>0</v>
      </c>
      <c r="J94" t="s">
        <v>1685</v>
      </c>
      <c r="K94" t="str">
        <v>North</v>
      </c>
      <c r="L94" t="str">
        <v>Private</v>
      </c>
      <c r="M94">
        <f ca="1">VLOOKUP(combined!A:A,'Patient Demographics'!A:F,6,)</f>
        <v>33</v>
      </c>
      <c r="N94">
        <v>0</v>
      </c>
      <c r="O94" t="str">
        <v>Bachelor's Degree</v>
      </c>
    </row>
    <row r="95" spans="1:15">
      <c r="A95" s="2" t="s">
        <v>163</v>
      </c>
      <c r="B95" t="str">
        <v>Uttar Pradesh</v>
      </c>
      <c r="C95" t="str">
        <f ca="1"/>
        <v>Senior Adullt</v>
      </c>
      <c r="D95">
        <v>48000</v>
      </c>
      <c r="E95">
        <v>31.123381978557855</v>
      </c>
      <c r="F95" t="b">
        <v>1</v>
      </c>
      <c r="G95" t="str">
        <v>Allergic Reaction</v>
      </c>
      <c r="H95" t="b">
        <v>0</v>
      </c>
      <c r="I95" t="b">
        <v>1</v>
      </c>
      <c r="J95" t="s">
        <v>1679</v>
      </c>
      <c r="K95" t="str">
        <v>North</v>
      </c>
      <c r="L95" t="str">
        <v>Private</v>
      </c>
      <c r="M95">
        <f ca="1">VLOOKUP(combined!A:A,'Patient Demographics'!A:F,6,)</f>
        <v>38</v>
      </c>
      <c r="N95">
        <v>0</v>
      </c>
      <c r="O95" t="str">
        <v>Bachelor's Degree</v>
      </c>
    </row>
    <row r="96" spans="1:15">
      <c r="A96" s="2" t="s">
        <v>164</v>
      </c>
      <c r="B96" t="str">
        <v>West Bengal</v>
      </c>
      <c r="C96" t="str">
        <f ca="1"/>
        <v>senior</v>
      </c>
      <c r="D96">
        <v>10000</v>
      </c>
      <c r="E96">
        <v>30.89569160997733</v>
      </c>
      <c r="F96" t="b">
        <v>1</v>
      </c>
      <c r="G96" t="str">
        <v>Heart Disease</v>
      </c>
      <c r="H96" t="b">
        <v>1</v>
      </c>
      <c r="I96" t="b">
        <v>0</v>
      </c>
      <c r="J96" t="s">
        <v>1683</v>
      </c>
      <c r="K96" t="str">
        <v>East</v>
      </c>
      <c r="L96" t="str">
        <v>Public</v>
      </c>
      <c r="M96">
        <f ca="1">VLOOKUP(combined!A:A,'Patient Demographics'!A:F,6,)</f>
        <v>62</v>
      </c>
      <c r="N96">
        <v>0</v>
      </c>
      <c r="O96" t="str">
        <v>PhD</v>
      </c>
    </row>
    <row r="97" spans="1:15">
      <c r="A97" s="2" t="s">
        <v>165</v>
      </c>
      <c r="B97" t="str">
        <v>Gujarat</v>
      </c>
      <c r="C97" t="str">
        <f ca="1"/>
        <v>senior</v>
      </c>
      <c r="D97">
        <v>20000</v>
      </c>
      <c r="E97">
        <v>31.763642340565415</v>
      </c>
      <c r="F97" t="b">
        <v>1</v>
      </c>
      <c r="G97" t="str">
        <v>Cancer</v>
      </c>
      <c r="H97" t="b">
        <v>1</v>
      </c>
      <c r="I97" t="b">
        <v>0</v>
      </c>
      <c r="J97" t="s">
        <v>1696</v>
      </c>
      <c r="K97" t="str">
        <v>West</v>
      </c>
      <c r="L97" t="str">
        <v>None</v>
      </c>
      <c r="M97">
        <f ca="1">VLOOKUP(combined!A:A,'Patient Demographics'!A:F,6,)</f>
        <v>58</v>
      </c>
      <c r="N97">
        <v>0</v>
      </c>
      <c r="O97" t="str">
        <v>High School</v>
      </c>
    </row>
    <row r="98" spans="1:15">
      <c r="A98" s="2" t="s">
        <v>167</v>
      </c>
      <c r="B98" t="str">
        <v>Tamil Nadu</v>
      </c>
      <c r="C98" t="str">
        <f ca="1"/>
        <v>Senior Adullt</v>
      </c>
      <c r="D98">
        <v>200</v>
      </c>
      <c r="E98">
        <v>33.671874999999993</v>
      </c>
      <c r="F98" t="b">
        <v>1</v>
      </c>
      <c r="G98" t="str">
        <v>Diabetes</v>
      </c>
      <c r="H98" t="b">
        <v>1</v>
      </c>
      <c r="I98" t="b">
        <v>1</v>
      </c>
      <c r="J98" t="s">
        <v>1685</v>
      </c>
      <c r="K98" t="str">
        <v>South</v>
      </c>
      <c r="L98" t="str">
        <v>Startup</v>
      </c>
      <c r="M98">
        <f ca="1">VLOOKUP(combined!A:A,'Patient Demographics'!A:F,6,)</f>
        <v>42</v>
      </c>
      <c r="N98">
        <v>0</v>
      </c>
      <c r="O98" t="str">
        <v>Master's Degree</v>
      </c>
    </row>
    <row r="99" spans="1:15">
      <c r="A99" s="2" t="s">
        <v>169</v>
      </c>
      <c r="B99" t="str">
        <v>Tamil Nadu</v>
      </c>
      <c r="C99" t="str">
        <f ca="1"/>
        <v>senior</v>
      </c>
      <c r="D99">
        <v>21000</v>
      </c>
      <c r="E99">
        <v>33.310624260461118</v>
      </c>
      <c r="F99" t="b">
        <v>1</v>
      </c>
      <c r="G99" t="str">
        <v>Osteoarthritis</v>
      </c>
      <c r="H99" t="b">
        <v>1</v>
      </c>
      <c r="I99" t="b">
        <v>1</v>
      </c>
      <c r="J99" t="s">
        <v>1685</v>
      </c>
      <c r="K99" t="str">
        <v>South</v>
      </c>
      <c r="L99" t="str">
        <v>Startup</v>
      </c>
      <c r="M99">
        <f ca="1">VLOOKUP(combined!A:A,'Patient Demographics'!A:F,6,)</f>
        <v>58</v>
      </c>
      <c r="N99">
        <v>0</v>
      </c>
      <c r="O99" t="str">
        <v>Master's Degree</v>
      </c>
    </row>
    <row r="100" spans="1:15">
      <c r="A100" s="2" t="s">
        <v>170</v>
      </c>
      <c r="B100" t="str">
        <v>Punjab</v>
      </c>
      <c r="C100" t="str">
        <f ca="1"/>
        <v>Senior Adullt</v>
      </c>
      <c r="D100">
        <v>18000</v>
      </c>
      <c r="E100">
        <v>32.667233560090708</v>
      </c>
      <c r="F100" t="b">
        <v>1</v>
      </c>
      <c r="G100" t="str">
        <v>Fractured Leg</v>
      </c>
      <c r="H100" t="b">
        <v>0</v>
      </c>
      <c r="I100" t="b">
        <v>1</v>
      </c>
      <c r="J100" t="s">
        <v>1696</v>
      </c>
      <c r="K100" t="str">
        <v>North</v>
      </c>
      <c r="L100" t="str">
        <v>Public</v>
      </c>
      <c r="M100">
        <f ca="1">VLOOKUP(combined!A:A,'Patient Demographics'!A:F,6,)</f>
        <v>38</v>
      </c>
      <c r="N100">
        <v>0</v>
      </c>
      <c r="O100" t="str">
        <v>PhD</v>
      </c>
    </row>
    <row r="101" spans="1:15">
      <c r="A101" s="2" t="s">
        <v>172</v>
      </c>
      <c r="B101" t="str">
        <v>Maharashtra</v>
      </c>
      <c r="C101" t="str">
        <f ca="1"/>
        <v>Senior Adullt</v>
      </c>
      <c r="D101">
        <v>3000</v>
      </c>
      <c r="E101">
        <v>34.816594356197783</v>
      </c>
      <c r="F101" t="b">
        <v>1</v>
      </c>
      <c r="G101" t="str">
        <v>Heart Disease</v>
      </c>
      <c r="H101" t="b">
        <v>1</v>
      </c>
      <c r="I101" t="b">
        <v>0</v>
      </c>
      <c r="J101" t="s">
        <v>1683</v>
      </c>
      <c r="K101" t="str">
        <v>West</v>
      </c>
      <c r="L101" t="str">
        <v>Startup</v>
      </c>
      <c r="M101">
        <f ca="1">VLOOKUP(combined!A:A,'Patient Demographics'!A:F,6,)</f>
        <v>38</v>
      </c>
      <c r="N101">
        <v>0</v>
      </c>
      <c r="O101" t="str">
        <v>Bachelor's Degree</v>
      </c>
    </row>
    <row r="102" spans="1:15">
      <c r="A102" s="2" t="s">
        <v>174</v>
      </c>
      <c r="B102" t="str">
        <v>Maharashtra</v>
      </c>
      <c r="C102" t="str">
        <f ca="1"/>
        <v>Young Adults</v>
      </c>
      <c r="D102">
        <v>240000</v>
      </c>
      <c r="E102">
        <v>28.273809523809526</v>
      </c>
      <c r="F102" t="b">
        <v>1</v>
      </c>
      <c r="G102" t="str">
        <v>Prostate Cancer</v>
      </c>
      <c r="H102" t="b">
        <v>1</v>
      </c>
      <c r="I102" t="b">
        <v>1</v>
      </c>
      <c r="J102" t="s">
        <v>1685</v>
      </c>
      <c r="K102" t="str">
        <v>West</v>
      </c>
      <c r="L102" t="str">
        <v>Startup</v>
      </c>
      <c r="M102">
        <f ca="1">VLOOKUP(combined!A:A,'Patient Demographics'!A:F,6,)</f>
        <v>33</v>
      </c>
      <c r="N102">
        <v>0</v>
      </c>
      <c r="O102" t="str">
        <v>Master's Degree</v>
      </c>
    </row>
    <row r="103" spans="1:15">
      <c r="A103" s="2" t="s">
        <v>176</v>
      </c>
      <c r="B103" t="str">
        <v>Gujarat</v>
      </c>
      <c r="C103" t="str">
        <f ca="1"/>
        <v>Young Adults</v>
      </c>
      <c r="D103">
        <v>72000</v>
      </c>
      <c r="E103">
        <v>20.767579851028909</v>
      </c>
      <c r="F103" t="b">
        <v>0</v>
      </c>
      <c r="G103" t="str">
        <v>Kidney Stones</v>
      </c>
      <c r="H103" t="b">
        <v>0</v>
      </c>
      <c r="I103" t="b">
        <v>0</v>
      </c>
      <c r="J103" t="s">
        <v>1679</v>
      </c>
      <c r="K103" t="str">
        <v>West</v>
      </c>
      <c r="L103" t="str">
        <v>Private</v>
      </c>
      <c r="M103">
        <f ca="1">VLOOKUP(combined!A:A,'Patient Demographics'!A:F,6,)</f>
        <v>33</v>
      </c>
      <c r="N103">
        <v>0</v>
      </c>
      <c r="O103" t="str">
        <v>Bachelor's Degree</v>
      </c>
    </row>
    <row r="104" spans="1:15">
      <c r="A104" s="2" t="s">
        <v>178</v>
      </c>
      <c r="B104" t="str">
        <v>Karnataka</v>
      </c>
      <c r="C104" t="str">
        <f ca="1"/>
        <v>Super Adults</v>
      </c>
      <c r="D104">
        <v>18000</v>
      </c>
      <c r="E104">
        <v>24.199263038548754</v>
      </c>
      <c r="F104" t="b">
        <v>0</v>
      </c>
      <c r="G104" t="str">
        <v>Allergic Reaction</v>
      </c>
      <c r="H104" t="b">
        <v>0</v>
      </c>
      <c r="I104" t="b">
        <v>0</v>
      </c>
      <c r="J104" t="s">
        <v>1797</v>
      </c>
      <c r="K104" t="str">
        <v>South</v>
      </c>
      <c r="L104" t="str">
        <v>Public</v>
      </c>
      <c r="M104">
        <f ca="1">VLOOKUP(combined!A:A,'Patient Demographics'!A:F,6,)</f>
        <v>73</v>
      </c>
      <c r="N104">
        <v>0</v>
      </c>
      <c r="O104" t="str">
        <v>Master's Degree</v>
      </c>
    </row>
    <row r="105" spans="1:15">
      <c r="A105" s="2" t="s">
        <v>179</v>
      </c>
      <c r="B105" t="str">
        <v>West Bengal</v>
      </c>
      <c r="C105" t="str">
        <f ca="1"/>
        <v>Senior Adullt</v>
      </c>
      <c r="D105">
        <v>40000</v>
      </c>
      <c r="E105">
        <v>33.164161000989495</v>
      </c>
      <c r="F105" t="b">
        <v>1</v>
      </c>
      <c r="G105" t="str">
        <v>Respiratory Infection</v>
      </c>
      <c r="H105" t="b">
        <v>1</v>
      </c>
      <c r="I105" t="b">
        <v>0</v>
      </c>
      <c r="J105" t="s">
        <v>1700</v>
      </c>
      <c r="K105" t="str">
        <v>East</v>
      </c>
      <c r="L105" t="str">
        <v>Startup</v>
      </c>
      <c r="M105">
        <f ca="1">VLOOKUP(combined!A:A,'Patient Demographics'!A:F,6,)</f>
        <v>41</v>
      </c>
      <c r="N105">
        <v>0</v>
      </c>
      <c r="O105" t="str">
        <v>Bachelor's Degree</v>
      </c>
    </row>
    <row r="106" spans="1:15">
      <c r="A106" s="2" t="s">
        <v>180</v>
      </c>
      <c r="B106" t="str">
        <v>Gujarat</v>
      </c>
      <c r="C106" t="str">
        <f ca="1"/>
        <v>senior</v>
      </c>
      <c r="D106">
        <v>10000</v>
      </c>
      <c r="E106">
        <v>34.626038781163437</v>
      </c>
      <c r="F106" t="b">
        <v>1</v>
      </c>
      <c r="G106" t="str">
        <v>Heart Disease</v>
      </c>
      <c r="H106" t="b">
        <v>1</v>
      </c>
      <c r="I106" t="b">
        <v>1</v>
      </c>
      <c r="J106" t="s">
        <v>1685</v>
      </c>
      <c r="K106" t="str">
        <v>West</v>
      </c>
      <c r="L106" t="str">
        <v>Private</v>
      </c>
      <c r="M106">
        <f ca="1">VLOOKUP(combined!A:A,'Patient Demographics'!A:F,6,)</f>
        <v>62</v>
      </c>
      <c r="N106">
        <v>0</v>
      </c>
      <c r="O106" t="str">
        <v>Master's Degree</v>
      </c>
    </row>
    <row r="107" spans="1:15">
      <c r="A107" s="2" t="s">
        <v>182</v>
      </c>
      <c r="B107" t="str">
        <v>Uttar Pradesh</v>
      </c>
      <c r="C107" t="str">
        <f ca="1"/>
        <v>senior</v>
      </c>
      <c r="D107">
        <v>32000</v>
      </c>
      <c r="E107">
        <v>29.3946871824648</v>
      </c>
      <c r="F107" t="b">
        <v>1</v>
      </c>
      <c r="G107" t="str">
        <v>Appendicitis</v>
      </c>
      <c r="H107" t="b">
        <v>1</v>
      </c>
      <c r="I107" t="b">
        <v>1</v>
      </c>
      <c r="J107" t="s">
        <v>1683</v>
      </c>
      <c r="K107" t="str">
        <v>North</v>
      </c>
      <c r="L107" t="str">
        <v>Public</v>
      </c>
      <c r="M107">
        <f ca="1">VLOOKUP(combined!A:A,'Patient Demographics'!A:F,6,)</f>
        <v>48</v>
      </c>
      <c r="N107">
        <v>0</v>
      </c>
      <c r="O107" t="str">
        <v>Bachelor's Degree</v>
      </c>
    </row>
    <row r="108" spans="1:15">
      <c r="A108" s="2" t="s">
        <v>183</v>
      </c>
      <c r="B108" t="str">
        <v>Maharashtra</v>
      </c>
      <c r="C108" t="str">
        <f ca="1"/>
        <v>Young Adults</v>
      </c>
      <c r="D108">
        <v>200000</v>
      </c>
      <c r="E108">
        <v>20.460276421207183</v>
      </c>
      <c r="F108" t="b">
        <v>0</v>
      </c>
      <c r="G108" t="str">
        <v>Fractured Arm</v>
      </c>
      <c r="H108" t="b">
        <v>0</v>
      </c>
      <c r="I108" t="b">
        <v>0</v>
      </c>
      <c r="J108" t="s">
        <v>1700</v>
      </c>
      <c r="K108" t="str">
        <v>West</v>
      </c>
      <c r="L108" t="str">
        <v>None</v>
      </c>
      <c r="M108">
        <f ca="1">VLOOKUP(combined!A:A,'Patient Demographics'!A:F,6,)</f>
        <v>33</v>
      </c>
      <c r="N108">
        <v>0</v>
      </c>
      <c r="O108" t="str">
        <v>High School</v>
      </c>
    </row>
    <row r="109" spans="1:15">
      <c r="A109" s="2" t="s">
        <v>184</v>
      </c>
      <c r="B109" t="str">
        <v>Maharashtra</v>
      </c>
      <c r="C109" t="str">
        <f ca="1"/>
        <v>Senior Adullt</v>
      </c>
      <c r="D109">
        <v>24000</v>
      </c>
      <c r="E109">
        <v>30.759870200108171</v>
      </c>
      <c r="F109" t="b">
        <v>1</v>
      </c>
      <c r="G109" t="str">
        <v>Heart Attack</v>
      </c>
      <c r="H109" t="b">
        <v>1</v>
      </c>
      <c r="I109" t="b">
        <v>0</v>
      </c>
      <c r="J109" t="s">
        <v>1679</v>
      </c>
      <c r="K109" t="str">
        <v>West</v>
      </c>
      <c r="L109" t="str">
        <v>Private</v>
      </c>
      <c r="M109">
        <f ca="1">VLOOKUP(combined!A:A,'Patient Demographics'!A:F,6,)</f>
        <v>42</v>
      </c>
      <c r="N109">
        <v>0</v>
      </c>
      <c r="O109" t="str">
        <v>Master's Degree</v>
      </c>
    </row>
    <row r="110" spans="1:15">
      <c r="A110" s="2" t="s">
        <v>186</v>
      </c>
      <c r="B110" t="str">
        <v>Uttar Pradesh</v>
      </c>
      <c r="C110" t="str">
        <f ca="1"/>
        <v>senior</v>
      </c>
      <c r="D110">
        <v>240000</v>
      </c>
      <c r="E110">
        <v>31.210937499999996</v>
      </c>
      <c r="F110" t="b">
        <v>1</v>
      </c>
      <c r="G110" t="str">
        <v>Fractured Leg</v>
      </c>
      <c r="H110" t="b">
        <v>1</v>
      </c>
      <c r="I110" t="b">
        <v>0</v>
      </c>
      <c r="J110" t="s">
        <v>1797</v>
      </c>
      <c r="K110" t="str">
        <v>North</v>
      </c>
      <c r="L110" t="str">
        <v>None</v>
      </c>
      <c r="M110">
        <f ca="1">VLOOKUP(combined!A:A,'Patient Demographics'!A:F,6,)</f>
        <v>48</v>
      </c>
      <c r="N110">
        <v>0</v>
      </c>
      <c r="O110" t="str">
        <v>High School</v>
      </c>
    </row>
    <row r="111" spans="1:15">
      <c r="A111" s="2" t="s">
        <v>187</v>
      </c>
      <c r="B111" t="str">
        <v>Karnataka</v>
      </c>
      <c r="C111" t="str">
        <f ca="1"/>
        <v>Senior Adullt</v>
      </c>
      <c r="D111">
        <v>18000</v>
      </c>
      <c r="E111">
        <v>24.57751514923407</v>
      </c>
      <c r="F111" t="b">
        <v>0</v>
      </c>
      <c r="G111" t="str">
        <v>Diabetes</v>
      </c>
      <c r="H111" t="b">
        <v>0</v>
      </c>
      <c r="I111" t="b">
        <v>0</v>
      </c>
      <c r="J111" t="s">
        <v>1679</v>
      </c>
      <c r="K111" t="str">
        <v>South</v>
      </c>
      <c r="L111" t="str">
        <v>Startup</v>
      </c>
      <c r="M111">
        <f ca="1">VLOOKUP(combined!A:A,'Patient Demographics'!A:F,6,)</f>
        <v>45</v>
      </c>
      <c r="N111">
        <v>0</v>
      </c>
      <c r="O111" t="str">
        <v>PhD</v>
      </c>
    </row>
    <row r="112" spans="1:15">
      <c r="A112" s="2" t="s">
        <v>188</v>
      </c>
      <c r="B112" t="str">
        <v>Maharashtra</v>
      </c>
      <c r="C112" t="str">
        <f ca="1"/>
        <v>Senior Adullt</v>
      </c>
      <c r="D112">
        <v>24000</v>
      </c>
      <c r="E112">
        <v>29.723183391003467</v>
      </c>
      <c r="F112" t="b">
        <v>1</v>
      </c>
      <c r="G112" t="str">
        <v>Heart Disease</v>
      </c>
      <c r="H112" t="b">
        <v>1</v>
      </c>
      <c r="I112" t="b">
        <v>1</v>
      </c>
      <c r="J112" t="s">
        <v>1696</v>
      </c>
      <c r="K112" t="str">
        <v>West</v>
      </c>
      <c r="L112" t="str">
        <v>Private</v>
      </c>
      <c r="M112">
        <f ca="1">VLOOKUP(combined!A:A,'Patient Demographics'!A:F,6,)</f>
        <v>42</v>
      </c>
      <c r="N112">
        <v>0</v>
      </c>
      <c r="O112" t="str">
        <v>Master's Degree</v>
      </c>
    </row>
    <row r="113" spans="1:15">
      <c r="A113" s="2" t="s">
        <v>190</v>
      </c>
      <c r="B113" t="str">
        <v>West Bengal</v>
      </c>
      <c r="C113" t="str">
        <f ca="1"/>
        <v>Super Adults</v>
      </c>
      <c r="D113">
        <v>240000</v>
      </c>
      <c r="E113">
        <v>33.740753925873179</v>
      </c>
      <c r="F113" t="b">
        <v>1</v>
      </c>
      <c r="G113" t="str">
        <v>Diabetes</v>
      </c>
      <c r="H113" t="b">
        <v>1</v>
      </c>
      <c r="I113" t="b">
        <v>0</v>
      </c>
      <c r="J113" t="s">
        <v>1696</v>
      </c>
      <c r="K113" t="str">
        <v>East</v>
      </c>
      <c r="L113" t="str">
        <v>Public</v>
      </c>
      <c r="M113">
        <f ca="1">VLOOKUP(combined!A:A,'Patient Demographics'!A:F,6,)</f>
        <v>73</v>
      </c>
      <c r="N113">
        <v>0</v>
      </c>
      <c r="O113" t="str">
        <v>Bachelor's Degree</v>
      </c>
    </row>
    <row r="114" spans="1:15">
      <c r="A114" s="2" t="s">
        <v>191</v>
      </c>
      <c r="B114" t="str">
        <v>Gujarat</v>
      </c>
      <c r="C114" t="str">
        <f ca="1"/>
        <v>senior</v>
      </c>
      <c r="D114">
        <v>800</v>
      </c>
      <c r="E114">
        <v>30.737407461169983</v>
      </c>
      <c r="F114" t="b">
        <v>1</v>
      </c>
      <c r="G114" t="str">
        <v>Heart Disease</v>
      </c>
      <c r="H114" t="b">
        <v>1</v>
      </c>
      <c r="I114" t="b">
        <v>0</v>
      </c>
      <c r="J114" t="s">
        <v>1683</v>
      </c>
      <c r="K114" t="str">
        <v>West</v>
      </c>
      <c r="L114" t="str">
        <v>Public</v>
      </c>
      <c r="M114">
        <f ca="1">VLOOKUP(combined!A:A,'Patient Demographics'!A:F,6,)</f>
        <v>62</v>
      </c>
      <c r="N114">
        <v>0</v>
      </c>
      <c r="O114" t="str">
        <v>Bachelor's Degree</v>
      </c>
    </row>
    <row r="115" spans="1:15">
      <c r="A115" s="2" t="s">
        <v>193</v>
      </c>
      <c r="B115" t="str">
        <v>Kerala</v>
      </c>
      <c r="C115" t="str">
        <f ca="1"/>
        <v>senior</v>
      </c>
      <c r="D115">
        <v>90000</v>
      </c>
      <c r="E115">
        <v>33.902021841147317</v>
      </c>
      <c r="F115" t="b">
        <v>1</v>
      </c>
      <c r="G115" t="str">
        <v>Prostate Cancer</v>
      </c>
      <c r="H115" t="b">
        <v>0</v>
      </c>
      <c r="I115" t="b">
        <v>1</v>
      </c>
      <c r="J115" t="s">
        <v>1797</v>
      </c>
      <c r="K115" t="str">
        <v>South</v>
      </c>
      <c r="L115" t="str">
        <v>Startup</v>
      </c>
      <c r="M115">
        <f ca="1">VLOOKUP(combined!A:A,'Patient Demographics'!A:F,6,)</f>
        <v>53</v>
      </c>
      <c r="N115">
        <v>0</v>
      </c>
      <c r="O115" t="str">
        <v>PhD</v>
      </c>
    </row>
    <row r="116" spans="1:15">
      <c r="A116" s="2" t="s">
        <v>195</v>
      </c>
      <c r="B116" t="str">
        <v>Gujarat</v>
      </c>
      <c r="C116" t="str">
        <f ca="1"/>
        <v>Young Adults</v>
      </c>
      <c r="D116">
        <v>100</v>
      </c>
      <c r="E116">
        <v>28.427528393726341</v>
      </c>
      <c r="F116" t="b">
        <v>1</v>
      </c>
      <c r="G116" t="str">
        <v>Fractured Arm</v>
      </c>
      <c r="H116" t="b">
        <v>1</v>
      </c>
      <c r="I116" t="b">
        <v>0</v>
      </c>
      <c r="J116" t="s">
        <v>1797</v>
      </c>
      <c r="K116" t="str">
        <v>West</v>
      </c>
      <c r="L116" t="str">
        <v>Private</v>
      </c>
      <c r="M116">
        <f ca="1">VLOOKUP(combined!A:A,'Patient Demographics'!A:F,6,)</f>
        <v>33</v>
      </c>
      <c r="N116">
        <v>0</v>
      </c>
      <c r="O116" t="str">
        <v>Master's Degree</v>
      </c>
    </row>
    <row r="117" spans="1:15">
      <c r="A117" s="2" t="s">
        <v>196</v>
      </c>
      <c r="B117" t="str">
        <v>Kerala</v>
      </c>
      <c r="C117" t="str">
        <f ca="1"/>
        <v>Senior Adullt</v>
      </c>
      <c r="D117">
        <v>800</v>
      </c>
      <c r="E117">
        <v>24.713311075627811</v>
      </c>
      <c r="F117" t="b">
        <v>0</v>
      </c>
      <c r="G117" t="str">
        <v>Cancer</v>
      </c>
      <c r="H117" t="b">
        <v>0</v>
      </c>
      <c r="I117" t="b">
        <v>0</v>
      </c>
      <c r="J117" t="s">
        <v>1696</v>
      </c>
      <c r="K117" t="str">
        <v>South</v>
      </c>
      <c r="L117" t="str">
        <v>Private</v>
      </c>
      <c r="M117">
        <f ca="1">VLOOKUP(combined!A:A,'Patient Demographics'!A:F,6,)</f>
        <v>41</v>
      </c>
      <c r="N117">
        <v>0</v>
      </c>
      <c r="O117" t="str">
        <v>Post-graduate</v>
      </c>
    </row>
    <row r="118" spans="1:15">
      <c r="A118" s="2" t="s">
        <v>198</v>
      </c>
      <c r="B118" t="str">
        <v>Maharashtra</v>
      </c>
      <c r="C118" t="str">
        <f ca="1"/>
        <v>senior</v>
      </c>
      <c r="D118">
        <v>48000</v>
      </c>
      <c r="E118">
        <v>20.899908172635445</v>
      </c>
      <c r="F118" t="b">
        <v>0</v>
      </c>
      <c r="G118" t="str">
        <v>Allergic Reaction</v>
      </c>
      <c r="H118" t="b">
        <v>0</v>
      </c>
      <c r="I118" t="b">
        <v>0</v>
      </c>
      <c r="J118" t="s">
        <v>1696</v>
      </c>
      <c r="K118" t="str">
        <v>West</v>
      </c>
      <c r="L118" t="str">
        <v>Private</v>
      </c>
      <c r="M118">
        <f ca="1">VLOOKUP(combined!A:A,'Patient Demographics'!A:F,6,)</f>
        <v>58</v>
      </c>
      <c r="N118">
        <v>0</v>
      </c>
      <c r="O118" t="str">
        <v>PhD</v>
      </c>
    </row>
    <row r="119" spans="1:15">
      <c r="A119" s="2" t="s">
        <v>199</v>
      </c>
      <c r="B119" t="str">
        <v>Karnataka</v>
      </c>
      <c r="C119" t="str">
        <f ca="1"/>
        <v>Super Adults</v>
      </c>
      <c r="D119">
        <v>500</v>
      </c>
      <c r="E119">
        <v>22.939750692520775</v>
      </c>
      <c r="F119" t="b">
        <v>0</v>
      </c>
      <c r="G119" t="str">
        <v>Childbirth</v>
      </c>
      <c r="H119" t="b">
        <v>0</v>
      </c>
      <c r="I119" t="b">
        <v>0</v>
      </c>
      <c r="J119" t="s">
        <v>1797</v>
      </c>
      <c r="K119" t="str">
        <v>South</v>
      </c>
      <c r="L119" t="str">
        <v>Startup</v>
      </c>
      <c r="M119">
        <f ca="1">VLOOKUP(combined!A:A,'Patient Demographics'!A:F,6,)</f>
        <v>73</v>
      </c>
      <c r="N119">
        <v>0</v>
      </c>
      <c r="O119" t="str">
        <v>Master's Degree</v>
      </c>
    </row>
    <row r="120" spans="1:15">
      <c r="A120" s="2" t="s">
        <v>200</v>
      </c>
      <c r="B120" t="str">
        <v>West Bengal</v>
      </c>
      <c r="C120" t="str">
        <f ca="1"/>
        <v>senior</v>
      </c>
      <c r="D120">
        <v>500</v>
      </c>
      <c r="E120">
        <v>33.796847114812621</v>
      </c>
      <c r="F120" t="b">
        <v>1</v>
      </c>
      <c r="G120" t="str">
        <v>Hypertension</v>
      </c>
      <c r="H120" t="b">
        <v>1</v>
      </c>
      <c r="I120" t="b">
        <v>0</v>
      </c>
      <c r="J120" t="s">
        <v>1696</v>
      </c>
      <c r="K120" t="str">
        <v>East</v>
      </c>
      <c r="L120" t="str">
        <v>Public</v>
      </c>
      <c r="M120">
        <f ca="1">VLOOKUP(combined!A:A,'Patient Demographics'!A:F,6,)</f>
        <v>58</v>
      </c>
      <c r="N120">
        <v>0</v>
      </c>
      <c r="O120" t="str">
        <v>PhD</v>
      </c>
    </row>
    <row r="121" spans="1:15">
      <c r="A121" s="2" t="s">
        <v>201</v>
      </c>
      <c r="B121" t="str">
        <v>Uttar Pradesh</v>
      </c>
      <c r="C121" t="str">
        <f ca="1"/>
        <v>Young Adults</v>
      </c>
      <c r="D121">
        <v>18000</v>
      </c>
      <c r="E121">
        <v>29.570312499999996</v>
      </c>
      <c r="F121" t="b">
        <v>1</v>
      </c>
      <c r="G121" t="str">
        <v>Appendicitis</v>
      </c>
      <c r="H121" t="b">
        <v>0</v>
      </c>
      <c r="I121" t="b">
        <v>1</v>
      </c>
      <c r="J121" t="s">
        <v>1685</v>
      </c>
      <c r="K121" t="str">
        <v>North</v>
      </c>
      <c r="L121" t="str">
        <v>Public</v>
      </c>
      <c r="M121">
        <f ca="1">VLOOKUP(combined!A:A,'Patient Demographics'!A:F,6,)</f>
        <v>33</v>
      </c>
      <c r="N121">
        <v>0</v>
      </c>
      <c r="O121" t="str">
        <v>School</v>
      </c>
    </row>
    <row r="122" spans="1:15">
      <c r="A122" s="2" t="s">
        <v>202</v>
      </c>
      <c r="B122" t="str">
        <v>Maharashtra</v>
      </c>
      <c r="C122" t="str">
        <f ca="1"/>
        <v>Young Adults</v>
      </c>
      <c r="D122">
        <v>20000</v>
      </c>
      <c r="E122">
        <v>26.696500906600825</v>
      </c>
      <c r="F122" t="b">
        <v>0</v>
      </c>
      <c r="G122" t="str">
        <v>Prostate Cancer</v>
      </c>
      <c r="H122" t="b">
        <v>0</v>
      </c>
      <c r="I122" t="b">
        <v>0</v>
      </c>
      <c r="J122" t="s">
        <v>1685</v>
      </c>
      <c r="K122" t="str">
        <v>West</v>
      </c>
      <c r="L122" t="str">
        <v>Public</v>
      </c>
      <c r="M122">
        <f ca="1">VLOOKUP(combined!A:A,'Patient Demographics'!A:F,6,)</f>
        <v>33</v>
      </c>
      <c r="N122">
        <v>0</v>
      </c>
      <c r="O122" t="str">
        <v>School</v>
      </c>
    </row>
    <row r="123" spans="1:15">
      <c r="A123" s="2" t="s">
        <v>203</v>
      </c>
      <c r="B123" t="str">
        <v>Karnataka</v>
      </c>
      <c r="C123" t="str">
        <f ca="1"/>
        <v>Super Adults</v>
      </c>
      <c r="D123">
        <v>18000</v>
      </c>
      <c r="E123">
        <v>24.650505651397982</v>
      </c>
      <c r="F123" t="b">
        <v>0</v>
      </c>
      <c r="G123" t="str">
        <v>Diabetes</v>
      </c>
      <c r="H123" t="b">
        <v>0</v>
      </c>
      <c r="I123" t="b">
        <v>0</v>
      </c>
      <c r="J123" t="s">
        <v>1696</v>
      </c>
      <c r="K123" t="str">
        <v>South</v>
      </c>
      <c r="L123" t="str">
        <v>Public</v>
      </c>
      <c r="M123">
        <f ca="1">VLOOKUP(combined!A:A,'Patient Demographics'!A:F,6,)</f>
        <v>68</v>
      </c>
      <c r="N123">
        <v>0</v>
      </c>
      <c r="O123" t="str">
        <v>School</v>
      </c>
    </row>
    <row r="124" spans="1:15">
      <c r="A124" s="2" t="s">
        <v>204</v>
      </c>
      <c r="B124" t="str">
        <v>Karnataka</v>
      </c>
      <c r="C124" t="str">
        <f ca="1"/>
        <v>Young Adults</v>
      </c>
      <c r="D124">
        <v>10000</v>
      </c>
      <c r="E124">
        <v>21.664973145594427</v>
      </c>
      <c r="F124" t="b">
        <v>0</v>
      </c>
      <c r="G124" t="str">
        <v>Fractured Leg</v>
      </c>
      <c r="H124" t="b">
        <v>0</v>
      </c>
      <c r="I124" t="b">
        <v>0</v>
      </c>
      <c r="J124" t="s">
        <v>1797</v>
      </c>
      <c r="K124" t="str">
        <v>South</v>
      </c>
      <c r="L124" t="str">
        <v>Private</v>
      </c>
      <c r="M124">
        <f ca="1">VLOOKUP(combined!A:A,'Patient Demographics'!A:F,6,)</f>
        <v>33</v>
      </c>
      <c r="N124">
        <v>0</v>
      </c>
      <c r="O124" t="str">
        <v>Master's Degree</v>
      </c>
    </row>
    <row r="125" spans="1:15">
      <c r="A125" s="2" t="s">
        <v>206</v>
      </c>
      <c r="B125" t="str">
        <v>Tamil Nadu</v>
      </c>
      <c r="C125" t="str">
        <f ca="1"/>
        <v>Super Adults</v>
      </c>
      <c r="D125">
        <v>90000</v>
      </c>
      <c r="E125">
        <v>34.172472952627714</v>
      </c>
      <c r="F125" t="b">
        <v>1</v>
      </c>
      <c r="G125" t="str">
        <v>Stroke</v>
      </c>
      <c r="H125" t="b">
        <v>1</v>
      </c>
      <c r="I125" t="b">
        <v>1</v>
      </c>
      <c r="J125" t="s">
        <v>1700</v>
      </c>
      <c r="K125" t="str">
        <v>South</v>
      </c>
      <c r="L125" t="str">
        <v>Private</v>
      </c>
      <c r="M125">
        <f ca="1">VLOOKUP(combined!A:A,'Patient Demographics'!A:F,6,)</f>
        <v>68</v>
      </c>
      <c r="N125">
        <v>0</v>
      </c>
      <c r="O125" t="str">
        <v>PhD</v>
      </c>
    </row>
    <row r="126" spans="1:15">
      <c r="A126" s="2" t="s">
        <v>207</v>
      </c>
      <c r="B126" t="str">
        <v>Tamil Nadu</v>
      </c>
      <c r="C126" t="str">
        <f ca="1"/>
        <v>Super Adults</v>
      </c>
      <c r="D126">
        <v>18000</v>
      </c>
      <c r="E126">
        <v>32.368549813692653</v>
      </c>
      <c r="F126" t="b">
        <v>1</v>
      </c>
      <c r="G126" t="str">
        <v>Fractured Arm</v>
      </c>
      <c r="H126" t="b">
        <v>1</v>
      </c>
      <c r="I126" t="b">
        <v>0</v>
      </c>
      <c r="J126" t="s">
        <v>1679</v>
      </c>
      <c r="K126" t="str">
        <v>South</v>
      </c>
      <c r="L126" t="str">
        <v>Private</v>
      </c>
      <c r="M126">
        <f ca="1">VLOOKUP(combined!A:A,'Patient Demographics'!A:F,6,)</f>
        <v>68</v>
      </c>
      <c r="N126">
        <v>0</v>
      </c>
      <c r="O126" t="str">
        <v>Bachelor's Degree</v>
      </c>
    </row>
    <row r="127" spans="1:15">
      <c r="A127" s="2" t="s">
        <v>208</v>
      </c>
      <c r="B127" t="str">
        <v>Karnataka</v>
      </c>
      <c r="C127" t="str">
        <f ca="1"/>
        <v>Senior Adullt</v>
      </c>
      <c r="D127">
        <v>800</v>
      </c>
      <c r="E127">
        <v>22.758466596444187</v>
      </c>
      <c r="F127" t="b">
        <v>0</v>
      </c>
      <c r="G127" t="str">
        <v>Prostate Cancer</v>
      </c>
      <c r="H127" t="b">
        <v>0</v>
      </c>
      <c r="I127" t="b">
        <v>0</v>
      </c>
      <c r="J127" t="s">
        <v>1696</v>
      </c>
      <c r="K127" t="str">
        <v>South</v>
      </c>
      <c r="L127" t="str">
        <v>None</v>
      </c>
      <c r="M127">
        <f ca="1">VLOOKUP(combined!A:A,'Patient Demographics'!A:F,6,)</f>
        <v>42</v>
      </c>
      <c r="N127">
        <v>0</v>
      </c>
      <c r="O127" t="str">
        <v>High School</v>
      </c>
    </row>
    <row r="128" spans="1:15">
      <c r="A128" s="2" t="s">
        <v>210</v>
      </c>
      <c r="B128" t="str">
        <v>Karnataka</v>
      </c>
      <c r="C128" t="str">
        <f ca="1"/>
        <v>senior</v>
      </c>
      <c r="D128">
        <v>18000</v>
      </c>
      <c r="E128">
        <v>24.242424242424246</v>
      </c>
      <c r="F128" t="b">
        <v>0</v>
      </c>
      <c r="G128" t="str">
        <v>Diabetes</v>
      </c>
      <c r="H128" t="b">
        <v>0</v>
      </c>
      <c r="I128" t="b">
        <v>0</v>
      </c>
      <c r="J128" t="s">
        <v>1696</v>
      </c>
      <c r="K128" t="str">
        <v>South</v>
      </c>
      <c r="L128" t="str">
        <v>Startup</v>
      </c>
      <c r="M128">
        <f ca="1">VLOOKUP(combined!A:A,'Patient Demographics'!A:F,6,)</f>
        <v>53</v>
      </c>
      <c r="N128">
        <v>0</v>
      </c>
      <c r="O128" t="str">
        <v>Post-graduate</v>
      </c>
    </row>
    <row r="129" spans="1:15">
      <c r="A129" s="2" t="s">
        <v>212</v>
      </c>
      <c r="B129" t="str">
        <v>Karnataka</v>
      </c>
      <c r="C129" t="str">
        <f ca="1"/>
        <v>Senior Adullt</v>
      </c>
      <c r="D129">
        <v>250000</v>
      </c>
      <c r="E129">
        <v>20.212244897959184</v>
      </c>
      <c r="F129" t="b">
        <v>0</v>
      </c>
      <c r="G129" t="str">
        <v>Stroke</v>
      </c>
      <c r="H129" t="b">
        <v>0</v>
      </c>
      <c r="I129" t="b">
        <v>0</v>
      </c>
      <c r="J129" t="s">
        <v>1683</v>
      </c>
      <c r="K129" t="str">
        <v>South</v>
      </c>
      <c r="L129" t="str">
        <v>Startup</v>
      </c>
      <c r="M129">
        <f ca="1">VLOOKUP(combined!A:A,'Patient Demographics'!A:F,6,)</f>
        <v>41</v>
      </c>
      <c r="N129">
        <v>0</v>
      </c>
      <c r="O129" t="str">
        <v>Bachelor's Degree</v>
      </c>
    </row>
    <row r="130" spans="1:15">
      <c r="A130" s="2" t="s">
        <v>214</v>
      </c>
      <c r="B130" t="str">
        <v>Maharashtra</v>
      </c>
      <c r="C130" t="str">
        <f ca="1"/>
        <v>senior</v>
      </c>
      <c r="D130">
        <v>40000</v>
      </c>
      <c r="E130">
        <v>22.096688617708562</v>
      </c>
      <c r="F130" t="b">
        <v>0</v>
      </c>
      <c r="G130" t="str">
        <v>Fractured Arm</v>
      </c>
      <c r="H130" t="b">
        <v>0</v>
      </c>
      <c r="I130" t="b">
        <v>0</v>
      </c>
      <c r="J130" t="s">
        <v>1696</v>
      </c>
      <c r="K130" t="str">
        <v>West</v>
      </c>
      <c r="L130" t="str">
        <v>Public</v>
      </c>
      <c r="M130">
        <f ca="1">VLOOKUP(combined!A:A,'Patient Demographics'!A:F,6,)</f>
        <v>48</v>
      </c>
      <c r="N130">
        <v>0</v>
      </c>
      <c r="O130" t="str">
        <v>School</v>
      </c>
    </row>
    <row r="131" spans="1:15">
      <c r="A131" s="2" t="s">
        <v>216</v>
      </c>
      <c r="B131" t="str">
        <v>Karnataka</v>
      </c>
      <c r="C131" t="str">
        <f ca="1"/>
        <v>senior</v>
      </c>
      <c r="D131">
        <v>90000</v>
      </c>
      <c r="E131">
        <v>26.701174094180026</v>
      </c>
      <c r="F131" t="b">
        <v>0</v>
      </c>
      <c r="G131" t="str">
        <v>Cancer</v>
      </c>
      <c r="H131" t="b">
        <v>0</v>
      </c>
      <c r="I131" t="b">
        <v>0</v>
      </c>
      <c r="J131" t="s">
        <v>1679</v>
      </c>
      <c r="K131" t="str">
        <v>South</v>
      </c>
      <c r="L131" t="str">
        <v>Public</v>
      </c>
      <c r="M131">
        <f ca="1">VLOOKUP(combined!A:A,'Patient Demographics'!A:F,6,)</f>
        <v>48</v>
      </c>
      <c r="N131">
        <v>0</v>
      </c>
      <c r="O131" t="str">
        <v>Bachelor's Degree</v>
      </c>
    </row>
    <row r="132" spans="1:15">
      <c r="A132" s="2" t="s">
        <v>217</v>
      </c>
      <c r="B132" t="str">
        <v>Karnataka</v>
      </c>
      <c r="C132" t="str">
        <f ca="1"/>
        <v>Young Adults</v>
      </c>
      <c r="D132">
        <v>32000</v>
      </c>
      <c r="E132">
        <v>28.25851811790157</v>
      </c>
      <c r="F132" t="b">
        <v>1</v>
      </c>
      <c r="G132" t="str">
        <v>Stroke</v>
      </c>
      <c r="H132" t="b">
        <v>1</v>
      </c>
      <c r="I132" t="b">
        <v>1</v>
      </c>
      <c r="J132" t="s">
        <v>1679</v>
      </c>
      <c r="K132" t="str">
        <v>South</v>
      </c>
      <c r="L132" t="str">
        <v>Public</v>
      </c>
      <c r="M132">
        <f ca="1">VLOOKUP(combined!A:A,'Patient Demographics'!A:F,6,)</f>
        <v>28</v>
      </c>
      <c r="N132">
        <v>0</v>
      </c>
      <c r="O132" t="str">
        <v>Post-graduate</v>
      </c>
    </row>
    <row r="133" spans="1:15">
      <c r="A133" s="2" t="s">
        <v>218</v>
      </c>
      <c r="B133" t="str">
        <v>West Bengal</v>
      </c>
      <c r="C133" t="str">
        <f ca="1"/>
        <v>senior</v>
      </c>
      <c r="D133">
        <v>300000</v>
      </c>
      <c r="E133">
        <v>33.576829424580289</v>
      </c>
      <c r="F133" t="b">
        <v>1</v>
      </c>
      <c r="G133" t="str">
        <v>Hypertension</v>
      </c>
      <c r="H133" t="b">
        <v>1</v>
      </c>
      <c r="I133" t="b">
        <v>0</v>
      </c>
      <c r="J133" t="s">
        <v>1797</v>
      </c>
      <c r="K133" t="str">
        <v>East</v>
      </c>
      <c r="L133" t="str">
        <v>Public</v>
      </c>
      <c r="M133">
        <f ca="1">VLOOKUP(combined!A:A,'Patient Demographics'!A:F,6,)</f>
        <v>53</v>
      </c>
      <c r="N133">
        <v>0</v>
      </c>
      <c r="O133" t="str">
        <v>PhD</v>
      </c>
    </row>
    <row r="134" spans="1:15">
      <c r="A134" s="2" t="s">
        <v>219</v>
      </c>
      <c r="B134" t="str">
        <v>Tamil Nadu</v>
      </c>
      <c r="C134" t="str">
        <f ca="1"/>
        <v>senior</v>
      </c>
      <c r="D134">
        <v>24000</v>
      </c>
      <c r="E134">
        <v>22.977394408090426</v>
      </c>
      <c r="F134" t="b">
        <v>0</v>
      </c>
      <c r="G134" t="str">
        <v>Cancer</v>
      </c>
      <c r="H134" t="b">
        <v>0</v>
      </c>
      <c r="I134" t="b">
        <v>0</v>
      </c>
      <c r="J134" t="s">
        <v>1700</v>
      </c>
      <c r="K134" t="str">
        <v>South</v>
      </c>
      <c r="L134" t="str">
        <v>Startup</v>
      </c>
      <c r="M134">
        <f ca="1">VLOOKUP(combined!A:A,'Patient Demographics'!A:F,6,)</f>
        <v>58</v>
      </c>
      <c r="N134">
        <v>0</v>
      </c>
      <c r="O134" t="str">
        <v>Bachelor's Degree</v>
      </c>
    </row>
    <row r="135" spans="1:15">
      <c r="A135" s="2" t="s">
        <v>220</v>
      </c>
      <c r="B135" t="str">
        <v>Karnataka</v>
      </c>
      <c r="C135" t="str">
        <f ca="1"/>
        <v>senior</v>
      </c>
      <c r="D135">
        <v>32000</v>
      </c>
      <c r="E135">
        <v>21.167144543767922</v>
      </c>
      <c r="F135" t="b">
        <v>0</v>
      </c>
      <c r="G135" t="str">
        <v>Childbirth</v>
      </c>
      <c r="H135" t="b">
        <v>0</v>
      </c>
      <c r="I135" t="b">
        <v>0</v>
      </c>
      <c r="J135" t="s">
        <v>1683</v>
      </c>
      <c r="K135" t="str">
        <v>South</v>
      </c>
      <c r="L135" t="str">
        <v>None</v>
      </c>
      <c r="M135">
        <f ca="1">VLOOKUP(combined!A:A,'Patient Demographics'!A:F,6,)</f>
        <v>53</v>
      </c>
      <c r="N135">
        <v>0</v>
      </c>
      <c r="O135" t="str">
        <v>High School</v>
      </c>
    </row>
    <row r="136" spans="1:15">
      <c r="A136" s="2" t="s">
        <v>222</v>
      </c>
      <c r="B136" t="str">
        <v>Maharashtra</v>
      </c>
      <c r="C136" t="str">
        <f ca="1"/>
        <v>Young Adults</v>
      </c>
      <c r="D136">
        <v>10000</v>
      </c>
      <c r="E136">
        <v>28.858131487889278</v>
      </c>
      <c r="F136" t="b">
        <v>1</v>
      </c>
      <c r="G136" t="str">
        <v>Respiratory Infection</v>
      </c>
      <c r="H136" t="b">
        <v>1</v>
      </c>
      <c r="I136" t="b">
        <v>0</v>
      </c>
      <c r="J136" t="s">
        <v>1797</v>
      </c>
      <c r="K136" t="str">
        <v>West</v>
      </c>
      <c r="L136" t="str">
        <v>Startup</v>
      </c>
      <c r="M136">
        <f ca="1">VLOOKUP(combined!A:A,'Patient Demographics'!A:F,6,)</f>
        <v>33</v>
      </c>
      <c r="N136">
        <v>0</v>
      </c>
      <c r="O136" t="str">
        <v>Master's Degree</v>
      </c>
    </row>
    <row r="137" spans="1:15">
      <c r="A137" s="2" t="s">
        <v>223</v>
      </c>
      <c r="B137" t="str">
        <v>Tamil Nadu</v>
      </c>
      <c r="C137" t="str">
        <f ca="1"/>
        <v>Young Adults</v>
      </c>
      <c r="D137">
        <v>24000</v>
      </c>
      <c r="E137">
        <v>20.10875141069047</v>
      </c>
      <c r="F137" t="b">
        <v>0</v>
      </c>
      <c r="G137" t="str">
        <v>Cancer</v>
      </c>
      <c r="H137" t="b">
        <v>0</v>
      </c>
      <c r="I137" t="b">
        <v>0</v>
      </c>
      <c r="J137" t="s">
        <v>1797</v>
      </c>
      <c r="K137" t="str">
        <v>South</v>
      </c>
      <c r="L137" t="str">
        <v>Public</v>
      </c>
      <c r="M137">
        <f ca="1">VLOOKUP(combined!A:A,'Patient Demographics'!A:F,6,)</f>
        <v>33</v>
      </c>
      <c r="N137">
        <v>0</v>
      </c>
      <c r="O137" t="str">
        <v>School</v>
      </c>
    </row>
    <row r="138" spans="1:15">
      <c r="A138" s="2" t="s">
        <v>225</v>
      </c>
      <c r="B138" t="str">
        <v>Gujarat</v>
      </c>
      <c r="C138" t="str">
        <f ca="1"/>
        <v>Senior Adullt</v>
      </c>
      <c r="D138">
        <v>100</v>
      </c>
      <c r="E138">
        <v>23.318800369929974</v>
      </c>
      <c r="F138" t="b">
        <v>0</v>
      </c>
      <c r="G138" t="str">
        <v>Kidney Stones</v>
      </c>
      <c r="H138" t="b">
        <v>0</v>
      </c>
      <c r="I138" t="b">
        <v>0</v>
      </c>
      <c r="J138" t="s">
        <v>1679</v>
      </c>
      <c r="K138" t="str">
        <v>West</v>
      </c>
      <c r="L138" t="str">
        <v>None</v>
      </c>
      <c r="M138">
        <f ca="1">VLOOKUP(combined!A:A,'Patient Demographics'!A:F,6,)</f>
        <v>41</v>
      </c>
      <c r="N138">
        <v>0</v>
      </c>
      <c r="O138" t="str">
        <v>Uneducated</v>
      </c>
    </row>
    <row r="139" spans="1:15">
      <c r="A139" s="2" t="s">
        <v>227</v>
      </c>
      <c r="B139" t="str">
        <v>West Bengal</v>
      </c>
      <c r="C139" t="str">
        <f ca="1"/>
        <v>senior</v>
      </c>
      <c r="D139">
        <v>800</v>
      </c>
      <c r="E139">
        <v>30.774099125825714</v>
      </c>
      <c r="F139" t="b">
        <v>1</v>
      </c>
      <c r="G139" t="str">
        <v>Appendicitis</v>
      </c>
      <c r="H139" t="b">
        <v>0</v>
      </c>
      <c r="I139" t="b">
        <v>1</v>
      </c>
      <c r="J139" t="s">
        <v>1683</v>
      </c>
      <c r="K139" t="str">
        <v>East</v>
      </c>
      <c r="L139" t="str">
        <v>Private</v>
      </c>
      <c r="M139">
        <f ca="1">VLOOKUP(combined!A:A,'Patient Demographics'!A:F,6,)</f>
        <v>53</v>
      </c>
      <c r="N139">
        <v>0</v>
      </c>
      <c r="O139" t="str">
        <v>Master's Degree</v>
      </c>
    </row>
    <row r="140" spans="1:15">
      <c r="A140" s="2" t="s">
        <v>228</v>
      </c>
      <c r="B140" t="str">
        <v>West Bengal</v>
      </c>
      <c r="C140" t="str">
        <f ca="1"/>
        <v>senior</v>
      </c>
      <c r="D140">
        <v>10000</v>
      </c>
      <c r="E140">
        <v>24.343196635932255</v>
      </c>
      <c r="F140" t="b">
        <v>0</v>
      </c>
      <c r="G140" t="str">
        <v>Kidney Stones</v>
      </c>
      <c r="H140" t="b">
        <v>0</v>
      </c>
      <c r="I140" t="b">
        <v>0</v>
      </c>
      <c r="J140" t="s">
        <v>1797</v>
      </c>
      <c r="K140" t="str">
        <v>East</v>
      </c>
      <c r="L140" t="str">
        <v>Public</v>
      </c>
      <c r="M140">
        <f ca="1">VLOOKUP(combined!A:A,'Patient Demographics'!A:F,6,)</f>
        <v>58</v>
      </c>
      <c r="N140">
        <v>0</v>
      </c>
      <c r="O140" t="str">
        <v>Master's Degree</v>
      </c>
    </row>
    <row r="141" spans="1:15">
      <c r="A141" s="2" t="s">
        <v>229</v>
      </c>
      <c r="B141" t="str">
        <v>Tamil Nadu</v>
      </c>
      <c r="C141" t="str">
        <f ca="1"/>
        <v>senior</v>
      </c>
      <c r="D141">
        <v>60000</v>
      </c>
      <c r="E141">
        <v>21.812961731031827</v>
      </c>
      <c r="F141" t="b">
        <v>0</v>
      </c>
      <c r="G141" t="str">
        <v>Hypertension</v>
      </c>
      <c r="H141" t="b">
        <v>0</v>
      </c>
      <c r="I141" t="b">
        <v>0</v>
      </c>
      <c r="J141" t="s">
        <v>1700</v>
      </c>
      <c r="K141" t="str">
        <v>South</v>
      </c>
      <c r="L141" t="str">
        <v>Public</v>
      </c>
      <c r="M141">
        <f ca="1">VLOOKUP(combined!A:A,'Patient Demographics'!A:F,6,)</f>
        <v>48</v>
      </c>
      <c r="N141">
        <v>0</v>
      </c>
      <c r="O141" t="str">
        <v>School</v>
      </c>
    </row>
    <row r="142" spans="1:15">
      <c r="A142" s="2" t="s">
        <v>230</v>
      </c>
      <c r="B142" t="str">
        <v>Maharashtra</v>
      </c>
      <c r="C142" t="str">
        <f ca="1"/>
        <v>Senior Adullt</v>
      </c>
      <c r="D142">
        <v>2000</v>
      </c>
      <c r="E142">
        <v>31.245674740484432</v>
      </c>
      <c r="F142" t="b">
        <v>1</v>
      </c>
      <c r="G142" t="str">
        <v>Appendicitis</v>
      </c>
      <c r="H142" t="b">
        <v>0</v>
      </c>
      <c r="I142" t="b">
        <v>1</v>
      </c>
      <c r="J142" t="s">
        <v>1696</v>
      </c>
      <c r="K142" t="str">
        <v>West</v>
      </c>
      <c r="L142" t="str">
        <v>Public</v>
      </c>
      <c r="M142">
        <f ca="1">VLOOKUP(combined!A:A,'Patient Demographics'!A:F,6,)</f>
        <v>42</v>
      </c>
      <c r="N142">
        <v>0</v>
      </c>
      <c r="O142" t="str">
        <v>Bachelor's Degree</v>
      </c>
    </row>
    <row r="143" spans="1:15">
      <c r="A143" s="2" t="s">
        <v>232</v>
      </c>
      <c r="B143" t="str">
        <v>Gujarat</v>
      </c>
      <c r="C143" t="str">
        <f ca="1"/>
        <v>senior</v>
      </c>
      <c r="D143">
        <v>32000</v>
      </c>
      <c r="E143">
        <v>34.187755102040818</v>
      </c>
      <c r="F143" t="b">
        <v>1</v>
      </c>
      <c r="G143" t="str">
        <v>Appendicitis</v>
      </c>
      <c r="H143" t="b">
        <v>1</v>
      </c>
      <c r="I143" t="b">
        <v>0</v>
      </c>
      <c r="J143" t="s">
        <v>1700</v>
      </c>
      <c r="K143" t="str">
        <v>West</v>
      </c>
      <c r="L143" t="str">
        <v>Private</v>
      </c>
      <c r="M143">
        <f ca="1">VLOOKUP(combined!A:A,'Patient Demographics'!A:F,6,)</f>
        <v>48</v>
      </c>
      <c r="N143">
        <v>0</v>
      </c>
      <c r="O143" t="str">
        <v>Bachelor's Degree</v>
      </c>
    </row>
    <row r="144" spans="1:15">
      <c r="A144" s="2" t="s">
        <v>233</v>
      </c>
      <c r="B144" t="str">
        <v>Kerala</v>
      </c>
      <c r="C144" t="str">
        <f ca="1"/>
        <v>senior</v>
      </c>
      <c r="D144">
        <v>21000</v>
      </c>
      <c r="E144">
        <v>26.901386983691502</v>
      </c>
      <c r="F144" t="b">
        <v>0</v>
      </c>
      <c r="G144" t="str">
        <v>Fractured Arm</v>
      </c>
      <c r="H144" t="b">
        <v>0</v>
      </c>
      <c r="I144" t="b">
        <v>0</v>
      </c>
      <c r="J144" t="s">
        <v>1797</v>
      </c>
      <c r="K144" t="str">
        <v>South</v>
      </c>
      <c r="L144" t="str">
        <v>Startup</v>
      </c>
      <c r="M144">
        <f ca="1">VLOOKUP(combined!A:A,'Patient Demographics'!A:F,6,)</f>
        <v>58</v>
      </c>
      <c r="N144">
        <v>0</v>
      </c>
      <c r="O144" t="str">
        <v>Bachelor's Degree</v>
      </c>
    </row>
    <row r="145" spans="1:15">
      <c r="A145" s="2" t="s">
        <v>234</v>
      </c>
      <c r="B145" t="str">
        <v>Tamil Nadu</v>
      </c>
      <c r="C145" t="str">
        <f ca="1"/>
        <v>senior</v>
      </c>
      <c r="D145">
        <v>100</v>
      </c>
      <c r="E145">
        <v>29.466666666666665</v>
      </c>
      <c r="F145" t="b">
        <v>1</v>
      </c>
      <c r="G145" t="str">
        <v>Heart Disease</v>
      </c>
      <c r="H145" t="b">
        <v>1</v>
      </c>
      <c r="I145" t="b">
        <v>0</v>
      </c>
      <c r="J145" t="s">
        <v>1683</v>
      </c>
      <c r="K145" t="str">
        <v>South</v>
      </c>
      <c r="L145" t="str">
        <v>Public</v>
      </c>
      <c r="M145">
        <f ca="1">VLOOKUP(combined!A:A,'Patient Demographics'!A:F,6,)</f>
        <v>58</v>
      </c>
      <c r="N145">
        <v>0</v>
      </c>
      <c r="O145" t="str">
        <v>School</v>
      </c>
    </row>
    <row r="146" spans="1:15">
      <c r="A146" s="2" t="s">
        <v>235</v>
      </c>
      <c r="B146" t="str">
        <v>Tamil Nadu</v>
      </c>
      <c r="C146" t="str">
        <f ca="1"/>
        <v>Super Adults</v>
      </c>
      <c r="D146">
        <v>40000</v>
      </c>
      <c r="E146">
        <v>33.901163771293646</v>
      </c>
      <c r="F146" t="b">
        <v>1</v>
      </c>
      <c r="G146" t="str">
        <v>Heart Attack</v>
      </c>
      <c r="H146" t="b">
        <v>1</v>
      </c>
      <c r="I146" t="b">
        <v>0</v>
      </c>
      <c r="J146" t="s">
        <v>1683</v>
      </c>
      <c r="K146" t="str">
        <v>South</v>
      </c>
      <c r="L146" t="str">
        <v>Public</v>
      </c>
      <c r="M146">
        <f ca="1">VLOOKUP(combined!A:A,'Patient Demographics'!A:F,6,)</f>
        <v>73</v>
      </c>
      <c r="N146">
        <v>0</v>
      </c>
      <c r="O146" t="str">
        <v>Bachelor's Degree</v>
      </c>
    </row>
    <row r="147" spans="1:15">
      <c r="A147" s="2" t="s">
        <v>236</v>
      </c>
      <c r="B147" t="str">
        <v>Maharashtra</v>
      </c>
      <c r="C147" t="str">
        <f ca="1"/>
        <v>Senior Adullt</v>
      </c>
      <c r="D147">
        <v>2000</v>
      </c>
      <c r="E147">
        <v>21.406289217971246</v>
      </c>
      <c r="F147" t="b">
        <v>0</v>
      </c>
      <c r="G147" t="str">
        <v>Diabetes</v>
      </c>
      <c r="H147" t="b">
        <v>0</v>
      </c>
      <c r="I147" t="b">
        <v>0</v>
      </c>
      <c r="J147" t="s">
        <v>1696</v>
      </c>
      <c r="K147" t="str">
        <v>West</v>
      </c>
      <c r="L147" t="str">
        <v>Private</v>
      </c>
      <c r="M147">
        <f ca="1">VLOOKUP(combined!A:A,'Patient Demographics'!A:F,6,)</f>
        <v>42</v>
      </c>
      <c r="N147">
        <v>0</v>
      </c>
      <c r="O147" t="str">
        <v>Bachelor's Degree</v>
      </c>
    </row>
    <row r="148" spans="1:15">
      <c r="A148" s="2" t="s">
        <v>237</v>
      </c>
      <c r="B148" t="str">
        <v>West Bengal</v>
      </c>
      <c r="C148" t="str">
        <f ca="1"/>
        <v>Senior Adullt</v>
      </c>
      <c r="D148">
        <v>500</v>
      </c>
      <c r="E148">
        <v>34.671280276816617</v>
      </c>
      <c r="F148" t="b">
        <v>1</v>
      </c>
      <c r="G148" t="str">
        <v>Fractured Arm</v>
      </c>
      <c r="H148" t="b">
        <v>1</v>
      </c>
      <c r="I148" t="b">
        <v>0</v>
      </c>
      <c r="J148" t="s">
        <v>1696</v>
      </c>
      <c r="K148" t="str">
        <v>East</v>
      </c>
      <c r="L148" t="str">
        <v>Startup</v>
      </c>
      <c r="M148">
        <f ca="1">VLOOKUP(combined!A:A,'Patient Demographics'!A:F,6,)</f>
        <v>38</v>
      </c>
      <c r="N148">
        <v>0</v>
      </c>
      <c r="O148" t="str">
        <v>Master's Degree</v>
      </c>
    </row>
    <row r="149" spans="1:15">
      <c r="A149" s="2" t="s">
        <v>239</v>
      </c>
      <c r="B149" t="str">
        <v>Gujarat</v>
      </c>
      <c r="C149" t="str">
        <f ca="1"/>
        <v>senior</v>
      </c>
      <c r="D149">
        <v>200000</v>
      </c>
      <c r="E149">
        <v>29.655824375897208</v>
      </c>
      <c r="F149" t="b">
        <v>1</v>
      </c>
      <c r="G149" t="str">
        <v>Diabetes</v>
      </c>
      <c r="H149" t="b">
        <v>1</v>
      </c>
      <c r="I149" t="b">
        <v>0</v>
      </c>
      <c r="J149" t="s">
        <v>1679</v>
      </c>
      <c r="K149" t="str">
        <v>West</v>
      </c>
      <c r="L149" t="str">
        <v>Public</v>
      </c>
      <c r="M149">
        <f ca="1">VLOOKUP(combined!A:A,'Patient Demographics'!A:F,6,)</f>
        <v>53</v>
      </c>
      <c r="N149">
        <v>0</v>
      </c>
      <c r="O149" t="str">
        <v>Post-graduate</v>
      </c>
    </row>
    <row r="150" spans="1:15">
      <c r="A150" s="2" t="s">
        <v>240</v>
      </c>
      <c r="B150" t="str">
        <v>Uttar Pradesh</v>
      </c>
      <c r="C150" t="str">
        <f ca="1"/>
        <v>Senior Adullt</v>
      </c>
      <c r="D150">
        <v>60000</v>
      </c>
      <c r="E150">
        <v>21.95547347901919</v>
      </c>
      <c r="F150" t="b">
        <v>0</v>
      </c>
      <c r="G150" t="str">
        <v>Cancer</v>
      </c>
      <c r="H150" t="b">
        <v>0</v>
      </c>
      <c r="I150" t="b">
        <v>0</v>
      </c>
      <c r="J150" t="s">
        <v>1683</v>
      </c>
      <c r="K150" t="str">
        <v>North</v>
      </c>
      <c r="L150" t="str">
        <v>Public</v>
      </c>
      <c r="M150">
        <f ca="1">VLOOKUP(combined!A:A,'Patient Demographics'!A:F,6,)</f>
        <v>38</v>
      </c>
      <c r="N150">
        <v>0</v>
      </c>
      <c r="O150" t="str">
        <v>School</v>
      </c>
    </row>
    <row r="151" spans="1:15">
      <c r="A151" s="2" t="s">
        <v>241</v>
      </c>
      <c r="B151" t="str">
        <v>Uttar Pradesh</v>
      </c>
      <c r="C151" t="str">
        <f ca="1"/>
        <v>senior</v>
      </c>
      <c r="D151">
        <v>240000</v>
      </c>
      <c r="E151">
        <v>25.104445029922093</v>
      </c>
      <c r="F151" t="b">
        <v>0</v>
      </c>
      <c r="G151" t="str">
        <v>Prostate Cancer</v>
      </c>
      <c r="H151" t="b">
        <v>0</v>
      </c>
      <c r="I151" t="b">
        <v>0</v>
      </c>
      <c r="J151" t="s">
        <v>1679</v>
      </c>
      <c r="K151" t="str">
        <v>North</v>
      </c>
      <c r="L151" t="str">
        <v>Public</v>
      </c>
      <c r="M151">
        <f ca="1">VLOOKUP(combined!A:A,'Patient Demographics'!A:F,6,)</f>
        <v>48</v>
      </c>
      <c r="N151">
        <v>0</v>
      </c>
      <c r="O151" t="str">
        <v>School</v>
      </c>
    </row>
    <row r="152" spans="1:15">
      <c r="A152" s="2" t="s">
        <v>242</v>
      </c>
      <c r="B152" t="str">
        <v>Karnataka</v>
      </c>
      <c r="C152" t="str">
        <f ca="1"/>
        <v>senior</v>
      </c>
      <c r="D152">
        <v>10000</v>
      </c>
      <c r="E152">
        <v>32.415108117976388</v>
      </c>
      <c r="F152" t="b">
        <v>1</v>
      </c>
      <c r="G152" t="str">
        <v>Fractured Leg</v>
      </c>
      <c r="H152" t="b">
        <v>1</v>
      </c>
      <c r="I152" t="b">
        <v>1</v>
      </c>
      <c r="J152" t="s">
        <v>1696</v>
      </c>
      <c r="K152" t="str">
        <v>South</v>
      </c>
      <c r="L152" t="str">
        <v>Public</v>
      </c>
      <c r="M152">
        <f ca="1">VLOOKUP(combined!A:A,'Patient Demographics'!A:F,6,)</f>
        <v>58</v>
      </c>
      <c r="N152">
        <v>0</v>
      </c>
      <c r="O152" t="str">
        <v>School</v>
      </c>
    </row>
    <row r="153" spans="1:15">
      <c r="A153" s="2" t="s">
        <v>243</v>
      </c>
      <c r="B153" t="str">
        <v>Maharashtra</v>
      </c>
      <c r="C153" t="str">
        <f ca="1"/>
        <v>Young Adults</v>
      </c>
      <c r="D153">
        <v>24000</v>
      </c>
      <c r="E153">
        <v>29.712006489994597</v>
      </c>
      <c r="F153" t="b">
        <v>1</v>
      </c>
      <c r="G153" t="str">
        <v>Hypertension</v>
      </c>
      <c r="H153" t="b">
        <v>1</v>
      </c>
      <c r="I153" t="b">
        <v>0</v>
      </c>
      <c r="J153" t="s">
        <v>1679</v>
      </c>
      <c r="K153" t="str">
        <v>West</v>
      </c>
      <c r="L153" t="str">
        <v>Startup</v>
      </c>
      <c r="M153">
        <f ca="1">VLOOKUP(combined!A:A,'Patient Demographics'!A:F,6,)</f>
        <v>32</v>
      </c>
      <c r="N153">
        <v>0</v>
      </c>
      <c r="O153" t="str">
        <v>PhD</v>
      </c>
    </row>
    <row r="154" spans="1:15">
      <c r="A154" s="2" t="s">
        <v>244</v>
      </c>
      <c r="B154" t="str">
        <v>West Bengal</v>
      </c>
      <c r="C154" t="str">
        <f ca="1"/>
        <v>senior</v>
      </c>
      <c r="D154">
        <v>40000</v>
      </c>
      <c r="E154">
        <v>28.440954975164232</v>
      </c>
      <c r="F154" t="b">
        <v>1</v>
      </c>
      <c r="G154" t="str">
        <v>Diabetes</v>
      </c>
      <c r="H154" t="b">
        <v>0</v>
      </c>
      <c r="I154" t="b">
        <v>1</v>
      </c>
      <c r="J154" t="s">
        <v>1683</v>
      </c>
      <c r="K154" t="str">
        <v>East</v>
      </c>
      <c r="L154" t="str">
        <v>Public</v>
      </c>
      <c r="M154">
        <f ca="1">VLOOKUP(combined!A:A,'Patient Demographics'!A:F,6,)</f>
        <v>62</v>
      </c>
      <c r="N154">
        <v>0</v>
      </c>
      <c r="O154" t="str">
        <v>Master's Degree</v>
      </c>
    </row>
    <row r="155" spans="1:15">
      <c r="A155" s="2" t="s">
        <v>245</v>
      </c>
      <c r="B155" t="str">
        <v>Karnataka</v>
      </c>
      <c r="C155" t="str">
        <f ca="1"/>
        <v>Senior Adullt</v>
      </c>
      <c r="D155">
        <v>60000</v>
      </c>
      <c r="E155">
        <v>30.078124999999993</v>
      </c>
      <c r="F155" t="b">
        <v>1</v>
      </c>
      <c r="G155" t="str">
        <v>Stroke</v>
      </c>
      <c r="H155" t="b">
        <v>1</v>
      </c>
      <c r="I155" t="b">
        <v>0</v>
      </c>
      <c r="J155" t="s">
        <v>1685</v>
      </c>
      <c r="K155" t="str">
        <v>South</v>
      </c>
      <c r="L155" t="str">
        <v>Private</v>
      </c>
      <c r="M155">
        <f ca="1">VLOOKUP(combined!A:A,'Patient Demographics'!A:F,6,)</f>
        <v>41</v>
      </c>
      <c r="N155">
        <v>0</v>
      </c>
      <c r="O155" t="str">
        <v>Bachelor's Degree</v>
      </c>
    </row>
    <row r="156" spans="1:15">
      <c r="A156" s="2" t="s">
        <v>246</v>
      </c>
      <c r="B156" t="str">
        <v>Karnataka</v>
      </c>
      <c r="C156" t="str">
        <f ca="1"/>
        <v>Senior Adullt</v>
      </c>
      <c r="D156">
        <v>800</v>
      </c>
      <c r="E156">
        <v>31.091348342144887</v>
      </c>
      <c r="F156" t="b">
        <v>1</v>
      </c>
      <c r="G156" t="str">
        <v>Respiratory Infection</v>
      </c>
      <c r="H156" t="b">
        <v>1</v>
      </c>
      <c r="I156" t="b">
        <v>0</v>
      </c>
      <c r="J156" t="s">
        <v>1700</v>
      </c>
      <c r="K156" t="str">
        <v>South</v>
      </c>
      <c r="L156" t="str">
        <v>Public</v>
      </c>
      <c r="M156">
        <f ca="1">VLOOKUP(combined!A:A,'Patient Demographics'!A:F,6,)</f>
        <v>38</v>
      </c>
      <c r="N156">
        <v>0</v>
      </c>
      <c r="O156" t="str">
        <v>School</v>
      </c>
    </row>
    <row r="157" spans="1:15">
      <c r="A157" s="2" t="s">
        <v>247</v>
      </c>
      <c r="B157" t="str">
        <v>Tamil Nadu</v>
      </c>
      <c r="C157" t="str">
        <f ca="1"/>
        <v>senior</v>
      </c>
      <c r="D157">
        <v>24000</v>
      </c>
      <c r="E157">
        <v>26.962868480725625</v>
      </c>
      <c r="F157" t="b">
        <v>0</v>
      </c>
      <c r="G157" t="str">
        <v>Fractured Leg</v>
      </c>
      <c r="H157" t="b">
        <v>0</v>
      </c>
      <c r="I157" t="b">
        <v>0</v>
      </c>
      <c r="J157" t="s">
        <v>1683</v>
      </c>
      <c r="K157" t="str">
        <v>South</v>
      </c>
      <c r="L157" t="str">
        <v>Startup</v>
      </c>
      <c r="M157">
        <f ca="1">VLOOKUP(combined!A:A,'Patient Demographics'!A:F,6,)</f>
        <v>62</v>
      </c>
      <c r="N157">
        <v>0</v>
      </c>
      <c r="O157" t="str">
        <v>Bachelor's Degree</v>
      </c>
    </row>
    <row r="158" spans="1:15">
      <c r="A158" s="2" t="s">
        <v>249</v>
      </c>
      <c r="B158" t="str">
        <v>Tamil Nadu</v>
      </c>
      <c r="C158" t="str">
        <f ca="1"/>
        <v>Senior Adullt</v>
      </c>
      <c r="D158">
        <v>24000</v>
      </c>
      <c r="E158">
        <v>32.753365996682227</v>
      </c>
      <c r="F158" t="b">
        <v>1</v>
      </c>
      <c r="G158" t="str">
        <v>Childbirth</v>
      </c>
      <c r="H158" t="b">
        <v>0</v>
      </c>
      <c r="I158" t="b">
        <v>1</v>
      </c>
      <c r="J158" t="s">
        <v>1696</v>
      </c>
      <c r="K158" t="str">
        <v>South</v>
      </c>
      <c r="L158" t="str">
        <v>Public</v>
      </c>
      <c r="M158">
        <f ca="1">VLOOKUP(combined!A:A,'Patient Demographics'!A:F,6,)</f>
        <v>38</v>
      </c>
      <c r="N158">
        <v>0</v>
      </c>
      <c r="O158" t="str">
        <v>Bachelor's Degree</v>
      </c>
    </row>
    <row r="159" spans="1:15">
      <c r="A159" s="2" t="s">
        <v>250</v>
      </c>
      <c r="B159" t="str">
        <v>Tamil Nadu</v>
      </c>
      <c r="C159" t="str">
        <f ca="1"/>
        <v>Young Adults</v>
      </c>
      <c r="D159">
        <v>100</v>
      </c>
      <c r="E159">
        <v>31.895661157024794</v>
      </c>
      <c r="F159" t="b">
        <v>1</v>
      </c>
      <c r="G159" t="str">
        <v>Heart Attack</v>
      </c>
      <c r="H159" t="b">
        <v>1</v>
      </c>
      <c r="I159" t="b">
        <v>0</v>
      </c>
      <c r="J159" t="s">
        <v>1696</v>
      </c>
      <c r="K159" t="str">
        <v>South</v>
      </c>
      <c r="L159" t="str">
        <v>Startup</v>
      </c>
      <c r="M159">
        <f ca="1">VLOOKUP(combined!A:A,'Patient Demographics'!A:F,6,)</f>
        <v>28</v>
      </c>
      <c r="N159">
        <v>0</v>
      </c>
      <c r="O159" t="str">
        <v>Master's Degree</v>
      </c>
    </row>
    <row r="160" spans="1:15">
      <c r="A160" s="2" t="s">
        <v>252</v>
      </c>
      <c r="B160" t="str">
        <v>West Bengal</v>
      </c>
      <c r="C160" t="str">
        <f ca="1"/>
        <v>senior</v>
      </c>
      <c r="D160">
        <v>800</v>
      </c>
      <c r="E160">
        <v>30.748066627007741</v>
      </c>
      <c r="F160" t="b">
        <v>1</v>
      </c>
      <c r="G160" t="str">
        <v>Respiratory Infection</v>
      </c>
      <c r="H160" t="b">
        <v>1</v>
      </c>
      <c r="I160" t="b">
        <v>0</v>
      </c>
      <c r="J160" t="s">
        <v>1679</v>
      </c>
      <c r="K160" t="str">
        <v>East</v>
      </c>
      <c r="L160" t="str">
        <v>Public</v>
      </c>
      <c r="M160">
        <f ca="1">VLOOKUP(combined!A:A,'Patient Demographics'!A:F,6,)</f>
        <v>62</v>
      </c>
      <c r="N160">
        <v>0</v>
      </c>
      <c r="O160" t="str">
        <v>Post-graduate</v>
      </c>
    </row>
    <row r="161" spans="1:15">
      <c r="A161" s="2" t="s">
        <v>254</v>
      </c>
      <c r="B161" t="str">
        <v>West Bengal</v>
      </c>
      <c r="C161" t="str">
        <f ca="1"/>
        <v>senior</v>
      </c>
      <c r="D161">
        <v>300000</v>
      </c>
      <c r="E161">
        <v>29.319856487018246</v>
      </c>
      <c r="F161" t="b">
        <v>1</v>
      </c>
      <c r="G161" t="str">
        <v>Hypertension</v>
      </c>
      <c r="H161" t="b">
        <v>0</v>
      </c>
      <c r="I161" t="b">
        <v>1</v>
      </c>
      <c r="J161" t="s">
        <v>1696</v>
      </c>
      <c r="K161" t="str">
        <v>East</v>
      </c>
      <c r="L161" t="str">
        <v>Startup</v>
      </c>
      <c r="M161">
        <f ca="1">VLOOKUP(combined!A:A,'Patient Demographics'!A:F,6,)</f>
        <v>48</v>
      </c>
      <c r="N161">
        <v>0</v>
      </c>
      <c r="O161" t="str">
        <v>Bachelor's Degree</v>
      </c>
    </row>
    <row r="162" spans="1:15">
      <c r="A162" s="2" t="s">
        <v>255</v>
      </c>
      <c r="B162" t="str">
        <v>Maharashtra</v>
      </c>
      <c r="C162" t="str">
        <f ca="1"/>
        <v>Young Adults</v>
      </c>
      <c r="D162">
        <v>60000</v>
      </c>
      <c r="E162">
        <v>23.673469387755102</v>
      </c>
      <c r="F162" t="b">
        <v>0</v>
      </c>
      <c r="G162" t="str">
        <v>Appendicitis</v>
      </c>
      <c r="H162" t="b">
        <v>0</v>
      </c>
      <c r="I162" t="b">
        <v>0</v>
      </c>
      <c r="J162" t="s">
        <v>1683</v>
      </c>
      <c r="K162" t="str">
        <v>West</v>
      </c>
      <c r="L162" t="str">
        <v>Public</v>
      </c>
      <c r="M162">
        <f ca="1">VLOOKUP(combined!A:A,'Patient Demographics'!A:F,6,)</f>
        <v>33</v>
      </c>
      <c r="N162">
        <v>0</v>
      </c>
      <c r="O162" t="str">
        <v>School</v>
      </c>
    </row>
    <row r="163" spans="1:15">
      <c r="A163" s="2" t="s">
        <v>256</v>
      </c>
      <c r="B163" t="str">
        <v>Karnataka</v>
      </c>
      <c r="C163" t="str">
        <f ca="1"/>
        <v>senior</v>
      </c>
      <c r="D163">
        <v>60000</v>
      </c>
      <c r="E163">
        <v>22.915782570116889</v>
      </c>
      <c r="F163" t="b">
        <v>0</v>
      </c>
      <c r="G163" t="str">
        <v>Diabetes</v>
      </c>
      <c r="H163" t="b">
        <v>0</v>
      </c>
      <c r="I163" t="b">
        <v>0</v>
      </c>
      <c r="J163" t="s">
        <v>1685</v>
      </c>
      <c r="K163" t="str">
        <v>South</v>
      </c>
      <c r="L163" t="str">
        <v>Private</v>
      </c>
      <c r="M163">
        <f ca="1">VLOOKUP(combined!A:A,'Patient Demographics'!A:F,6,)</f>
        <v>62</v>
      </c>
      <c r="N163">
        <v>0</v>
      </c>
      <c r="O163" t="str">
        <v>Master's Degree</v>
      </c>
    </row>
    <row r="164" spans="1:15">
      <c r="A164" s="2" t="s">
        <v>257</v>
      </c>
      <c r="B164" t="str">
        <v>Uttar Pradesh</v>
      </c>
      <c r="C164" t="str">
        <f ca="1"/>
        <v>Young Adults</v>
      </c>
      <c r="D164">
        <v>24000</v>
      </c>
      <c r="E164">
        <v>26.919011758488573</v>
      </c>
      <c r="F164" t="b">
        <v>0</v>
      </c>
      <c r="G164" t="str">
        <v>Osteoarthritis</v>
      </c>
      <c r="H164" t="b">
        <v>0</v>
      </c>
      <c r="I164" t="b">
        <v>0</v>
      </c>
      <c r="J164" t="s">
        <v>1683</v>
      </c>
      <c r="K164" t="str">
        <v>North</v>
      </c>
      <c r="L164" t="str">
        <v>Public</v>
      </c>
      <c r="M164">
        <f ca="1">VLOOKUP(combined!A:A,'Patient Demographics'!A:F,6,)</f>
        <v>28</v>
      </c>
      <c r="N164">
        <v>0</v>
      </c>
      <c r="O164" t="str">
        <v>School</v>
      </c>
    </row>
    <row r="165" spans="1:15">
      <c r="A165" s="2" t="s">
        <v>258</v>
      </c>
      <c r="B165" t="str">
        <v>West Bengal</v>
      </c>
      <c r="C165" t="str">
        <f ca="1"/>
        <v>Senior Adullt</v>
      </c>
      <c r="D165">
        <v>40000</v>
      </c>
      <c r="E165">
        <v>30.513822654093012</v>
      </c>
      <c r="F165" t="b">
        <v>1</v>
      </c>
      <c r="G165" t="str">
        <v>Hypertension</v>
      </c>
      <c r="H165" t="b">
        <v>0</v>
      </c>
      <c r="I165" t="b">
        <v>1</v>
      </c>
      <c r="J165" t="s">
        <v>1700</v>
      </c>
      <c r="K165" t="str">
        <v>East</v>
      </c>
      <c r="L165" t="str">
        <v>Startup</v>
      </c>
      <c r="M165">
        <f ca="1">VLOOKUP(combined!A:A,'Patient Demographics'!A:F,6,)</f>
        <v>38</v>
      </c>
      <c r="N165">
        <v>0</v>
      </c>
      <c r="O165" t="str">
        <v>Post-graduate</v>
      </c>
    </row>
    <row r="166" spans="1:15">
      <c r="A166" s="2" t="s">
        <v>259</v>
      </c>
      <c r="B166" t="str">
        <v>Karnataka</v>
      </c>
      <c r="C166" t="str">
        <f ca="1"/>
        <v>senior</v>
      </c>
      <c r="D166">
        <v>18000</v>
      </c>
      <c r="E166">
        <v>34.671280276816617</v>
      </c>
      <c r="F166" t="b">
        <v>1</v>
      </c>
      <c r="G166" t="str">
        <v>Prostate Cancer</v>
      </c>
      <c r="H166" t="b">
        <v>1</v>
      </c>
      <c r="I166" t="b">
        <v>1</v>
      </c>
      <c r="J166" t="s">
        <v>1797</v>
      </c>
      <c r="K166" t="str">
        <v>South</v>
      </c>
      <c r="L166" t="str">
        <v>Public</v>
      </c>
      <c r="M166">
        <f ca="1">VLOOKUP(combined!A:A,'Patient Demographics'!A:F,6,)</f>
        <v>48</v>
      </c>
      <c r="N166">
        <v>0</v>
      </c>
      <c r="O166" t="str">
        <v>School</v>
      </c>
    </row>
    <row r="167" spans="1:15">
      <c r="A167" s="2" t="s">
        <v>260</v>
      </c>
      <c r="B167" t="str">
        <v>Maharashtra</v>
      </c>
      <c r="C167" t="str">
        <f ca="1"/>
        <v>Super Adults</v>
      </c>
      <c r="D167">
        <v>20000</v>
      </c>
      <c r="E167">
        <v>34.755463059313215</v>
      </c>
      <c r="F167" t="b">
        <v>1</v>
      </c>
      <c r="G167" t="str">
        <v>Childbirth</v>
      </c>
      <c r="H167" t="b">
        <v>1</v>
      </c>
      <c r="I167" t="b">
        <v>1</v>
      </c>
      <c r="J167" t="s">
        <v>1797</v>
      </c>
      <c r="K167" t="str">
        <v>West</v>
      </c>
      <c r="L167" t="str">
        <v>Public</v>
      </c>
      <c r="M167">
        <f ca="1">VLOOKUP(combined!A:A,'Patient Demographics'!A:F,6,)</f>
        <v>68</v>
      </c>
      <c r="N167">
        <v>0</v>
      </c>
      <c r="O167" t="str">
        <v>School</v>
      </c>
    </row>
    <row r="168" spans="1:15">
      <c r="A168" s="2" t="s">
        <v>261</v>
      </c>
      <c r="B168" t="str">
        <v>West Bengal</v>
      </c>
      <c r="C168" t="str">
        <f ca="1"/>
        <v>senior</v>
      </c>
      <c r="D168">
        <v>250000</v>
      </c>
      <c r="E168">
        <v>28.517422748191979</v>
      </c>
      <c r="F168" t="b">
        <v>1</v>
      </c>
      <c r="G168" t="str">
        <v>Heart Disease</v>
      </c>
      <c r="H168" t="b">
        <v>1</v>
      </c>
      <c r="I168" t="b">
        <v>1</v>
      </c>
      <c r="J168" t="s">
        <v>1700</v>
      </c>
      <c r="K168" t="str">
        <v>East</v>
      </c>
      <c r="L168" t="str">
        <v>Private</v>
      </c>
      <c r="M168">
        <f ca="1">VLOOKUP(combined!A:A,'Patient Demographics'!A:F,6,)</f>
        <v>62</v>
      </c>
      <c r="N168">
        <v>0</v>
      </c>
      <c r="O168" t="str">
        <v>PhD</v>
      </c>
    </row>
    <row r="169" spans="1:15">
      <c r="A169" s="2" t="s">
        <v>263</v>
      </c>
      <c r="B169" t="str">
        <v>Uttar Pradesh</v>
      </c>
      <c r="C169" t="str">
        <f ca="1"/>
        <v>senior</v>
      </c>
      <c r="D169">
        <v>100</v>
      </c>
      <c r="E169">
        <v>33.910728752748732</v>
      </c>
      <c r="F169" t="b">
        <v>1</v>
      </c>
      <c r="G169" t="str">
        <v>Fractured Arm</v>
      </c>
      <c r="H169" t="b">
        <v>1</v>
      </c>
      <c r="I169" t="b">
        <v>1</v>
      </c>
      <c r="J169" t="s">
        <v>1696</v>
      </c>
      <c r="K169" t="str">
        <v>North</v>
      </c>
      <c r="L169" t="str">
        <v>Private</v>
      </c>
      <c r="M169">
        <f ca="1">VLOOKUP(combined!A:A,'Patient Demographics'!A:F,6,)</f>
        <v>62</v>
      </c>
      <c r="N169">
        <v>0</v>
      </c>
      <c r="O169" t="str">
        <v>Master's Degree</v>
      </c>
    </row>
    <row r="170" spans="1:15">
      <c r="A170" s="2" t="s">
        <v>265</v>
      </c>
      <c r="B170" t="str">
        <v>Punjab</v>
      </c>
      <c r="C170" t="str">
        <f ca="1"/>
        <v>senior</v>
      </c>
      <c r="D170">
        <v>21000</v>
      </c>
      <c r="E170">
        <v>26.339579224194605</v>
      </c>
      <c r="F170" t="b">
        <v>0</v>
      </c>
      <c r="G170" t="str">
        <v>Kidney Stones</v>
      </c>
      <c r="H170" t="b">
        <v>0</v>
      </c>
      <c r="I170" t="b">
        <v>0</v>
      </c>
      <c r="J170" t="s">
        <v>1700</v>
      </c>
      <c r="K170" t="str">
        <v>North</v>
      </c>
      <c r="L170" t="str">
        <v>Startup</v>
      </c>
      <c r="M170">
        <f ca="1">VLOOKUP(combined!A:A,'Patient Demographics'!A:F,6,)</f>
        <v>53</v>
      </c>
      <c r="N170">
        <v>0</v>
      </c>
      <c r="O170" t="str">
        <v>PhD</v>
      </c>
    </row>
    <row r="171" spans="1:15">
      <c r="A171" s="2" t="s">
        <v>266</v>
      </c>
      <c r="B171" t="str">
        <v>Maharashtra</v>
      </c>
      <c r="C171" t="str">
        <f ca="1"/>
        <v>senior</v>
      </c>
      <c r="D171">
        <v>20000</v>
      </c>
      <c r="E171">
        <v>34.646435960890912</v>
      </c>
      <c r="F171" t="b">
        <v>1</v>
      </c>
      <c r="G171" t="str">
        <v>Osteoarthritis</v>
      </c>
      <c r="H171" t="b">
        <v>0</v>
      </c>
      <c r="I171" t="b">
        <v>1</v>
      </c>
      <c r="J171" t="s">
        <v>1700</v>
      </c>
      <c r="K171" t="str">
        <v>West</v>
      </c>
      <c r="L171" t="str">
        <v>None</v>
      </c>
      <c r="M171">
        <f ca="1">VLOOKUP(combined!A:A,'Patient Demographics'!A:F,6,)</f>
        <v>58</v>
      </c>
      <c r="N171">
        <v>0</v>
      </c>
      <c r="O171" t="str">
        <v>Uneducated</v>
      </c>
    </row>
    <row r="172" spans="1:15">
      <c r="A172" s="2" t="s">
        <v>268</v>
      </c>
      <c r="B172" t="str">
        <v>Tamil Nadu</v>
      </c>
      <c r="C172" t="str">
        <f ca="1"/>
        <v>senior</v>
      </c>
      <c r="D172">
        <v>100</v>
      </c>
      <c r="E172">
        <v>31.683873264506936</v>
      </c>
      <c r="F172" t="b">
        <v>1</v>
      </c>
      <c r="G172" t="str">
        <v>Heart Attack</v>
      </c>
      <c r="H172" t="b">
        <v>1</v>
      </c>
      <c r="I172" t="b">
        <v>0</v>
      </c>
      <c r="J172" t="s">
        <v>1700</v>
      </c>
      <c r="K172" t="str">
        <v>South</v>
      </c>
      <c r="L172" t="str">
        <v>Public</v>
      </c>
      <c r="M172">
        <f ca="1">VLOOKUP(combined!A:A,'Patient Demographics'!A:F,6,)</f>
        <v>58</v>
      </c>
      <c r="N172">
        <v>0</v>
      </c>
      <c r="O172" t="str">
        <v>Bachelor's Degree</v>
      </c>
    </row>
    <row r="173" spans="1:15">
      <c r="A173" s="2" t="s">
        <v>269</v>
      </c>
      <c r="B173" t="str">
        <v>Punjab</v>
      </c>
      <c r="C173" t="str">
        <f ca="1"/>
        <v>senior</v>
      </c>
      <c r="D173">
        <v>3000</v>
      </c>
      <c r="E173">
        <v>29.781380130874481</v>
      </c>
      <c r="F173" t="b">
        <v>1</v>
      </c>
      <c r="G173" t="str">
        <v>Respiratory Infection</v>
      </c>
      <c r="H173" t="b">
        <v>1</v>
      </c>
      <c r="I173" t="b">
        <v>0</v>
      </c>
      <c r="J173" t="s">
        <v>1797</v>
      </c>
      <c r="K173" t="str">
        <v>North</v>
      </c>
      <c r="L173" t="str">
        <v>Public</v>
      </c>
      <c r="M173">
        <f ca="1">VLOOKUP(combined!A:A,'Patient Demographics'!A:F,6,)</f>
        <v>48</v>
      </c>
      <c r="N173">
        <v>0</v>
      </c>
      <c r="O173" t="str">
        <v>School</v>
      </c>
    </row>
    <row r="174" spans="1:15">
      <c r="A174" s="2" t="s">
        <v>270</v>
      </c>
      <c r="B174" t="str">
        <v>Maharashtra</v>
      </c>
      <c r="C174" t="str">
        <f ca="1"/>
        <v>Super Adults</v>
      </c>
      <c r="D174">
        <v>100</v>
      </c>
      <c r="E174">
        <v>31.753520104514447</v>
      </c>
      <c r="F174" t="b">
        <v>1</v>
      </c>
      <c r="G174" t="str">
        <v>Diabetes</v>
      </c>
      <c r="H174" t="b">
        <v>0</v>
      </c>
      <c r="I174" t="b">
        <v>1</v>
      </c>
      <c r="J174" t="s">
        <v>1797</v>
      </c>
      <c r="K174" t="str">
        <v>West</v>
      </c>
      <c r="L174" t="str">
        <v>Private</v>
      </c>
      <c r="M174">
        <f ca="1">VLOOKUP(combined!A:A,'Patient Demographics'!A:F,6,)</f>
        <v>68</v>
      </c>
      <c r="N174">
        <v>0</v>
      </c>
      <c r="O174" t="str">
        <v>Master's Degree</v>
      </c>
    </row>
    <row r="175" spans="1:15">
      <c r="A175" s="2" t="s">
        <v>271</v>
      </c>
      <c r="B175" t="str">
        <v>Karnataka</v>
      </c>
      <c r="C175" t="str">
        <f ca="1"/>
        <v>Super Adults</v>
      </c>
      <c r="D175">
        <v>3000</v>
      </c>
      <c r="E175">
        <v>31.552977839335181</v>
      </c>
      <c r="F175" t="b">
        <v>1</v>
      </c>
      <c r="G175" t="str">
        <v>Stroke</v>
      </c>
      <c r="H175" t="b">
        <v>1</v>
      </c>
      <c r="I175" t="b">
        <v>1</v>
      </c>
      <c r="J175" t="s">
        <v>1685</v>
      </c>
      <c r="K175" t="str">
        <v>South</v>
      </c>
      <c r="L175" t="str">
        <v>Public</v>
      </c>
      <c r="M175">
        <f ca="1">VLOOKUP(combined!A:A,'Patient Demographics'!A:F,6,)</f>
        <v>73</v>
      </c>
      <c r="N175">
        <v>0</v>
      </c>
      <c r="O175" t="str">
        <v>School</v>
      </c>
    </row>
    <row r="176" spans="1:15">
      <c r="A176" s="2" t="s">
        <v>272</v>
      </c>
      <c r="B176" t="str">
        <v>Kerala</v>
      </c>
      <c r="C176" t="str">
        <f ca="1"/>
        <v>Super Adults</v>
      </c>
      <c r="D176">
        <v>36000</v>
      </c>
      <c r="E176">
        <v>26.418928726956018</v>
      </c>
      <c r="F176" t="b">
        <v>0</v>
      </c>
      <c r="G176" t="str">
        <v>Stroke</v>
      </c>
      <c r="H176" t="b">
        <v>0</v>
      </c>
      <c r="I176" t="b">
        <v>0</v>
      </c>
      <c r="J176" t="s">
        <v>1679</v>
      </c>
      <c r="K176" t="str">
        <v>South</v>
      </c>
      <c r="L176" t="str">
        <v>Private</v>
      </c>
      <c r="M176">
        <f ca="1">VLOOKUP(combined!A:A,'Patient Demographics'!A:F,6,)</f>
        <v>73</v>
      </c>
      <c r="N176">
        <v>0</v>
      </c>
      <c r="O176" t="str">
        <v>Bachelor's Degree</v>
      </c>
    </row>
    <row r="177" spans="1:15">
      <c r="A177" s="2" t="s">
        <v>273</v>
      </c>
      <c r="B177" t="str">
        <v>West Bengal</v>
      </c>
      <c r="C177" t="str">
        <f ca="1"/>
        <v>senior</v>
      </c>
      <c r="D177">
        <v>800</v>
      </c>
      <c r="E177">
        <v>29.077672031928422</v>
      </c>
      <c r="F177" t="b">
        <v>1</v>
      </c>
      <c r="G177" t="str">
        <v>Prostate Cancer</v>
      </c>
      <c r="H177" t="b">
        <v>1</v>
      </c>
      <c r="I177" t="b">
        <v>0</v>
      </c>
      <c r="J177" t="s">
        <v>1700</v>
      </c>
      <c r="K177" t="str">
        <v>East</v>
      </c>
      <c r="L177" t="str">
        <v>Public</v>
      </c>
      <c r="M177">
        <f ca="1">VLOOKUP(combined!A:A,'Patient Demographics'!A:F,6,)</f>
        <v>62</v>
      </c>
      <c r="N177">
        <v>0</v>
      </c>
      <c r="O177" t="str">
        <v>Bachelor's Degree</v>
      </c>
    </row>
    <row r="178" spans="1:15">
      <c r="A178" s="2" t="s">
        <v>275</v>
      </c>
      <c r="B178" t="str">
        <v>Kerala</v>
      </c>
      <c r="C178" t="str">
        <f ca="1"/>
        <v>Senior Adullt</v>
      </c>
      <c r="D178">
        <v>500</v>
      </c>
      <c r="E178">
        <v>34.994834710743802</v>
      </c>
      <c r="F178" t="b">
        <v>1</v>
      </c>
      <c r="G178" t="str">
        <v>Hypertension</v>
      </c>
      <c r="H178" t="b">
        <v>1</v>
      </c>
      <c r="I178" t="b">
        <v>1</v>
      </c>
      <c r="J178" t="s">
        <v>1683</v>
      </c>
      <c r="K178" t="str">
        <v>South</v>
      </c>
      <c r="L178" t="str">
        <v>Public</v>
      </c>
      <c r="M178">
        <f ca="1">VLOOKUP(combined!A:A,'Patient Demographics'!A:F,6,)</f>
        <v>38</v>
      </c>
      <c r="N178">
        <v>0</v>
      </c>
      <c r="O178" t="str">
        <v>School</v>
      </c>
    </row>
    <row r="179" spans="1:15">
      <c r="A179" s="2" t="s">
        <v>277</v>
      </c>
      <c r="B179" t="str">
        <v>Gujarat</v>
      </c>
      <c r="C179" t="str">
        <f ca="1"/>
        <v>Young Adults</v>
      </c>
      <c r="D179">
        <v>32000</v>
      </c>
      <c r="E179">
        <v>31.569054637105388</v>
      </c>
      <c r="F179" t="b">
        <v>1</v>
      </c>
      <c r="G179" t="str">
        <v>Heart Attack</v>
      </c>
      <c r="H179" t="b">
        <v>1</v>
      </c>
      <c r="I179" t="b">
        <v>0</v>
      </c>
      <c r="J179" t="s">
        <v>1700</v>
      </c>
      <c r="K179" t="str">
        <v>West</v>
      </c>
      <c r="L179" t="str">
        <v>Startup</v>
      </c>
      <c r="M179">
        <f ca="1">VLOOKUP(combined!A:A,'Patient Demographics'!A:F,6,)</f>
        <v>22</v>
      </c>
      <c r="N179">
        <v>0</v>
      </c>
      <c r="O179" t="str">
        <v>Bachelor's Degree</v>
      </c>
    </row>
    <row r="180" spans="1:15">
      <c r="A180" s="2" t="s">
        <v>278</v>
      </c>
      <c r="B180" t="str">
        <v>Kerala</v>
      </c>
      <c r="C180" t="str">
        <f ca="1"/>
        <v>senior</v>
      </c>
      <c r="D180">
        <v>3000</v>
      </c>
      <c r="E180">
        <v>25.356513379266136</v>
      </c>
      <c r="F180" t="b">
        <v>0</v>
      </c>
      <c r="G180" t="str">
        <v>Kidney Stones</v>
      </c>
      <c r="H180" t="b">
        <v>0</v>
      </c>
      <c r="I180" t="b">
        <v>0</v>
      </c>
      <c r="J180" t="s">
        <v>1685</v>
      </c>
      <c r="K180" t="str">
        <v>South</v>
      </c>
      <c r="L180" t="str">
        <v>Private</v>
      </c>
      <c r="M180">
        <f ca="1">VLOOKUP(combined!A:A,'Patient Demographics'!A:F,6,)</f>
        <v>53</v>
      </c>
      <c r="N180">
        <v>0</v>
      </c>
      <c r="O180" t="str">
        <v>Post-graduate</v>
      </c>
    </row>
    <row r="181" spans="1:15">
      <c r="A181" s="2" t="s">
        <v>279</v>
      </c>
      <c r="B181" t="str">
        <v>Gujarat</v>
      </c>
      <c r="C181" t="str">
        <f ca="1"/>
        <v>Senior Adullt</v>
      </c>
      <c r="D181">
        <v>10000</v>
      </c>
      <c r="E181">
        <v>21.162501196974048</v>
      </c>
      <c r="F181" t="b">
        <v>0</v>
      </c>
      <c r="G181" t="str">
        <v>Hypertension</v>
      </c>
      <c r="H181" t="b">
        <v>0</v>
      </c>
      <c r="I181" t="b">
        <v>0</v>
      </c>
      <c r="J181" t="s">
        <v>1797</v>
      </c>
      <c r="K181" t="str">
        <v>West</v>
      </c>
      <c r="L181" t="str">
        <v>Startup</v>
      </c>
      <c r="M181">
        <f ca="1">VLOOKUP(combined!A:A,'Patient Demographics'!A:F,6,)</f>
        <v>45</v>
      </c>
      <c r="N181">
        <v>0</v>
      </c>
      <c r="O181" t="str">
        <v>Bachelor's Degree</v>
      </c>
    </row>
    <row r="182" spans="1:15">
      <c r="A182" s="2" t="s">
        <v>281</v>
      </c>
      <c r="B182" t="str">
        <v>Karnataka</v>
      </c>
      <c r="C182" t="str">
        <f ca="1"/>
        <v>senior</v>
      </c>
      <c r="D182">
        <v>200000</v>
      </c>
      <c r="E182">
        <v>30.896787626412852</v>
      </c>
      <c r="F182" t="b">
        <v>1</v>
      </c>
      <c r="G182" t="str">
        <v>Childbirth</v>
      </c>
      <c r="H182" t="b">
        <v>0</v>
      </c>
      <c r="I182" t="b">
        <v>1</v>
      </c>
      <c r="J182" t="s">
        <v>1685</v>
      </c>
      <c r="K182" t="str">
        <v>South</v>
      </c>
      <c r="L182" t="str">
        <v>Public</v>
      </c>
      <c r="M182">
        <f ca="1">VLOOKUP(combined!A:A,'Patient Demographics'!A:F,6,)</f>
        <v>58</v>
      </c>
      <c r="N182">
        <v>0</v>
      </c>
      <c r="O182" t="str">
        <v>School</v>
      </c>
    </row>
    <row r="183" spans="1:15">
      <c r="A183" s="2" t="s">
        <v>282</v>
      </c>
      <c r="B183" t="str">
        <v>Karnataka</v>
      </c>
      <c r="C183" t="str">
        <f ca="1"/>
        <v>Young Adults</v>
      </c>
      <c r="D183">
        <v>60000</v>
      </c>
      <c r="E183">
        <v>33.776757861522469</v>
      </c>
      <c r="F183" t="b">
        <v>1</v>
      </c>
      <c r="G183" t="str">
        <v>Childbirth</v>
      </c>
      <c r="H183" t="b">
        <v>1</v>
      </c>
      <c r="I183" t="b">
        <v>1</v>
      </c>
      <c r="J183" t="s">
        <v>1696</v>
      </c>
      <c r="K183" t="str">
        <v>South</v>
      </c>
      <c r="L183" t="str">
        <v>None</v>
      </c>
      <c r="M183">
        <f ca="1">VLOOKUP(combined!A:A,'Patient Demographics'!A:F,6,)</f>
        <v>33</v>
      </c>
      <c r="N183">
        <v>0</v>
      </c>
      <c r="O183" t="str">
        <v>High School</v>
      </c>
    </row>
    <row r="184" spans="1:15">
      <c r="A184" s="2" t="s">
        <v>283</v>
      </c>
      <c r="B184" t="str">
        <v>Maharashtra</v>
      </c>
      <c r="C184" t="str">
        <f ca="1"/>
        <v>senior</v>
      </c>
      <c r="D184">
        <v>18000</v>
      </c>
      <c r="E184">
        <v>32.343749999999993</v>
      </c>
      <c r="F184" t="b">
        <v>1</v>
      </c>
      <c r="G184" t="str">
        <v>Respiratory Infection</v>
      </c>
      <c r="H184" t="b">
        <v>1</v>
      </c>
      <c r="I184" t="b">
        <v>0</v>
      </c>
      <c r="J184" t="s">
        <v>1679</v>
      </c>
      <c r="K184" t="str">
        <v>West</v>
      </c>
      <c r="L184" t="str">
        <v>Public</v>
      </c>
      <c r="M184">
        <f ca="1">VLOOKUP(combined!A:A,'Patient Demographics'!A:F,6,)</f>
        <v>53</v>
      </c>
      <c r="N184">
        <v>0</v>
      </c>
      <c r="O184" t="str">
        <v>Post-graduate</v>
      </c>
    </row>
    <row r="185" spans="1:15">
      <c r="A185" s="2" t="s">
        <v>285</v>
      </c>
      <c r="B185" t="str">
        <v>Punjab</v>
      </c>
      <c r="C185" t="str">
        <f ca="1"/>
        <v>Senior Adullt</v>
      </c>
      <c r="D185">
        <v>240000</v>
      </c>
      <c r="E185">
        <v>31.667863616155401</v>
      </c>
      <c r="F185" t="b">
        <v>1</v>
      </c>
      <c r="G185" t="str">
        <v>Heart Attack</v>
      </c>
      <c r="H185" t="b">
        <v>1</v>
      </c>
      <c r="I185" t="b">
        <v>0</v>
      </c>
      <c r="J185" t="s">
        <v>1679</v>
      </c>
      <c r="K185" t="str">
        <v>North</v>
      </c>
      <c r="L185" t="str">
        <v>Public</v>
      </c>
      <c r="M185">
        <f ca="1">VLOOKUP(combined!A:A,'Patient Demographics'!A:F,6,)</f>
        <v>38</v>
      </c>
      <c r="N185">
        <v>0</v>
      </c>
      <c r="O185" t="str">
        <v>Bachelor's Degree</v>
      </c>
    </row>
    <row r="186" spans="1:15">
      <c r="A186" s="2" t="s">
        <v>286</v>
      </c>
      <c r="B186" t="str">
        <v>Kerala</v>
      </c>
      <c r="C186" t="str">
        <f ca="1"/>
        <v>Young Adults</v>
      </c>
      <c r="D186">
        <v>90000</v>
      </c>
      <c r="E186">
        <v>21.95547347901919</v>
      </c>
      <c r="F186" t="b">
        <v>0</v>
      </c>
      <c r="G186" t="str">
        <v>Osteoarthritis</v>
      </c>
      <c r="H186" t="b">
        <v>0</v>
      </c>
      <c r="I186" t="b">
        <v>0</v>
      </c>
      <c r="J186" t="s">
        <v>1797</v>
      </c>
      <c r="K186" t="str">
        <v>South</v>
      </c>
      <c r="L186" t="str">
        <v>Private</v>
      </c>
      <c r="M186">
        <f ca="1">VLOOKUP(combined!A:A,'Patient Demographics'!A:F,6,)</f>
        <v>33</v>
      </c>
      <c r="N186">
        <v>0</v>
      </c>
      <c r="O186" t="str">
        <v>Bachelor's Degree</v>
      </c>
    </row>
    <row r="187" spans="1:15">
      <c r="A187" s="2" t="s">
        <v>287</v>
      </c>
      <c r="B187" t="str">
        <v>Kerala</v>
      </c>
      <c r="C187" t="str">
        <f ca="1"/>
        <v>senior</v>
      </c>
      <c r="D187">
        <v>300000</v>
      </c>
      <c r="E187">
        <v>31.714753123140991</v>
      </c>
      <c r="F187" t="b">
        <v>1</v>
      </c>
      <c r="G187" t="str">
        <v>Diabetes</v>
      </c>
      <c r="H187" t="b">
        <v>0</v>
      </c>
      <c r="I187" t="b">
        <v>1</v>
      </c>
      <c r="J187" t="s">
        <v>1696</v>
      </c>
      <c r="K187" t="str">
        <v>South</v>
      </c>
      <c r="L187" t="str">
        <v>Private</v>
      </c>
      <c r="M187">
        <f ca="1">VLOOKUP(combined!A:A,'Patient Demographics'!A:F,6,)</f>
        <v>48</v>
      </c>
      <c r="N187">
        <v>0</v>
      </c>
      <c r="O187" t="str">
        <v>Master's Degree</v>
      </c>
    </row>
    <row r="188" spans="1:15">
      <c r="A188" s="2" t="s">
        <v>289</v>
      </c>
      <c r="B188" t="str">
        <v>Tamil Nadu</v>
      </c>
      <c r="C188" t="str">
        <f ca="1"/>
        <v>Senior Adullt</v>
      </c>
      <c r="D188">
        <v>100</v>
      </c>
      <c r="E188">
        <v>25.912132306526949</v>
      </c>
      <c r="F188" t="b">
        <v>0</v>
      </c>
      <c r="G188" t="str">
        <v>Allergic Reaction</v>
      </c>
      <c r="H188" t="b">
        <v>0</v>
      </c>
      <c r="I188" t="b">
        <v>0</v>
      </c>
      <c r="J188" t="s">
        <v>1679</v>
      </c>
      <c r="K188" t="str">
        <v>South</v>
      </c>
      <c r="L188" t="str">
        <v>Public</v>
      </c>
      <c r="M188">
        <f ca="1">VLOOKUP(combined!A:A,'Patient Demographics'!A:F,6,)</f>
        <v>38</v>
      </c>
      <c r="N188">
        <v>0</v>
      </c>
      <c r="O188" t="str">
        <v>School</v>
      </c>
    </row>
    <row r="189" spans="1:15">
      <c r="A189" s="2" t="s">
        <v>290</v>
      </c>
      <c r="B189" t="str">
        <v>Punjab</v>
      </c>
      <c r="C189" t="str">
        <f ca="1"/>
        <v>Senior Adullt</v>
      </c>
      <c r="D189">
        <v>10000</v>
      </c>
      <c r="E189">
        <v>33.787332376317359</v>
      </c>
      <c r="F189" t="b">
        <v>1</v>
      </c>
      <c r="G189" t="str">
        <v>Heart Disease</v>
      </c>
      <c r="H189" t="b">
        <v>1</v>
      </c>
      <c r="I189" t="b">
        <v>0</v>
      </c>
      <c r="J189" t="s">
        <v>1683</v>
      </c>
      <c r="K189" t="str">
        <v>North</v>
      </c>
      <c r="L189" t="str">
        <v>Private</v>
      </c>
      <c r="M189">
        <f ca="1">VLOOKUP(combined!A:A,'Patient Demographics'!A:F,6,)</f>
        <v>38</v>
      </c>
      <c r="N189">
        <v>0</v>
      </c>
      <c r="O189" t="str">
        <v>Master's Degree</v>
      </c>
    </row>
    <row r="190" spans="1:15">
      <c r="A190" s="2" t="s">
        <v>291</v>
      </c>
      <c r="B190" t="str">
        <v>Karnataka</v>
      </c>
      <c r="C190" t="str">
        <f ca="1"/>
        <v>Senior Adullt</v>
      </c>
      <c r="D190">
        <v>240000</v>
      </c>
      <c r="E190">
        <v>22.159274265839578</v>
      </c>
      <c r="F190" t="b">
        <v>0</v>
      </c>
      <c r="G190" t="str">
        <v>Fractured Leg</v>
      </c>
      <c r="H190" t="b">
        <v>0</v>
      </c>
      <c r="I190" t="b">
        <v>0</v>
      </c>
      <c r="J190" t="s">
        <v>1679</v>
      </c>
      <c r="K190" t="str">
        <v>South</v>
      </c>
      <c r="L190" t="str">
        <v>Public</v>
      </c>
      <c r="M190">
        <f ca="1">VLOOKUP(combined!A:A,'Patient Demographics'!A:F,6,)</f>
        <v>42</v>
      </c>
      <c r="N190">
        <v>0</v>
      </c>
      <c r="O190" t="str">
        <v>School</v>
      </c>
    </row>
    <row r="191" spans="1:15">
      <c r="A191" s="2" t="s">
        <v>292</v>
      </c>
      <c r="B191" t="str">
        <v>Punjab</v>
      </c>
      <c r="C191" t="str">
        <f ca="1"/>
        <v>Young Adults</v>
      </c>
      <c r="D191">
        <v>18000</v>
      </c>
      <c r="E191">
        <v>31.088584710743802</v>
      </c>
      <c r="F191" t="b">
        <v>1</v>
      </c>
      <c r="G191" t="str">
        <v>Heart Disease</v>
      </c>
      <c r="H191" t="b">
        <v>1</v>
      </c>
      <c r="I191" t="b">
        <v>0</v>
      </c>
      <c r="J191" t="s">
        <v>1696</v>
      </c>
      <c r="K191" t="str">
        <v>North</v>
      </c>
      <c r="L191" t="str">
        <v>Private</v>
      </c>
      <c r="M191">
        <f ca="1">VLOOKUP(combined!A:A,'Patient Demographics'!A:F,6,)</f>
        <v>32</v>
      </c>
      <c r="N191">
        <v>0</v>
      </c>
      <c r="O191" t="str">
        <v>Bachelor's Degree</v>
      </c>
    </row>
    <row r="192" spans="1:15">
      <c r="A192" s="2" t="s">
        <v>293</v>
      </c>
      <c r="B192" t="str">
        <v>Punjab</v>
      </c>
      <c r="C192" t="str">
        <f ca="1"/>
        <v>Senior Adullt</v>
      </c>
      <c r="D192">
        <v>75000</v>
      </c>
      <c r="E192">
        <v>28.96341463414635</v>
      </c>
      <c r="F192" t="b">
        <v>1</v>
      </c>
      <c r="G192" t="str">
        <v>Heart Attack</v>
      </c>
      <c r="H192" t="b">
        <v>1</v>
      </c>
      <c r="I192" t="b">
        <v>0</v>
      </c>
      <c r="J192" t="s">
        <v>1685</v>
      </c>
      <c r="K192" t="str">
        <v>North</v>
      </c>
      <c r="L192" t="str">
        <v>Private</v>
      </c>
      <c r="M192">
        <f ca="1">VLOOKUP(combined!A:A,'Patient Demographics'!A:F,6,)</f>
        <v>41</v>
      </c>
      <c r="N192">
        <v>0</v>
      </c>
      <c r="O192" t="str">
        <v>Bachelor's Degree</v>
      </c>
    </row>
    <row r="193" spans="1:15">
      <c r="A193" s="2" t="s">
        <v>294</v>
      </c>
      <c r="B193" t="str">
        <v>Uttar Pradesh</v>
      </c>
      <c r="C193" t="str">
        <f ca="1"/>
        <v>Senior Adullt</v>
      </c>
      <c r="D193">
        <v>2000</v>
      </c>
      <c r="E193">
        <v>34.916726514141104</v>
      </c>
      <c r="F193" t="b">
        <v>1</v>
      </c>
      <c r="G193" t="str">
        <v>Hypertension</v>
      </c>
      <c r="H193" t="b">
        <v>1</v>
      </c>
      <c r="I193" t="b">
        <v>0</v>
      </c>
      <c r="J193" t="s">
        <v>1683</v>
      </c>
      <c r="K193" t="str">
        <v>North</v>
      </c>
      <c r="L193" t="str">
        <v>Startup</v>
      </c>
      <c r="M193">
        <f ca="1">VLOOKUP(combined!A:A,'Patient Demographics'!A:F,6,)</f>
        <v>38</v>
      </c>
      <c r="N193">
        <v>0</v>
      </c>
      <c r="O193" t="str">
        <v>Bachelor's Degree</v>
      </c>
    </row>
    <row r="194" spans="1:15">
      <c r="A194" s="2" t="s">
        <v>295</v>
      </c>
      <c r="B194" t="str">
        <v>Punjab</v>
      </c>
      <c r="C194" t="str">
        <f ca="1"/>
        <v>senior</v>
      </c>
      <c r="D194">
        <v>3000</v>
      </c>
      <c r="E194">
        <v>30.292638317329668</v>
      </c>
      <c r="F194" t="b">
        <v>1</v>
      </c>
      <c r="G194" t="str">
        <v>Respiratory Infection</v>
      </c>
      <c r="H194" t="b">
        <v>1</v>
      </c>
      <c r="I194" t="b">
        <v>1</v>
      </c>
      <c r="J194" t="s">
        <v>1797</v>
      </c>
      <c r="K194" t="str">
        <v>North</v>
      </c>
      <c r="L194" t="str">
        <v>Public</v>
      </c>
      <c r="M194">
        <f ca="1">VLOOKUP(combined!A:A,'Patient Demographics'!A:F,6,)</f>
        <v>48</v>
      </c>
      <c r="N194">
        <v>0</v>
      </c>
      <c r="O194" t="str">
        <v>Master's Degree</v>
      </c>
    </row>
    <row r="195" spans="1:15">
      <c r="A195" s="2" t="s">
        <v>296</v>
      </c>
      <c r="B195" t="str">
        <v>Gujarat</v>
      </c>
      <c r="C195" t="str">
        <f ca="1"/>
        <v>senior</v>
      </c>
      <c r="D195">
        <v>12000</v>
      </c>
      <c r="E195">
        <v>24.844720496894411</v>
      </c>
      <c r="F195" t="b">
        <v>0</v>
      </c>
      <c r="G195" t="str">
        <v>Prostate Cancer</v>
      </c>
      <c r="H195" t="b">
        <v>0</v>
      </c>
      <c r="I195" t="b">
        <v>0</v>
      </c>
      <c r="J195" t="s">
        <v>1685</v>
      </c>
      <c r="K195" t="str">
        <v>West</v>
      </c>
      <c r="L195" t="str">
        <v>Private</v>
      </c>
      <c r="M195">
        <f ca="1">VLOOKUP(combined!A:A,'Patient Demographics'!A:F,6,)</f>
        <v>58</v>
      </c>
      <c r="N195">
        <v>0</v>
      </c>
      <c r="O195" t="str">
        <v>Bachelor's Degree</v>
      </c>
    </row>
    <row r="196" spans="1:15">
      <c r="A196" s="2" t="s">
        <v>297</v>
      </c>
      <c r="B196" t="str">
        <v>Maharashtra</v>
      </c>
      <c r="C196" t="str">
        <f ca="1"/>
        <v>senior</v>
      </c>
      <c r="D196">
        <v>60000</v>
      </c>
      <c r="E196">
        <v>30.533333333333335</v>
      </c>
      <c r="F196" t="b">
        <v>1</v>
      </c>
      <c r="G196" t="str">
        <v>Appendicitis</v>
      </c>
      <c r="H196" t="b">
        <v>0</v>
      </c>
      <c r="I196" t="b">
        <v>1</v>
      </c>
      <c r="J196" t="s">
        <v>1797</v>
      </c>
      <c r="K196" t="str">
        <v>West</v>
      </c>
      <c r="L196" t="str">
        <v>None</v>
      </c>
      <c r="M196">
        <f ca="1">VLOOKUP(combined!A:A,'Patient Demographics'!A:F,6,)</f>
        <v>62</v>
      </c>
      <c r="N196">
        <v>0</v>
      </c>
      <c r="O196" t="str">
        <v>High School</v>
      </c>
    </row>
    <row r="197" spans="1:15">
      <c r="A197" s="2" t="s">
        <v>299</v>
      </c>
      <c r="B197" t="str">
        <v>Maharashtra</v>
      </c>
      <c r="C197" t="str">
        <f ca="1"/>
        <v>Senior Adullt</v>
      </c>
      <c r="D197">
        <v>75000</v>
      </c>
      <c r="E197">
        <v>29.436332653947673</v>
      </c>
      <c r="F197" t="b">
        <v>1</v>
      </c>
      <c r="G197" t="str">
        <v>Osteoarthritis</v>
      </c>
      <c r="H197" t="b">
        <v>1</v>
      </c>
      <c r="I197" t="b">
        <v>0</v>
      </c>
      <c r="J197" t="s">
        <v>1797</v>
      </c>
      <c r="K197" t="str">
        <v>West</v>
      </c>
      <c r="L197" t="str">
        <v>Private</v>
      </c>
      <c r="M197">
        <f ca="1">VLOOKUP(combined!A:A,'Patient Demographics'!A:F,6,)</f>
        <v>45</v>
      </c>
      <c r="N197">
        <v>0</v>
      </c>
      <c r="O197" t="str">
        <v>PhD</v>
      </c>
    </row>
    <row r="198" spans="1:15">
      <c r="A198" s="2" t="s">
        <v>300</v>
      </c>
      <c r="B198" t="str">
        <v>Maharashtra</v>
      </c>
      <c r="C198" t="str">
        <f ca="1"/>
        <v>Senior Adullt</v>
      </c>
      <c r="D198">
        <v>21000</v>
      </c>
      <c r="E198">
        <v>29.873494894071023</v>
      </c>
      <c r="F198" t="b">
        <v>1</v>
      </c>
      <c r="G198" t="str">
        <v>Kidney Stones</v>
      </c>
      <c r="H198" t="b">
        <v>1</v>
      </c>
      <c r="I198" t="b">
        <v>0</v>
      </c>
      <c r="J198" t="s">
        <v>1683</v>
      </c>
      <c r="K198" t="str">
        <v>West</v>
      </c>
      <c r="L198" t="str">
        <v>None</v>
      </c>
      <c r="M198">
        <f ca="1">VLOOKUP(combined!A:A,'Patient Demographics'!A:F,6,)</f>
        <v>38</v>
      </c>
      <c r="N198">
        <v>0</v>
      </c>
      <c r="O198" t="str">
        <v>Uneducated</v>
      </c>
    </row>
    <row r="199" spans="1:15">
      <c r="A199" s="2" t="s">
        <v>301</v>
      </c>
      <c r="B199" t="str">
        <v>Punjab</v>
      </c>
      <c r="C199" t="str">
        <f ca="1"/>
        <v>Young Adults</v>
      </c>
      <c r="D199">
        <v>3000</v>
      </c>
      <c r="E199">
        <v>24.335937499999993</v>
      </c>
      <c r="F199" t="b">
        <v>0</v>
      </c>
      <c r="G199" t="str">
        <v>Kidney Stones</v>
      </c>
      <c r="H199" t="b">
        <v>0</v>
      </c>
      <c r="I199" t="b">
        <v>0</v>
      </c>
      <c r="J199" t="s">
        <v>1683</v>
      </c>
      <c r="K199" t="str">
        <v>North</v>
      </c>
      <c r="L199" t="str">
        <v>Private</v>
      </c>
      <c r="M199">
        <f ca="1">VLOOKUP(combined!A:A,'Patient Demographics'!A:F,6,)</f>
        <v>33</v>
      </c>
      <c r="N199">
        <v>0</v>
      </c>
      <c r="O199" t="str">
        <v>PhD</v>
      </c>
    </row>
    <row r="200" spans="1:15">
      <c r="A200" s="2" t="s">
        <v>302</v>
      </c>
      <c r="B200" t="str">
        <v>Karnataka</v>
      </c>
      <c r="C200" t="str">
        <f ca="1"/>
        <v>senior</v>
      </c>
      <c r="D200">
        <v>45000</v>
      </c>
      <c r="E200">
        <v>20.461819844535892</v>
      </c>
      <c r="F200" t="b">
        <v>0</v>
      </c>
      <c r="G200" t="str">
        <v>Prostate Cancer</v>
      </c>
      <c r="H200" t="b">
        <v>0</v>
      </c>
      <c r="I200" t="b">
        <v>0</v>
      </c>
      <c r="J200" t="s">
        <v>1696</v>
      </c>
      <c r="K200" t="str">
        <v>South</v>
      </c>
      <c r="L200" t="str">
        <v>Public</v>
      </c>
      <c r="M200">
        <f ca="1">VLOOKUP(combined!A:A,'Patient Demographics'!A:F,6,)</f>
        <v>62</v>
      </c>
      <c r="N200">
        <v>0</v>
      </c>
      <c r="O200" t="str">
        <v>Master's Degree</v>
      </c>
    </row>
    <row r="201" spans="1:15">
      <c r="A201" s="2" t="s">
        <v>303</v>
      </c>
      <c r="B201" t="str">
        <v>Uttar Pradesh</v>
      </c>
      <c r="C201" t="str">
        <f ca="1"/>
        <v>senior</v>
      </c>
      <c r="D201">
        <v>1600</v>
      </c>
      <c r="E201">
        <v>32.370445637973582</v>
      </c>
      <c r="F201" t="b">
        <v>1</v>
      </c>
      <c r="G201" t="str">
        <v>Respiratory Infection</v>
      </c>
      <c r="H201" t="b">
        <v>1</v>
      </c>
      <c r="I201" t="b">
        <v>0</v>
      </c>
      <c r="J201" t="s">
        <v>1696</v>
      </c>
      <c r="K201" t="str">
        <v>North</v>
      </c>
      <c r="L201" t="str">
        <v>Public</v>
      </c>
      <c r="M201">
        <f ca="1">VLOOKUP(combined!A:A,'Patient Demographics'!A:F,6,)</f>
        <v>48</v>
      </c>
      <c r="N201">
        <v>0</v>
      </c>
      <c r="O201" t="str">
        <v>Post-graduate</v>
      </c>
    </row>
    <row r="202" spans="1:15">
      <c r="A202" s="2" t="s">
        <v>304</v>
      </c>
      <c r="B202" t="str">
        <v>Kerala</v>
      </c>
      <c r="C202" t="str">
        <f ca="1"/>
        <v>senior</v>
      </c>
      <c r="D202">
        <v>800</v>
      </c>
      <c r="E202">
        <v>22.230440499671268</v>
      </c>
      <c r="F202" t="b">
        <v>0</v>
      </c>
      <c r="G202" t="str">
        <v>Cancer</v>
      </c>
      <c r="H202" t="b">
        <v>0</v>
      </c>
      <c r="I202" t="b">
        <v>0</v>
      </c>
      <c r="J202" t="s">
        <v>1700</v>
      </c>
      <c r="K202" t="str">
        <v>South</v>
      </c>
      <c r="L202" t="str">
        <v>Private</v>
      </c>
      <c r="M202">
        <f ca="1">VLOOKUP(combined!A:A,'Patient Demographics'!A:F,6,)</f>
        <v>54</v>
      </c>
      <c r="N202">
        <v>0</v>
      </c>
      <c r="O202" t="str">
        <v>Master's Degree</v>
      </c>
    </row>
    <row r="203" spans="1:15">
      <c r="A203" s="2" t="s">
        <v>305</v>
      </c>
      <c r="B203" t="str">
        <v>Uttar Pradesh</v>
      </c>
      <c r="C203" t="str">
        <f ca="1"/>
        <v>senior</v>
      </c>
      <c r="D203">
        <v>100</v>
      </c>
      <c r="E203">
        <v>33.732501264968796</v>
      </c>
      <c r="F203" t="b">
        <v>1</v>
      </c>
      <c r="G203" t="str">
        <v>Kidney Stones</v>
      </c>
      <c r="H203" t="b">
        <v>1</v>
      </c>
      <c r="I203" t="b">
        <v>1</v>
      </c>
      <c r="J203" t="s">
        <v>1797</v>
      </c>
      <c r="K203" t="str">
        <v>North</v>
      </c>
      <c r="L203" t="str">
        <v>Public</v>
      </c>
      <c r="M203">
        <f ca="1">VLOOKUP(combined!A:A,'Patient Demographics'!A:F,6,)</f>
        <v>62</v>
      </c>
      <c r="N203">
        <v>0</v>
      </c>
      <c r="O203" t="str">
        <v>Bachelor's Degree</v>
      </c>
    </row>
    <row r="204" spans="1:15">
      <c r="A204" s="2" t="s">
        <v>306</v>
      </c>
      <c r="B204" t="str">
        <v>West Bengal</v>
      </c>
      <c r="C204" t="str">
        <f ca="1"/>
        <v>senior</v>
      </c>
      <c r="D204">
        <v>300000</v>
      </c>
      <c r="E204">
        <v>32.171201814058961</v>
      </c>
      <c r="F204" t="b">
        <v>1</v>
      </c>
      <c r="G204" t="str">
        <v>Kidney Stones</v>
      </c>
      <c r="H204" t="b">
        <v>1</v>
      </c>
      <c r="I204" t="b">
        <v>0</v>
      </c>
      <c r="J204" t="s">
        <v>1685</v>
      </c>
      <c r="K204" t="str">
        <v>East</v>
      </c>
      <c r="L204" t="str">
        <v>Private</v>
      </c>
      <c r="M204">
        <f ca="1">VLOOKUP(combined!A:A,'Patient Demographics'!A:F,6,)</f>
        <v>48</v>
      </c>
      <c r="N204">
        <v>0</v>
      </c>
      <c r="O204" t="str">
        <v>Bachelor's Degree</v>
      </c>
    </row>
    <row r="205" spans="1:15">
      <c r="A205" s="2" t="s">
        <v>308</v>
      </c>
      <c r="B205" t="str">
        <v>West Bengal</v>
      </c>
      <c r="C205" t="str">
        <f ca="1"/>
        <v>Young Adults</v>
      </c>
      <c r="D205">
        <v>300000</v>
      </c>
      <c r="E205">
        <v>26.918500892326001</v>
      </c>
      <c r="F205" t="b">
        <v>0</v>
      </c>
      <c r="G205" t="str">
        <v>Fractured Arm</v>
      </c>
      <c r="H205" t="b">
        <v>0</v>
      </c>
      <c r="I205" t="b">
        <v>0</v>
      </c>
      <c r="J205" t="s">
        <v>1696</v>
      </c>
      <c r="K205" t="str">
        <v>East</v>
      </c>
      <c r="L205" t="str">
        <v>Public</v>
      </c>
      <c r="M205">
        <f ca="1">VLOOKUP(combined!A:A,'Patient Demographics'!A:F,6,)</f>
        <v>33</v>
      </c>
      <c r="N205">
        <v>0</v>
      </c>
      <c r="O205" t="str">
        <v>School</v>
      </c>
    </row>
    <row r="206" spans="1:15">
      <c r="A206" s="2" t="s">
        <v>310</v>
      </c>
      <c r="B206" t="str">
        <v>Tamil Nadu</v>
      </c>
      <c r="C206" t="str">
        <f ca="1"/>
        <v>Super Adults</v>
      </c>
      <c r="D206">
        <v>45000</v>
      </c>
      <c r="E206">
        <v>21.810132094643638</v>
      </c>
      <c r="F206" t="b">
        <v>0</v>
      </c>
      <c r="G206" t="str">
        <v>Fractured Leg</v>
      </c>
      <c r="H206" t="b">
        <v>0</v>
      </c>
      <c r="I206" t="b">
        <v>0</v>
      </c>
      <c r="J206" t="s">
        <v>1685</v>
      </c>
      <c r="K206" t="str">
        <v>South</v>
      </c>
      <c r="L206" t="str">
        <v>Private</v>
      </c>
      <c r="M206">
        <f ca="1">VLOOKUP(combined!A:A,'Patient Demographics'!A:F,6,)</f>
        <v>68</v>
      </c>
      <c r="N206">
        <v>0</v>
      </c>
      <c r="O206" t="str">
        <v>Master's Degree</v>
      </c>
    </row>
    <row r="207" spans="1:15">
      <c r="A207" s="2" t="s">
        <v>312</v>
      </c>
      <c r="B207" t="str">
        <v>Uttar Pradesh</v>
      </c>
      <c r="C207" t="str">
        <f ca="1"/>
        <v>Senior Adullt</v>
      </c>
      <c r="D207">
        <v>18000</v>
      </c>
      <c r="E207">
        <v>25.924199505181253</v>
      </c>
      <c r="F207" t="b">
        <v>0</v>
      </c>
      <c r="G207" t="str">
        <v>Allergic Reaction</v>
      </c>
      <c r="H207" t="b">
        <v>0</v>
      </c>
      <c r="I207" t="b">
        <v>0</v>
      </c>
      <c r="J207" t="s">
        <v>1679</v>
      </c>
      <c r="K207" t="str">
        <v>North</v>
      </c>
      <c r="L207" t="str">
        <v>Public</v>
      </c>
      <c r="M207">
        <f ca="1">VLOOKUP(combined!A:A,'Patient Demographics'!A:F,6,)</f>
        <v>45</v>
      </c>
      <c r="N207">
        <v>0</v>
      </c>
      <c r="O207" t="str">
        <v>School</v>
      </c>
    </row>
    <row r="208" spans="1:15">
      <c r="A208" s="2" t="s">
        <v>314</v>
      </c>
      <c r="B208" t="str">
        <v>Kerala</v>
      </c>
      <c r="C208" t="str">
        <f ca="1"/>
        <v>Young Adults</v>
      </c>
      <c r="D208">
        <v>3000</v>
      </c>
      <c r="E208">
        <v>29.054752066115704</v>
      </c>
      <c r="F208" t="b">
        <v>1</v>
      </c>
      <c r="G208" t="str">
        <v>Allergic Reaction</v>
      </c>
      <c r="H208" t="b">
        <v>0</v>
      </c>
      <c r="I208" t="b">
        <v>1</v>
      </c>
      <c r="J208" t="s">
        <v>1797</v>
      </c>
      <c r="K208" t="str">
        <v>South</v>
      </c>
      <c r="L208" t="str">
        <v>Public</v>
      </c>
      <c r="M208">
        <f ca="1">VLOOKUP(combined!A:A,'Patient Demographics'!A:F,6,)</f>
        <v>33</v>
      </c>
      <c r="N208">
        <v>0</v>
      </c>
      <c r="O208" t="str">
        <v>Post-graduate</v>
      </c>
    </row>
    <row r="209" spans="1:15">
      <c r="A209" s="2" t="s">
        <v>315</v>
      </c>
      <c r="B209" t="str">
        <v>West Bengal</v>
      </c>
      <c r="C209" t="str">
        <f ca="1"/>
        <v>senior</v>
      </c>
      <c r="D209">
        <v>3000</v>
      </c>
      <c r="E209">
        <v>23.571621465221249</v>
      </c>
      <c r="F209" t="b">
        <v>0</v>
      </c>
      <c r="G209" t="str">
        <v>Diabetes</v>
      </c>
      <c r="H209" t="b">
        <v>0</v>
      </c>
      <c r="I209" t="b">
        <v>0</v>
      </c>
      <c r="J209" t="s">
        <v>1797</v>
      </c>
      <c r="K209" t="str">
        <v>East</v>
      </c>
      <c r="L209" t="str">
        <v>Private</v>
      </c>
      <c r="M209">
        <f ca="1">VLOOKUP(combined!A:A,'Patient Demographics'!A:F,6,)</f>
        <v>48</v>
      </c>
      <c r="N209">
        <v>0</v>
      </c>
      <c r="O209" t="str">
        <v>Master's Degree</v>
      </c>
    </row>
    <row r="210" spans="1:15">
      <c r="A210" s="2" t="s">
        <v>317</v>
      </c>
      <c r="B210" t="str">
        <v>West Bengal</v>
      </c>
      <c r="C210" t="str">
        <f ca="1"/>
        <v>senior</v>
      </c>
      <c r="D210">
        <v>75000</v>
      </c>
      <c r="E210">
        <v>26.542185872458621</v>
      </c>
      <c r="F210" t="b">
        <v>0</v>
      </c>
      <c r="G210" t="str">
        <v>Childbirth</v>
      </c>
      <c r="H210" t="b">
        <v>0</v>
      </c>
      <c r="I210" t="b">
        <v>0</v>
      </c>
      <c r="J210" t="s">
        <v>1696</v>
      </c>
      <c r="K210" t="str">
        <v>East</v>
      </c>
      <c r="L210" t="str">
        <v>Startup</v>
      </c>
      <c r="M210">
        <f ca="1">VLOOKUP(combined!A:A,'Patient Demographics'!A:F,6,)</f>
        <v>48</v>
      </c>
      <c r="N210">
        <v>0</v>
      </c>
      <c r="O210" t="str">
        <v>Master's Degree</v>
      </c>
    </row>
    <row r="211" spans="1:15">
      <c r="A211" s="2" t="s">
        <v>319</v>
      </c>
      <c r="B211" t="str">
        <v>Punjab</v>
      </c>
      <c r="C211" t="str">
        <f ca="1"/>
        <v>senior</v>
      </c>
      <c r="D211">
        <v>100</v>
      </c>
      <c r="E211">
        <v>20.022375679950617</v>
      </c>
      <c r="F211" t="b">
        <v>0</v>
      </c>
      <c r="G211" t="str">
        <v>Osteoarthritis</v>
      </c>
      <c r="H211" t="b">
        <v>0</v>
      </c>
      <c r="I211" t="b">
        <v>0</v>
      </c>
      <c r="J211" t="s">
        <v>1797</v>
      </c>
      <c r="K211" t="str">
        <v>North</v>
      </c>
      <c r="L211" t="str">
        <v>Public</v>
      </c>
      <c r="M211">
        <f ca="1">VLOOKUP(combined!A:A,'Patient Demographics'!A:F,6,)</f>
        <v>62</v>
      </c>
      <c r="N211">
        <v>0</v>
      </c>
      <c r="O211" t="str">
        <v>School</v>
      </c>
    </row>
    <row r="212" spans="1:15">
      <c r="A212" s="2" t="s">
        <v>321</v>
      </c>
      <c r="B212" t="str">
        <v>West Bengal</v>
      </c>
      <c r="C212" t="str">
        <f ca="1"/>
        <v>senior</v>
      </c>
      <c r="D212">
        <v>20000</v>
      </c>
      <c r="E212">
        <v>34.786641929499076</v>
      </c>
      <c r="F212" t="b">
        <v>1</v>
      </c>
      <c r="G212" t="str">
        <v>Heart Disease</v>
      </c>
      <c r="H212" t="b">
        <v>1</v>
      </c>
      <c r="I212" t="b">
        <v>0</v>
      </c>
      <c r="J212" t="s">
        <v>1696</v>
      </c>
      <c r="K212" t="str">
        <v>East</v>
      </c>
      <c r="L212" t="str">
        <v>Public</v>
      </c>
      <c r="M212">
        <f ca="1">VLOOKUP(combined!A:A,'Patient Demographics'!A:F,6,)</f>
        <v>58</v>
      </c>
      <c r="N212">
        <v>0</v>
      </c>
      <c r="O212" t="str">
        <v>School</v>
      </c>
    </row>
    <row r="213" spans="1:15">
      <c r="A213" s="2" t="s">
        <v>322</v>
      </c>
      <c r="B213" t="str">
        <v>Kerala</v>
      </c>
      <c r="C213" t="str">
        <f ca="1"/>
        <v>senior</v>
      </c>
      <c r="D213">
        <v>60000</v>
      </c>
      <c r="E213">
        <v>34.775086505190316</v>
      </c>
      <c r="F213" t="b">
        <v>1</v>
      </c>
      <c r="G213" t="str">
        <v>Fractured Arm</v>
      </c>
      <c r="H213" t="b">
        <v>0</v>
      </c>
      <c r="I213" t="b">
        <v>1</v>
      </c>
      <c r="J213" t="s">
        <v>1696</v>
      </c>
      <c r="K213" t="str">
        <v>South</v>
      </c>
      <c r="L213" t="str">
        <v>Public</v>
      </c>
      <c r="M213">
        <f ca="1">VLOOKUP(combined!A:A,'Patient Demographics'!A:F,6,)</f>
        <v>48</v>
      </c>
      <c r="N213">
        <v>0</v>
      </c>
      <c r="O213" t="str">
        <v>Bachelor's Degree</v>
      </c>
    </row>
    <row r="214" spans="1:15">
      <c r="A214" s="2" t="s">
        <v>323</v>
      </c>
      <c r="B214" t="str">
        <v>West Bengal</v>
      </c>
      <c r="C214" t="str">
        <f ca="1"/>
        <v>Senior Adullt</v>
      </c>
      <c r="D214">
        <v>90000</v>
      </c>
      <c r="E214">
        <v>34.269972451790636</v>
      </c>
      <c r="F214" t="b">
        <v>1</v>
      </c>
      <c r="G214" t="str">
        <v>Heart Disease</v>
      </c>
      <c r="H214" t="b">
        <v>1</v>
      </c>
      <c r="I214" t="b">
        <v>0</v>
      </c>
      <c r="J214" t="s">
        <v>1700</v>
      </c>
      <c r="K214" t="str">
        <v>East</v>
      </c>
      <c r="L214" t="str">
        <v>Private</v>
      </c>
      <c r="M214">
        <f ca="1">VLOOKUP(combined!A:A,'Patient Demographics'!A:F,6,)</f>
        <v>45</v>
      </c>
      <c r="N214">
        <v>0</v>
      </c>
      <c r="O214" t="str">
        <v>Bachelor's Degree</v>
      </c>
    </row>
    <row r="215" spans="1:15">
      <c r="A215" s="2" t="s">
        <v>325</v>
      </c>
      <c r="B215" t="str">
        <v>West Bengal</v>
      </c>
      <c r="C215" t="str">
        <f ca="1"/>
        <v>senior</v>
      </c>
      <c r="D215">
        <v>32000</v>
      </c>
      <c r="E215">
        <v>25.422209473269035</v>
      </c>
      <c r="F215" t="b">
        <v>0</v>
      </c>
      <c r="G215" t="str">
        <v>Diabetes</v>
      </c>
      <c r="H215" t="b">
        <v>0</v>
      </c>
      <c r="I215" t="b">
        <v>0</v>
      </c>
      <c r="J215" t="s">
        <v>1797</v>
      </c>
      <c r="K215" t="str">
        <v>East</v>
      </c>
      <c r="L215" t="str">
        <v>Private</v>
      </c>
      <c r="M215">
        <f ca="1">VLOOKUP(combined!A:A,'Patient Demographics'!A:F,6,)</f>
        <v>48</v>
      </c>
      <c r="N215">
        <v>0</v>
      </c>
      <c r="O215" t="str">
        <v>Bachelor's Degree</v>
      </c>
    </row>
    <row r="216" spans="1:15">
      <c r="A216" s="2" t="s">
        <v>326</v>
      </c>
      <c r="B216" t="str">
        <v>Uttar Pradesh</v>
      </c>
      <c r="C216" t="str">
        <f ca="1"/>
        <v>senior</v>
      </c>
      <c r="D216">
        <v>18000</v>
      </c>
      <c r="E216">
        <v>33.329125110465846</v>
      </c>
      <c r="F216" t="b">
        <v>1</v>
      </c>
      <c r="G216" t="str">
        <v>Childbirth</v>
      </c>
      <c r="H216" t="b">
        <v>1</v>
      </c>
      <c r="I216" t="b">
        <v>0</v>
      </c>
      <c r="J216" t="s">
        <v>1797</v>
      </c>
      <c r="K216" t="str">
        <v>North</v>
      </c>
      <c r="L216" t="str">
        <v>Private</v>
      </c>
      <c r="M216">
        <f ca="1">VLOOKUP(combined!A:A,'Patient Demographics'!A:F,6,)</f>
        <v>48</v>
      </c>
      <c r="N216">
        <v>0</v>
      </c>
      <c r="O216" t="str">
        <v>Master's Degree</v>
      </c>
    </row>
    <row r="217" spans="1:15">
      <c r="A217" s="2" t="s">
        <v>327</v>
      </c>
      <c r="B217" t="str">
        <v>Karnataka</v>
      </c>
      <c r="C217" t="str">
        <f ca="1"/>
        <v>Senior Adullt</v>
      </c>
      <c r="D217">
        <v>12000</v>
      </c>
      <c r="E217">
        <v>24.420354153003352</v>
      </c>
      <c r="F217" t="b">
        <v>0</v>
      </c>
      <c r="G217" t="str">
        <v>Appendicitis</v>
      </c>
      <c r="H217" t="b">
        <v>0</v>
      </c>
      <c r="I217" t="b">
        <v>0</v>
      </c>
      <c r="J217" t="s">
        <v>1685</v>
      </c>
      <c r="K217" t="str">
        <v>South</v>
      </c>
      <c r="L217" t="str">
        <v>Private</v>
      </c>
      <c r="M217">
        <f ca="1">VLOOKUP(combined!A:A,'Patient Demographics'!A:F,6,)</f>
        <v>42</v>
      </c>
      <c r="N217">
        <v>0</v>
      </c>
      <c r="O217" t="str">
        <v>PhD</v>
      </c>
    </row>
    <row r="218" spans="1:15">
      <c r="A218" s="2" t="s">
        <v>328</v>
      </c>
      <c r="B218" t="str">
        <v>Punjab</v>
      </c>
      <c r="C218" t="str">
        <f ca="1"/>
        <v>Young Adults</v>
      </c>
      <c r="D218">
        <v>2000</v>
      </c>
      <c r="E218">
        <v>32.38603330939435</v>
      </c>
      <c r="F218" t="b">
        <v>1</v>
      </c>
      <c r="G218" t="str">
        <v>Fractured Arm</v>
      </c>
      <c r="H218" t="b">
        <v>0</v>
      </c>
      <c r="I218" t="b">
        <v>1</v>
      </c>
      <c r="J218" t="s">
        <v>1683</v>
      </c>
      <c r="K218" t="str">
        <v>North</v>
      </c>
      <c r="L218" t="str">
        <v>Public</v>
      </c>
      <c r="M218">
        <f ca="1">VLOOKUP(combined!A:A,'Patient Demographics'!A:F,6,)</f>
        <v>33</v>
      </c>
      <c r="N218">
        <v>0</v>
      </c>
      <c r="O218" t="str">
        <v>Master's Degree</v>
      </c>
    </row>
    <row r="219" spans="1:15">
      <c r="A219" s="2" t="s">
        <v>329</v>
      </c>
      <c r="B219" t="str">
        <v>Karnataka</v>
      </c>
      <c r="C219" t="str">
        <f ca="1"/>
        <v>Senior Adullt</v>
      </c>
      <c r="D219">
        <v>10000</v>
      </c>
      <c r="E219">
        <v>26.083029094056986</v>
      </c>
      <c r="F219" t="b">
        <v>0</v>
      </c>
      <c r="G219" t="str">
        <v>Diabetes</v>
      </c>
      <c r="H219" t="b">
        <v>0</v>
      </c>
      <c r="I219" t="b">
        <v>0</v>
      </c>
      <c r="J219" t="s">
        <v>1683</v>
      </c>
      <c r="K219" t="str">
        <v>South</v>
      </c>
      <c r="L219" t="str">
        <v>Public</v>
      </c>
      <c r="M219">
        <f ca="1">VLOOKUP(combined!A:A,'Patient Demographics'!A:F,6,)</f>
        <v>38</v>
      </c>
      <c r="N219">
        <v>0</v>
      </c>
      <c r="O219" t="str">
        <v>School</v>
      </c>
    </row>
    <row r="220" spans="1:15">
      <c r="A220" s="2" t="s">
        <v>330</v>
      </c>
      <c r="B220" t="str">
        <v>West Bengal</v>
      </c>
      <c r="C220" t="str">
        <f ca="1"/>
        <v>Young Adults</v>
      </c>
      <c r="D220">
        <v>250000</v>
      </c>
      <c r="E220">
        <v>30.960332074529511</v>
      </c>
      <c r="F220" t="b">
        <v>1</v>
      </c>
      <c r="G220" t="str">
        <v>Osteoarthritis</v>
      </c>
      <c r="H220" t="b">
        <v>1</v>
      </c>
      <c r="I220" t="b">
        <v>0</v>
      </c>
      <c r="J220" t="s">
        <v>1679</v>
      </c>
      <c r="K220" t="str">
        <v>East</v>
      </c>
      <c r="L220" t="str">
        <v>Public</v>
      </c>
      <c r="M220">
        <f ca="1">VLOOKUP(combined!A:A,'Patient Demographics'!A:F,6,)</f>
        <v>32</v>
      </c>
      <c r="N220">
        <v>0</v>
      </c>
      <c r="O220" t="str">
        <v>School</v>
      </c>
    </row>
    <row r="221" spans="1:15">
      <c r="A221" s="2" t="s">
        <v>331</v>
      </c>
      <c r="B221" t="str">
        <v>Tamil Nadu</v>
      </c>
      <c r="C221" t="str">
        <f ca="1"/>
        <v>Senior Adullt</v>
      </c>
      <c r="D221">
        <v>36000</v>
      </c>
      <c r="E221">
        <v>30.572055785123968</v>
      </c>
      <c r="F221" t="b">
        <v>1</v>
      </c>
      <c r="G221" t="str">
        <v>Cancer</v>
      </c>
      <c r="H221" t="b">
        <v>0</v>
      </c>
      <c r="I221" t="b">
        <v>1</v>
      </c>
      <c r="J221" t="s">
        <v>1700</v>
      </c>
      <c r="K221" t="str">
        <v>South</v>
      </c>
      <c r="L221" t="str">
        <v>Public</v>
      </c>
      <c r="M221">
        <f ca="1">VLOOKUP(combined!A:A,'Patient Demographics'!A:F,6,)</f>
        <v>45</v>
      </c>
      <c r="N221">
        <v>0</v>
      </c>
      <c r="O221" t="str">
        <v>Master's Degree</v>
      </c>
    </row>
    <row r="222" spans="1:15">
      <c r="A222" s="2" t="s">
        <v>332</v>
      </c>
      <c r="B222" t="str">
        <v>Karnataka</v>
      </c>
      <c r="C222" t="str">
        <f ca="1"/>
        <v>Senior Adullt</v>
      </c>
      <c r="D222">
        <v>800</v>
      </c>
      <c r="E222">
        <v>22.854224520412394</v>
      </c>
      <c r="F222" t="b">
        <v>0</v>
      </c>
      <c r="G222" t="str">
        <v>Fractured Leg</v>
      </c>
      <c r="H222" t="b">
        <v>0</v>
      </c>
      <c r="I222" t="b">
        <v>0</v>
      </c>
      <c r="J222" t="s">
        <v>1685</v>
      </c>
      <c r="K222" t="str">
        <v>South</v>
      </c>
      <c r="L222" t="str">
        <v>Startup</v>
      </c>
      <c r="M222">
        <f ca="1">VLOOKUP(combined!A:A,'Patient Demographics'!A:F,6,)</f>
        <v>42</v>
      </c>
      <c r="N222">
        <v>0</v>
      </c>
      <c r="O222" t="str">
        <v>Post-graduate</v>
      </c>
    </row>
    <row r="223" spans="1:15">
      <c r="A223" s="2" t="s">
        <v>333</v>
      </c>
      <c r="B223" t="str">
        <v>West Bengal</v>
      </c>
      <c r="C223" t="str">
        <f ca="1"/>
        <v>Senior Adullt</v>
      </c>
      <c r="D223">
        <v>20000</v>
      </c>
      <c r="E223">
        <v>21.317117177319655</v>
      </c>
      <c r="F223" t="b">
        <v>0</v>
      </c>
      <c r="G223" t="str">
        <v>Appendicitis</v>
      </c>
      <c r="H223" t="b">
        <v>0</v>
      </c>
      <c r="I223" t="b">
        <v>0</v>
      </c>
      <c r="J223" t="s">
        <v>1683</v>
      </c>
      <c r="K223" t="str">
        <v>East</v>
      </c>
      <c r="L223" t="str">
        <v>Startup</v>
      </c>
      <c r="M223">
        <f ca="1">VLOOKUP(combined!A:A,'Patient Demographics'!A:F,6,)</f>
        <v>41</v>
      </c>
      <c r="N223">
        <v>0</v>
      </c>
      <c r="O223" t="str">
        <v>Master's Degree</v>
      </c>
    </row>
    <row r="224" spans="1:15">
      <c r="A224" s="2" t="s">
        <v>335</v>
      </c>
      <c r="B224" t="str">
        <v>West Bengal</v>
      </c>
      <c r="C224" t="str">
        <f ca="1"/>
        <v>senior</v>
      </c>
      <c r="D224">
        <v>250000</v>
      </c>
      <c r="E224">
        <v>24.488888888888891</v>
      </c>
      <c r="F224" t="b">
        <v>0</v>
      </c>
      <c r="G224" t="str">
        <v>Prostate Cancer</v>
      </c>
      <c r="H224" t="b">
        <v>0</v>
      </c>
      <c r="I224" t="b">
        <v>0</v>
      </c>
      <c r="J224" t="s">
        <v>1685</v>
      </c>
      <c r="K224" t="str">
        <v>East</v>
      </c>
      <c r="L224" t="str">
        <v>Public</v>
      </c>
      <c r="M224">
        <f ca="1">VLOOKUP(combined!A:A,'Patient Demographics'!A:F,6,)</f>
        <v>62</v>
      </c>
      <c r="N224">
        <v>0</v>
      </c>
      <c r="O224" t="str">
        <v>Master's Degree</v>
      </c>
    </row>
    <row r="225" spans="1:15">
      <c r="A225" s="2" t="s">
        <v>337</v>
      </c>
      <c r="B225" t="str">
        <v>Maharashtra</v>
      </c>
      <c r="C225" t="str">
        <f ca="1"/>
        <v>Senior Adullt</v>
      </c>
      <c r="D225">
        <v>32000</v>
      </c>
      <c r="E225">
        <v>22.653268442981691</v>
      </c>
      <c r="F225" t="b">
        <v>0</v>
      </c>
      <c r="G225" t="str">
        <v>Cancer</v>
      </c>
      <c r="H225" t="b">
        <v>0</v>
      </c>
      <c r="I225" t="b">
        <v>0</v>
      </c>
      <c r="J225" t="s">
        <v>1696</v>
      </c>
      <c r="K225" t="str">
        <v>West</v>
      </c>
      <c r="L225" t="str">
        <v>Public</v>
      </c>
      <c r="M225">
        <f ca="1">VLOOKUP(combined!A:A,'Patient Demographics'!A:F,6,)</f>
        <v>42</v>
      </c>
      <c r="N225">
        <v>0</v>
      </c>
      <c r="O225" t="str">
        <v>Bachelor's Degree</v>
      </c>
    </row>
    <row r="226" spans="1:15">
      <c r="A226" s="2" t="s">
        <v>338</v>
      </c>
      <c r="B226" t="str">
        <v>Uttar Pradesh</v>
      </c>
      <c r="C226" t="str">
        <f ca="1"/>
        <v>senior</v>
      </c>
      <c r="D226">
        <v>240000</v>
      </c>
      <c r="E226">
        <v>23.507740888557521</v>
      </c>
      <c r="F226" t="b">
        <v>0</v>
      </c>
      <c r="G226" t="str">
        <v>Allergic Reaction</v>
      </c>
      <c r="H226" t="b">
        <v>0</v>
      </c>
      <c r="I226" t="b">
        <v>0</v>
      </c>
      <c r="J226" t="s">
        <v>1696</v>
      </c>
      <c r="K226" t="str">
        <v>North</v>
      </c>
      <c r="L226" t="str">
        <v>Public</v>
      </c>
      <c r="M226">
        <f ca="1">VLOOKUP(combined!A:A,'Patient Demographics'!A:F,6,)</f>
        <v>53</v>
      </c>
      <c r="N226">
        <v>0</v>
      </c>
      <c r="O226" t="str">
        <v>Bachelor's Degree</v>
      </c>
    </row>
    <row r="227" spans="1:15">
      <c r="A227" s="2" t="s">
        <v>339</v>
      </c>
      <c r="B227" t="str">
        <v>Kerala</v>
      </c>
      <c r="C227" t="str">
        <f ca="1"/>
        <v>senior</v>
      </c>
      <c r="D227">
        <v>20000</v>
      </c>
      <c r="E227">
        <v>31.268590124925641</v>
      </c>
      <c r="F227" t="b">
        <v>1</v>
      </c>
      <c r="G227" t="str">
        <v>Heart Disease</v>
      </c>
      <c r="H227" t="b">
        <v>1</v>
      </c>
      <c r="I227" t="b">
        <v>1</v>
      </c>
      <c r="J227" t="s">
        <v>1683</v>
      </c>
      <c r="K227" t="str">
        <v>South</v>
      </c>
      <c r="L227" t="str">
        <v>Public</v>
      </c>
      <c r="M227">
        <f ca="1">VLOOKUP(combined!A:A,'Patient Demographics'!A:F,6,)</f>
        <v>53</v>
      </c>
      <c r="N227">
        <v>0</v>
      </c>
      <c r="O227" t="str">
        <v>School</v>
      </c>
    </row>
    <row r="228" spans="1:15">
      <c r="A228" s="2" t="s">
        <v>340</v>
      </c>
      <c r="B228" t="str">
        <v>Kerala</v>
      </c>
      <c r="C228" t="str">
        <f ca="1"/>
        <v>senior</v>
      </c>
      <c r="D228">
        <v>500</v>
      </c>
      <c r="E228">
        <v>25.066666666666666</v>
      </c>
      <c r="F228" t="b">
        <v>0</v>
      </c>
      <c r="G228" t="str">
        <v>Prostate Cancer</v>
      </c>
      <c r="H228" t="b">
        <v>0</v>
      </c>
      <c r="I228" t="b">
        <v>0</v>
      </c>
      <c r="J228" t="s">
        <v>1696</v>
      </c>
      <c r="K228" t="str">
        <v>South</v>
      </c>
      <c r="L228" t="str">
        <v>Private</v>
      </c>
      <c r="M228">
        <f ca="1">VLOOKUP(combined!A:A,'Patient Demographics'!A:F,6,)</f>
        <v>62</v>
      </c>
      <c r="N228">
        <v>0</v>
      </c>
      <c r="O228" t="str">
        <v>PhD</v>
      </c>
    </row>
    <row r="229" spans="1:15">
      <c r="A229" s="2" t="s">
        <v>342</v>
      </c>
      <c r="B229" t="str">
        <v>Gujarat</v>
      </c>
      <c r="C229" t="str">
        <f ca="1"/>
        <v>Young Adults</v>
      </c>
      <c r="D229">
        <v>40000</v>
      </c>
      <c r="E229">
        <v>28.360351528307834</v>
      </c>
      <c r="F229" t="b">
        <v>1</v>
      </c>
      <c r="G229" t="str">
        <v>Cancer</v>
      </c>
      <c r="H229" t="b">
        <v>0</v>
      </c>
      <c r="I229" t="b">
        <v>1</v>
      </c>
      <c r="J229" t="s">
        <v>1683</v>
      </c>
      <c r="K229" t="str">
        <v>West</v>
      </c>
      <c r="L229" t="str">
        <v>Public</v>
      </c>
      <c r="M229">
        <f ca="1">VLOOKUP(combined!A:A,'Patient Demographics'!A:F,6,)</f>
        <v>34</v>
      </c>
      <c r="N229">
        <v>0</v>
      </c>
      <c r="O229" t="str">
        <v>School</v>
      </c>
    </row>
    <row r="230" spans="1:15">
      <c r="A230" s="2" t="s">
        <v>343</v>
      </c>
      <c r="B230" t="str">
        <v>Punjab</v>
      </c>
      <c r="C230" t="str">
        <f ca="1"/>
        <v>senior</v>
      </c>
      <c r="D230">
        <v>15000</v>
      </c>
      <c r="E230">
        <v>22.093170054286073</v>
      </c>
      <c r="F230" t="b">
        <v>0</v>
      </c>
      <c r="G230" t="str">
        <v>Fractured Leg</v>
      </c>
      <c r="H230" t="b">
        <v>0</v>
      </c>
      <c r="I230" t="b">
        <v>0</v>
      </c>
      <c r="J230" t="s">
        <v>1696</v>
      </c>
      <c r="K230" t="str">
        <v>North</v>
      </c>
      <c r="L230" t="str">
        <v>Public</v>
      </c>
      <c r="M230">
        <f ca="1">VLOOKUP(combined!A:A,'Patient Demographics'!A:F,6,)</f>
        <v>48</v>
      </c>
      <c r="N230">
        <v>0</v>
      </c>
      <c r="O230" t="str">
        <v>School</v>
      </c>
    </row>
    <row r="231" spans="1:15">
      <c r="A231" s="2" t="s">
        <v>345</v>
      </c>
      <c r="B231" t="str">
        <v>Gujarat</v>
      </c>
      <c r="C231" t="str">
        <f ca="1"/>
        <v>Super Adults</v>
      </c>
      <c r="D231">
        <v>40000</v>
      </c>
      <c r="E231">
        <v>30.014274140658149</v>
      </c>
      <c r="F231" t="b">
        <v>1</v>
      </c>
      <c r="G231" t="str">
        <v>Respiratory Infection</v>
      </c>
      <c r="H231" t="b">
        <v>1</v>
      </c>
      <c r="I231" t="b">
        <v>0</v>
      </c>
      <c r="J231" t="s">
        <v>1797</v>
      </c>
      <c r="K231" t="str">
        <v>West</v>
      </c>
      <c r="L231" t="str">
        <v>Private</v>
      </c>
      <c r="M231">
        <f ca="1">VLOOKUP(combined!A:A,'Patient Demographics'!A:F,6,)</f>
        <v>73</v>
      </c>
      <c r="N231">
        <v>0</v>
      </c>
      <c r="O231" t="str">
        <v>Master's Degree</v>
      </c>
    </row>
    <row r="232" spans="1:15">
      <c r="A232" s="2" t="s">
        <v>346</v>
      </c>
      <c r="B232" t="str">
        <v>Gujarat</v>
      </c>
      <c r="C232" t="str">
        <f ca="1"/>
        <v>Senior Adullt</v>
      </c>
      <c r="D232">
        <v>32000</v>
      </c>
      <c r="E232">
        <v>33.087076783025807</v>
      </c>
      <c r="F232" t="b">
        <v>1</v>
      </c>
      <c r="G232" t="str">
        <v>Hypertension</v>
      </c>
      <c r="H232" t="b">
        <v>1</v>
      </c>
      <c r="I232" t="b">
        <v>0</v>
      </c>
      <c r="J232" t="s">
        <v>1683</v>
      </c>
      <c r="K232" t="str">
        <v>West</v>
      </c>
      <c r="L232" t="str">
        <v>Private</v>
      </c>
      <c r="M232">
        <f ca="1">VLOOKUP(combined!A:A,'Patient Demographics'!A:F,6,)</f>
        <v>38</v>
      </c>
      <c r="N232">
        <v>0</v>
      </c>
      <c r="O232" t="str">
        <v>Bachelor's Degree</v>
      </c>
    </row>
    <row r="233" spans="1:15">
      <c r="A233" s="2" t="s">
        <v>347</v>
      </c>
      <c r="B233" t="str">
        <v>Gujarat</v>
      </c>
      <c r="C233" t="str">
        <f ca="1"/>
        <v>senior</v>
      </c>
      <c r="D233">
        <v>500</v>
      </c>
      <c r="E233">
        <v>32.720526227019732</v>
      </c>
      <c r="F233" t="b">
        <v>1</v>
      </c>
      <c r="G233" t="str">
        <v>Heart Disease</v>
      </c>
      <c r="H233" t="b">
        <v>1</v>
      </c>
      <c r="I233" t="b">
        <v>0</v>
      </c>
      <c r="J233" t="s">
        <v>1797</v>
      </c>
      <c r="K233" t="str">
        <v>West</v>
      </c>
      <c r="L233" t="str">
        <v>Startup</v>
      </c>
      <c r="M233">
        <f ca="1">VLOOKUP(combined!A:A,'Patient Demographics'!A:F,6,)</f>
        <v>62</v>
      </c>
      <c r="N233">
        <v>0</v>
      </c>
      <c r="O233" t="str">
        <v>Post-graduate</v>
      </c>
    </row>
    <row r="234" spans="1:15">
      <c r="A234" s="2" t="s">
        <v>348</v>
      </c>
      <c r="B234" t="str">
        <v>Tamil Nadu</v>
      </c>
      <c r="C234" t="str">
        <f ca="1"/>
        <v>Senior Adullt</v>
      </c>
      <c r="D234">
        <v>16000</v>
      </c>
      <c r="E234">
        <v>22.382812499999993</v>
      </c>
      <c r="F234" t="b">
        <v>0</v>
      </c>
      <c r="G234" t="str">
        <v>Fractured Arm</v>
      </c>
      <c r="H234" t="b">
        <v>0</v>
      </c>
      <c r="I234" t="b">
        <v>0</v>
      </c>
      <c r="J234" t="s">
        <v>1679</v>
      </c>
      <c r="K234" t="str">
        <v>South</v>
      </c>
      <c r="L234" t="str">
        <v>None</v>
      </c>
      <c r="M234">
        <f ca="1">VLOOKUP(combined!A:A,'Patient Demographics'!A:F,6,)</f>
        <v>42</v>
      </c>
      <c r="N234">
        <v>0</v>
      </c>
      <c r="O234" t="str">
        <v>Uneducated</v>
      </c>
    </row>
    <row r="235" spans="1:15">
      <c r="A235" s="2" t="s">
        <v>349</v>
      </c>
      <c r="B235" t="str">
        <v>Uttar Pradesh</v>
      </c>
      <c r="C235" t="str">
        <f ca="1"/>
        <v>Young Adults</v>
      </c>
      <c r="D235">
        <v>500</v>
      </c>
      <c r="E235">
        <v>34.349173553719012</v>
      </c>
      <c r="F235" t="b">
        <v>1</v>
      </c>
      <c r="G235" t="str">
        <v>Heart Disease</v>
      </c>
      <c r="H235" t="b">
        <v>1</v>
      </c>
      <c r="I235" t="b">
        <v>0</v>
      </c>
      <c r="J235" t="s">
        <v>1683</v>
      </c>
      <c r="K235" t="str">
        <v>North</v>
      </c>
      <c r="L235" t="str">
        <v>Private</v>
      </c>
      <c r="M235">
        <f ca="1">VLOOKUP(combined!A:A,'Patient Demographics'!A:F,6,)</f>
        <v>30</v>
      </c>
      <c r="N235">
        <v>0</v>
      </c>
      <c r="O235" t="str">
        <v>Bachelor's Degree</v>
      </c>
    </row>
    <row r="236" spans="1:15">
      <c r="A236" s="2" t="s">
        <v>350</v>
      </c>
      <c r="B236" t="str">
        <v>West Bengal</v>
      </c>
      <c r="C236" t="str">
        <f ca="1"/>
        <v>Senior Adullt</v>
      </c>
      <c r="D236">
        <v>60000</v>
      </c>
      <c r="E236">
        <v>29.937518794480265</v>
      </c>
      <c r="F236" t="b">
        <v>1</v>
      </c>
      <c r="G236" t="str">
        <v>Diabetes</v>
      </c>
      <c r="H236" t="b">
        <v>1</v>
      </c>
      <c r="I236" t="b">
        <v>0</v>
      </c>
      <c r="J236" t="s">
        <v>1685</v>
      </c>
      <c r="K236" t="str">
        <v>East</v>
      </c>
      <c r="L236" t="str">
        <v>Startup</v>
      </c>
      <c r="M236">
        <f ca="1">VLOOKUP(combined!A:A,'Patient Demographics'!A:F,6,)</f>
        <v>38</v>
      </c>
      <c r="N236">
        <v>0</v>
      </c>
      <c r="O236" t="str">
        <v>Master's Degree</v>
      </c>
    </row>
    <row r="237" spans="1:15">
      <c r="A237" s="2" t="s">
        <v>351</v>
      </c>
      <c r="B237" t="str">
        <v>Gujarat</v>
      </c>
      <c r="C237" t="str">
        <f ca="1"/>
        <v>Super Adults</v>
      </c>
      <c r="D237">
        <v>800</v>
      </c>
      <c r="E237">
        <v>20.353798126951091</v>
      </c>
      <c r="F237" t="b">
        <v>0</v>
      </c>
      <c r="G237" t="str">
        <v>Childbirth</v>
      </c>
      <c r="H237" t="b">
        <v>0</v>
      </c>
      <c r="I237" t="b">
        <v>0</v>
      </c>
      <c r="J237" t="s">
        <v>1797</v>
      </c>
      <c r="K237" t="str">
        <v>West</v>
      </c>
      <c r="L237" t="str">
        <v>Public</v>
      </c>
      <c r="M237">
        <f ca="1">VLOOKUP(combined!A:A,'Patient Demographics'!A:F,6,)</f>
        <v>82</v>
      </c>
      <c r="N237">
        <v>0</v>
      </c>
      <c r="O237" t="str">
        <v>School</v>
      </c>
    </row>
    <row r="238" spans="1:15">
      <c r="A238" s="2" t="s">
        <v>352</v>
      </c>
      <c r="B238" t="str">
        <v>Gujarat</v>
      </c>
      <c r="C238" t="str">
        <f ca="1"/>
        <v>Super Adults</v>
      </c>
      <c r="D238">
        <v>30000</v>
      </c>
      <c r="E238">
        <v>34.566567647853084</v>
      </c>
      <c r="F238" t="b">
        <v>1</v>
      </c>
      <c r="G238" t="str">
        <v>Prostate Cancer</v>
      </c>
      <c r="H238" t="b">
        <v>0</v>
      </c>
      <c r="I238" t="b">
        <v>1</v>
      </c>
      <c r="J238" t="s">
        <v>1700</v>
      </c>
      <c r="K238" t="str">
        <v>West</v>
      </c>
      <c r="L238" t="str">
        <v>Private</v>
      </c>
      <c r="M238">
        <f ca="1">VLOOKUP(combined!A:A,'Patient Demographics'!A:F,6,)</f>
        <v>68</v>
      </c>
      <c r="N238">
        <v>0</v>
      </c>
      <c r="O238" t="str">
        <v>Master's Degree</v>
      </c>
    </row>
    <row r="239" spans="1:15">
      <c r="A239" s="2" t="s">
        <v>353</v>
      </c>
      <c r="B239" t="str">
        <v>Uttar Pradesh</v>
      </c>
      <c r="C239" t="str">
        <f ca="1"/>
        <v>Senior Adullt</v>
      </c>
      <c r="D239">
        <v>40000</v>
      </c>
      <c r="E239">
        <v>30.128928559214803</v>
      </c>
      <c r="F239" t="b">
        <v>1</v>
      </c>
      <c r="G239" t="str">
        <v>Stroke</v>
      </c>
      <c r="H239" t="b">
        <v>0</v>
      </c>
      <c r="I239" t="b">
        <v>1</v>
      </c>
      <c r="J239" t="s">
        <v>1700</v>
      </c>
      <c r="K239" t="str">
        <v>North</v>
      </c>
      <c r="L239" t="str">
        <v>Public</v>
      </c>
      <c r="M239">
        <f ca="1">VLOOKUP(combined!A:A,'Patient Demographics'!A:F,6,)</f>
        <v>41</v>
      </c>
      <c r="N239">
        <v>0</v>
      </c>
      <c r="O239" t="str">
        <v>School</v>
      </c>
    </row>
    <row r="240" spans="1:15">
      <c r="A240" s="2" t="s">
        <v>354</v>
      </c>
      <c r="B240" t="str">
        <v>West Bengal</v>
      </c>
      <c r="C240" t="str">
        <f ca="1"/>
        <v>Senior Adullt</v>
      </c>
      <c r="D240">
        <v>18000</v>
      </c>
      <c r="E240">
        <v>21.898533491874751</v>
      </c>
      <c r="F240" t="b">
        <v>0</v>
      </c>
      <c r="G240" t="str">
        <v>Kidney Stones</v>
      </c>
      <c r="H240" t="b">
        <v>0</v>
      </c>
      <c r="I240" t="b">
        <v>0</v>
      </c>
      <c r="J240" t="s">
        <v>1683</v>
      </c>
      <c r="K240" t="str">
        <v>East</v>
      </c>
      <c r="L240" t="str">
        <v>Public</v>
      </c>
      <c r="M240">
        <f ca="1">VLOOKUP(combined!A:A,'Patient Demographics'!A:F,6,)</f>
        <v>38</v>
      </c>
      <c r="N240">
        <v>0</v>
      </c>
      <c r="O240" t="str">
        <v>Master's Degree</v>
      </c>
    </row>
    <row r="241" spans="1:15">
      <c r="A241" s="2" t="s">
        <v>355</v>
      </c>
      <c r="B241" t="str">
        <v>Gujarat</v>
      </c>
      <c r="C241" t="str">
        <f ca="1"/>
        <v>Young Adults</v>
      </c>
      <c r="D241">
        <v>40000</v>
      </c>
      <c r="E241">
        <v>26.040662011496469</v>
      </c>
      <c r="F241" t="b">
        <v>0</v>
      </c>
      <c r="G241" t="str">
        <v>Childbirth</v>
      </c>
      <c r="H241" t="b">
        <v>0</v>
      </c>
      <c r="I241" t="b">
        <v>0</v>
      </c>
      <c r="J241" t="s">
        <v>1683</v>
      </c>
      <c r="K241" t="str">
        <v>West</v>
      </c>
      <c r="L241" t="str">
        <v>Public</v>
      </c>
      <c r="M241">
        <f ca="1">VLOOKUP(combined!A:A,'Patient Demographics'!A:F,6,)</f>
        <v>32</v>
      </c>
      <c r="N241">
        <v>0</v>
      </c>
      <c r="O241" t="str">
        <v>Master's Degree</v>
      </c>
    </row>
    <row r="242" spans="1:15">
      <c r="A242" s="2" t="s">
        <v>356</v>
      </c>
      <c r="B242" t="str">
        <v>Gujarat</v>
      </c>
      <c r="C242" t="str">
        <f ca="1"/>
        <v>Super Adults</v>
      </c>
      <c r="D242">
        <v>16000</v>
      </c>
      <c r="E242">
        <v>31.368227731864103</v>
      </c>
      <c r="F242" t="b">
        <v>1</v>
      </c>
      <c r="G242" t="str">
        <v>Kidney Stones</v>
      </c>
      <c r="H242" t="b">
        <v>0</v>
      </c>
      <c r="I242" t="b">
        <v>1</v>
      </c>
      <c r="J242" t="s">
        <v>1679</v>
      </c>
      <c r="K242" t="str">
        <v>West</v>
      </c>
      <c r="L242" t="str">
        <v>Private</v>
      </c>
      <c r="M242">
        <f ca="1">VLOOKUP(combined!A:A,'Patient Demographics'!A:F,6,)</f>
        <v>73</v>
      </c>
      <c r="N242">
        <v>0</v>
      </c>
      <c r="O242" t="str">
        <v>Post-graduate</v>
      </c>
    </row>
    <row r="243" spans="1:15">
      <c r="A243" s="2" t="s">
        <v>357</v>
      </c>
      <c r="B243" t="str">
        <v>West Bengal</v>
      </c>
      <c r="C243" t="str">
        <f ca="1"/>
        <v>senior</v>
      </c>
      <c r="D243">
        <v>500</v>
      </c>
      <c r="E243">
        <v>29.213238496153291</v>
      </c>
      <c r="F243" t="b">
        <v>1</v>
      </c>
      <c r="G243" t="str">
        <v>Diabetes</v>
      </c>
      <c r="H243" t="b">
        <v>0</v>
      </c>
      <c r="I243" t="b">
        <v>1</v>
      </c>
      <c r="J243" t="s">
        <v>1685</v>
      </c>
      <c r="K243" t="str">
        <v>East</v>
      </c>
      <c r="L243" t="str">
        <v>Private</v>
      </c>
      <c r="M243">
        <f ca="1">VLOOKUP(combined!A:A,'Patient Demographics'!A:F,6,)</f>
        <v>58</v>
      </c>
      <c r="N243">
        <v>0</v>
      </c>
      <c r="O243" t="str">
        <v>Master's Degree</v>
      </c>
    </row>
    <row r="244" spans="1:15">
      <c r="A244" s="2" t="s">
        <v>358</v>
      </c>
      <c r="B244" t="str">
        <v>Maharashtra</v>
      </c>
      <c r="C244" t="str">
        <f ca="1"/>
        <v>Young Adults</v>
      </c>
      <c r="D244">
        <v>16000</v>
      </c>
      <c r="E244">
        <v>21.592393671069821</v>
      </c>
      <c r="F244" t="b">
        <v>0</v>
      </c>
      <c r="G244" t="str">
        <v>Fractured Leg</v>
      </c>
      <c r="H244" t="b">
        <v>0</v>
      </c>
      <c r="I244" t="b">
        <v>0</v>
      </c>
      <c r="J244" t="s">
        <v>1685</v>
      </c>
      <c r="K244" t="str">
        <v>West</v>
      </c>
      <c r="L244" t="str">
        <v>Public</v>
      </c>
      <c r="M244">
        <f ca="1">VLOOKUP(combined!A:A,'Patient Demographics'!A:F,6,)</f>
        <v>33</v>
      </c>
      <c r="N244">
        <v>0</v>
      </c>
      <c r="O244" t="str">
        <v>Master's Degree</v>
      </c>
    </row>
    <row r="245" spans="1:15">
      <c r="A245" s="2" t="s">
        <v>359</v>
      </c>
      <c r="B245" t="str">
        <v>Punjab</v>
      </c>
      <c r="C245" t="str">
        <f ca="1"/>
        <v>senior</v>
      </c>
      <c r="D245">
        <v>12000</v>
      </c>
      <c r="E245">
        <v>28.70259635044944</v>
      </c>
      <c r="F245" t="b">
        <v>1</v>
      </c>
      <c r="G245" t="str">
        <v>Stroke</v>
      </c>
      <c r="H245" t="b">
        <v>1</v>
      </c>
      <c r="I245" t="b">
        <v>1</v>
      </c>
      <c r="J245" t="s">
        <v>1797</v>
      </c>
      <c r="K245" t="str">
        <v>North</v>
      </c>
      <c r="L245" t="str">
        <v>Public</v>
      </c>
      <c r="M245">
        <f ca="1">VLOOKUP(combined!A:A,'Patient Demographics'!A:F,6,)</f>
        <v>58</v>
      </c>
      <c r="N245">
        <v>0</v>
      </c>
      <c r="O245" t="str">
        <v>School</v>
      </c>
    </row>
    <row r="246" spans="1:15">
      <c r="A246" s="2" t="s">
        <v>361</v>
      </c>
      <c r="B246" t="str">
        <v>Tamil Nadu</v>
      </c>
      <c r="C246" t="str">
        <f ca="1"/>
        <v>senior</v>
      </c>
      <c r="D246">
        <v>40000</v>
      </c>
      <c r="E246">
        <v>24.557752341311129</v>
      </c>
      <c r="F246" t="b">
        <v>0</v>
      </c>
      <c r="G246" t="str">
        <v>Appendicitis</v>
      </c>
      <c r="H246" t="b">
        <v>0</v>
      </c>
      <c r="I246" t="b">
        <v>0</v>
      </c>
      <c r="J246" t="s">
        <v>1700</v>
      </c>
      <c r="K246" t="str">
        <v>South</v>
      </c>
      <c r="L246" t="str">
        <v>None</v>
      </c>
      <c r="M246">
        <f ca="1">VLOOKUP(combined!A:A,'Patient Demographics'!A:F,6,)</f>
        <v>53</v>
      </c>
      <c r="N246">
        <v>0</v>
      </c>
      <c r="O246" t="str">
        <v>High School</v>
      </c>
    </row>
    <row r="247" spans="1:15">
      <c r="A247" s="2" t="s">
        <v>362</v>
      </c>
      <c r="B247" t="str">
        <v>Punjab</v>
      </c>
      <c r="C247" t="str">
        <f ca="1"/>
        <v>senior</v>
      </c>
      <c r="D247">
        <v>200000</v>
      </c>
      <c r="E247">
        <v>28.353057199211044</v>
      </c>
      <c r="F247" t="b">
        <v>1</v>
      </c>
      <c r="G247" t="str">
        <v>Appendicitis</v>
      </c>
      <c r="H247" t="b">
        <v>1</v>
      </c>
      <c r="I247" t="b">
        <v>1</v>
      </c>
      <c r="J247" t="s">
        <v>1679</v>
      </c>
      <c r="K247" t="str">
        <v>North</v>
      </c>
      <c r="L247" t="str">
        <v>Startup</v>
      </c>
      <c r="M247">
        <f ca="1">VLOOKUP(combined!A:A,'Patient Demographics'!A:F,6,)</f>
        <v>58</v>
      </c>
      <c r="N247">
        <v>0</v>
      </c>
      <c r="O247" t="str">
        <v>Master's Degree</v>
      </c>
    </row>
    <row r="248" spans="1:15">
      <c r="A248" s="2" t="s">
        <v>363</v>
      </c>
      <c r="B248" t="str">
        <v>West Bengal</v>
      </c>
      <c r="C248" t="str">
        <f ca="1"/>
        <v>Super Adults</v>
      </c>
      <c r="D248">
        <v>30000</v>
      </c>
      <c r="E248">
        <v>29.937116623587048</v>
      </c>
      <c r="F248" t="b">
        <v>1</v>
      </c>
      <c r="G248" t="str">
        <v>Heart Disease</v>
      </c>
      <c r="H248" t="b">
        <v>1</v>
      </c>
      <c r="I248" t="b">
        <v>0</v>
      </c>
      <c r="J248" t="s">
        <v>1685</v>
      </c>
      <c r="K248" t="str">
        <v>East</v>
      </c>
      <c r="L248" t="str">
        <v>Private</v>
      </c>
      <c r="M248">
        <f ca="1">VLOOKUP(combined!A:A,'Patient Demographics'!A:F,6,)</f>
        <v>68</v>
      </c>
      <c r="N248">
        <v>0</v>
      </c>
      <c r="O248" t="str">
        <v>Master's Degree</v>
      </c>
    </row>
    <row r="249" spans="1:15">
      <c r="A249" s="2" t="s">
        <v>364</v>
      </c>
      <c r="B249" t="str">
        <v>Karnataka</v>
      </c>
      <c r="C249" t="str">
        <f ca="1"/>
        <v>senior</v>
      </c>
      <c r="D249">
        <v>60000</v>
      </c>
      <c r="E249">
        <v>29.7264739229025</v>
      </c>
      <c r="F249" t="b">
        <v>1</v>
      </c>
      <c r="G249" t="str">
        <v>Heart Attack</v>
      </c>
      <c r="H249" t="b">
        <v>1</v>
      </c>
      <c r="I249" t="b">
        <v>0</v>
      </c>
      <c r="J249" t="s">
        <v>1797</v>
      </c>
      <c r="K249" t="str">
        <v>South</v>
      </c>
      <c r="L249" t="str">
        <v>Public</v>
      </c>
      <c r="M249">
        <f ca="1">VLOOKUP(combined!A:A,'Patient Demographics'!A:F,6,)</f>
        <v>58</v>
      </c>
      <c r="N249">
        <v>0</v>
      </c>
      <c r="O249" t="str">
        <v>Bachelor's Degree</v>
      </c>
    </row>
    <row r="250" spans="1:15">
      <c r="A250" s="2" t="s">
        <v>365</v>
      </c>
      <c r="B250" t="str">
        <v>Uttar Pradesh</v>
      </c>
      <c r="C250" t="str">
        <f ca="1"/>
        <v>senior</v>
      </c>
      <c r="D250">
        <v>800</v>
      </c>
      <c r="E250">
        <v>33.682733213455549</v>
      </c>
      <c r="F250" t="b">
        <v>1</v>
      </c>
      <c r="G250" t="str">
        <v>Kidney Stones</v>
      </c>
      <c r="H250" t="b">
        <v>1</v>
      </c>
      <c r="I250" t="b">
        <v>0</v>
      </c>
      <c r="J250" t="s">
        <v>1685</v>
      </c>
      <c r="K250" t="str">
        <v>North</v>
      </c>
      <c r="L250" t="str">
        <v>Public</v>
      </c>
      <c r="M250">
        <f ca="1">VLOOKUP(combined!A:A,'Patient Demographics'!A:F,6,)</f>
        <v>62</v>
      </c>
      <c r="N250">
        <v>0</v>
      </c>
      <c r="O250" t="str">
        <v>School</v>
      </c>
    </row>
    <row r="251" spans="1:15">
      <c r="A251" s="2" t="s">
        <v>366</v>
      </c>
      <c r="B251" t="str">
        <v>West Bengal</v>
      </c>
      <c r="C251" t="str">
        <f ca="1"/>
        <v>Senior Adullt</v>
      </c>
      <c r="D251">
        <v>500</v>
      </c>
      <c r="E251">
        <v>24.499540863177231</v>
      </c>
      <c r="F251" t="b">
        <v>0</v>
      </c>
      <c r="G251" t="str">
        <v>Allergic Reaction</v>
      </c>
      <c r="H251" t="b">
        <v>0</v>
      </c>
      <c r="I251" t="b">
        <v>0</v>
      </c>
      <c r="J251" t="s">
        <v>1696</v>
      </c>
      <c r="K251" t="str">
        <v>East</v>
      </c>
      <c r="L251" t="str">
        <v>Public</v>
      </c>
      <c r="M251">
        <f ca="1">VLOOKUP(combined!A:A,'Patient Demographics'!A:F,6,)</f>
        <v>41</v>
      </c>
      <c r="N251">
        <v>0</v>
      </c>
      <c r="O251" t="str">
        <v>School</v>
      </c>
    </row>
    <row r="252" spans="1:15">
      <c r="A252" s="2" t="s">
        <v>367</v>
      </c>
      <c r="B252" t="str">
        <v>Tamil Nadu</v>
      </c>
      <c r="C252" t="str">
        <f ca="1"/>
        <v>Senior Adullt</v>
      </c>
      <c r="D252">
        <v>24000</v>
      </c>
      <c r="E252">
        <v>25.91087240528379</v>
      </c>
      <c r="F252" t="b">
        <v>0</v>
      </c>
      <c r="G252" t="str">
        <v>Allergic Reaction</v>
      </c>
      <c r="H252" t="b">
        <v>0</v>
      </c>
      <c r="I252" t="b">
        <v>0</v>
      </c>
      <c r="J252" t="s">
        <v>1696</v>
      </c>
      <c r="K252" t="str">
        <v>South</v>
      </c>
      <c r="L252" t="str">
        <v>Private</v>
      </c>
      <c r="M252">
        <f ca="1">VLOOKUP(combined!A:A,'Patient Demographics'!A:F,6,)</f>
        <v>42</v>
      </c>
      <c r="N252">
        <v>0</v>
      </c>
      <c r="O252" t="str">
        <v>Master's Degree</v>
      </c>
    </row>
    <row r="253" spans="1:15">
      <c r="A253" s="2" t="s">
        <v>368</v>
      </c>
      <c r="B253" t="str">
        <v>West Bengal</v>
      </c>
      <c r="C253" t="str">
        <f ca="1"/>
        <v>Senior Adullt</v>
      </c>
      <c r="D253">
        <v>60000</v>
      </c>
      <c r="E253">
        <v>21.918540545958766</v>
      </c>
      <c r="F253" t="b">
        <v>0</v>
      </c>
      <c r="G253" t="str">
        <v>Diabetes</v>
      </c>
      <c r="H253" t="b">
        <v>0</v>
      </c>
      <c r="I253" t="b">
        <v>0</v>
      </c>
      <c r="J253" t="s">
        <v>1679</v>
      </c>
      <c r="K253" t="str">
        <v>East</v>
      </c>
      <c r="L253" t="str">
        <v>Startup</v>
      </c>
      <c r="M253">
        <f ca="1">VLOOKUP(combined!A:A,'Patient Demographics'!A:F,6,)</f>
        <v>38</v>
      </c>
      <c r="N253">
        <v>0</v>
      </c>
      <c r="O253" t="str">
        <v>Bachelor's Degree</v>
      </c>
    </row>
    <row r="254" spans="1:15">
      <c r="A254" s="2" t="s">
        <v>369</v>
      </c>
      <c r="B254" t="str">
        <v>Uttar Pradesh</v>
      </c>
      <c r="C254" t="str">
        <f ca="1"/>
        <v>Young Adults</v>
      </c>
      <c r="D254">
        <v>30000</v>
      </c>
      <c r="E254">
        <v>31.294765840220389</v>
      </c>
      <c r="F254" t="b">
        <v>1</v>
      </c>
      <c r="G254" t="str">
        <v>Stroke</v>
      </c>
      <c r="H254" t="b">
        <v>1</v>
      </c>
      <c r="I254" t="b">
        <v>0</v>
      </c>
      <c r="J254" t="s">
        <v>1683</v>
      </c>
      <c r="K254" t="str">
        <v>North</v>
      </c>
      <c r="L254" t="str">
        <v>Private</v>
      </c>
      <c r="M254">
        <f ca="1">VLOOKUP(combined!A:A,'Patient Demographics'!A:F,6,)</f>
        <v>28</v>
      </c>
      <c r="N254">
        <v>0</v>
      </c>
      <c r="O254" t="str">
        <v>Post-graduate</v>
      </c>
    </row>
    <row r="255" spans="1:15">
      <c r="A255" s="2" t="s">
        <v>371</v>
      </c>
      <c r="B255" t="str">
        <v>Gujarat</v>
      </c>
      <c r="C255" t="str">
        <f ca="1"/>
        <v>senior</v>
      </c>
      <c r="D255">
        <v>40000</v>
      </c>
      <c r="E255">
        <v>21.852877808556482</v>
      </c>
      <c r="F255" t="b">
        <v>0</v>
      </c>
      <c r="G255" t="str">
        <v>Allergic Reaction</v>
      </c>
      <c r="H255" t="b">
        <v>0</v>
      </c>
      <c r="I255" t="b">
        <v>0</v>
      </c>
      <c r="J255" t="s">
        <v>1685</v>
      </c>
      <c r="K255" t="str">
        <v>West</v>
      </c>
      <c r="L255" t="str">
        <v>Private</v>
      </c>
      <c r="M255">
        <f ca="1">VLOOKUP(combined!A:A,'Patient Demographics'!A:F,6,)</f>
        <v>48</v>
      </c>
      <c r="N255">
        <v>0</v>
      </c>
      <c r="O255" t="str">
        <v>Master's Degree</v>
      </c>
    </row>
    <row r="256" spans="1:15">
      <c r="A256" s="2" t="s">
        <v>372</v>
      </c>
      <c r="B256" t="str">
        <v>Karnataka</v>
      </c>
      <c r="C256" t="str">
        <f ca="1"/>
        <v>Senior Adullt</v>
      </c>
      <c r="D256">
        <v>200000</v>
      </c>
      <c r="E256">
        <v>29.615950206901271</v>
      </c>
      <c r="F256" t="b">
        <v>1</v>
      </c>
      <c r="G256" t="str">
        <v>Heart Attack</v>
      </c>
      <c r="H256" t="b">
        <v>1</v>
      </c>
      <c r="I256" t="b">
        <v>0</v>
      </c>
      <c r="J256" t="s">
        <v>1683</v>
      </c>
      <c r="K256" t="str">
        <v>South</v>
      </c>
      <c r="L256" t="str">
        <v>Public</v>
      </c>
      <c r="M256">
        <f ca="1">VLOOKUP(combined!A:A,'Patient Demographics'!A:F,6,)</f>
        <v>42</v>
      </c>
      <c r="N256">
        <v>0</v>
      </c>
      <c r="O256" t="str">
        <v>School</v>
      </c>
    </row>
    <row r="257" spans="1:15">
      <c r="A257" s="2" t="s">
        <v>373</v>
      </c>
      <c r="B257" t="str">
        <v>Uttar Pradesh</v>
      </c>
      <c r="C257" t="str">
        <f ca="1"/>
        <v>senior</v>
      </c>
      <c r="D257">
        <v>36000</v>
      </c>
      <c r="E257">
        <v>30.655432933823818</v>
      </c>
      <c r="F257" t="b">
        <v>1</v>
      </c>
      <c r="G257" t="str">
        <v>Heart Attack</v>
      </c>
      <c r="H257" t="b">
        <v>1</v>
      </c>
      <c r="I257" t="b">
        <v>0</v>
      </c>
      <c r="J257" t="s">
        <v>1683</v>
      </c>
      <c r="K257" t="str">
        <v>North</v>
      </c>
      <c r="L257" t="str">
        <v>Public</v>
      </c>
      <c r="M257">
        <f ca="1">VLOOKUP(combined!A:A,'Patient Demographics'!A:F,6,)</f>
        <v>53</v>
      </c>
      <c r="N257">
        <v>0</v>
      </c>
      <c r="O257" t="str">
        <v>Master's Degree</v>
      </c>
    </row>
    <row r="258" spans="1:15">
      <c r="A258" s="2" t="s">
        <v>374</v>
      </c>
      <c r="B258" t="str">
        <v>Karnataka</v>
      </c>
      <c r="C258" t="str">
        <f ca="1"/>
        <v>Young Adults</v>
      </c>
      <c r="D258">
        <v>60000</v>
      </c>
      <c r="E258">
        <v>25.970115548195267</v>
      </c>
      <c r="F258" t="b">
        <v>0</v>
      </c>
      <c r="G258" t="str">
        <v>Fractured Arm</v>
      </c>
      <c r="H258" t="b">
        <v>0</v>
      </c>
      <c r="I258" t="b">
        <v>0</v>
      </c>
      <c r="J258" t="s">
        <v>1700</v>
      </c>
      <c r="K258" t="str">
        <v>South</v>
      </c>
      <c r="L258" t="str">
        <v>Public</v>
      </c>
      <c r="M258">
        <f ca="1">VLOOKUP(combined!A:A,'Patient Demographics'!A:F,6,)</f>
        <v>33</v>
      </c>
      <c r="N258">
        <v>0</v>
      </c>
      <c r="O258" t="str">
        <v>School</v>
      </c>
    </row>
    <row r="259" spans="1:15">
      <c r="A259" s="2" t="s">
        <v>375</v>
      </c>
      <c r="B259" t="str">
        <v>Punjab</v>
      </c>
      <c r="C259" t="str">
        <f ca="1"/>
        <v>senior</v>
      </c>
      <c r="D259">
        <v>3000</v>
      </c>
      <c r="E259">
        <v>24.346516547742841</v>
      </c>
      <c r="F259" t="b">
        <v>0</v>
      </c>
      <c r="G259" t="str">
        <v>Prostate Cancer</v>
      </c>
      <c r="H259" t="b">
        <v>0</v>
      </c>
      <c r="I259" t="b">
        <v>0</v>
      </c>
      <c r="J259" t="s">
        <v>1700</v>
      </c>
      <c r="K259" t="str">
        <v>North</v>
      </c>
      <c r="L259" t="str">
        <v>Public</v>
      </c>
      <c r="M259">
        <f ca="1">VLOOKUP(combined!A:A,'Patient Demographics'!A:F,6,)</f>
        <v>62</v>
      </c>
      <c r="N259">
        <v>0</v>
      </c>
      <c r="O259" t="str">
        <v>Bachelor's Degree</v>
      </c>
    </row>
    <row r="260" spans="1:15">
      <c r="A260" s="2" t="s">
        <v>376</v>
      </c>
      <c r="B260" t="str">
        <v>Maharashtra</v>
      </c>
      <c r="C260" t="str">
        <f ca="1"/>
        <v>Young Adults</v>
      </c>
      <c r="D260">
        <v>200000</v>
      </c>
      <c r="E260">
        <v>34.257812499999993</v>
      </c>
      <c r="F260" t="b">
        <v>1</v>
      </c>
      <c r="G260" t="str">
        <v>Heart Disease</v>
      </c>
      <c r="H260" t="b">
        <v>1</v>
      </c>
      <c r="I260" t="b">
        <v>0</v>
      </c>
      <c r="J260" t="s">
        <v>1683</v>
      </c>
      <c r="K260" t="str">
        <v>West</v>
      </c>
      <c r="L260" t="str">
        <v>Startup</v>
      </c>
      <c r="M260">
        <f ca="1">VLOOKUP(combined!A:A,'Patient Demographics'!A:F,6,)</f>
        <v>33</v>
      </c>
      <c r="N260">
        <v>0</v>
      </c>
      <c r="O260" t="str">
        <v>Master's Degree</v>
      </c>
    </row>
    <row r="261" spans="1:15">
      <c r="A261" s="2" t="s">
        <v>377</v>
      </c>
      <c r="B261" t="str">
        <v>West Bengal</v>
      </c>
      <c r="C261" t="str">
        <f ca="1"/>
        <v>senior</v>
      </c>
      <c r="D261">
        <v>100</v>
      </c>
      <c r="E261">
        <v>22.812499999999996</v>
      </c>
      <c r="F261" t="b">
        <v>0</v>
      </c>
      <c r="G261" t="str">
        <v>Allergic Reaction</v>
      </c>
      <c r="H261" t="b">
        <v>0</v>
      </c>
      <c r="I261" t="b">
        <v>0</v>
      </c>
      <c r="J261" t="s">
        <v>1683</v>
      </c>
      <c r="K261" t="str">
        <v>East</v>
      </c>
      <c r="L261" t="str">
        <v>Public</v>
      </c>
      <c r="M261">
        <f ca="1">VLOOKUP(combined!A:A,'Patient Demographics'!A:F,6,)</f>
        <v>48</v>
      </c>
      <c r="N261">
        <v>0</v>
      </c>
      <c r="O261" t="str">
        <v>Master's Degree</v>
      </c>
    </row>
    <row r="262" spans="1:15">
      <c r="A262" s="2" t="s">
        <v>378</v>
      </c>
      <c r="B262" t="str">
        <v>Karnataka</v>
      </c>
      <c r="C262" t="str">
        <f ca="1"/>
        <v>Senior Adullt</v>
      </c>
      <c r="D262">
        <v>800</v>
      </c>
      <c r="E262">
        <v>29.970931203849108</v>
      </c>
      <c r="F262" t="b">
        <v>1</v>
      </c>
      <c r="G262" t="str">
        <v>Kidney Stones</v>
      </c>
      <c r="H262" t="b">
        <v>0</v>
      </c>
      <c r="I262" t="b">
        <v>1</v>
      </c>
      <c r="J262" t="s">
        <v>1797</v>
      </c>
      <c r="K262" t="str">
        <v>South</v>
      </c>
      <c r="L262" t="str">
        <v>Public</v>
      </c>
      <c r="M262">
        <f ca="1">VLOOKUP(combined!A:A,'Patient Demographics'!A:F,6,)</f>
        <v>38</v>
      </c>
      <c r="N262">
        <v>0</v>
      </c>
      <c r="O262" t="str">
        <v>Bachelor's Degree</v>
      </c>
    </row>
    <row r="263" spans="1:15">
      <c r="A263" s="2" t="s">
        <v>379</v>
      </c>
      <c r="B263" t="str">
        <v>Punjab</v>
      </c>
      <c r="C263" t="str">
        <f ca="1"/>
        <v>Young Adults</v>
      </c>
      <c r="D263">
        <v>250000</v>
      </c>
      <c r="E263">
        <v>22.491349480968861</v>
      </c>
      <c r="F263" t="b">
        <v>0</v>
      </c>
      <c r="G263" t="str">
        <v>Appendicitis</v>
      </c>
      <c r="H263" t="b">
        <v>0</v>
      </c>
      <c r="I263" t="b">
        <v>0</v>
      </c>
      <c r="J263" t="s">
        <v>1685</v>
      </c>
      <c r="K263" t="str">
        <v>North</v>
      </c>
      <c r="L263" t="str">
        <v>Public</v>
      </c>
      <c r="M263">
        <f ca="1">VLOOKUP(combined!A:A,'Patient Demographics'!A:F,6,)</f>
        <v>33</v>
      </c>
      <c r="N263">
        <v>0</v>
      </c>
      <c r="O263" t="str">
        <v>PhD</v>
      </c>
    </row>
    <row r="264" spans="1:15">
      <c r="A264" s="2" t="s">
        <v>380</v>
      </c>
      <c r="B264" t="str">
        <v>West Bengal</v>
      </c>
      <c r="C264" t="str">
        <f ca="1"/>
        <v>senior</v>
      </c>
      <c r="D264">
        <v>3000</v>
      </c>
      <c r="E264">
        <v>22.230133301689015</v>
      </c>
      <c r="F264" t="b">
        <v>0</v>
      </c>
      <c r="G264" t="str">
        <v>Osteoarthritis</v>
      </c>
      <c r="H264" t="b">
        <v>0</v>
      </c>
      <c r="I264" t="b">
        <v>0</v>
      </c>
      <c r="J264" t="s">
        <v>1685</v>
      </c>
      <c r="K264" t="str">
        <v>East</v>
      </c>
      <c r="L264" t="str">
        <v>Startup</v>
      </c>
      <c r="M264">
        <f ca="1">VLOOKUP(combined!A:A,'Patient Demographics'!A:F,6,)</f>
        <v>58</v>
      </c>
      <c r="N264">
        <v>0</v>
      </c>
      <c r="O264" t="str">
        <v>Master's Degree</v>
      </c>
    </row>
    <row r="265" spans="1:15">
      <c r="A265" s="2" t="s">
        <v>381</v>
      </c>
      <c r="B265" t="str">
        <v>Karnataka</v>
      </c>
      <c r="C265" t="str">
        <f ca="1"/>
        <v>Senior Adullt</v>
      </c>
      <c r="D265">
        <v>30000</v>
      </c>
      <c r="E265">
        <v>34.049036281179141</v>
      </c>
      <c r="F265" t="b">
        <v>1</v>
      </c>
      <c r="G265" t="str">
        <v>Hypertension</v>
      </c>
      <c r="H265" t="b">
        <v>0</v>
      </c>
      <c r="I265" t="b">
        <v>1</v>
      </c>
      <c r="J265" t="s">
        <v>1685</v>
      </c>
      <c r="K265" t="str">
        <v>South</v>
      </c>
      <c r="L265" t="str">
        <v>Public</v>
      </c>
      <c r="M265">
        <f ca="1">VLOOKUP(combined!A:A,'Patient Demographics'!A:F,6,)</f>
        <v>38</v>
      </c>
      <c r="N265">
        <v>0</v>
      </c>
      <c r="O265" t="str">
        <v>Bachelor's Degree</v>
      </c>
    </row>
    <row r="266" spans="1:15">
      <c r="A266" s="2" t="s">
        <v>383</v>
      </c>
      <c r="B266" t="str">
        <v>Punjab</v>
      </c>
      <c r="C266" t="str">
        <f ca="1"/>
        <v>Senior Adullt</v>
      </c>
      <c r="D266">
        <v>3000</v>
      </c>
      <c r="E266">
        <v>21.406289217971246</v>
      </c>
      <c r="F266" t="b">
        <v>0</v>
      </c>
      <c r="G266" t="str">
        <v>Hypertension</v>
      </c>
      <c r="H266" t="b">
        <v>0</v>
      </c>
      <c r="I266" t="b">
        <v>0</v>
      </c>
      <c r="J266" t="s">
        <v>1679</v>
      </c>
      <c r="K266" t="str">
        <v>North</v>
      </c>
      <c r="L266" t="str">
        <v>Private</v>
      </c>
      <c r="M266">
        <f ca="1">VLOOKUP(combined!A:A,'Patient Demographics'!A:F,6,)</f>
        <v>42</v>
      </c>
      <c r="N266">
        <v>0</v>
      </c>
      <c r="O266" t="str">
        <v>Master's Degree</v>
      </c>
    </row>
    <row r="267" spans="1:15">
      <c r="A267" s="2" t="s">
        <v>384</v>
      </c>
      <c r="B267" t="str">
        <v>Gujarat</v>
      </c>
      <c r="C267" t="str">
        <f ca="1"/>
        <v>Senior Adullt</v>
      </c>
      <c r="D267">
        <v>100</v>
      </c>
      <c r="E267">
        <v>29.85734124479232</v>
      </c>
      <c r="F267" t="b">
        <v>1</v>
      </c>
      <c r="G267" t="str">
        <v>Stroke</v>
      </c>
      <c r="H267" t="b">
        <v>1</v>
      </c>
      <c r="I267" t="b">
        <v>0</v>
      </c>
      <c r="J267" t="s">
        <v>1797</v>
      </c>
      <c r="K267" t="str">
        <v>West</v>
      </c>
      <c r="L267" t="str">
        <v>Public</v>
      </c>
      <c r="M267">
        <f ca="1">VLOOKUP(combined!A:A,'Patient Demographics'!A:F,6,)</f>
        <v>38</v>
      </c>
      <c r="N267">
        <v>0</v>
      </c>
      <c r="O267" t="str">
        <v>School</v>
      </c>
    </row>
    <row r="268" spans="1:15">
      <c r="A268" s="2" t="s">
        <v>386</v>
      </c>
      <c r="B268" t="str">
        <v>Maharashtra</v>
      </c>
      <c r="C268" t="str">
        <f ca="1"/>
        <v>Young Adults</v>
      </c>
      <c r="D268">
        <v>800</v>
      </c>
      <c r="E268">
        <v>22.525951557093425</v>
      </c>
      <c r="F268" t="b">
        <v>0</v>
      </c>
      <c r="G268" t="str">
        <v>Allergic Reaction</v>
      </c>
      <c r="H268" t="b">
        <v>0</v>
      </c>
      <c r="I268" t="b">
        <v>0</v>
      </c>
      <c r="J268" t="s">
        <v>1683</v>
      </c>
      <c r="K268" t="str">
        <v>West</v>
      </c>
      <c r="L268" t="str">
        <v>Public</v>
      </c>
      <c r="M268">
        <f ca="1">VLOOKUP(combined!A:A,'Patient Demographics'!A:F,6,)</f>
        <v>33</v>
      </c>
      <c r="N268">
        <v>0</v>
      </c>
      <c r="O268" t="str">
        <v>Master's Degree</v>
      </c>
    </row>
    <row r="269" spans="1:15">
      <c r="A269" s="2" t="s">
        <v>387</v>
      </c>
      <c r="B269" t="str">
        <v>Maharashtra</v>
      </c>
      <c r="C269" t="str">
        <f ca="1"/>
        <v>Senior Adullt</v>
      </c>
      <c r="D269">
        <v>12000</v>
      </c>
      <c r="E269">
        <v>34.98279260917505</v>
      </c>
      <c r="F269" t="b">
        <v>1</v>
      </c>
      <c r="G269" t="str">
        <v>Respiratory Infection</v>
      </c>
      <c r="H269" t="b">
        <v>1</v>
      </c>
      <c r="I269" t="b">
        <v>1</v>
      </c>
      <c r="J269" t="s">
        <v>1683</v>
      </c>
      <c r="K269" t="str">
        <v>West</v>
      </c>
      <c r="L269" t="str">
        <v>None</v>
      </c>
      <c r="M269">
        <f ca="1">VLOOKUP(combined!A:A,'Patient Demographics'!A:F,6,)</f>
        <v>38</v>
      </c>
      <c r="N269">
        <v>0</v>
      </c>
      <c r="O269" t="str">
        <v>High School</v>
      </c>
    </row>
    <row r="270" spans="1:15">
      <c r="A270" s="2" t="s">
        <v>388</v>
      </c>
      <c r="B270" t="str">
        <v>Maharashtra</v>
      </c>
      <c r="C270" t="str">
        <f ca="1"/>
        <v>Senior Adullt</v>
      </c>
      <c r="D270">
        <v>40000</v>
      </c>
      <c r="E270">
        <v>28.515624999999993</v>
      </c>
      <c r="F270" t="b">
        <v>1</v>
      </c>
      <c r="G270" t="str">
        <v>Respiratory Infection</v>
      </c>
      <c r="H270" t="b">
        <v>1</v>
      </c>
      <c r="I270" t="b">
        <v>0</v>
      </c>
      <c r="J270" t="s">
        <v>1683</v>
      </c>
      <c r="K270" t="str">
        <v>West</v>
      </c>
      <c r="L270" t="str">
        <v>Public</v>
      </c>
      <c r="M270">
        <f ca="1">VLOOKUP(combined!A:A,'Patient Demographics'!A:F,6,)</f>
        <v>42</v>
      </c>
      <c r="N270">
        <v>0</v>
      </c>
      <c r="O270" t="str">
        <v>Master's Degree</v>
      </c>
    </row>
    <row r="271" spans="1:15">
      <c r="A271" s="2" t="s">
        <v>389</v>
      </c>
      <c r="B271" t="str">
        <v>West Bengal</v>
      </c>
      <c r="C271" t="str">
        <f ca="1"/>
        <v>Senior Adullt</v>
      </c>
      <c r="D271">
        <v>240000</v>
      </c>
      <c r="E271">
        <v>24.177566389219184</v>
      </c>
      <c r="F271" t="b">
        <v>0</v>
      </c>
      <c r="G271" t="str">
        <v>Stroke</v>
      </c>
      <c r="H271" t="b">
        <v>0</v>
      </c>
      <c r="I271" t="b">
        <v>0</v>
      </c>
      <c r="J271" t="s">
        <v>1685</v>
      </c>
      <c r="K271" t="str">
        <v>East</v>
      </c>
      <c r="L271" t="str">
        <v>Private</v>
      </c>
      <c r="M271">
        <f ca="1">VLOOKUP(combined!A:A,'Patient Demographics'!A:F,6,)</f>
        <v>41</v>
      </c>
      <c r="N271">
        <v>0</v>
      </c>
      <c r="O271" t="str">
        <v>Bachelor's Degree</v>
      </c>
    </row>
    <row r="272" spans="1:15">
      <c r="A272" s="2" t="s">
        <v>390</v>
      </c>
      <c r="B272" t="str">
        <v>Punjab</v>
      </c>
      <c r="C272" t="str">
        <f ca="1"/>
        <v>Young Adults</v>
      </c>
      <c r="D272">
        <v>90000</v>
      </c>
      <c r="E272">
        <v>25.126131845367368</v>
      </c>
      <c r="F272" t="b">
        <v>0</v>
      </c>
      <c r="G272" t="str">
        <v>Prostate Cancer</v>
      </c>
      <c r="H272" t="b">
        <v>0</v>
      </c>
      <c r="I272" t="b">
        <v>0</v>
      </c>
      <c r="J272" t="s">
        <v>1696</v>
      </c>
      <c r="K272" t="str">
        <v>North</v>
      </c>
      <c r="L272" t="str">
        <v>Public</v>
      </c>
      <c r="M272">
        <f ca="1">VLOOKUP(combined!A:A,'Patient Demographics'!A:F,6,)</f>
        <v>33</v>
      </c>
      <c r="N272">
        <v>0</v>
      </c>
      <c r="O272" t="str">
        <v>PhD</v>
      </c>
    </row>
    <row r="273" spans="1:15">
      <c r="A273" s="2" t="s">
        <v>391</v>
      </c>
      <c r="B273" t="str">
        <v>West Bengal</v>
      </c>
      <c r="C273" t="str">
        <f ca="1"/>
        <v>Super Adults</v>
      </c>
      <c r="D273">
        <v>32000</v>
      </c>
      <c r="E273">
        <v>32.090551340825179</v>
      </c>
      <c r="F273" t="b">
        <v>1</v>
      </c>
      <c r="G273" t="str">
        <v>Heart Attack</v>
      </c>
      <c r="H273" t="b">
        <v>1</v>
      </c>
      <c r="I273" t="b">
        <v>0</v>
      </c>
      <c r="J273" t="s">
        <v>1683</v>
      </c>
      <c r="K273" t="str">
        <v>East</v>
      </c>
      <c r="L273" t="str">
        <v>Public</v>
      </c>
      <c r="M273">
        <f ca="1">VLOOKUP(combined!A:A,'Patient Demographics'!A:F,6,)</f>
        <v>68</v>
      </c>
      <c r="N273">
        <v>0</v>
      </c>
      <c r="O273" t="str">
        <v>School</v>
      </c>
    </row>
    <row r="274" spans="1:15">
      <c r="A274" s="2" t="s">
        <v>392</v>
      </c>
      <c r="B274" t="str">
        <v>West Bengal</v>
      </c>
      <c r="C274" t="str">
        <f ca="1"/>
        <v>senior</v>
      </c>
      <c r="D274">
        <v>15000</v>
      </c>
      <c r="E274">
        <v>26.061679307694877</v>
      </c>
      <c r="F274" t="b">
        <v>0</v>
      </c>
      <c r="G274" t="str">
        <v>Prostate Cancer</v>
      </c>
      <c r="H274" t="b">
        <v>0</v>
      </c>
      <c r="I274" t="b">
        <v>0</v>
      </c>
      <c r="J274" t="s">
        <v>1696</v>
      </c>
      <c r="K274" t="str">
        <v>East</v>
      </c>
      <c r="L274" t="str">
        <v>Private</v>
      </c>
      <c r="M274">
        <f ca="1">VLOOKUP(combined!A:A,'Patient Demographics'!A:F,6,)</f>
        <v>48</v>
      </c>
      <c r="N274">
        <v>0</v>
      </c>
      <c r="O274" t="str">
        <v>Bachelor's Degree</v>
      </c>
    </row>
    <row r="275" spans="1:15">
      <c r="A275" s="2" t="s">
        <v>393</v>
      </c>
      <c r="B275" t="str">
        <v>Maharashtra</v>
      </c>
      <c r="C275" t="str">
        <f ca="1"/>
        <v>Super Adults</v>
      </c>
      <c r="D275">
        <v>90000</v>
      </c>
      <c r="E275">
        <v>21.060275962236744</v>
      </c>
      <c r="F275" t="b">
        <v>0</v>
      </c>
      <c r="G275" t="str">
        <v>Cancer</v>
      </c>
      <c r="H275" t="b">
        <v>0</v>
      </c>
      <c r="I275" t="b">
        <v>0</v>
      </c>
      <c r="J275" t="s">
        <v>1685</v>
      </c>
      <c r="K275" t="str">
        <v>West</v>
      </c>
      <c r="L275" t="str">
        <v>Private</v>
      </c>
      <c r="M275">
        <f ca="1">VLOOKUP(combined!A:A,'Patient Demographics'!A:F,6,)</f>
        <v>68</v>
      </c>
      <c r="N275">
        <v>0</v>
      </c>
      <c r="O275" t="str">
        <v>Master's Degree</v>
      </c>
    </row>
    <row r="276" spans="1:15">
      <c r="A276" s="2" t="s">
        <v>394</v>
      </c>
      <c r="B276" t="str">
        <v>Uttar Pradesh</v>
      </c>
      <c r="C276" t="str">
        <f ca="1"/>
        <v>Senior Adullt</v>
      </c>
      <c r="D276">
        <v>12000</v>
      </c>
      <c r="E276">
        <v>29.699532887261707</v>
      </c>
      <c r="F276" t="b">
        <v>1</v>
      </c>
      <c r="G276" t="str">
        <v>Cancer</v>
      </c>
      <c r="H276" t="b">
        <v>0</v>
      </c>
      <c r="I276" t="b">
        <v>1</v>
      </c>
      <c r="J276" t="s">
        <v>1797</v>
      </c>
      <c r="K276" t="str">
        <v>North</v>
      </c>
      <c r="L276" t="str">
        <v>Private</v>
      </c>
      <c r="M276">
        <f ca="1">VLOOKUP(combined!A:A,'Patient Demographics'!A:F,6,)</f>
        <v>42</v>
      </c>
      <c r="N276">
        <v>0</v>
      </c>
      <c r="O276" t="str">
        <v>Bachelor's Degree</v>
      </c>
    </row>
    <row r="277" spans="1:15">
      <c r="A277" s="2" t="s">
        <v>395</v>
      </c>
      <c r="B277" t="str">
        <v>Maharashtra</v>
      </c>
      <c r="C277" t="str">
        <f ca="1"/>
        <v>Senior Adullt</v>
      </c>
      <c r="D277">
        <v>40000</v>
      </c>
      <c r="E277">
        <v>32.881632653061224</v>
      </c>
      <c r="F277" t="b">
        <v>1</v>
      </c>
      <c r="G277" t="str">
        <v>Fractured Arm</v>
      </c>
      <c r="H277" t="b">
        <v>0</v>
      </c>
      <c r="I277" t="b">
        <v>1</v>
      </c>
      <c r="J277" t="s">
        <v>1700</v>
      </c>
      <c r="K277" t="str">
        <v>West</v>
      </c>
      <c r="L277" t="str">
        <v>Private</v>
      </c>
      <c r="M277">
        <f ca="1">VLOOKUP(combined!A:A,'Patient Demographics'!A:F,6,)</f>
        <v>38</v>
      </c>
      <c r="N277">
        <v>0</v>
      </c>
      <c r="O277" t="str">
        <v>Master's Degree</v>
      </c>
    </row>
    <row r="278" spans="1:15">
      <c r="A278" s="2" t="s">
        <v>396</v>
      </c>
      <c r="B278" t="str">
        <v>Karnataka</v>
      </c>
      <c r="C278" t="str">
        <f ca="1"/>
        <v>senior</v>
      </c>
      <c r="D278">
        <v>18000</v>
      </c>
      <c r="E278">
        <v>20.138111955557267</v>
      </c>
      <c r="F278" t="b">
        <v>0</v>
      </c>
      <c r="G278" t="str">
        <v>Appendicitis</v>
      </c>
      <c r="H278" t="b">
        <v>0</v>
      </c>
      <c r="I278" t="b">
        <v>0</v>
      </c>
      <c r="J278" t="s">
        <v>1683</v>
      </c>
      <c r="K278" t="str">
        <v>South</v>
      </c>
      <c r="L278" t="str">
        <v>Startup</v>
      </c>
      <c r="M278">
        <f ca="1">VLOOKUP(combined!A:A,'Patient Demographics'!A:F,6,)</f>
        <v>53</v>
      </c>
      <c r="N278">
        <v>0</v>
      </c>
      <c r="O278" t="str">
        <v>Master's Degree</v>
      </c>
    </row>
    <row r="279" spans="1:15">
      <c r="A279" s="2" t="s">
        <v>397</v>
      </c>
      <c r="B279" t="str">
        <v>Gujarat</v>
      </c>
      <c r="C279" t="str">
        <f ca="1"/>
        <v>senior</v>
      </c>
      <c r="D279">
        <v>60000</v>
      </c>
      <c r="E279">
        <v>24.310660116891963</v>
      </c>
      <c r="F279" t="b">
        <v>0</v>
      </c>
      <c r="G279" t="str">
        <v>Childbirth</v>
      </c>
      <c r="H279" t="b">
        <v>0</v>
      </c>
      <c r="I279" t="b">
        <v>0</v>
      </c>
      <c r="J279" t="s">
        <v>1696</v>
      </c>
      <c r="K279" t="str">
        <v>West</v>
      </c>
      <c r="L279" t="str">
        <v>None</v>
      </c>
      <c r="M279">
        <f ca="1">VLOOKUP(combined!A:A,'Patient Demographics'!A:F,6,)</f>
        <v>62</v>
      </c>
      <c r="N279">
        <v>0</v>
      </c>
      <c r="O279" t="str">
        <v>High School</v>
      </c>
    </row>
    <row r="280" spans="1:15">
      <c r="A280" s="2" t="s">
        <v>398</v>
      </c>
      <c r="B280" t="str">
        <v>Maharashtra</v>
      </c>
      <c r="C280" t="str">
        <f ca="1"/>
        <v>senior</v>
      </c>
      <c r="D280">
        <v>24000</v>
      </c>
      <c r="E280">
        <v>26.472337894110655</v>
      </c>
      <c r="F280" t="b">
        <v>0</v>
      </c>
      <c r="G280" t="str">
        <v>Childbirth</v>
      </c>
      <c r="H280" t="b">
        <v>0</v>
      </c>
      <c r="I280" t="b">
        <v>0</v>
      </c>
      <c r="J280" t="s">
        <v>1797</v>
      </c>
      <c r="K280" t="str">
        <v>West</v>
      </c>
      <c r="L280" t="str">
        <v>Private</v>
      </c>
      <c r="M280">
        <f ca="1">VLOOKUP(combined!A:A,'Patient Demographics'!A:F,6,)</f>
        <v>62</v>
      </c>
      <c r="N280">
        <v>0</v>
      </c>
      <c r="O280" t="str">
        <v>Bachelor's Degree</v>
      </c>
    </row>
    <row r="281" spans="1:15">
      <c r="A281" s="2" t="s">
        <v>400</v>
      </c>
      <c r="B281" t="str">
        <v>Maharashtra</v>
      </c>
      <c r="C281" t="str">
        <f ca="1"/>
        <v>senior</v>
      </c>
      <c r="D281">
        <v>24000</v>
      </c>
      <c r="E281">
        <v>23.87543252595156</v>
      </c>
      <c r="F281" t="b">
        <v>0</v>
      </c>
      <c r="G281" t="str">
        <v>Prostate Cancer</v>
      </c>
      <c r="H281" t="b">
        <v>0</v>
      </c>
      <c r="I281" t="b">
        <v>0</v>
      </c>
      <c r="J281" t="s">
        <v>1679</v>
      </c>
      <c r="K281" t="str">
        <v>West</v>
      </c>
      <c r="L281" t="str">
        <v>Public</v>
      </c>
      <c r="M281">
        <f ca="1">VLOOKUP(combined!A:A,'Patient Demographics'!A:F,6,)</f>
        <v>48</v>
      </c>
      <c r="N281">
        <v>0</v>
      </c>
      <c r="O281" t="str">
        <v>Bachelor's Degree</v>
      </c>
    </row>
    <row r="282" spans="1:15">
      <c r="A282" s="2" t="s">
        <v>401</v>
      </c>
      <c r="B282" t="str">
        <v>Karnataka</v>
      </c>
      <c r="C282" t="str">
        <f ca="1"/>
        <v>senior</v>
      </c>
      <c r="D282">
        <v>20000</v>
      </c>
      <c r="E282">
        <v>21.064002160410475</v>
      </c>
      <c r="F282" t="b">
        <v>0</v>
      </c>
      <c r="G282" t="str">
        <v>Prostate Cancer</v>
      </c>
      <c r="H282" t="b">
        <v>0</v>
      </c>
      <c r="I282" t="b">
        <v>0</v>
      </c>
      <c r="J282" t="s">
        <v>1679</v>
      </c>
      <c r="K282" t="str">
        <v>South</v>
      </c>
      <c r="L282" t="str">
        <v>Public</v>
      </c>
      <c r="M282">
        <f ca="1">VLOOKUP(combined!A:A,'Patient Demographics'!A:F,6,)</f>
        <v>48</v>
      </c>
      <c r="N282">
        <v>0</v>
      </c>
      <c r="O282" t="str">
        <v>School</v>
      </c>
    </row>
    <row r="283" spans="1:15">
      <c r="A283" s="2" t="s">
        <v>403</v>
      </c>
      <c r="B283" t="str">
        <v>Gujarat</v>
      </c>
      <c r="C283" t="str">
        <f ca="1"/>
        <v>Senior Adullt</v>
      </c>
      <c r="D283">
        <v>2000</v>
      </c>
      <c r="E283">
        <v>22.270969660916126</v>
      </c>
      <c r="F283" t="b">
        <v>0</v>
      </c>
      <c r="G283" t="str">
        <v>Cancer</v>
      </c>
      <c r="H283" t="b">
        <v>0</v>
      </c>
      <c r="I283" t="b">
        <v>0</v>
      </c>
      <c r="J283" t="s">
        <v>1685</v>
      </c>
      <c r="K283" t="str">
        <v>West</v>
      </c>
      <c r="L283" t="str">
        <v>Public</v>
      </c>
      <c r="M283">
        <f ca="1">VLOOKUP(combined!A:A,'Patient Demographics'!A:F,6,)</f>
        <v>42</v>
      </c>
      <c r="N283">
        <v>0</v>
      </c>
      <c r="O283" t="str">
        <v>Master's Degree</v>
      </c>
    </row>
    <row r="284" spans="1:15">
      <c r="A284" s="2" t="s">
        <v>404</v>
      </c>
      <c r="B284" t="str">
        <v>Tamil Nadu</v>
      </c>
      <c r="C284" t="str">
        <f ca="1"/>
        <v>senior</v>
      </c>
      <c r="D284">
        <v>12000</v>
      </c>
      <c r="E284">
        <v>24.441802087462015</v>
      </c>
      <c r="F284" t="b">
        <v>0</v>
      </c>
      <c r="G284" t="str">
        <v>Kidney Stones</v>
      </c>
      <c r="H284" t="b">
        <v>0</v>
      </c>
      <c r="I284" t="b">
        <v>0</v>
      </c>
      <c r="J284" t="s">
        <v>1700</v>
      </c>
      <c r="K284" t="str">
        <v>South</v>
      </c>
      <c r="L284" t="str">
        <v>Startup</v>
      </c>
      <c r="M284">
        <f ca="1">VLOOKUP(combined!A:A,'Patient Demographics'!A:F,6,)</f>
        <v>48</v>
      </c>
      <c r="N284">
        <v>0</v>
      </c>
      <c r="O284" t="str">
        <v>PhD</v>
      </c>
    </row>
    <row r="285" spans="1:15">
      <c r="A285" s="2" t="s">
        <v>406</v>
      </c>
      <c r="B285" t="str">
        <v>Gujarat</v>
      </c>
      <c r="C285" t="str">
        <f ca="1"/>
        <v>senior</v>
      </c>
      <c r="D285">
        <v>250000</v>
      </c>
      <c r="E285">
        <v>34.886587771203153</v>
      </c>
      <c r="F285" t="b">
        <v>1</v>
      </c>
      <c r="G285" t="str">
        <v>Heart Attack</v>
      </c>
      <c r="H285" t="b">
        <v>1</v>
      </c>
      <c r="I285" t="b">
        <v>1</v>
      </c>
      <c r="J285" t="s">
        <v>1683</v>
      </c>
      <c r="K285" t="str">
        <v>West</v>
      </c>
      <c r="L285" t="str">
        <v>Startup</v>
      </c>
      <c r="M285">
        <f ca="1">VLOOKUP(combined!A:A,'Patient Demographics'!A:F,6,)</f>
        <v>53</v>
      </c>
      <c r="N285">
        <v>0</v>
      </c>
      <c r="O285" t="str">
        <v>Bachelor's Degree</v>
      </c>
    </row>
    <row r="286" spans="1:15">
      <c r="A286" s="2" t="s">
        <v>407</v>
      </c>
      <c r="B286" t="str">
        <v>West Bengal</v>
      </c>
      <c r="C286" t="str">
        <f ca="1"/>
        <v>Young Adults</v>
      </c>
      <c r="D286">
        <v>100</v>
      </c>
      <c r="E286">
        <v>21.88512813658993</v>
      </c>
      <c r="F286" t="b">
        <v>0</v>
      </c>
      <c r="G286" t="str">
        <v>Hypertension</v>
      </c>
      <c r="H286" t="b">
        <v>0</v>
      </c>
      <c r="I286" t="b">
        <v>0</v>
      </c>
      <c r="J286" t="s">
        <v>1700</v>
      </c>
      <c r="K286" t="str">
        <v>East</v>
      </c>
      <c r="L286" t="str">
        <v>None</v>
      </c>
      <c r="M286">
        <f ca="1">VLOOKUP(combined!A:A,'Patient Demographics'!A:F,6,)</f>
        <v>33</v>
      </c>
      <c r="N286">
        <v>0</v>
      </c>
      <c r="O286" t="str">
        <v>Uneducated</v>
      </c>
    </row>
    <row r="287" spans="1:15">
      <c r="A287" s="2" t="s">
        <v>408</v>
      </c>
      <c r="B287" t="str">
        <v>Punjab</v>
      </c>
      <c r="C287" t="str">
        <f ca="1"/>
        <v>senior</v>
      </c>
      <c r="D287">
        <v>20000</v>
      </c>
      <c r="E287">
        <v>31.807372175980973</v>
      </c>
      <c r="F287" t="b">
        <v>1</v>
      </c>
      <c r="G287" t="str">
        <v>Osteoarthritis</v>
      </c>
      <c r="H287" t="b">
        <v>0</v>
      </c>
      <c r="I287" t="b">
        <v>1</v>
      </c>
      <c r="J287" t="s">
        <v>1797</v>
      </c>
      <c r="K287" t="str">
        <v>North</v>
      </c>
      <c r="L287" t="str">
        <v>Private</v>
      </c>
      <c r="M287">
        <f ca="1">VLOOKUP(combined!A:A,'Patient Demographics'!A:F,6,)</f>
        <v>48</v>
      </c>
      <c r="N287">
        <v>0</v>
      </c>
      <c r="O287" t="str">
        <v>Post-graduate</v>
      </c>
    </row>
    <row r="288" spans="1:15">
      <c r="A288" s="2" t="s">
        <v>409</v>
      </c>
      <c r="B288" t="str">
        <v>Kerala</v>
      </c>
      <c r="C288" t="str">
        <f ca="1"/>
        <v>Young Adults</v>
      </c>
      <c r="D288">
        <v>20000</v>
      </c>
      <c r="E288">
        <v>28.003872494531894</v>
      </c>
      <c r="F288" t="b">
        <v>1</v>
      </c>
      <c r="G288" t="str">
        <v>Fractured Leg</v>
      </c>
      <c r="H288" t="b">
        <v>0</v>
      </c>
      <c r="I288" t="b">
        <v>1</v>
      </c>
      <c r="J288" t="s">
        <v>1797</v>
      </c>
      <c r="K288" t="str">
        <v>South</v>
      </c>
      <c r="L288" t="str">
        <v>Startup</v>
      </c>
      <c r="M288">
        <f ca="1">VLOOKUP(combined!A:A,'Patient Demographics'!A:F,6,)</f>
        <v>33</v>
      </c>
      <c r="N288">
        <v>0</v>
      </c>
      <c r="O288" t="str">
        <v>Master's Degree</v>
      </c>
    </row>
    <row r="289" spans="1:15">
      <c r="A289" s="2" t="s">
        <v>410</v>
      </c>
      <c r="B289" t="str">
        <v>Gujarat</v>
      </c>
      <c r="C289" t="str">
        <f ca="1"/>
        <v>Young Adults</v>
      </c>
      <c r="D289">
        <v>300000</v>
      </c>
      <c r="E289">
        <v>22.159428911362287</v>
      </c>
      <c r="F289" t="b">
        <v>0</v>
      </c>
      <c r="G289" t="str">
        <v>Osteoarthritis</v>
      </c>
      <c r="H289" t="b">
        <v>0</v>
      </c>
      <c r="I289" t="b">
        <v>0</v>
      </c>
      <c r="J289" t="s">
        <v>1683</v>
      </c>
      <c r="K289" t="str">
        <v>West</v>
      </c>
      <c r="L289" t="str">
        <v>Startup</v>
      </c>
      <c r="M289">
        <f ca="1">VLOOKUP(combined!A:A,'Patient Demographics'!A:F,6,)</f>
        <v>30</v>
      </c>
      <c r="N289">
        <v>0</v>
      </c>
      <c r="O289" t="str">
        <v>PhD</v>
      </c>
    </row>
    <row r="290" spans="1:15">
      <c r="A290" s="2" t="s">
        <v>411</v>
      </c>
      <c r="B290" t="str">
        <v>Kerala</v>
      </c>
      <c r="C290" t="str">
        <f ca="1"/>
        <v>Young Adults</v>
      </c>
      <c r="D290">
        <v>800</v>
      </c>
      <c r="E290">
        <v>24.134667387777181</v>
      </c>
      <c r="F290" t="b">
        <v>0</v>
      </c>
      <c r="G290" t="str">
        <v>Cancer</v>
      </c>
      <c r="H290" t="b">
        <v>0</v>
      </c>
      <c r="I290" t="b">
        <v>0</v>
      </c>
      <c r="J290" t="s">
        <v>1679</v>
      </c>
      <c r="K290" t="str">
        <v>South</v>
      </c>
      <c r="L290" t="str">
        <v>Public</v>
      </c>
      <c r="M290">
        <f ca="1">VLOOKUP(combined!A:A,'Patient Demographics'!A:F,6,)</f>
        <v>28</v>
      </c>
      <c r="N290">
        <v>0</v>
      </c>
      <c r="O290" t="str">
        <v>Master's Degree</v>
      </c>
    </row>
    <row r="291" spans="1:15">
      <c r="A291" s="2" t="s">
        <v>412</v>
      </c>
      <c r="B291" t="str">
        <v>Gujarat</v>
      </c>
      <c r="C291" t="str">
        <f ca="1"/>
        <v>senior</v>
      </c>
      <c r="D291">
        <v>40000</v>
      </c>
      <c r="E291">
        <v>25.864512471655331</v>
      </c>
      <c r="F291" t="b">
        <v>0</v>
      </c>
      <c r="G291" t="str">
        <v>Cancer</v>
      </c>
      <c r="H291" t="b">
        <v>0</v>
      </c>
      <c r="I291" t="b">
        <v>0</v>
      </c>
      <c r="J291" t="s">
        <v>1679</v>
      </c>
      <c r="K291" t="str">
        <v>West</v>
      </c>
      <c r="L291" t="str">
        <v>Private</v>
      </c>
      <c r="M291">
        <f ca="1">VLOOKUP(combined!A:A,'Patient Demographics'!A:F,6,)</f>
        <v>53</v>
      </c>
      <c r="N291">
        <v>0</v>
      </c>
      <c r="O291" t="str">
        <v>Bachelor's Degree</v>
      </c>
    </row>
    <row r="292" spans="1:15">
      <c r="A292" s="2" t="s">
        <v>413</v>
      </c>
      <c r="B292" t="str">
        <v>Kerala</v>
      </c>
      <c r="C292" t="str">
        <f ca="1"/>
        <v>Senior Adullt</v>
      </c>
      <c r="D292">
        <v>40000</v>
      </c>
      <c r="E292">
        <v>29.162984471657619</v>
      </c>
      <c r="F292" t="b">
        <v>1</v>
      </c>
      <c r="G292" t="str">
        <v>Heart Attack</v>
      </c>
      <c r="H292" t="b">
        <v>1</v>
      </c>
      <c r="I292" t="b">
        <v>0</v>
      </c>
      <c r="J292" t="s">
        <v>1696</v>
      </c>
      <c r="K292" t="str">
        <v>South</v>
      </c>
      <c r="L292" t="str">
        <v>Startup</v>
      </c>
      <c r="M292">
        <f ca="1">VLOOKUP(combined!A:A,'Patient Demographics'!A:F,6,)</f>
        <v>42</v>
      </c>
      <c r="N292">
        <v>0</v>
      </c>
      <c r="O292" t="str">
        <v>Master's Degree</v>
      </c>
    </row>
    <row r="293" spans="1:15">
      <c r="A293" s="2" t="s">
        <v>414</v>
      </c>
      <c r="B293" t="str">
        <v>Karnataka</v>
      </c>
      <c r="C293" t="str">
        <f ca="1"/>
        <v>Senior Adullt</v>
      </c>
      <c r="D293">
        <v>3000</v>
      </c>
      <c r="E293">
        <v>31.992510330578511</v>
      </c>
      <c r="F293" t="b">
        <v>1</v>
      </c>
      <c r="G293" t="str">
        <v>Kidney Stones</v>
      </c>
      <c r="H293" t="b">
        <v>0</v>
      </c>
      <c r="I293" t="b">
        <v>1</v>
      </c>
      <c r="J293" t="s">
        <v>1679</v>
      </c>
      <c r="K293" t="str">
        <v>South</v>
      </c>
      <c r="L293" t="str">
        <v>Public</v>
      </c>
      <c r="M293">
        <f ca="1">VLOOKUP(combined!A:A,'Patient Demographics'!A:F,6,)</f>
        <v>41</v>
      </c>
      <c r="N293">
        <v>0</v>
      </c>
      <c r="O293" t="str">
        <v>School</v>
      </c>
    </row>
    <row r="294" spans="1:15">
      <c r="A294" s="2" t="s">
        <v>416</v>
      </c>
      <c r="B294" t="str">
        <v>Maharashtra</v>
      </c>
      <c r="C294" t="str">
        <f ca="1"/>
        <v>Young Adults</v>
      </c>
      <c r="D294">
        <v>800</v>
      </c>
      <c r="E294">
        <v>32.733564013840834</v>
      </c>
      <c r="F294" t="b">
        <v>1</v>
      </c>
      <c r="G294" t="str">
        <v>Kidney Stones</v>
      </c>
      <c r="H294" t="b">
        <v>1</v>
      </c>
      <c r="I294" t="b">
        <v>1</v>
      </c>
      <c r="J294" t="s">
        <v>1683</v>
      </c>
      <c r="K294" t="str">
        <v>West</v>
      </c>
      <c r="L294" t="str">
        <v>Public</v>
      </c>
      <c r="M294">
        <f ca="1">VLOOKUP(combined!A:A,'Patient Demographics'!A:F,6,)</f>
        <v>33</v>
      </c>
      <c r="N294">
        <v>0</v>
      </c>
      <c r="O294" t="str">
        <v>School</v>
      </c>
    </row>
    <row r="295" spans="1:15">
      <c r="A295" s="2" t="s">
        <v>417</v>
      </c>
      <c r="B295" t="str">
        <v>West Bengal</v>
      </c>
      <c r="C295" t="str">
        <f ca="1"/>
        <v>Young Adults</v>
      </c>
      <c r="D295">
        <v>20000</v>
      </c>
      <c r="E295">
        <v>33.203054967908493</v>
      </c>
      <c r="F295" t="b">
        <v>1</v>
      </c>
      <c r="G295" t="str">
        <v>Fractured Leg</v>
      </c>
      <c r="H295" t="b">
        <v>1</v>
      </c>
      <c r="I295" t="b">
        <v>0</v>
      </c>
      <c r="J295" t="s">
        <v>1679</v>
      </c>
      <c r="K295" t="str">
        <v>East</v>
      </c>
      <c r="L295" t="str">
        <v>Public</v>
      </c>
      <c r="M295">
        <f ca="1">VLOOKUP(combined!A:A,'Patient Demographics'!A:F,6,)</f>
        <v>33</v>
      </c>
      <c r="N295">
        <v>0</v>
      </c>
      <c r="O295" t="str">
        <v>Master's Degree</v>
      </c>
    </row>
    <row r="296" spans="1:15">
      <c r="A296" s="2" t="s">
        <v>418</v>
      </c>
      <c r="B296" t="str">
        <v>Karnataka</v>
      </c>
      <c r="C296" t="str">
        <f ca="1"/>
        <v>Young Adults</v>
      </c>
      <c r="D296">
        <v>3000</v>
      </c>
      <c r="E296">
        <v>22.343515592581952</v>
      </c>
      <c r="F296" t="b">
        <v>0</v>
      </c>
      <c r="G296" t="str">
        <v>Hypertension</v>
      </c>
      <c r="H296" t="b">
        <v>0</v>
      </c>
      <c r="I296" t="b">
        <v>0</v>
      </c>
      <c r="J296" t="s">
        <v>1679</v>
      </c>
      <c r="K296" t="str">
        <v>South</v>
      </c>
      <c r="L296" t="str">
        <v>Startup</v>
      </c>
      <c r="M296">
        <f ca="1">VLOOKUP(combined!A:A,'Patient Demographics'!A:F,6,)</f>
        <v>34</v>
      </c>
      <c r="N296">
        <v>0</v>
      </c>
      <c r="O296" t="str">
        <v>Bachelor's Degree</v>
      </c>
    </row>
    <row r="297" spans="1:15">
      <c r="A297" s="2" t="s">
        <v>420</v>
      </c>
      <c r="B297" t="str">
        <v>Tamil Nadu</v>
      </c>
      <c r="C297" t="str">
        <f ca="1"/>
        <v>Super Adults</v>
      </c>
      <c r="D297">
        <v>48000</v>
      </c>
      <c r="E297">
        <v>25.874444172122828</v>
      </c>
      <c r="F297" t="b">
        <v>0</v>
      </c>
      <c r="G297" t="str">
        <v>Diabetes</v>
      </c>
      <c r="H297" t="b">
        <v>0</v>
      </c>
      <c r="I297" t="b">
        <v>0</v>
      </c>
      <c r="J297" t="s">
        <v>1696</v>
      </c>
      <c r="K297" t="str">
        <v>South</v>
      </c>
      <c r="L297" t="str">
        <v>Private</v>
      </c>
      <c r="M297">
        <f ca="1">VLOOKUP(combined!A:A,'Patient Demographics'!A:F,6,)</f>
        <v>73</v>
      </c>
      <c r="N297">
        <v>0</v>
      </c>
      <c r="O297" t="str">
        <v>PhD</v>
      </c>
    </row>
    <row r="298" spans="1:15">
      <c r="A298" s="2" t="s">
        <v>421</v>
      </c>
      <c r="B298" t="str">
        <v>West Bengal</v>
      </c>
      <c r="C298" t="str">
        <f ca="1"/>
        <v>senior</v>
      </c>
      <c r="D298">
        <v>60000</v>
      </c>
      <c r="E298">
        <v>20.281666385562492</v>
      </c>
      <c r="F298" t="b">
        <v>0</v>
      </c>
      <c r="G298" t="str">
        <v>Kidney Stones</v>
      </c>
      <c r="H298" t="b">
        <v>0</v>
      </c>
      <c r="I298" t="b">
        <v>0</v>
      </c>
      <c r="J298" t="s">
        <v>1685</v>
      </c>
      <c r="K298" t="str">
        <v>East</v>
      </c>
      <c r="L298" t="str">
        <v>Private</v>
      </c>
      <c r="M298">
        <f ca="1">VLOOKUP(combined!A:A,'Patient Demographics'!A:F,6,)</f>
        <v>58</v>
      </c>
      <c r="N298">
        <v>0</v>
      </c>
      <c r="O298" t="str">
        <v>Master's Degree</v>
      </c>
    </row>
    <row r="299" spans="1:15">
      <c r="A299" s="2" t="s">
        <v>422</v>
      </c>
      <c r="B299" t="str">
        <v>Tamil Nadu</v>
      </c>
      <c r="C299" t="str">
        <f ca="1"/>
        <v>senior</v>
      </c>
      <c r="D299">
        <v>1000</v>
      </c>
      <c r="E299">
        <v>26.139438085327779</v>
      </c>
      <c r="F299" t="b">
        <v>0</v>
      </c>
      <c r="G299" t="str">
        <v>Stroke</v>
      </c>
      <c r="H299" t="b">
        <v>0</v>
      </c>
      <c r="I299" t="b">
        <v>0</v>
      </c>
      <c r="J299" t="s">
        <v>1696</v>
      </c>
      <c r="K299" t="str">
        <v>South</v>
      </c>
      <c r="L299" t="str">
        <v>Private</v>
      </c>
      <c r="M299">
        <f ca="1">VLOOKUP(combined!A:A,'Patient Demographics'!A:F,6,)</f>
        <v>62</v>
      </c>
      <c r="N299">
        <v>0</v>
      </c>
      <c r="O299" t="str">
        <v>PhD</v>
      </c>
    </row>
    <row r="300" spans="1:15">
      <c r="A300" s="2" t="s">
        <v>424</v>
      </c>
      <c r="B300" t="str">
        <v>Gujarat</v>
      </c>
      <c r="C300" t="str">
        <f ca="1"/>
        <v>Super Adults</v>
      </c>
      <c r="D300">
        <v>90000</v>
      </c>
      <c r="E300">
        <v>22.632590930940552</v>
      </c>
      <c r="F300" t="b">
        <v>0</v>
      </c>
      <c r="G300" t="str">
        <v>Fractured Arm</v>
      </c>
      <c r="H300" t="b">
        <v>0</v>
      </c>
      <c r="I300" t="b">
        <v>0</v>
      </c>
      <c r="J300" t="s">
        <v>1696</v>
      </c>
      <c r="K300" t="str">
        <v>West</v>
      </c>
      <c r="L300" t="str">
        <v>Public</v>
      </c>
      <c r="M300">
        <f ca="1">VLOOKUP(combined!A:A,'Patient Demographics'!A:F,6,)</f>
        <v>68</v>
      </c>
      <c r="N300">
        <v>0</v>
      </c>
      <c r="O300" t="str">
        <v>Master's Degree</v>
      </c>
    </row>
    <row r="301" spans="1:15">
      <c r="A301" s="2" t="s">
        <v>425</v>
      </c>
      <c r="B301" t="str">
        <v>Maharashtra</v>
      </c>
      <c r="C301" t="str">
        <f ca="1"/>
        <v>Senior Adullt</v>
      </c>
      <c r="D301">
        <v>20000</v>
      </c>
      <c r="E301">
        <v>25.601491627523398</v>
      </c>
      <c r="F301" t="b">
        <v>0</v>
      </c>
      <c r="G301" t="str">
        <v>Cancer</v>
      </c>
      <c r="H301" t="b">
        <v>0</v>
      </c>
      <c r="I301" t="b">
        <v>0</v>
      </c>
      <c r="J301" t="s">
        <v>1797</v>
      </c>
      <c r="K301" t="str">
        <v>West</v>
      </c>
      <c r="L301" t="str">
        <v>Public</v>
      </c>
      <c r="M301">
        <f ca="1">VLOOKUP(combined!A:A,'Patient Demographics'!A:F,6,)</f>
        <v>42</v>
      </c>
      <c r="N301">
        <v>0</v>
      </c>
      <c r="O301" t="str">
        <v>Bachelor's Degree</v>
      </c>
    </row>
    <row r="302" spans="1:15">
      <c r="A302" s="2" t="s">
        <v>426</v>
      </c>
      <c r="B302" t="str">
        <v>Maharashtra</v>
      </c>
      <c r="C302" t="str">
        <f ca="1"/>
        <v>Young Adults</v>
      </c>
      <c r="D302">
        <v>45000</v>
      </c>
      <c r="E302">
        <v>30.266299357208453</v>
      </c>
      <c r="F302" t="b">
        <v>1</v>
      </c>
      <c r="G302" t="str">
        <v>Cancer</v>
      </c>
      <c r="H302" t="b">
        <v>0</v>
      </c>
      <c r="I302" t="b">
        <v>1</v>
      </c>
      <c r="J302" t="s">
        <v>1700</v>
      </c>
      <c r="K302" t="str">
        <v>West</v>
      </c>
      <c r="L302" t="str">
        <v>Public</v>
      </c>
      <c r="M302">
        <f ca="1">VLOOKUP(combined!A:A,'Patient Demographics'!A:F,6,)</f>
        <v>28</v>
      </c>
      <c r="N302">
        <v>0</v>
      </c>
      <c r="O302" t="str">
        <v>Master's Degree</v>
      </c>
    </row>
    <row r="303" spans="1:15">
      <c r="A303" s="2" t="s">
        <v>427</v>
      </c>
      <c r="B303" t="str">
        <v>Karnataka</v>
      </c>
      <c r="C303" t="str">
        <f ca="1"/>
        <v>Senior Adullt</v>
      </c>
      <c r="D303">
        <v>40000</v>
      </c>
      <c r="E303">
        <v>29.088383935804945</v>
      </c>
      <c r="F303" t="b">
        <v>1</v>
      </c>
      <c r="G303" t="str">
        <v>Heart Attack</v>
      </c>
      <c r="H303" t="b">
        <v>1</v>
      </c>
      <c r="I303" t="b">
        <v>0</v>
      </c>
      <c r="J303" t="s">
        <v>1685</v>
      </c>
      <c r="K303" t="str">
        <v>South</v>
      </c>
      <c r="L303" t="str">
        <v>Public</v>
      </c>
      <c r="M303">
        <f ca="1">VLOOKUP(combined!A:A,'Patient Demographics'!A:F,6,)</f>
        <v>38</v>
      </c>
      <c r="N303">
        <v>0</v>
      </c>
      <c r="O303" t="str">
        <v>Master's Degree</v>
      </c>
    </row>
    <row r="304" spans="1:15">
      <c r="A304" s="2" t="s">
        <v>428</v>
      </c>
      <c r="B304" t="str">
        <v>Maharashtra</v>
      </c>
      <c r="C304" t="str">
        <f ca="1"/>
        <v>Senior Adullt</v>
      </c>
      <c r="D304">
        <v>18000</v>
      </c>
      <c r="E304">
        <v>33.685306365258775</v>
      </c>
      <c r="F304" t="b">
        <v>1</v>
      </c>
      <c r="G304" t="str">
        <v>Osteoarthritis</v>
      </c>
      <c r="H304" t="b">
        <v>1</v>
      </c>
      <c r="I304" t="b">
        <v>0</v>
      </c>
      <c r="J304" t="s">
        <v>1696</v>
      </c>
      <c r="K304" t="str">
        <v>West</v>
      </c>
      <c r="L304" t="str">
        <v>Private</v>
      </c>
      <c r="M304">
        <f ca="1">VLOOKUP(combined!A:A,'Patient Demographics'!A:F,6,)</f>
        <v>38</v>
      </c>
      <c r="N304">
        <v>0</v>
      </c>
      <c r="O304" t="str">
        <v>Bachelor's Degree</v>
      </c>
    </row>
    <row r="305" spans="1:15">
      <c r="A305" s="2" t="s">
        <v>429</v>
      </c>
      <c r="B305" t="str">
        <v>Maharashtra</v>
      </c>
      <c r="C305" t="str">
        <f ca="1"/>
        <v>senior</v>
      </c>
      <c r="D305">
        <v>21000</v>
      </c>
      <c r="E305">
        <v>29.58155545197031</v>
      </c>
      <c r="F305" t="b">
        <v>1</v>
      </c>
      <c r="G305" t="str">
        <v>Respiratory Infection</v>
      </c>
      <c r="H305" t="b">
        <v>1</v>
      </c>
      <c r="I305" t="b">
        <v>0</v>
      </c>
      <c r="J305" t="s">
        <v>1683</v>
      </c>
      <c r="K305" t="str">
        <v>West</v>
      </c>
      <c r="L305" t="str">
        <v>Startup</v>
      </c>
      <c r="M305">
        <f ca="1">VLOOKUP(combined!A:A,'Patient Demographics'!A:F,6,)</f>
        <v>50</v>
      </c>
      <c r="N305">
        <v>0</v>
      </c>
      <c r="O305" t="str">
        <v>Master's Degree</v>
      </c>
    </row>
    <row r="306" spans="1:15">
      <c r="A306" s="2" t="s">
        <v>431</v>
      </c>
      <c r="B306" t="str">
        <v>Gujarat</v>
      </c>
      <c r="C306" t="str">
        <f ca="1"/>
        <v>Super Adults</v>
      </c>
      <c r="D306">
        <v>800</v>
      </c>
      <c r="E306">
        <v>26.289682539682545</v>
      </c>
      <c r="F306" t="b">
        <v>0</v>
      </c>
      <c r="G306" t="str">
        <v>Stroke</v>
      </c>
      <c r="H306" t="b">
        <v>0</v>
      </c>
      <c r="I306" t="b">
        <v>0</v>
      </c>
      <c r="J306" t="s">
        <v>1683</v>
      </c>
      <c r="K306" t="str">
        <v>West</v>
      </c>
      <c r="L306" t="str">
        <v>Public</v>
      </c>
      <c r="M306">
        <f ca="1">VLOOKUP(combined!A:A,'Patient Demographics'!A:F,6,)</f>
        <v>68</v>
      </c>
      <c r="N306">
        <v>0</v>
      </c>
      <c r="O306" t="str">
        <v>School</v>
      </c>
    </row>
    <row r="307" spans="1:15">
      <c r="A307" s="2" t="s">
        <v>432</v>
      </c>
      <c r="B307" t="str">
        <v>Karnataka</v>
      </c>
      <c r="C307" t="str">
        <f ca="1"/>
        <v>Young Adults</v>
      </c>
      <c r="D307">
        <v>12000</v>
      </c>
      <c r="E307">
        <v>23.66780045351474</v>
      </c>
      <c r="F307" t="b">
        <v>0</v>
      </c>
      <c r="G307" t="str">
        <v>Childbirth</v>
      </c>
      <c r="H307" t="b">
        <v>0</v>
      </c>
      <c r="I307" t="b">
        <v>0</v>
      </c>
      <c r="J307" t="s">
        <v>1683</v>
      </c>
      <c r="K307" t="str">
        <v>South</v>
      </c>
      <c r="L307" t="str">
        <v>Public</v>
      </c>
      <c r="M307">
        <f ca="1">VLOOKUP(combined!A:A,'Patient Demographics'!A:F,6,)</f>
        <v>33</v>
      </c>
      <c r="N307">
        <v>0</v>
      </c>
      <c r="O307" t="str">
        <v>School</v>
      </c>
    </row>
    <row r="308" spans="1:15">
      <c r="A308" s="2" t="s">
        <v>433</v>
      </c>
      <c r="B308" t="str">
        <v>Tamil Nadu</v>
      </c>
      <c r="C308" t="str">
        <f ca="1"/>
        <v>senior</v>
      </c>
      <c r="D308">
        <v>30000</v>
      </c>
      <c r="E308">
        <v>34.605146406388641</v>
      </c>
      <c r="F308" t="b">
        <v>1</v>
      </c>
      <c r="G308" t="str">
        <v>Heart Disease</v>
      </c>
      <c r="H308" t="b">
        <v>1</v>
      </c>
      <c r="I308" t="b">
        <v>1</v>
      </c>
      <c r="J308" t="s">
        <v>1696</v>
      </c>
      <c r="K308" t="str">
        <v>South</v>
      </c>
      <c r="L308" t="str">
        <v>Public</v>
      </c>
      <c r="M308">
        <f ca="1">VLOOKUP(combined!A:A,'Patient Demographics'!A:F,6,)</f>
        <v>62</v>
      </c>
      <c r="N308">
        <v>0</v>
      </c>
      <c r="O308" t="str">
        <v>Master's Degree</v>
      </c>
    </row>
    <row r="309" spans="1:15">
      <c r="A309" s="2" t="s">
        <v>434</v>
      </c>
      <c r="B309" t="str">
        <v>Uttar Pradesh</v>
      </c>
      <c r="C309" t="str">
        <f ca="1"/>
        <v>Super Adults</v>
      </c>
      <c r="D309">
        <v>12000</v>
      </c>
      <c r="E309">
        <v>23.031518845723543</v>
      </c>
      <c r="F309" t="b">
        <v>0</v>
      </c>
      <c r="G309" t="str">
        <v>Osteoarthritis</v>
      </c>
      <c r="H309" t="b">
        <v>0</v>
      </c>
      <c r="I309" t="b">
        <v>0</v>
      </c>
      <c r="J309" t="s">
        <v>1696</v>
      </c>
      <c r="K309" t="str">
        <v>North</v>
      </c>
      <c r="L309" t="str">
        <v>Private</v>
      </c>
      <c r="M309">
        <f ca="1">VLOOKUP(combined!A:A,'Patient Demographics'!A:F,6,)</f>
        <v>68</v>
      </c>
      <c r="N309">
        <v>0</v>
      </c>
      <c r="O309" t="str">
        <v>Master's Degree</v>
      </c>
    </row>
    <row r="310" spans="1:15">
      <c r="A310" s="2" t="s">
        <v>435</v>
      </c>
      <c r="B310" t="str">
        <v>Karnataka</v>
      </c>
      <c r="C310" t="str">
        <f ca="1"/>
        <v>senior</v>
      </c>
      <c r="D310">
        <v>12000</v>
      </c>
      <c r="E310">
        <v>31.035741815083774</v>
      </c>
      <c r="F310" t="b">
        <v>1</v>
      </c>
      <c r="G310" t="str">
        <v>Allergic Reaction</v>
      </c>
      <c r="H310" t="b">
        <v>1</v>
      </c>
      <c r="I310" t="b">
        <v>0</v>
      </c>
      <c r="J310" t="s">
        <v>1700</v>
      </c>
      <c r="K310" t="str">
        <v>South</v>
      </c>
      <c r="L310" t="str">
        <v>Startup</v>
      </c>
      <c r="M310">
        <f ca="1">VLOOKUP(combined!A:A,'Patient Demographics'!A:F,6,)</f>
        <v>53</v>
      </c>
      <c r="N310">
        <v>0</v>
      </c>
      <c r="O310" t="str">
        <v>Master's Degree</v>
      </c>
    </row>
    <row r="311" spans="1:15">
      <c r="A311" s="2" t="s">
        <v>437</v>
      </c>
      <c r="B311" t="str">
        <v>Gujarat</v>
      </c>
      <c r="C311" t="str">
        <f ca="1"/>
        <v>Senior Adullt</v>
      </c>
      <c r="D311">
        <v>800</v>
      </c>
      <c r="E311">
        <v>31.037649219467404</v>
      </c>
      <c r="F311" t="b">
        <v>1</v>
      </c>
      <c r="G311" t="str">
        <v>Kidney Stones</v>
      </c>
      <c r="H311" t="b">
        <v>0</v>
      </c>
      <c r="I311" t="b">
        <v>1</v>
      </c>
      <c r="J311" t="s">
        <v>1683</v>
      </c>
      <c r="K311" t="str">
        <v>West</v>
      </c>
      <c r="L311" t="str">
        <v>Public</v>
      </c>
      <c r="M311">
        <f ca="1">VLOOKUP(combined!A:A,'Patient Demographics'!A:F,6,)</f>
        <v>45</v>
      </c>
      <c r="N311">
        <v>0</v>
      </c>
      <c r="O311" t="str">
        <v>Master's Degree</v>
      </c>
    </row>
    <row r="312" spans="1:15">
      <c r="A312" s="2" t="s">
        <v>438</v>
      </c>
      <c r="B312" t="str">
        <v>Tamil Nadu</v>
      </c>
      <c r="C312" t="str">
        <f ca="1"/>
        <v>senior</v>
      </c>
      <c r="D312">
        <v>500</v>
      </c>
      <c r="E312">
        <v>33.283832644628099</v>
      </c>
      <c r="F312" t="b">
        <v>1</v>
      </c>
      <c r="G312" t="str">
        <v>Childbirth</v>
      </c>
      <c r="H312" t="b">
        <v>1</v>
      </c>
      <c r="I312" t="b">
        <v>1</v>
      </c>
      <c r="J312" t="s">
        <v>1696</v>
      </c>
      <c r="K312" t="str">
        <v>South</v>
      </c>
      <c r="L312" t="str">
        <v>Public</v>
      </c>
      <c r="M312">
        <f ca="1">VLOOKUP(combined!A:A,'Patient Demographics'!A:F,6,)</f>
        <v>48</v>
      </c>
      <c r="N312">
        <v>0</v>
      </c>
      <c r="O312" t="str">
        <v>School</v>
      </c>
    </row>
    <row r="313" spans="1:15">
      <c r="A313" s="2" t="s">
        <v>439</v>
      </c>
      <c r="B313" t="str">
        <v>West Bengal</v>
      </c>
      <c r="C313" t="str">
        <f ca="1"/>
        <v>Young Adults</v>
      </c>
      <c r="D313">
        <v>90000</v>
      </c>
      <c r="E313">
        <v>28.792713973251104</v>
      </c>
      <c r="F313" t="b">
        <v>1</v>
      </c>
      <c r="G313" t="str">
        <v>Prostate Cancer</v>
      </c>
      <c r="H313" t="b">
        <v>1</v>
      </c>
      <c r="I313" t="b">
        <v>1</v>
      </c>
      <c r="J313" t="s">
        <v>1797</v>
      </c>
      <c r="K313" t="str">
        <v>East</v>
      </c>
      <c r="L313" t="str">
        <v>Private</v>
      </c>
      <c r="M313">
        <f ca="1">VLOOKUP(combined!A:A,'Patient Demographics'!A:F,6,)</f>
        <v>28</v>
      </c>
      <c r="N313">
        <v>0</v>
      </c>
      <c r="O313" t="str">
        <v>Post-graduate</v>
      </c>
    </row>
    <row r="314" spans="1:15">
      <c r="A314" s="2" t="s">
        <v>440</v>
      </c>
      <c r="B314" t="str">
        <v>West Bengal</v>
      </c>
      <c r="C314" t="str">
        <f ca="1"/>
        <v>senior</v>
      </c>
      <c r="D314">
        <v>12000</v>
      </c>
      <c r="E314">
        <v>25.114771806643258</v>
      </c>
      <c r="F314" t="b">
        <v>0</v>
      </c>
      <c r="G314" t="str">
        <v>Kidney Stones</v>
      </c>
      <c r="H314" t="b">
        <v>0</v>
      </c>
      <c r="I314" t="b">
        <v>0</v>
      </c>
      <c r="J314" t="s">
        <v>1683</v>
      </c>
      <c r="K314" t="str">
        <v>East</v>
      </c>
      <c r="L314" t="str">
        <v>Startup</v>
      </c>
      <c r="M314">
        <f ca="1">VLOOKUP(combined!A:A,'Patient Demographics'!A:F,6,)</f>
        <v>62</v>
      </c>
      <c r="N314">
        <v>0</v>
      </c>
      <c r="O314" t="str">
        <v>Master's Degree</v>
      </c>
    </row>
    <row r="315" spans="1:15">
      <c r="A315" s="2" t="s">
        <v>441</v>
      </c>
      <c r="B315" t="str">
        <v>Tamil Nadu</v>
      </c>
      <c r="C315" t="str">
        <f ca="1"/>
        <v>Senior Adullt</v>
      </c>
      <c r="D315">
        <v>60000</v>
      </c>
      <c r="E315">
        <v>23.395823807346435</v>
      </c>
      <c r="F315" t="b">
        <v>0</v>
      </c>
      <c r="G315" t="str">
        <v>Allergic Reaction</v>
      </c>
      <c r="H315" t="b">
        <v>0</v>
      </c>
      <c r="I315" t="b">
        <v>0</v>
      </c>
      <c r="J315" t="s">
        <v>1685</v>
      </c>
      <c r="K315" t="str">
        <v>South</v>
      </c>
      <c r="L315" t="str">
        <v>None</v>
      </c>
      <c r="M315">
        <f ca="1">VLOOKUP(combined!A:A,'Patient Demographics'!A:F,6,)</f>
        <v>38</v>
      </c>
      <c r="N315">
        <v>0</v>
      </c>
      <c r="O315" t="str">
        <v>Uneducated</v>
      </c>
    </row>
    <row r="316" spans="1:15">
      <c r="A316" s="2" t="s">
        <v>442</v>
      </c>
      <c r="B316" t="str">
        <v>West Bengal</v>
      </c>
      <c r="C316" t="str">
        <f ca="1"/>
        <v>Senior Adullt</v>
      </c>
      <c r="D316">
        <v>18000</v>
      </c>
      <c r="E316">
        <v>26.101502335563691</v>
      </c>
      <c r="F316" t="b">
        <v>0</v>
      </c>
      <c r="G316" t="str">
        <v>Stroke</v>
      </c>
      <c r="H316" t="b">
        <v>0</v>
      </c>
      <c r="I316" t="b">
        <v>0</v>
      </c>
      <c r="J316" t="s">
        <v>1685</v>
      </c>
      <c r="K316" t="str">
        <v>East</v>
      </c>
      <c r="L316" t="str">
        <v>Public</v>
      </c>
      <c r="M316">
        <f ca="1">VLOOKUP(combined!A:A,'Patient Demographics'!A:F,6,)</f>
        <v>38</v>
      </c>
      <c r="N316">
        <v>0</v>
      </c>
      <c r="O316" t="str">
        <v>Bachelor's Degree</v>
      </c>
    </row>
    <row r="317" spans="1:15">
      <c r="A317" s="2" t="s">
        <v>444</v>
      </c>
      <c r="B317" t="str">
        <v>Maharashtra</v>
      </c>
      <c r="C317" t="str">
        <f ca="1"/>
        <v>Super Adults</v>
      </c>
      <c r="D317">
        <v>45000</v>
      </c>
      <c r="E317">
        <v>28.270874424720574</v>
      </c>
      <c r="F317" t="b">
        <v>1</v>
      </c>
      <c r="G317" t="str">
        <v>Fractured Arm</v>
      </c>
      <c r="H317" t="b">
        <v>1</v>
      </c>
      <c r="I317" t="b">
        <v>1</v>
      </c>
      <c r="J317" t="s">
        <v>1797</v>
      </c>
      <c r="K317" t="str">
        <v>West</v>
      </c>
      <c r="L317" t="str">
        <v>Public</v>
      </c>
      <c r="M317">
        <f ca="1">VLOOKUP(combined!A:A,'Patient Demographics'!A:F,6,)</f>
        <v>68</v>
      </c>
      <c r="N317">
        <v>0</v>
      </c>
      <c r="O317" t="str">
        <v>School</v>
      </c>
    </row>
    <row r="318" spans="1:15">
      <c r="A318" s="2" t="s">
        <v>445</v>
      </c>
      <c r="B318" t="str">
        <v>Punjab</v>
      </c>
      <c r="C318" t="str">
        <f ca="1"/>
        <v>senior</v>
      </c>
      <c r="D318">
        <v>16000</v>
      </c>
      <c r="E318">
        <v>25.471332644628102</v>
      </c>
      <c r="F318" t="b">
        <v>0</v>
      </c>
      <c r="G318" t="str">
        <v>Cancer</v>
      </c>
      <c r="H318" t="b">
        <v>0</v>
      </c>
      <c r="I318" t="b">
        <v>0</v>
      </c>
      <c r="J318" t="s">
        <v>1679</v>
      </c>
      <c r="K318" t="str">
        <v>North</v>
      </c>
      <c r="L318" t="str">
        <v>Private</v>
      </c>
      <c r="M318">
        <f ca="1">VLOOKUP(combined!A:A,'Patient Demographics'!A:F,6,)</f>
        <v>48</v>
      </c>
      <c r="N318">
        <v>0</v>
      </c>
      <c r="O318" t="str">
        <v>Master's Degree</v>
      </c>
    </row>
    <row r="319" spans="1:15">
      <c r="A319" s="2" t="s">
        <v>446</v>
      </c>
      <c r="B319" t="str">
        <v>Uttar Pradesh</v>
      </c>
      <c r="C319" t="str">
        <f ca="1"/>
        <v>Senior Adullt</v>
      </c>
      <c r="D319">
        <v>250000</v>
      </c>
      <c r="E319">
        <v>24.150302843254501</v>
      </c>
      <c r="F319" t="b">
        <v>0</v>
      </c>
      <c r="G319" t="str">
        <v>Allergic Reaction</v>
      </c>
      <c r="H319" t="b">
        <v>0</v>
      </c>
      <c r="I319" t="b">
        <v>0</v>
      </c>
      <c r="J319" t="s">
        <v>1696</v>
      </c>
      <c r="K319" t="str">
        <v>North</v>
      </c>
      <c r="L319" t="str">
        <v>Public</v>
      </c>
      <c r="M319">
        <f ca="1">VLOOKUP(combined!A:A,'Patient Demographics'!A:F,6,)</f>
        <v>42</v>
      </c>
      <c r="N319">
        <v>0</v>
      </c>
      <c r="O319" t="str">
        <v>School</v>
      </c>
    </row>
    <row r="320" spans="1:15">
      <c r="A320" s="2" t="s">
        <v>447</v>
      </c>
      <c r="B320" t="str">
        <v>Gujarat</v>
      </c>
      <c r="C320" t="str">
        <f ca="1"/>
        <v>senior</v>
      </c>
      <c r="D320">
        <v>100</v>
      </c>
      <c r="E320">
        <v>23.967383020880959</v>
      </c>
      <c r="F320" t="b">
        <v>0</v>
      </c>
      <c r="G320" t="str">
        <v>Stroke</v>
      </c>
      <c r="H320" t="b">
        <v>0</v>
      </c>
      <c r="I320" t="b">
        <v>0</v>
      </c>
      <c r="J320" t="s">
        <v>1797</v>
      </c>
      <c r="K320" t="str">
        <v>West</v>
      </c>
      <c r="L320" t="str">
        <v>Private</v>
      </c>
      <c r="M320">
        <f ca="1">VLOOKUP(combined!A:A,'Patient Demographics'!A:F,6,)</f>
        <v>62</v>
      </c>
      <c r="N320">
        <v>0</v>
      </c>
      <c r="O320" t="str">
        <v>Master's Degree</v>
      </c>
    </row>
    <row r="321" spans="1:15">
      <c r="A321" s="2" t="s">
        <v>449</v>
      </c>
      <c r="B321" t="str">
        <v>Maharashtra</v>
      </c>
      <c r="C321" t="str">
        <f ca="1"/>
        <v>senior</v>
      </c>
      <c r="D321">
        <v>75000</v>
      </c>
      <c r="E321">
        <v>25.654874426140964</v>
      </c>
      <c r="F321" t="b">
        <v>0</v>
      </c>
      <c r="G321" t="str">
        <v>Childbirth</v>
      </c>
      <c r="H321" t="b">
        <v>0</v>
      </c>
      <c r="I321" t="b">
        <v>0</v>
      </c>
      <c r="J321" t="s">
        <v>1685</v>
      </c>
      <c r="K321" t="str">
        <v>West</v>
      </c>
      <c r="L321" t="str">
        <v>Startup</v>
      </c>
      <c r="M321">
        <f ca="1">VLOOKUP(combined!A:A,'Patient Demographics'!A:F,6,)</f>
        <v>58</v>
      </c>
      <c r="N321">
        <v>0</v>
      </c>
      <c r="O321" t="str">
        <v>Post-graduate</v>
      </c>
    </row>
    <row r="322" spans="1:15">
      <c r="A322" s="2" t="s">
        <v>451</v>
      </c>
      <c r="B322" t="str">
        <v>West Bengal</v>
      </c>
      <c r="C322" t="str">
        <f ca="1"/>
        <v>Senior Adullt</v>
      </c>
      <c r="D322">
        <v>40000</v>
      </c>
      <c r="E322">
        <v>26.029150151368562</v>
      </c>
      <c r="F322" t="b">
        <v>0</v>
      </c>
      <c r="G322" t="str">
        <v>Prostate Cancer</v>
      </c>
      <c r="H322" t="b">
        <v>0</v>
      </c>
      <c r="I322" t="b">
        <v>0</v>
      </c>
      <c r="J322" t="s">
        <v>1797</v>
      </c>
      <c r="K322" t="str">
        <v>East</v>
      </c>
      <c r="L322" t="str">
        <v>Public</v>
      </c>
      <c r="M322">
        <f ca="1">VLOOKUP(combined!A:A,'Patient Demographics'!A:F,6,)</f>
        <v>42</v>
      </c>
      <c r="N322">
        <v>0</v>
      </c>
      <c r="O322" t="str">
        <v>School</v>
      </c>
    </row>
    <row r="323" spans="1:15">
      <c r="A323" s="2" t="s">
        <v>453</v>
      </c>
      <c r="B323" t="str">
        <v>Gujarat</v>
      </c>
      <c r="C323" t="str">
        <f ca="1"/>
        <v>Senior Adullt</v>
      </c>
      <c r="D323">
        <v>3000</v>
      </c>
      <c r="E323">
        <v>22.382812499999993</v>
      </c>
      <c r="F323" t="b">
        <v>0</v>
      </c>
      <c r="G323" t="str">
        <v>Allergic Reaction</v>
      </c>
      <c r="H323" t="b">
        <v>0</v>
      </c>
      <c r="I323" t="b">
        <v>0</v>
      </c>
      <c r="J323" t="s">
        <v>1683</v>
      </c>
      <c r="K323" t="str">
        <v>West</v>
      </c>
      <c r="L323" t="str">
        <v>Startup</v>
      </c>
      <c r="M323">
        <f ca="1">VLOOKUP(combined!A:A,'Patient Demographics'!A:F,6,)</f>
        <v>41</v>
      </c>
      <c r="N323">
        <v>0</v>
      </c>
      <c r="O323" t="str">
        <v>Bachelor's Degree</v>
      </c>
    </row>
    <row r="324" spans="1:15">
      <c r="A324" s="2" t="s">
        <v>454</v>
      </c>
      <c r="B324" t="str">
        <v>Uttar Pradesh</v>
      </c>
      <c r="C324" t="str">
        <f ca="1"/>
        <v>Senior Adullt</v>
      </c>
      <c r="D324">
        <v>32000</v>
      </c>
      <c r="E324">
        <v>33.391003460207614</v>
      </c>
      <c r="F324" t="b">
        <v>1</v>
      </c>
      <c r="G324" t="str">
        <v>Kidney Stones</v>
      </c>
      <c r="H324" t="b">
        <v>1</v>
      </c>
      <c r="I324" t="b">
        <v>1</v>
      </c>
      <c r="J324" t="s">
        <v>1797</v>
      </c>
      <c r="K324" t="str">
        <v>North</v>
      </c>
      <c r="L324" t="str">
        <v>Public</v>
      </c>
      <c r="M324">
        <f ca="1">VLOOKUP(combined!A:A,'Patient Demographics'!A:F,6,)</f>
        <v>42</v>
      </c>
      <c r="N324">
        <v>0</v>
      </c>
      <c r="O324" t="str">
        <v>Post-graduate</v>
      </c>
    </row>
    <row r="325" spans="1:15">
      <c r="A325" s="2" t="s">
        <v>455</v>
      </c>
      <c r="B325" t="str">
        <v>West Bengal</v>
      </c>
      <c r="C325" t="str">
        <f ca="1"/>
        <v>Super Adults</v>
      </c>
      <c r="D325">
        <v>12000</v>
      </c>
      <c r="E325">
        <v>34.434582511505582</v>
      </c>
      <c r="F325" t="b">
        <v>1</v>
      </c>
      <c r="G325" t="str">
        <v>Heart Attack</v>
      </c>
      <c r="H325" t="b">
        <v>1</v>
      </c>
      <c r="I325" t="b">
        <v>0</v>
      </c>
      <c r="J325" t="s">
        <v>1683</v>
      </c>
      <c r="K325" t="str">
        <v>East</v>
      </c>
      <c r="L325" t="str">
        <v>Private</v>
      </c>
      <c r="M325">
        <f ca="1">VLOOKUP(combined!A:A,'Patient Demographics'!A:F,6,)</f>
        <v>73</v>
      </c>
      <c r="N325">
        <v>0</v>
      </c>
      <c r="O325" t="str">
        <v>Master's Degree</v>
      </c>
    </row>
    <row r="326" spans="1:15">
      <c r="A326" s="2" t="s">
        <v>456</v>
      </c>
      <c r="B326" t="str">
        <v>West Bengal</v>
      </c>
      <c r="C326" t="str">
        <f ca="1"/>
        <v>senior</v>
      </c>
      <c r="D326">
        <v>16000</v>
      </c>
      <c r="E326">
        <v>22.704798069696608</v>
      </c>
      <c r="F326" t="b">
        <v>0</v>
      </c>
      <c r="G326" t="str">
        <v>Fractured Leg</v>
      </c>
      <c r="H326" t="b">
        <v>0</v>
      </c>
      <c r="I326" t="b">
        <v>0</v>
      </c>
      <c r="J326" t="s">
        <v>1696</v>
      </c>
      <c r="K326" t="str">
        <v>East</v>
      </c>
      <c r="L326" t="str">
        <v>Startup</v>
      </c>
      <c r="M326">
        <f ca="1">VLOOKUP(combined!A:A,'Patient Demographics'!A:F,6,)</f>
        <v>53</v>
      </c>
      <c r="N326">
        <v>0</v>
      </c>
      <c r="O326" t="str">
        <v>Master's Degree</v>
      </c>
    </row>
    <row r="327" spans="1:15">
      <c r="A327" s="2" t="s">
        <v>457</v>
      </c>
      <c r="B327" t="str">
        <v>Karnataka</v>
      </c>
      <c r="C327" t="str">
        <f ca="1"/>
        <v>Super Adults</v>
      </c>
      <c r="D327">
        <v>60000</v>
      </c>
      <c r="E327">
        <v>20.133333333333333</v>
      </c>
      <c r="F327" t="b">
        <v>0</v>
      </c>
      <c r="G327" t="str">
        <v>Stroke</v>
      </c>
      <c r="H327" t="b">
        <v>0</v>
      </c>
      <c r="I327" t="b">
        <v>0</v>
      </c>
      <c r="J327" t="s">
        <v>1797</v>
      </c>
      <c r="K327" t="str">
        <v>South</v>
      </c>
      <c r="L327" t="str">
        <v>Private</v>
      </c>
      <c r="M327">
        <f ca="1">VLOOKUP(combined!A:A,'Patient Demographics'!A:F,6,)</f>
        <v>68</v>
      </c>
      <c r="N327">
        <v>0</v>
      </c>
      <c r="O327" t="str">
        <v>Master's Degree</v>
      </c>
    </row>
    <row r="328" spans="1:15">
      <c r="A328" s="2" t="s">
        <v>458</v>
      </c>
      <c r="B328" t="str">
        <v>Tamil Nadu</v>
      </c>
      <c r="C328" t="str">
        <f ca="1"/>
        <v>Young Adults</v>
      </c>
      <c r="D328">
        <v>90000</v>
      </c>
      <c r="E328">
        <v>33.343592900379605</v>
      </c>
      <c r="F328" t="b">
        <v>1</v>
      </c>
      <c r="G328" t="str">
        <v>Fractured Leg</v>
      </c>
      <c r="H328" t="b">
        <v>1</v>
      </c>
      <c r="I328" t="b">
        <v>0</v>
      </c>
      <c r="J328" t="s">
        <v>1683</v>
      </c>
      <c r="K328" t="str">
        <v>South</v>
      </c>
      <c r="L328" t="str">
        <v>Startup</v>
      </c>
      <c r="M328">
        <f ca="1">VLOOKUP(combined!A:A,'Patient Demographics'!A:F,6,)</f>
        <v>33</v>
      </c>
      <c r="N328">
        <v>0</v>
      </c>
      <c r="O328" t="str">
        <v>Master's Degree</v>
      </c>
    </row>
    <row r="329" spans="1:15">
      <c r="A329" s="2" t="s">
        <v>460</v>
      </c>
      <c r="B329" t="str">
        <v>Uttar Pradesh</v>
      </c>
      <c r="C329" t="str">
        <f ca="1"/>
        <v>senior</v>
      </c>
      <c r="D329">
        <v>60000</v>
      </c>
      <c r="E329">
        <v>34.977766884913002</v>
      </c>
      <c r="F329" t="b">
        <v>1</v>
      </c>
      <c r="G329" t="str">
        <v>Hypertension</v>
      </c>
      <c r="H329" t="b">
        <v>1</v>
      </c>
      <c r="I329" t="b">
        <v>1</v>
      </c>
      <c r="J329" t="s">
        <v>1696</v>
      </c>
      <c r="K329" t="str">
        <v>North</v>
      </c>
      <c r="L329" t="str">
        <v>Public</v>
      </c>
      <c r="M329">
        <f ca="1">VLOOKUP(combined!A:A,'Patient Demographics'!A:F,6,)</f>
        <v>58</v>
      </c>
      <c r="N329">
        <v>0</v>
      </c>
      <c r="O329" t="str">
        <v>Bachelor's Degree</v>
      </c>
    </row>
    <row r="330" spans="1:15">
      <c r="A330" s="2" t="s">
        <v>461</v>
      </c>
      <c r="B330" t="str">
        <v>Karnataka</v>
      </c>
      <c r="C330" t="str">
        <f ca="1"/>
        <v>Young Adults</v>
      </c>
      <c r="D330">
        <v>72000</v>
      </c>
      <c r="E330">
        <v>29.617411882821184</v>
      </c>
      <c r="F330" t="b">
        <v>1</v>
      </c>
      <c r="G330" t="str">
        <v>Heart Disease</v>
      </c>
      <c r="H330" t="b">
        <v>1</v>
      </c>
      <c r="I330" t="b">
        <v>0</v>
      </c>
      <c r="J330" t="s">
        <v>1685</v>
      </c>
      <c r="K330" t="str">
        <v>South</v>
      </c>
      <c r="L330" t="str">
        <v>Startup</v>
      </c>
      <c r="M330">
        <f ca="1">VLOOKUP(combined!A:A,'Patient Demographics'!A:F,6,)</f>
        <v>28</v>
      </c>
      <c r="N330">
        <v>0</v>
      </c>
      <c r="O330" t="str">
        <v>Bachelor's Degree</v>
      </c>
    </row>
    <row r="331" spans="1:15">
      <c r="A331" s="2" t="s">
        <v>462</v>
      </c>
      <c r="B331" t="str">
        <v>Uttar Pradesh</v>
      </c>
      <c r="C331" t="str">
        <f ca="1"/>
        <v>senior</v>
      </c>
      <c r="D331">
        <v>500</v>
      </c>
      <c r="E331">
        <v>29.881016765819368</v>
      </c>
      <c r="F331" t="b">
        <v>1</v>
      </c>
      <c r="G331" t="str">
        <v>Diabetes</v>
      </c>
      <c r="H331" t="b">
        <v>1</v>
      </c>
      <c r="I331" t="b">
        <v>0</v>
      </c>
      <c r="J331" t="s">
        <v>1797</v>
      </c>
      <c r="K331" t="str">
        <v>North</v>
      </c>
      <c r="L331" t="str">
        <v>Startup</v>
      </c>
      <c r="M331">
        <f ca="1">VLOOKUP(combined!A:A,'Patient Demographics'!A:F,6,)</f>
        <v>48</v>
      </c>
      <c r="N331">
        <v>0</v>
      </c>
      <c r="O331" t="str">
        <v>Master's Degree</v>
      </c>
    </row>
    <row r="332" spans="1:15">
      <c r="A332" s="2" t="s">
        <v>463</v>
      </c>
      <c r="B332" t="str">
        <v>Punjab</v>
      </c>
      <c r="C332" t="str">
        <f ca="1"/>
        <v>Senior Adullt</v>
      </c>
      <c r="D332">
        <v>100</v>
      </c>
      <c r="E332">
        <v>32.192904936245419</v>
      </c>
      <c r="F332" t="b">
        <v>1</v>
      </c>
      <c r="G332" t="str">
        <v>Appendicitis</v>
      </c>
      <c r="H332" t="b">
        <v>0</v>
      </c>
      <c r="I332" t="b">
        <v>1</v>
      </c>
      <c r="J332" t="s">
        <v>1685</v>
      </c>
      <c r="K332" t="str">
        <v>North</v>
      </c>
      <c r="L332" t="str">
        <v>Private</v>
      </c>
      <c r="M332">
        <f ca="1">VLOOKUP(combined!A:A,'Patient Demographics'!A:F,6,)</f>
        <v>38</v>
      </c>
      <c r="N332">
        <v>0</v>
      </c>
      <c r="O332" t="str">
        <v>Bachelor's Degree</v>
      </c>
    </row>
    <row r="333" spans="1:15">
      <c r="A333" s="2" t="s">
        <v>465</v>
      </c>
      <c r="B333" t="str">
        <v>Punjab</v>
      </c>
      <c r="C333" t="str">
        <f ca="1"/>
        <v>senior</v>
      </c>
      <c r="D333">
        <v>72000</v>
      </c>
      <c r="E333">
        <v>32.577777777777776</v>
      </c>
      <c r="F333" t="b">
        <v>1</v>
      </c>
      <c r="G333" t="str">
        <v>Heart Attack</v>
      </c>
      <c r="H333" t="b">
        <v>1</v>
      </c>
      <c r="I333" t="b">
        <v>0</v>
      </c>
      <c r="J333" t="s">
        <v>1685</v>
      </c>
      <c r="K333" t="str">
        <v>North</v>
      </c>
      <c r="L333" t="str">
        <v>Public</v>
      </c>
      <c r="M333">
        <f ca="1">VLOOKUP(combined!A:A,'Patient Demographics'!A:F,6,)</f>
        <v>62</v>
      </c>
      <c r="N333">
        <v>0</v>
      </c>
      <c r="O333" t="str">
        <v>School</v>
      </c>
    </row>
    <row r="334" spans="1:15">
      <c r="A334" s="2" t="s">
        <v>467</v>
      </c>
      <c r="B334" t="str">
        <v>Maharashtra</v>
      </c>
      <c r="C334" t="str">
        <f ca="1"/>
        <v>Senior Adullt</v>
      </c>
      <c r="D334">
        <v>48000</v>
      </c>
      <c r="E334">
        <v>33.023660908695021</v>
      </c>
      <c r="F334" t="b">
        <v>1</v>
      </c>
      <c r="G334" t="str">
        <v>Appendicitis</v>
      </c>
      <c r="H334" t="b">
        <v>0</v>
      </c>
      <c r="I334" t="b">
        <v>1</v>
      </c>
      <c r="J334" t="s">
        <v>1685</v>
      </c>
      <c r="K334" t="str">
        <v>West</v>
      </c>
      <c r="L334" t="str">
        <v>Private</v>
      </c>
      <c r="M334">
        <f ca="1">VLOOKUP(combined!A:A,'Patient Demographics'!A:F,6,)</f>
        <v>41</v>
      </c>
      <c r="N334">
        <v>0</v>
      </c>
      <c r="O334" t="str">
        <v>Post-graduate</v>
      </c>
    </row>
    <row r="335" spans="1:15">
      <c r="A335" s="2" t="s">
        <v>468</v>
      </c>
      <c r="B335" t="str">
        <v>West Bengal</v>
      </c>
      <c r="C335" t="str">
        <f ca="1"/>
        <v>senior</v>
      </c>
      <c r="D335">
        <v>12000</v>
      </c>
      <c r="E335">
        <v>33.517573696145128</v>
      </c>
      <c r="F335" t="b">
        <v>1</v>
      </c>
      <c r="G335" t="str">
        <v>Hypertension</v>
      </c>
      <c r="H335" t="b">
        <v>1</v>
      </c>
      <c r="I335" t="b">
        <v>0</v>
      </c>
      <c r="J335" t="s">
        <v>1685</v>
      </c>
      <c r="K335" t="str">
        <v>East</v>
      </c>
      <c r="L335" t="str">
        <v>Private</v>
      </c>
      <c r="M335">
        <f ca="1">VLOOKUP(combined!A:A,'Patient Demographics'!A:F,6,)</f>
        <v>62</v>
      </c>
      <c r="N335">
        <v>0</v>
      </c>
      <c r="O335" t="str">
        <v>Bachelor's Degree</v>
      </c>
    </row>
    <row r="336" spans="1:15">
      <c r="A336" s="2" t="s">
        <v>469</v>
      </c>
      <c r="B336" t="str">
        <v>Punjab</v>
      </c>
      <c r="C336" t="str">
        <f ca="1"/>
        <v>Young Adults</v>
      </c>
      <c r="D336">
        <v>60000</v>
      </c>
      <c r="E336">
        <v>32.599050962540019</v>
      </c>
      <c r="F336" t="b">
        <v>1</v>
      </c>
      <c r="G336" t="str">
        <v>Fractured Arm</v>
      </c>
      <c r="H336" t="b">
        <v>1</v>
      </c>
      <c r="I336" t="b">
        <v>0</v>
      </c>
      <c r="J336" t="s">
        <v>1797</v>
      </c>
      <c r="K336" t="str">
        <v>North</v>
      </c>
      <c r="L336" t="str">
        <v>Startup</v>
      </c>
      <c r="M336">
        <f ca="1">VLOOKUP(combined!A:A,'Patient Demographics'!A:F,6,)</f>
        <v>32</v>
      </c>
      <c r="N336">
        <v>0</v>
      </c>
      <c r="O336" t="str">
        <v>Master's Degree</v>
      </c>
    </row>
    <row r="337" spans="1:15">
      <c r="A337" s="2" t="s">
        <v>470</v>
      </c>
      <c r="B337" t="str">
        <v>Maharashtra</v>
      </c>
      <c r="C337" t="str">
        <f ca="1"/>
        <v>senior</v>
      </c>
      <c r="D337">
        <v>32000</v>
      </c>
      <c r="E337">
        <v>31.230951271110474</v>
      </c>
      <c r="F337" t="b">
        <v>1</v>
      </c>
      <c r="G337" t="str">
        <v>Heart Attack</v>
      </c>
      <c r="H337" t="b">
        <v>1</v>
      </c>
      <c r="I337" t="b">
        <v>0</v>
      </c>
      <c r="J337" t="s">
        <v>1700</v>
      </c>
      <c r="K337" t="str">
        <v>West</v>
      </c>
      <c r="L337" t="str">
        <v>Private</v>
      </c>
      <c r="M337">
        <f ca="1">VLOOKUP(combined!A:A,'Patient Demographics'!A:F,6,)</f>
        <v>48</v>
      </c>
      <c r="N337">
        <v>0</v>
      </c>
      <c r="O337" t="str">
        <v>Master's Degree</v>
      </c>
    </row>
    <row r="338" spans="1:15">
      <c r="A338" s="2" t="s">
        <v>471</v>
      </c>
      <c r="B338" t="str">
        <v>Uttar Pradesh</v>
      </c>
      <c r="C338" t="str">
        <f ca="1"/>
        <v>senior</v>
      </c>
      <c r="D338">
        <v>54000</v>
      </c>
      <c r="E338">
        <v>33.828124999999993</v>
      </c>
      <c r="F338" t="b">
        <v>1</v>
      </c>
      <c r="G338" t="str">
        <v>Fractured Leg</v>
      </c>
      <c r="H338" t="b">
        <v>1</v>
      </c>
      <c r="I338" t="b">
        <v>0</v>
      </c>
      <c r="J338" t="s">
        <v>1797</v>
      </c>
      <c r="K338" t="str">
        <v>North</v>
      </c>
      <c r="L338" t="str">
        <v>None</v>
      </c>
      <c r="M338">
        <f ca="1">VLOOKUP(combined!A:A,'Patient Demographics'!A:F,6,)</f>
        <v>58</v>
      </c>
      <c r="N338">
        <v>0</v>
      </c>
      <c r="O338" t="str">
        <v>High School</v>
      </c>
    </row>
    <row r="339" spans="1:15">
      <c r="A339" s="2" t="s">
        <v>472</v>
      </c>
      <c r="B339" t="str">
        <v>Uttar Pradesh</v>
      </c>
      <c r="C339" t="str">
        <f ca="1"/>
        <v>Senior Adullt</v>
      </c>
      <c r="D339">
        <v>250000</v>
      </c>
      <c r="E339">
        <v>21.975510204081633</v>
      </c>
      <c r="F339" t="b">
        <v>0</v>
      </c>
      <c r="G339" t="str">
        <v>Allergic Reaction</v>
      </c>
      <c r="H339" t="b">
        <v>0</v>
      </c>
      <c r="I339" t="b">
        <v>0</v>
      </c>
      <c r="J339" t="s">
        <v>1696</v>
      </c>
      <c r="K339" t="str">
        <v>North</v>
      </c>
      <c r="L339" t="str">
        <v>Public</v>
      </c>
      <c r="M339">
        <f ca="1">VLOOKUP(combined!A:A,'Patient Demographics'!A:F,6,)</f>
        <v>38</v>
      </c>
      <c r="N339">
        <v>0</v>
      </c>
      <c r="O339" t="str">
        <v>School</v>
      </c>
    </row>
    <row r="340" spans="1:15">
      <c r="A340" s="2" t="s">
        <v>474</v>
      </c>
      <c r="B340" t="str">
        <v>Uttar Pradesh</v>
      </c>
      <c r="C340" t="str">
        <f ca="1"/>
        <v>Senior Adullt</v>
      </c>
      <c r="D340">
        <v>12000</v>
      </c>
      <c r="E340">
        <v>34.915967790437364</v>
      </c>
      <c r="F340" t="b">
        <v>1</v>
      </c>
      <c r="G340" t="str">
        <v>Hypertension</v>
      </c>
      <c r="H340" t="b">
        <v>1</v>
      </c>
      <c r="I340" t="b">
        <v>0</v>
      </c>
      <c r="J340" t="s">
        <v>1700</v>
      </c>
      <c r="K340" t="str">
        <v>North</v>
      </c>
      <c r="L340" t="str">
        <v>Startup</v>
      </c>
      <c r="M340">
        <f ca="1">VLOOKUP(combined!A:A,'Patient Demographics'!A:F,6,)</f>
        <v>38</v>
      </c>
      <c r="N340">
        <v>0</v>
      </c>
      <c r="O340" t="str">
        <v>Master's Degree</v>
      </c>
    </row>
    <row r="341" spans="1:15">
      <c r="A341" s="2" t="s">
        <v>475</v>
      </c>
      <c r="B341" t="str">
        <v>Gujarat</v>
      </c>
      <c r="C341" t="str">
        <f ca="1"/>
        <v>Senior Adullt</v>
      </c>
      <c r="D341">
        <v>12000</v>
      </c>
      <c r="E341">
        <v>28.671874999999996</v>
      </c>
      <c r="F341" t="b">
        <v>1</v>
      </c>
      <c r="G341" t="str">
        <v>Osteoarthritis</v>
      </c>
      <c r="H341" t="b">
        <v>1</v>
      </c>
      <c r="I341" t="b">
        <v>1</v>
      </c>
      <c r="J341" t="s">
        <v>1700</v>
      </c>
      <c r="K341" t="str">
        <v>West</v>
      </c>
      <c r="L341" t="str">
        <v>Private</v>
      </c>
      <c r="M341">
        <f ca="1">VLOOKUP(combined!A:A,'Patient Demographics'!A:F,6,)</f>
        <v>42</v>
      </c>
      <c r="N341">
        <v>0</v>
      </c>
      <c r="O341" t="str">
        <v>Master's Degree</v>
      </c>
    </row>
    <row r="342" spans="1:15">
      <c r="A342" s="2" t="s">
        <v>476</v>
      </c>
      <c r="B342" t="str">
        <v>Tamil Nadu</v>
      </c>
      <c r="C342" t="str">
        <f ca="1"/>
        <v>Senior Adullt</v>
      </c>
      <c r="D342">
        <v>60000</v>
      </c>
      <c r="E342">
        <v>31.562499999999993</v>
      </c>
      <c r="F342" t="b">
        <v>1</v>
      </c>
      <c r="G342" t="str">
        <v>Fractured Arm</v>
      </c>
      <c r="H342" t="b">
        <v>1</v>
      </c>
      <c r="I342" t="b">
        <v>0</v>
      </c>
      <c r="J342" t="s">
        <v>1683</v>
      </c>
      <c r="K342" t="str">
        <v>South</v>
      </c>
      <c r="L342" t="str">
        <v>None</v>
      </c>
      <c r="M342">
        <f ca="1">VLOOKUP(combined!A:A,'Patient Demographics'!A:F,6,)</f>
        <v>38</v>
      </c>
      <c r="N342">
        <v>0</v>
      </c>
      <c r="O342" t="str">
        <v>Uneducated</v>
      </c>
    </row>
    <row r="343" spans="1:15">
      <c r="A343" s="2" t="s">
        <v>477</v>
      </c>
      <c r="B343" t="str">
        <v>Uttar Pradesh</v>
      </c>
      <c r="C343" t="str">
        <f ca="1"/>
        <v>senior</v>
      </c>
      <c r="D343">
        <v>300000</v>
      </c>
      <c r="E343">
        <v>30.022546576480359</v>
      </c>
      <c r="F343" t="b">
        <v>1</v>
      </c>
      <c r="G343" t="str">
        <v>Fractured Leg</v>
      </c>
      <c r="H343" t="b">
        <v>1</v>
      </c>
      <c r="I343" t="b">
        <v>0</v>
      </c>
      <c r="J343" t="s">
        <v>1797</v>
      </c>
      <c r="K343" t="str">
        <v>North</v>
      </c>
      <c r="L343" t="str">
        <v>Public</v>
      </c>
      <c r="M343">
        <f ca="1">VLOOKUP(combined!A:A,'Patient Demographics'!A:F,6,)</f>
        <v>53</v>
      </c>
      <c r="N343">
        <v>0</v>
      </c>
      <c r="O343" t="str">
        <v>School</v>
      </c>
    </row>
    <row r="344" spans="1:15">
      <c r="A344" s="2" t="s">
        <v>478</v>
      </c>
      <c r="B344" t="str">
        <v>Uttar Pradesh</v>
      </c>
      <c r="C344" t="str">
        <f ca="1"/>
        <v>senior</v>
      </c>
      <c r="D344">
        <v>500</v>
      </c>
      <c r="E344">
        <v>33.267069657998292</v>
      </c>
      <c r="F344" t="b">
        <v>1</v>
      </c>
      <c r="G344" t="str">
        <v>Kidney Stones</v>
      </c>
      <c r="H344" t="b">
        <v>1</v>
      </c>
      <c r="I344" t="b">
        <v>0</v>
      </c>
      <c r="J344" t="s">
        <v>1696</v>
      </c>
      <c r="K344" t="str">
        <v>North</v>
      </c>
      <c r="L344" t="str">
        <v>Startup</v>
      </c>
      <c r="M344">
        <f ca="1">VLOOKUP(combined!A:A,'Patient Demographics'!A:F,6,)</f>
        <v>54</v>
      </c>
      <c r="N344">
        <v>0</v>
      </c>
      <c r="O344" t="str">
        <v>Master's Degree</v>
      </c>
    </row>
    <row r="345" spans="1:15">
      <c r="A345" s="2" t="s">
        <v>479</v>
      </c>
      <c r="B345" t="str">
        <v>Tamil Nadu</v>
      </c>
      <c r="C345" t="str">
        <f ca="1"/>
        <v>senior</v>
      </c>
      <c r="D345">
        <v>200000</v>
      </c>
      <c r="E345">
        <v>30.726643598615919</v>
      </c>
      <c r="F345" t="b">
        <v>1</v>
      </c>
      <c r="G345" t="str">
        <v>Diabetes</v>
      </c>
      <c r="H345" t="b">
        <v>0</v>
      </c>
      <c r="I345" t="b">
        <v>1</v>
      </c>
      <c r="J345" t="s">
        <v>1797</v>
      </c>
      <c r="K345" t="str">
        <v>South</v>
      </c>
      <c r="L345" t="str">
        <v>Public</v>
      </c>
      <c r="M345">
        <f ca="1">VLOOKUP(combined!A:A,'Patient Demographics'!A:F,6,)</f>
        <v>48</v>
      </c>
      <c r="N345">
        <v>0</v>
      </c>
      <c r="O345" t="str">
        <v>Master's Degree</v>
      </c>
    </row>
    <row r="346" spans="1:15">
      <c r="A346" s="2" t="s">
        <v>480</v>
      </c>
      <c r="B346" t="str">
        <v>Karnataka</v>
      </c>
      <c r="C346" t="str">
        <f ca="1"/>
        <v>Senior Adullt</v>
      </c>
      <c r="D346">
        <v>30000</v>
      </c>
      <c r="E346">
        <v>29.480968858131494</v>
      </c>
      <c r="F346" t="b">
        <v>1</v>
      </c>
      <c r="G346" t="str">
        <v>Allergic Reaction</v>
      </c>
      <c r="H346" t="b">
        <v>0</v>
      </c>
      <c r="I346" t="b">
        <v>1</v>
      </c>
      <c r="J346" t="s">
        <v>1696</v>
      </c>
      <c r="K346" t="str">
        <v>South</v>
      </c>
      <c r="L346" t="str">
        <v>Private</v>
      </c>
      <c r="M346">
        <f ca="1">VLOOKUP(combined!A:A,'Patient Demographics'!A:F,6,)</f>
        <v>38</v>
      </c>
      <c r="N346">
        <v>0</v>
      </c>
      <c r="O346" t="str">
        <v>Master's Degree</v>
      </c>
    </row>
    <row r="347" spans="1:15">
      <c r="A347" s="2" t="s">
        <v>481</v>
      </c>
      <c r="B347" t="str">
        <v>Maharashtra</v>
      </c>
      <c r="C347" t="str">
        <f ca="1"/>
        <v>Young Adults</v>
      </c>
      <c r="D347">
        <v>240000</v>
      </c>
      <c r="E347">
        <v>23.515624999999996</v>
      </c>
      <c r="F347" t="b">
        <v>0</v>
      </c>
      <c r="G347" t="str">
        <v>Prostate Cancer</v>
      </c>
      <c r="H347" t="b">
        <v>0</v>
      </c>
      <c r="I347" t="b">
        <v>0</v>
      </c>
      <c r="J347" t="s">
        <v>1797</v>
      </c>
      <c r="K347" t="str">
        <v>West</v>
      </c>
      <c r="L347" t="str">
        <v>Public</v>
      </c>
      <c r="M347">
        <f ca="1">VLOOKUP(combined!A:A,'Patient Demographics'!A:F,6,)</f>
        <v>33</v>
      </c>
      <c r="N347">
        <v>0</v>
      </c>
      <c r="O347" t="str">
        <v>PhD</v>
      </c>
    </row>
    <row r="348" spans="1:15">
      <c r="A348" s="2" t="s">
        <v>482</v>
      </c>
      <c r="B348" t="str">
        <v>Gujarat</v>
      </c>
      <c r="C348" t="str">
        <f ca="1"/>
        <v>Senior Adullt</v>
      </c>
      <c r="D348">
        <v>40000</v>
      </c>
      <c r="E348">
        <v>31.804654164724447</v>
      </c>
      <c r="F348" t="b">
        <v>1</v>
      </c>
      <c r="G348" t="str">
        <v>Kidney Stones</v>
      </c>
      <c r="H348" t="b">
        <v>0</v>
      </c>
      <c r="I348" t="b">
        <v>1</v>
      </c>
      <c r="J348" t="s">
        <v>1683</v>
      </c>
      <c r="K348" t="str">
        <v>West</v>
      </c>
      <c r="L348" t="str">
        <v>Public</v>
      </c>
      <c r="M348">
        <f ca="1">VLOOKUP(combined!A:A,'Patient Demographics'!A:F,6,)</f>
        <v>41</v>
      </c>
      <c r="N348">
        <v>0</v>
      </c>
      <c r="O348" t="str">
        <v>PhD</v>
      </c>
    </row>
    <row r="349" spans="1:15">
      <c r="A349" s="2" t="s">
        <v>483</v>
      </c>
      <c r="B349" t="str">
        <v>Uttar Pradesh</v>
      </c>
      <c r="C349" t="str">
        <f ca="1"/>
        <v>senior</v>
      </c>
      <c r="D349">
        <v>45000</v>
      </c>
      <c r="E349">
        <v>29.903028749626213</v>
      </c>
      <c r="F349" t="b">
        <v>1</v>
      </c>
      <c r="G349" t="str">
        <v>Heart Attack</v>
      </c>
      <c r="H349" t="b">
        <v>1</v>
      </c>
      <c r="I349" t="b">
        <v>0</v>
      </c>
      <c r="J349" t="s">
        <v>1685</v>
      </c>
      <c r="K349" t="str">
        <v>North</v>
      </c>
      <c r="L349" t="str">
        <v>Startup</v>
      </c>
      <c r="M349">
        <f ca="1">VLOOKUP(combined!A:A,'Patient Demographics'!A:F,6,)</f>
        <v>62</v>
      </c>
      <c r="N349">
        <v>0</v>
      </c>
      <c r="O349" t="str">
        <v>Post-graduate</v>
      </c>
    </row>
    <row r="350" spans="1:15">
      <c r="A350" s="2" t="s">
        <v>484</v>
      </c>
      <c r="B350" t="str">
        <v>Maharashtra</v>
      </c>
      <c r="C350" t="str">
        <f ca="1"/>
        <v>senior</v>
      </c>
      <c r="D350">
        <v>24000</v>
      </c>
      <c r="E350">
        <v>34.205829863176689</v>
      </c>
      <c r="F350" t="b">
        <v>1</v>
      </c>
      <c r="G350" t="str">
        <v>Prostate Cancer</v>
      </c>
      <c r="H350" t="b">
        <v>1</v>
      </c>
      <c r="I350" t="b">
        <v>1</v>
      </c>
      <c r="J350" t="s">
        <v>1797</v>
      </c>
      <c r="K350" t="str">
        <v>West</v>
      </c>
      <c r="L350" t="str">
        <v>Public</v>
      </c>
      <c r="M350">
        <f ca="1">VLOOKUP(combined!A:A,'Patient Demographics'!A:F,6,)</f>
        <v>53</v>
      </c>
      <c r="N350">
        <v>0</v>
      </c>
      <c r="O350" t="str">
        <v>School</v>
      </c>
    </row>
    <row r="351" spans="1:15">
      <c r="A351" s="2" t="s">
        <v>485</v>
      </c>
      <c r="B351" t="str">
        <v>Gujarat</v>
      </c>
      <c r="C351" t="str">
        <f ca="1"/>
        <v>Senior Adullt</v>
      </c>
      <c r="D351">
        <v>100</v>
      </c>
      <c r="E351">
        <v>33.269872975250458</v>
      </c>
      <c r="F351" t="b">
        <v>1</v>
      </c>
      <c r="G351" t="str">
        <v>Prostate Cancer</v>
      </c>
      <c r="H351" t="b">
        <v>0</v>
      </c>
      <c r="I351" t="b">
        <v>1</v>
      </c>
      <c r="J351" t="s">
        <v>1679</v>
      </c>
      <c r="K351" t="str">
        <v>West</v>
      </c>
      <c r="L351" t="str">
        <v>Private</v>
      </c>
      <c r="M351">
        <f ca="1">VLOOKUP(combined!A:A,'Patient Demographics'!A:F,6,)</f>
        <v>41</v>
      </c>
      <c r="N351">
        <v>0</v>
      </c>
      <c r="O351" t="str">
        <v>Master's Degree</v>
      </c>
    </row>
    <row r="352" spans="1:15">
      <c r="A352" s="2" t="s">
        <v>486</v>
      </c>
      <c r="B352" t="str">
        <v>Gujarat</v>
      </c>
      <c r="C352" t="str">
        <f ca="1"/>
        <v>senior</v>
      </c>
      <c r="D352">
        <v>250000</v>
      </c>
      <c r="E352">
        <v>30.674454977816076</v>
      </c>
      <c r="F352" t="b">
        <v>1</v>
      </c>
      <c r="G352" t="str">
        <v>Stroke</v>
      </c>
      <c r="H352" t="b">
        <v>1</v>
      </c>
      <c r="I352" t="b">
        <v>0</v>
      </c>
      <c r="J352" t="s">
        <v>1696</v>
      </c>
      <c r="K352" t="str">
        <v>West</v>
      </c>
      <c r="L352" t="str">
        <v>Private</v>
      </c>
      <c r="M352">
        <f ca="1">VLOOKUP(combined!A:A,'Patient Demographics'!A:F,6,)</f>
        <v>48</v>
      </c>
      <c r="N352">
        <v>0</v>
      </c>
      <c r="O352" t="str">
        <v>Master's Degree</v>
      </c>
    </row>
    <row r="353" spans="1:15">
      <c r="A353" s="2" t="s">
        <v>487</v>
      </c>
      <c r="B353" t="str">
        <v>Tamil Nadu</v>
      </c>
      <c r="C353" t="str">
        <f ca="1"/>
        <v>senior</v>
      </c>
      <c r="D353">
        <v>40000</v>
      </c>
      <c r="E353">
        <v>28.00817869680953</v>
      </c>
      <c r="F353" t="b">
        <v>1</v>
      </c>
      <c r="G353" t="str">
        <v>Kidney Stones</v>
      </c>
      <c r="H353" t="b">
        <v>1</v>
      </c>
      <c r="I353" t="b">
        <v>0</v>
      </c>
      <c r="J353" t="s">
        <v>1797</v>
      </c>
      <c r="K353" t="str">
        <v>South</v>
      </c>
      <c r="L353" t="str">
        <v>Public</v>
      </c>
      <c r="M353">
        <f ca="1">VLOOKUP(combined!A:A,'Patient Demographics'!A:F,6,)</f>
        <v>58</v>
      </c>
      <c r="N353">
        <v>0</v>
      </c>
      <c r="O353" t="str">
        <v>Post-graduate</v>
      </c>
    </row>
    <row r="354" spans="1:15">
      <c r="A354" s="2" t="s">
        <v>488</v>
      </c>
      <c r="B354" t="str">
        <v>Kerala</v>
      </c>
      <c r="C354" t="str">
        <f ca="1"/>
        <v>Senior Adullt</v>
      </c>
      <c r="D354">
        <v>16000</v>
      </c>
      <c r="E354">
        <v>30.438640484549207</v>
      </c>
      <c r="F354" t="b">
        <v>1</v>
      </c>
      <c r="G354" t="str">
        <v>Respiratory Infection</v>
      </c>
      <c r="H354" t="b">
        <v>1</v>
      </c>
      <c r="I354" t="b">
        <v>1</v>
      </c>
      <c r="J354" t="s">
        <v>1683</v>
      </c>
      <c r="K354" t="str">
        <v>South</v>
      </c>
      <c r="L354" t="str">
        <v>Public</v>
      </c>
      <c r="M354">
        <f ca="1">VLOOKUP(combined!A:A,'Patient Demographics'!A:F,6,)</f>
        <v>41</v>
      </c>
      <c r="N354">
        <v>0</v>
      </c>
      <c r="O354" t="str">
        <v>Master's Degree</v>
      </c>
    </row>
    <row r="355" spans="1:15">
      <c r="A355" s="2" t="s">
        <v>490</v>
      </c>
      <c r="B355" t="str">
        <v>Uttar Pradesh</v>
      </c>
      <c r="C355" t="str">
        <f ca="1"/>
        <v>Senior Adullt</v>
      </c>
      <c r="D355">
        <v>60000</v>
      </c>
      <c r="E355">
        <v>21.340660167864808</v>
      </c>
      <c r="F355" t="b">
        <v>0</v>
      </c>
      <c r="G355" t="str">
        <v>Diabetes</v>
      </c>
      <c r="H355" t="b">
        <v>0</v>
      </c>
      <c r="I355" t="b">
        <v>0</v>
      </c>
      <c r="J355" t="s">
        <v>1679</v>
      </c>
      <c r="K355" t="str">
        <v>North</v>
      </c>
      <c r="L355" t="str">
        <v>Startup</v>
      </c>
      <c r="M355">
        <f ca="1">VLOOKUP(combined!A:A,'Patient Demographics'!A:F,6,)</f>
        <v>45</v>
      </c>
      <c r="N355">
        <v>0</v>
      </c>
      <c r="O355" t="str">
        <v>Master's Degree</v>
      </c>
    </row>
    <row r="356" spans="1:15">
      <c r="A356" s="2" t="s">
        <v>491</v>
      </c>
      <c r="B356" t="str">
        <v>Kerala</v>
      </c>
      <c r="C356" t="str">
        <f ca="1"/>
        <v>senior</v>
      </c>
      <c r="D356">
        <v>100</v>
      </c>
      <c r="E356">
        <v>22.476586888657646</v>
      </c>
      <c r="F356" t="b">
        <v>0</v>
      </c>
      <c r="G356" t="str">
        <v>Diabetes</v>
      </c>
      <c r="H356" t="b">
        <v>0</v>
      </c>
      <c r="I356" t="b">
        <v>0</v>
      </c>
      <c r="J356" t="s">
        <v>1683</v>
      </c>
      <c r="K356" t="str">
        <v>South</v>
      </c>
      <c r="L356" t="str">
        <v>Private</v>
      </c>
      <c r="M356">
        <f ca="1">VLOOKUP(combined!A:A,'Patient Demographics'!A:F,6,)</f>
        <v>58</v>
      </c>
      <c r="N356">
        <v>0</v>
      </c>
      <c r="O356" t="str">
        <v>PhD</v>
      </c>
    </row>
    <row r="357" spans="1:15">
      <c r="A357" s="2" t="s">
        <v>492</v>
      </c>
      <c r="B357" t="str">
        <v>Punjab</v>
      </c>
      <c r="C357" t="str">
        <f ca="1"/>
        <v>Young Adults</v>
      </c>
      <c r="D357">
        <v>500</v>
      </c>
      <c r="E357">
        <v>30.087809917355372</v>
      </c>
      <c r="F357" t="b">
        <v>1</v>
      </c>
      <c r="G357" t="str">
        <v>Prostate Cancer</v>
      </c>
      <c r="H357" t="b">
        <v>1</v>
      </c>
      <c r="I357" t="b">
        <v>0</v>
      </c>
      <c r="J357" t="s">
        <v>1683</v>
      </c>
      <c r="K357" t="str">
        <v>North</v>
      </c>
      <c r="L357" t="str">
        <v>Private</v>
      </c>
      <c r="M357">
        <f ca="1">VLOOKUP(combined!A:A,'Patient Demographics'!A:F,6,)</f>
        <v>33</v>
      </c>
      <c r="N357">
        <v>0</v>
      </c>
      <c r="O357" t="str">
        <v>Bachelor's Degree</v>
      </c>
    </row>
    <row r="358" spans="1:15">
      <c r="A358" s="2" t="s">
        <v>493</v>
      </c>
      <c r="B358" t="str">
        <v>Kerala</v>
      </c>
      <c r="C358" t="str">
        <f ca="1"/>
        <v>Senior Adullt</v>
      </c>
      <c r="D358">
        <v>800</v>
      </c>
      <c r="E358">
        <v>31.445312499999993</v>
      </c>
      <c r="F358" t="b">
        <v>1</v>
      </c>
      <c r="G358" t="str">
        <v>Respiratory Infection</v>
      </c>
      <c r="H358" t="b">
        <v>1</v>
      </c>
      <c r="I358" t="b">
        <v>0</v>
      </c>
      <c r="J358" t="s">
        <v>1797</v>
      </c>
      <c r="K358" t="str">
        <v>South</v>
      </c>
      <c r="L358" t="str">
        <v>Private</v>
      </c>
      <c r="M358">
        <f ca="1">VLOOKUP(combined!A:A,'Patient Demographics'!A:F,6,)</f>
        <v>38</v>
      </c>
      <c r="N358">
        <v>0</v>
      </c>
      <c r="O358" t="str">
        <v>Master's Degree</v>
      </c>
    </row>
    <row r="359" spans="1:15">
      <c r="A359" s="2" t="s">
        <v>495</v>
      </c>
      <c r="B359" t="str">
        <v>Maharashtra</v>
      </c>
      <c r="C359" t="str">
        <f ca="1"/>
        <v>senior</v>
      </c>
      <c r="D359">
        <v>12000</v>
      </c>
      <c r="E359">
        <v>30.445054107605543</v>
      </c>
      <c r="F359" t="b">
        <v>1</v>
      </c>
      <c r="G359" t="str">
        <v>Heart Attack</v>
      </c>
      <c r="H359" t="b">
        <v>1</v>
      </c>
      <c r="I359" t="b">
        <v>0</v>
      </c>
      <c r="J359" t="s">
        <v>1700</v>
      </c>
      <c r="K359" t="str">
        <v>West</v>
      </c>
      <c r="L359" t="str">
        <v>Public</v>
      </c>
      <c r="M359">
        <f ca="1">VLOOKUP(combined!A:A,'Patient Demographics'!A:F,6,)</f>
        <v>62</v>
      </c>
      <c r="N359">
        <v>0</v>
      </c>
      <c r="O359" t="str">
        <v>Bachelor's Degree</v>
      </c>
    </row>
    <row r="360" spans="1:15">
      <c r="A360" s="2" t="s">
        <v>496</v>
      </c>
      <c r="B360" t="str">
        <v>Maharashtra</v>
      </c>
      <c r="C360" t="str">
        <f ca="1"/>
        <v>Young Adults</v>
      </c>
      <c r="D360">
        <v>24000</v>
      </c>
      <c r="E360">
        <v>32.174662453318007</v>
      </c>
      <c r="F360" t="b">
        <v>1</v>
      </c>
      <c r="G360" t="str">
        <v>Diabetes</v>
      </c>
      <c r="H360" t="b">
        <v>0</v>
      </c>
      <c r="I360" t="b">
        <v>1</v>
      </c>
      <c r="J360" t="s">
        <v>1679</v>
      </c>
      <c r="K360" t="str">
        <v>West</v>
      </c>
      <c r="L360" t="str">
        <v>Private</v>
      </c>
      <c r="M360">
        <f ca="1">VLOOKUP(combined!A:A,'Patient Demographics'!A:F,6,)</f>
        <v>33</v>
      </c>
      <c r="N360">
        <v>0</v>
      </c>
      <c r="O360" t="str">
        <v>Post-graduate</v>
      </c>
    </row>
    <row r="361" spans="1:15">
      <c r="A361" s="2" t="s">
        <v>497</v>
      </c>
      <c r="B361" t="str">
        <v>Karnataka</v>
      </c>
      <c r="C361" t="str">
        <f ca="1"/>
        <v>Senior Adullt</v>
      </c>
      <c r="D361">
        <v>240000</v>
      </c>
      <c r="E361">
        <v>30.915495366095556</v>
      </c>
      <c r="F361" t="b">
        <v>1</v>
      </c>
      <c r="G361" t="str">
        <v>Appendicitis</v>
      </c>
      <c r="H361" t="b">
        <v>0</v>
      </c>
      <c r="I361" t="b">
        <v>1</v>
      </c>
      <c r="J361" t="s">
        <v>1797</v>
      </c>
      <c r="K361" t="str">
        <v>South</v>
      </c>
      <c r="L361" t="str">
        <v>Startup</v>
      </c>
      <c r="M361">
        <f ca="1">VLOOKUP(combined!A:A,'Patient Demographics'!A:F,6,)</f>
        <v>41</v>
      </c>
      <c r="N361">
        <v>0</v>
      </c>
      <c r="O361" t="str">
        <v>Post-graduate</v>
      </c>
    </row>
    <row r="362" spans="1:15">
      <c r="A362" s="2" t="s">
        <v>498</v>
      </c>
      <c r="B362" t="str">
        <v>West Bengal</v>
      </c>
      <c r="C362" t="str">
        <f ca="1"/>
        <v>senior</v>
      </c>
      <c r="D362">
        <v>100</v>
      </c>
      <c r="E362">
        <v>31.717230367252146</v>
      </c>
      <c r="F362" t="b">
        <v>1</v>
      </c>
      <c r="G362" t="str">
        <v>Cancer</v>
      </c>
      <c r="H362" t="b">
        <v>1</v>
      </c>
      <c r="I362" t="b">
        <v>0</v>
      </c>
      <c r="J362" t="s">
        <v>1700</v>
      </c>
      <c r="K362" t="str">
        <v>East</v>
      </c>
      <c r="L362" t="str">
        <v>Public</v>
      </c>
      <c r="M362">
        <f ca="1">VLOOKUP(combined!A:A,'Patient Demographics'!A:F,6,)</f>
        <v>48</v>
      </c>
      <c r="N362">
        <v>0</v>
      </c>
      <c r="O362" t="str">
        <v>School</v>
      </c>
    </row>
    <row r="363" spans="1:15">
      <c r="A363" s="2" t="s">
        <v>499</v>
      </c>
      <c r="B363" t="str">
        <v>West Bengal</v>
      </c>
      <c r="C363" t="str">
        <f ca="1"/>
        <v>senior</v>
      </c>
      <c r="D363">
        <v>500</v>
      </c>
      <c r="E363">
        <v>30.387181205911453</v>
      </c>
      <c r="F363" t="b">
        <v>1</v>
      </c>
      <c r="G363" t="str">
        <v>Stroke</v>
      </c>
      <c r="H363" t="b">
        <v>0</v>
      </c>
      <c r="I363" t="b">
        <v>1</v>
      </c>
      <c r="J363" t="s">
        <v>1683</v>
      </c>
      <c r="K363" t="str">
        <v>East</v>
      </c>
      <c r="L363" t="str">
        <v>Startup</v>
      </c>
      <c r="M363">
        <f ca="1">VLOOKUP(combined!A:A,'Patient Demographics'!A:F,6,)</f>
        <v>48</v>
      </c>
      <c r="N363">
        <v>0</v>
      </c>
      <c r="O363" t="str">
        <v>Master's Degree</v>
      </c>
    </row>
    <row r="364" spans="1:15">
      <c r="A364" s="2" t="s">
        <v>501</v>
      </c>
      <c r="B364" t="str">
        <v>Gujarat</v>
      </c>
      <c r="C364" t="str">
        <f ca="1"/>
        <v>senior</v>
      </c>
      <c r="D364">
        <v>60000</v>
      </c>
      <c r="E364">
        <v>34.112353026564087</v>
      </c>
      <c r="F364" t="b">
        <v>1</v>
      </c>
      <c r="G364" t="str">
        <v>Prostate Cancer</v>
      </c>
      <c r="H364" t="b">
        <v>0</v>
      </c>
      <c r="I364" t="b">
        <v>1</v>
      </c>
      <c r="J364" t="s">
        <v>1685</v>
      </c>
      <c r="K364" t="str">
        <v>West</v>
      </c>
      <c r="L364" t="str">
        <v>Public</v>
      </c>
      <c r="M364">
        <f ca="1">VLOOKUP(combined!A:A,'Patient Demographics'!A:F,6,)</f>
        <v>53</v>
      </c>
      <c r="N364">
        <v>0</v>
      </c>
      <c r="O364" t="str">
        <v>School</v>
      </c>
    </row>
    <row r="365" spans="1:15">
      <c r="A365" s="2" t="s">
        <v>502</v>
      </c>
      <c r="B365" t="str">
        <v>Uttar Pradesh</v>
      </c>
      <c r="C365" t="str">
        <f ca="1"/>
        <v>senior</v>
      </c>
      <c r="D365">
        <v>30000</v>
      </c>
      <c r="E365">
        <v>30.062071483630163</v>
      </c>
      <c r="F365" t="b">
        <v>1</v>
      </c>
      <c r="G365" t="str">
        <v>Allergic Reaction</v>
      </c>
      <c r="H365" t="b">
        <v>1</v>
      </c>
      <c r="I365" t="b">
        <v>0</v>
      </c>
      <c r="J365" t="s">
        <v>1696</v>
      </c>
      <c r="K365" t="str">
        <v>North</v>
      </c>
      <c r="L365" t="str">
        <v>Private</v>
      </c>
      <c r="M365">
        <f ca="1">VLOOKUP(combined!A:A,'Patient Demographics'!A:F,6,)</f>
        <v>62</v>
      </c>
      <c r="N365">
        <v>0</v>
      </c>
      <c r="O365" t="str">
        <v>Master's Degree</v>
      </c>
    </row>
    <row r="366" spans="1:15">
      <c r="A366" s="2" t="s">
        <v>503</v>
      </c>
      <c r="B366" t="str">
        <v>Tamil Nadu</v>
      </c>
      <c r="C366" t="str">
        <f ca="1"/>
        <v>senior</v>
      </c>
      <c r="D366">
        <v>500</v>
      </c>
      <c r="E366">
        <v>33.340954122847123</v>
      </c>
      <c r="F366" t="b">
        <v>1</v>
      </c>
      <c r="G366" t="str">
        <v>Heart Attack</v>
      </c>
      <c r="H366" t="b">
        <v>1</v>
      </c>
      <c r="I366" t="b">
        <v>0</v>
      </c>
      <c r="J366" t="s">
        <v>1696</v>
      </c>
      <c r="K366" t="str">
        <v>South</v>
      </c>
      <c r="L366" t="str">
        <v>None</v>
      </c>
      <c r="M366">
        <f ca="1">VLOOKUP(combined!A:A,'Patient Demographics'!A:F,6,)</f>
        <v>48</v>
      </c>
      <c r="N366">
        <v>0</v>
      </c>
      <c r="O366" t="str">
        <v>High School</v>
      </c>
    </row>
    <row r="367" spans="1:15">
      <c r="A367" s="2" t="s">
        <v>504</v>
      </c>
      <c r="B367" t="str">
        <v>Gujarat</v>
      </c>
      <c r="C367" t="str">
        <f ca="1"/>
        <v>Super Adults</v>
      </c>
      <c r="D367">
        <v>1000</v>
      </c>
      <c r="E367">
        <v>25.722789115646261</v>
      </c>
      <c r="F367" t="b">
        <v>0</v>
      </c>
      <c r="G367" t="str">
        <v>Childbirth</v>
      </c>
      <c r="H367" t="b">
        <v>0</v>
      </c>
      <c r="I367" t="b">
        <v>0</v>
      </c>
      <c r="J367" t="s">
        <v>1797</v>
      </c>
      <c r="K367" t="str">
        <v>West</v>
      </c>
      <c r="L367" t="str">
        <v>Private</v>
      </c>
      <c r="M367">
        <f ca="1">VLOOKUP(combined!A:A,'Patient Demographics'!A:F,6,)</f>
        <v>68</v>
      </c>
      <c r="N367">
        <v>0</v>
      </c>
      <c r="O367" t="str">
        <v>Master's Degree</v>
      </c>
    </row>
    <row r="368" spans="1:15">
      <c r="A368" s="2" t="s">
        <v>505</v>
      </c>
      <c r="B368" t="str">
        <v>Gujarat</v>
      </c>
      <c r="C368" t="str">
        <f ca="1"/>
        <v>senior</v>
      </c>
      <c r="D368">
        <v>20000</v>
      </c>
      <c r="E368">
        <v>31.92507804370447</v>
      </c>
      <c r="F368" t="b">
        <v>1</v>
      </c>
      <c r="G368" t="str">
        <v>Fractured Leg</v>
      </c>
      <c r="H368" t="b">
        <v>1</v>
      </c>
      <c r="I368" t="b">
        <v>1</v>
      </c>
      <c r="J368" t="s">
        <v>1696</v>
      </c>
      <c r="K368" t="str">
        <v>West</v>
      </c>
      <c r="L368" t="str">
        <v>None</v>
      </c>
      <c r="M368">
        <f ca="1">VLOOKUP(combined!A:A,'Patient Demographics'!A:F,6,)</f>
        <v>53</v>
      </c>
      <c r="N368">
        <v>0</v>
      </c>
      <c r="O368" t="str">
        <v>High School</v>
      </c>
    </row>
    <row r="369" spans="1:15">
      <c r="A369" s="2" t="s">
        <v>506</v>
      </c>
      <c r="B369" t="str">
        <v>Punjab</v>
      </c>
      <c r="C369" t="str">
        <f ca="1"/>
        <v>Young Adults</v>
      </c>
      <c r="D369">
        <v>100</v>
      </c>
      <c r="E369">
        <v>31.305770374776923</v>
      </c>
      <c r="F369" t="b">
        <v>1</v>
      </c>
      <c r="G369" t="str">
        <v>Hypertension</v>
      </c>
      <c r="H369" t="b">
        <v>0</v>
      </c>
      <c r="I369" t="b">
        <v>1</v>
      </c>
      <c r="J369" t="s">
        <v>1683</v>
      </c>
      <c r="K369" t="str">
        <v>North</v>
      </c>
      <c r="L369" t="str">
        <v>Startup</v>
      </c>
      <c r="M369">
        <f ca="1">VLOOKUP(combined!A:A,'Patient Demographics'!A:F,6,)</f>
        <v>34</v>
      </c>
      <c r="N369">
        <v>0</v>
      </c>
      <c r="O369" t="str">
        <v>Post-graduate</v>
      </c>
    </row>
    <row r="370" spans="1:15">
      <c r="A370" s="2" t="s">
        <v>507</v>
      </c>
      <c r="B370" t="str">
        <v>Uttar Pradesh</v>
      </c>
      <c r="C370" t="str">
        <f ca="1"/>
        <v>senior</v>
      </c>
      <c r="D370">
        <v>500</v>
      </c>
      <c r="E370">
        <v>33.918578324576018</v>
      </c>
      <c r="F370" t="b">
        <v>1</v>
      </c>
      <c r="G370" t="str">
        <v>Cancer</v>
      </c>
      <c r="H370" t="b">
        <v>0</v>
      </c>
      <c r="I370" t="b">
        <v>1</v>
      </c>
      <c r="J370" t="s">
        <v>1797</v>
      </c>
      <c r="K370" t="str">
        <v>North</v>
      </c>
      <c r="L370" t="str">
        <v>Public</v>
      </c>
      <c r="M370">
        <f ca="1">VLOOKUP(combined!A:A,'Patient Demographics'!A:F,6,)</f>
        <v>62</v>
      </c>
      <c r="N370">
        <v>0</v>
      </c>
      <c r="O370" t="str">
        <v>School</v>
      </c>
    </row>
    <row r="371" spans="1:15">
      <c r="A371" s="2" t="s">
        <v>508</v>
      </c>
      <c r="B371" t="str">
        <v>Uttar Pradesh</v>
      </c>
      <c r="C371" t="str">
        <f ca="1"/>
        <v>senior</v>
      </c>
      <c r="D371">
        <v>72000</v>
      </c>
      <c r="E371">
        <v>30.780907404284029</v>
      </c>
      <c r="F371" t="b">
        <v>1</v>
      </c>
      <c r="G371" t="str">
        <v>Kidney Stones</v>
      </c>
      <c r="H371" t="b">
        <v>1</v>
      </c>
      <c r="I371" t="b">
        <v>0</v>
      </c>
      <c r="J371" t="s">
        <v>1797</v>
      </c>
      <c r="K371" t="str">
        <v>North</v>
      </c>
      <c r="L371" t="str">
        <v>Private</v>
      </c>
      <c r="M371">
        <f ca="1">VLOOKUP(combined!A:A,'Patient Demographics'!A:F,6,)</f>
        <v>53</v>
      </c>
      <c r="N371">
        <v>0</v>
      </c>
      <c r="O371" t="str">
        <v>Bachelor's Degree</v>
      </c>
    </row>
    <row r="372" spans="1:15">
      <c r="A372" s="2" t="s">
        <v>509</v>
      </c>
      <c r="B372" t="str">
        <v>West Bengal</v>
      </c>
      <c r="C372" t="str">
        <f ca="1"/>
        <v>senior</v>
      </c>
      <c r="D372">
        <v>72000</v>
      </c>
      <c r="E372">
        <v>22.309244096356945</v>
      </c>
      <c r="F372" t="b">
        <v>0</v>
      </c>
      <c r="G372" t="str">
        <v>Cancer</v>
      </c>
      <c r="H372" t="b">
        <v>0</v>
      </c>
      <c r="I372" t="b">
        <v>0</v>
      </c>
      <c r="J372" t="s">
        <v>1685</v>
      </c>
      <c r="K372" t="str">
        <v>East</v>
      </c>
      <c r="L372" t="str">
        <v>Private</v>
      </c>
      <c r="M372">
        <f ca="1">VLOOKUP(combined!A:A,'Patient Demographics'!A:F,6,)</f>
        <v>53</v>
      </c>
      <c r="N372">
        <v>0</v>
      </c>
      <c r="O372" t="str">
        <v>Master's Degree</v>
      </c>
    </row>
    <row r="373" spans="1:15">
      <c r="A373" s="2" t="s">
        <v>511</v>
      </c>
      <c r="B373" t="str">
        <v>West Bengal</v>
      </c>
      <c r="C373" t="str">
        <f ca="1"/>
        <v>senior</v>
      </c>
      <c r="D373">
        <v>500</v>
      </c>
      <c r="E373">
        <v>28.025711662075299</v>
      </c>
      <c r="F373" t="b">
        <v>1</v>
      </c>
      <c r="G373" t="str">
        <v>Heart Disease</v>
      </c>
      <c r="H373" t="b">
        <v>1</v>
      </c>
      <c r="I373" t="b">
        <v>1</v>
      </c>
      <c r="J373" t="s">
        <v>1797</v>
      </c>
      <c r="K373" t="str">
        <v>East</v>
      </c>
      <c r="L373" t="str">
        <v>Public</v>
      </c>
      <c r="M373">
        <f ca="1">VLOOKUP(combined!A:A,'Patient Demographics'!A:F,6,)</f>
        <v>48</v>
      </c>
      <c r="N373">
        <v>0</v>
      </c>
      <c r="O373" t="str">
        <v>School</v>
      </c>
    </row>
    <row r="374" spans="1:15">
      <c r="A374" s="2" t="s">
        <v>512</v>
      </c>
      <c r="B374" t="str">
        <v>Punjab</v>
      </c>
      <c r="C374" t="str">
        <f ca="1"/>
        <v>Young Adults</v>
      </c>
      <c r="D374">
        <v>240000</v>
      </c>
      <c r="E374">
        <v>20.447463324113304</v>
      </c>
      <c r="F374" t="b">
        <v>0</v>
      </c>
      <c r="G374" t="str">
        <v>Childbirth</v>
      </c>
      <c r="H374" t="b">
        <v>0</v>
      </c>
      <c r="I374" t="b">
        <v>0</v>
      </c>
      <c r="J374" t="s">
        <v>1685</v>
      </c>
      <c r="K374" t="str">
        <v>North</v>
      </c>
      <c r="L374" t="str">
        <v>Private</v>
      </c>
      <c r="M374">
        <f ca="1">VLOOKUP(combined!A:A,'Patient Demographics'!A:F,6,)</f>
        <v>33</v>
      </c>
      <c r="N374">
        <v>0</v>
      </c>
      <c r="O374" t="str">
        <v>Bachelor's Degree</v>
      </c>
    </row>
    <row r="375" spans="1:15">
      <c r="A375" s="2" t="s">
        <v>513</v>
      </c>
      <c r="B375" t="str">
        <v>Karnataka</v>
      </c>
      <c r="C375" t="str">
        <f ca="1"/>
        <v>Super Adults</v>
      </c>
      <c r="D375">
        <v>18000</v>
      </c>
      <c r="E375">
        <v>20.381328073635764</v>
      </c>
      <c r="F375" t="b">
        <v>0</v>
      </c>
      <c r="G375" t="str">
        <v>Osteoarthritis</v>
      </c>
      <c r="H375" t="b">
        <v>0</v>
      </c>
      <c r="I375" t="b">
        <v>0</v>
      </c>
      <c r="J375" t="s">
        <v>1700</v>
      </c>
      <c r="K375" t="str">
        <v>South</v>
      </c>
      <c r="L375" t="str">
        <v>Public</v>
      </c>
      <c r="M375">
        <f ca="1">VLOOKUP(combined!A:A,'Patient Demographics'!A:F,6,)</f>
        <v>68</v>
      </c>
      <c r="N375">
        <v>0</v>
      </c>
      <c r="O375" t="str">
        <v>Master's Degree</v>
      </c>
    </row>
    <row r="376" spans="1:15">
      <c r="A376" s="2" t="s">
        <v>514</v>
      </c>
      <c r="B376" t="str">
        <v>Kerala</v>
      </c>
      <c r="C376" t="str">
        <f ca="1"/>
        <v>Senior Adullt</v>
      </c>
      <c r="D376">
        <v>16000</v>
      </c>
      <c r="E376">
        <v>29.069767441860467</v>
      </c>
      <c r="F376" t="b">
        <v>1</v>
      </c>
      <c r="G376" t="str">
        <v>Fractured Leg</v>
      </c>
      <c r="H376" t="b">
        <v>0</v>
      </c>
      <c r="I376" t="b">
        <v>1</v>
      </c>
      <c r="J376" t="s">
        <v>1679</v>
      </c>
      <c r="K376" t="str">
        <v>South</v>
      </c>
      <c r="L376" t="str">
        <v>Startup</v>
      </c>
      <c r="M376">
        <f ca="1">VLOOKUP(combined!A:A,'Patient Demographics'!A:F,6,)</f>
        <v>38</v>
      </c>
      <c r="N376">
        <v>0</v>
      </c>
      <c r="O376" t="str">
        <v>Master's Degree</v>
      </c>
    </row>
    <row r="377" spans="1:15">
      <c r="A377" s="2" t="s">
        <v>515</v>
      </c>
      <c r="B377" t="str">
        <v>Punjab</v>
      </c>
      <c r="C377" t="str">
        <f ca="1"/>
        <v>senior</v>
      </c>
      <c r="D377">
        <v>800</v>
      </c>
      <c r="E377">
        <v>23.71883656509695</v>
      </c>
      <c r="F377" t="b">
        <v>0</v>
      </c>
      <c r="G377" t="str">
        <v>Fractured Leg</v>
      </c>
      <c r="H377" t="b">
        <v>0</v>
      </c>
      <c r="I377" t="b">
        <v>0</v>
      </c>
      <c r="J377" t="s">
        <v>1685</v>
      </c>
      <c r="K377" t="str">
        <v>North</v>
      </c>
      <c r="L377" t="str">
        <v>None</v>
      </c>
      <c r="M377">
        <f ca="1">VLOOKUP(combined!A:A,'Patient Demographics'!A:F,6,)</f>
        <v>53</v>
      </c>
      <c r="N377">
        <v>0</v>
      </c>
      <c r="O377" t="str">
        <v>High School</v>
      </c>
    </row>
    <row r="378" spans="1:15">
      <c r="A378" s="2" t="s">
        <v>517</v>
      </c>
      <c r="B378" t="str">
        <v>Kerala</v>
      </c>
      <c r="C378" t="str">
        <f ca="1"/>
        <v>senior</v>
      </c>
      <c r="D378">
        <v>72000</v>
      </c>
      <c r="E378">
        <v>24.615150129553413</v>
      </c>
      <c r="F378" t="b">
        <v>0</v>
      </c>
      <c r="G378" t="str">
        <v>Childbirth</v>
      </c>
      <c r="H378" t="b">
        <v>0</v>
      </c>
      <c r="I378" t="b">
        <v>0</v>
      </c>
      <c r="J378" t="s">
        <v>1797</v>
      </c>
      <c r="K378" t="str">
        <v>South</v>
      </c>
      <c r="L378" t="str">
        <v>Private</v>
      </c>
      <c r="M378">
        <f ca="1">VLOOKUP(combined!A:A,'Patient Demographics'!A:F,6,)</f>
        <v>62</v>
      </c>
      <c r="N378">
        <v>0</v>
      </c>
      <c r="O378" t="str">
        <v>Master's Degree</v>
      </c>
    </row>
    <row r="379" spans="1:15">
      <c r="A379" s="2" t="s">
        <v>519</v>
      </c>
      <c r="B379" t="str">
        <v>Punjab</v>
      </c>
      <c r="C379" t="str">
        <f ca="1"/>
        <v>senior</v>
      </c>
      <c r="D379">
        <v>30000</v>
      </c>
      <c r="E379">
        <v>34.484072549916164</v>
      </c>
      <c r="F379" t="b">
        <v>1</v>
      </c>
      <c r="G379" t="str">
        <v>Fractured Leg</v>
      </c>
      <c r="H379" t="b">
        <v>0</v>
      </c>
      <c r="I379" t="b">
        <v>1</v>
      </c>
      <c r="J379" t="s">
        <v>1696</v>
      </c>
      <c r="K379" t="str">
        <v>North</v>
      </c>
      <c r="L379" t="str">
        <v>Startup</v>
      </c>
      <c r="M379">
        <f ca="1">VLOOKUP(combined!A:A,'Patient Demographics'!A:F,6,)</f>
        <v>58</v>
      </c>
      <c r="N379">
        <v>0</v>
      </c>
      <c r="O379" t="str">
        <v>Bachelor's Degree</v>
      </c>
    </row>
    <row r="380" spans="1:15">
      <c r="A380" s="2" t="s">
        <v>520</v>
      </c>
      <c r="B380" t="str">
        <v>Kerala</v>
      </c>
      <c r="C380" t="str">
        <f ca="1"/>
        <v>senior</v>
      </c>
      <c r="D380">
        <v>21000</v>
      </c>
      <c r="E380">
        <v>23.875114784205696</v>
      </c>
      <c r="F380" t="b">
        <v>0</v>
      </c>
      <c r="G380" t="str">
        <v>Fractured Leg</v>
      </c>
      <c r="H380" t="b">
        <v>0</v>
      </c>
      <c r="I380" t="b">
        <v>0</v>
      </c>
      <c r="J380" t="s">
        <v>1797</v>
      </c>
      <c r="K380" t="str">
        <v>South</v>
      </c>
      <c r="L380" t="str">
        <v>Private</v>
      </c>
      <c r="M380">
        <f ca="1">VLOOKUP(combined!A:A,'Patient Demographics'!A:F,6,)</f>
        <v>53</v>
      </c>
      <c r="N380">
        <v>0</v>
      </c>
      <c r="O380" t="str">
        <v>Post-graduate</v>
      </c>
    </row>
    <row r="381" spans="1:15">
      <c r="A381" s="2" t="s">
        <v>521</v>
      </c>
      <c r="B381" t="str">
        <v>Gujarat</v>
      </c>
      <c r="C381" t="str">
        <f ca="1"/>
        <v>Young Adults</v>
      </c>
      <c r="D381">
        <v>100</v>
      </c>
      <c r="E381">
        <v>21.204914783987316</v>
      </c>
      <c r="F381" t="b">
        <v>0</v>
      </c>
      <c r="G381" t="str">
        <v>Kidney Stones</v>
      </c>
      <c r="H381" t="b">
        <v>0</v>
      </c>
      <c r="I381" t="b">
        <v>0</v>
      </c>
      <c r="J381" t="s">
        <v>1797</v>
      </c>
      <c r="K381" t="str">
        <v>West</v>
      </c>
      <c r="L381" t="str">
        <v>Startup</v>
      </c>
      <c r="M381">
        <f ca="1">VLOOKUP(combined!A:A,'Patient Demographics'!A:F,6,)</f>
        <v>34</v>
      </c>
      <c r="N381">
        <v>0</v>
      </c>
      <c r="O381" t="str">
        <v>Master's Degree</v>
      </c>
    </row>
    <row r="382" spans="1:15">
      <c r="A382" s="2" t="s">
        <v>523</v>
      </c>
      <c r="B382" t="str">
        <v>Maharashtra</v>
      </c>
      <c r="C382" t="str">
        <f ca="1"/>
        <v>senior</v>
      </c>
      <c r="D382">
        <v>90000</v>
      </c>
      <c r="E382">
        <v>26.532516532110836</v>
      </c>
      <c r="F382" t="b">
        <v>0</v>
      </c>
      <c r="G382" t="str">
        <v>Stroke</v>
      </c>
      <c r="H382" t="b">
        <v>0</v>
      </c>
      <c r="I382" t="b">
        <v>0</v>
      </c>
      <c r="J382" t="s">
        <v>1696</v>
      </c>
      <c r="K382" t="str">
        <v>West</v>
      </c>
      <c r="L382" t="str">
        <v>Public</v>
      </c>
      <c r="M382">
        <f ca="1">VLOOKUP(combined!A:A,'Patient Demographics'!A:F,6,)</f>
        <v>62</v>
      </c>
      <c r="N382">
        <v>0</v>
      </c>
      <c r="O382" t="str">
        <v>Master's Degree</v>
      </c>
    </row>
    <row r="383" spans="1:15">
      <c r="A383" s="2" t="s">
        <v>524</v>
      </c>
      <c r="B383" t="str">
        <v>West Bengal</v>
      </c>
      <c r="C383" t="str">
        <f ca="1"/>
        <v>Senior Adullt</v>
      </c>
      <c r="D383">
        <v>18000</v>
      </c>
      <c r="E383">
        <v>20.571428571428573</v>
      </c>
      <c r="F383" t="b">
        <v>0</v>
      </c>
      <c r="G383" t="str">
        <v>Prostate Cancer</v>
      </c>
      <c r="H383" t="b">
        <v>0</v>
      </c>
      <c r="I383" t="b">
        <v>0</v>
      </c>
      <c r="J383" t="s">
        <v>1685</v>
      </c>
      <c r="K383" t="str">
        <v>East</v>
      </c>
      <c r="L383" t="str">
        <v>Public</v>
      </c>
      <c r="M383">
        <f ca="1">VLOOKUP(combined!A:A,'Patient Demographics'!A:F,6,)</f>
        <v>38</v>
      </c>
      <c r="N383">
        <v>0</v>
      </c>
      <c r="O383" t="str">
        <v>Master's Degree</v>
      </c>
    </row>
    <row r="384" spans="1:15">
      <c r="A384" s="2" t="s">
        <v>525</v>
      </c>
      <c r="B384" t="str">
        <v>Maharashtra</v>
      </c>
      <c r="C384" t="str">
        <f ca="1"/>
        <v>Super Adults</v>
      </c>
      <c r="D384">
        <v>250000</v>
      </c>
      <c r="E384">
        <v>33.822035128465672</v>
      </c>
      <c r="F384" t="b">
        <v>1</v>
      </c>
      <c r="G384" t="str">
        <v>Cancer</v>
      </c>
      <c r="H384" t="b">
        <v>1</v>
      </c>
      <c r="I384" t="b">
        <v>1</v>
      </c>
      <c r="J384" t="s">
        <v>1797</v>
      </c>
      <c r="K384" t="str">
        <v>West</v>
      </c>
      <c r="L384" t="str">
        <v>Public</v>
      </c>
      <c r="M384">
        <f ca="1">VLOOKUP(combined!A:A,'Patient Demographics'!A:F,6,)</f>
        <v>68</v>
      </c>
      <c r="N384">
        <v>0</v>
      </c>
      <c r="O384" t="str">
        <v>Bachelor's Degree</v>
      </c>
    </row>
    <row r="385" spans="1:15">
      <c r="A385" s="2" t="s">
        <v>527</v>
      </c>
      <c r="B385" t="str">
        <v>Gujarat</v>
      </c>
      <c r="C385" t="str">
        <f ca="1"/>
        <v>Senior Adullt</v>
      </c>
      <c r="D385">
        <v>100</v>
      </c>
      <c r="E385">
        <v>30.864197530864192</v>
      </c>
      <c r="F385" t="b">
        <v>1</v>
      </c>
      <c r="G385" t="str">
        <v>Hypertension</v>
      </c>
      <c r="H385" t="b">
        <v>1</v>
      </c>
      <c r="I385" t="b">
        <v>0</v>
      </c>
      <c r="J385" t="s">
        <v>1683</v>
      </c>
      <c r="K385" t="str">
        <v>West</v>
      </c>
      <c r="L385" t="str">
        <v>Startup</v>
      </c>
      <c r="M385">
        <f ca="1">VLOOKUP(combined!A:A,'Patient Demographics'!A:F,6,)</f>
        <v>42</v>
      </c>
      <c r="N385">
        <v>0</v>
      </c>
      <c r="O385" t="str">
        <v>PhD</v>
      </c>
    </row>
    <row r="386" spans="1:15">
      <c r="A386" s="2" t="s">
        <v>529</v>
      </c>
      <c r="B386" t="str">
        <v>Uttar Pradesh</v>
      </c>
      <c r="C386" t="str">
        <f ca="1"/>
        <v>Senior Adullt</v>
      </c>
      <c r="D386">
        <v>30000</v>
      </c>
      <c r="E386">
        <v>23.841672774970096</v>
      </c>
      <c r="F386" t="b">
        <v>0</v>
      </c>
      <c r="G386" t="str">
        <v>Diabetes</v>
      </c>
      <c r="H386" t="b">
        <v>0</v>
      </c>
      <c r="I386" t="b">
        <v>0</v>
      </c>
      <c r="J386" t="s">
        <v>1696</v>
      </c>
      <c r="K386" t="str">
        <v>North</v>
      </c>
      <c r="L386" t="str">
        <v>Public</v>
      </c>
      <c r="M386">
        <f ca="1">VLOOKUP(combined!A:A,'Patient Demographics'!A:F,6,)</f>
        <v>38</v>
      </c>
      <c r="N386">
        <v>0</v>
      </c>
      <c r="O386" t="str">
        <v>Bachelor's Degree</v>
      </c>
    </row>
    <row r="387" spans="1:15">
      <c r="A387" s="2" t="s">
        <v>531</v>
      </c>
      <c r="B387" t="str">
        <v>Uttar Pradesh</v>
      </c>
      <c r="C387" t="str">
        <f ca="1"/>
        <v>Young Adults</v>
      </c>
      <c r="D387">
        <v>60000</v>
      </c>
      <c r="E387">
        <v>29.150151368559037</v>
      </c>
      <c r="F387" t="b">
        <v>1</v>
      </c>
      <c r="G387" t="str">
        <v>Childbirth</v>
      </c>
      <c r="H387" t="b">
        <v>1</v>
      </c>
      <c r="I387" t="b">
        <v>0</v>
      </c>
      <c r="J387" t="s">
        <v>1683</v>
      </c>
      <c r="K387" t="str">
        <v>North</v>
      </c>
      <c r="L387" t="str">
        <v>Public</v>
      </c>
      <c r="M387">
        <f ca="1">VLOOKUP(combined!A:A,'Patient Demographics'!A:F,6,)</f>
        <v>33</v>
      </c>
      <c r="N387">
        <v>0</v>
      </c>
      <c r="O387" t="str">
        <v>Master's Degree</v>
      </c>
    </row>
    <row r="388" spans="1:15">
      <c r="A388" s="2" t="s">
        <v>532</v>
      </c>
      <c r="B388" t="str">
        <v>Uttar Pradesh</v>
      </c>
      <c r="C388" t="str">
        <f ca="1"/>
        <v>senior</v>
      </c>
      <c r="D388">
        <v>24000</v>
      </c>
      <c r="E388">
        <v>30.934256055363328</v>
      </c>
      <c r="F388" t="b">
        <v>1</v>
      </c>
      <c r="G388" t="str">
        <v>Heart Disease</v>
      </c>
      <c r="H388" t="b">
        <v>1</v>
      </c>
      <c r="I388" t="b">
        <v>1</v>
      </c>
      <c r="J388" t="s">
        <v>1696</v>
      </c>
      <c r="K388" t="str">
        <v>North</v>
      </c>
      <c r="L388" t="str">
        <v>Startup</v>
      </c>
      <c r="M388">
        <f ca="1">VLOOKUP(combined!A:A,'Patient Demographics'!A:F,6,)</f>
        <v>48</v>
      </c>
      <c r="N388">
        <v>0</v>
      </c>
      <c r="O388" t="str">
        <v>Post-graduate</v>
      </c>
    </row>
    <row r="389" spans="1:15">
      <c r="A389" s="2" t="s">
        <v>533</v>
      </c>
      <c r="B389" t="str">
        <v>West Bengal</v>
      </c>
      <c r="C389" t="str">
        <f ca="1"/>
        <v>senior</v>
      </c>
      <c r="D389">
        <v>30000</v>
      </c>
      <c r="E389">
        <v>34.540452111838199</v>
      </c>
      <c r="F389" t="b">
        <v>1</v>
      </c>
      <c r="G389" t="str">
        <v>Heart Disease</v>
      </c>
      <c r="H389" t="b">
        <v>1</v>
      </c>
      <c r="I389" t="b">
        <v>0</v>
      </c>
      <c r="J389" t="s">
        <v>1696</v>
      </c>
      <c r="K389" t="str">
        <v>East</v>
      </c>
      <c r="L389" t="str">
        <v>Startup</v>
      </c>
      <c r="M389">
        <f ca="1">VLOOKUP(combined!A:A,'Patient Demographics'!A:F,6,)</f>
        <v>58</v>
      </c>
      <c r="N389">
        <v>0</v>
      </c>
      <c r="O389" t="str">
        <v>PhD</v>
      </c>
    </row>
    <row r="390" spans="1:15">
      <c r="A390" s="2" t="s">
        <v>534</v>
      </c>
      <c r="B390" t="str">
        <v>West Bengal</v>
      </c>
      <c r="C390" t="str">
        <f ca="1"/>
        <v>Super Adults</v>
      </c>
      <c r="D390">
        <v>16000</v>
      </c>
      <c r="E390">
        <v>33.448389217619983</v>
      </c>
      <c r="F390" t="b">
        <v>1</v>
      </c>
      <c r="G390" t="str">
        <v>Diabetes</v>
      </c>
      <c r="H390" t="b">
        <v>0</v>
      </c>
      <c r="I390" t="b">
        <v>1</v>
      </c>
      <c r="J390" t="s">
        <v>1797</v>
      </c>
      <c r="K390" t="str">
        <v>East</v>
      </c>
      <c r="L390" t="str">
        <v>Startup</v>
      </c>
      <c r="M390">
        <f ca="1">VLOOKUP(combined!A:A,'Patient Demographics'!A:F,6,)</f>
        <v>68</v>
      </c>
      <c r="N390">
        <v>0</v>
      </c>
      <c r="O390" t="str">
        <v>Bachelor's Degree</v>
      </c>
    </row>
    <row r="391" spans="1:15">
      <c r="A391" s="2" t="s">
        <v>535</v>
      </c>
      <c r="B391" t="str">
        <v>Karnataka</v>
      </c>
      <c r="C391" t="str">
        <f ca="1"/>
        <v>senior</v>
      </c>
      <c r="D391">
        <v>75000</v>
      </c>
      <c r="E391">
        <v>30.600761772853186</v>
      </c>
      <c r="F391" t="b">
        <v>1</v>
      </c>
      <c r="G391" t="str">
        <v>Kidney Stones</v>
      </c>
      <c r="H391" t="b">
        <v>1</v>
      </c>
      <c r="I391" t="b">
        <v>0</v>
      </c>
      <c r="J391" t="s">
        <v>1696</v>
      </c>
      <c r="K391" t="str">
        <v>South</v>
      </c>
      <c r="L391" t="str">
        <v>Public</v>
      </c>
      <c r="M391">
        <f ca="1">VLOOKUP(combined!A:A,'Patient Demographics'!A:F,6,)</f>
        <v>58</v>
      </c>
      <c r="N391">
        <v>0</v>
      </c>
      <c r="O391" t="str">
        <v>Bachelor's Degree</v>
      </c>
    </row>
    <row r="392" spans="1:15">
      <c r="A392" s="2" t="s">
        <v>536</v>
      </c>
      <c r="B392" t="str">
        <v>Kerala</v>
      </c>
      <c r="C392" t="str">
        <f ca="1"/>
        <v>Senior Adullt</v>
      </c>
      <c r="D392">
        <v>4000</v>
      </c>
      <c r="E392">
        <v>28.085336213880634</v>
      </c>
      <c r="F392" t="b">
        <v>1</v>
      </c>
      <c r="G392" t="str">
        <v>Childbirth</v>
      </c>
      <c r="H392" t="b">
        <v>0</v>
      </c>
      <c r="I392" t="b">
        <v>1</v>
      </c>
      <c r="J392" t="s">
        <v>1797</v>
      </c>
      <c r="K392" t="str">
        <v>South</v>
      </c>
      <c r="L392" t="str">
        <v>Startup</v>
      </c>
      <c r="M392">
        <f ca="1">VLOOKUP(combined!A:A,'Patient Demographics'!A:F,6,)</f>
        <v>42</v>
      </c>
      <c r="N392">
        <v>0</v>
      </c>
      <c r="O392" t="str">
        <v>Bachelor's Degree</v>
      </c>
    </row>
    <row r="393" spans="1:15">
      <c r="A393" s="2" t="s">
        <v>537</v>
      </c>
      <c r="B393" t="str">
        <v>Kerala</v>
      </c>
      <c r="C393" t="str">
        <f ca="1"/>
        <v>Senior Adullt</v>
      </c>
      <c r="D393">
        <v>250000</v>
      </c>
      <c r="E393">
        <v>30.847098252453751</v>
      </c>
      <c r="F393" t="b">
        <v>1</v>
      </c>
      <c r="G393" t="str">
        <v>Heart Disease</v>
      </c>
      <c r="H393" t="b">
        <v>1</v>
      </c>
      <c r="I393" t="b">
        <v>0</v>
      </c>
      <c r="J393" t="s">
        <v>1696</v>
      </c>
      <c r="K393" t="str">
        <v>South</v>
      </c>
      <c r="L393" t="str">
        <v>Startup</v>
      </c>
      <c r="M393">
        <f ca="1">VLOOKUP(combined!A:A,'Patient Demographics'!A:F,6,)</f>
        <v>38</v>
      </c>
      <c r="N393">
        <v>0</v>
      </c>
      <c r="O393" t="str">
        <v>Post-graduate</v>
      </c>
    </row>
    <row r="394" spans="1:15">
      <c r="A394" s="2" t="s">
        <v>538</v>
      </c>
      <c r="B394" t="str">
        <v>West Bengal</v>
      </c>
      <c r="C394" t="str">
        <f ca="1"/>
        <v>Super Adults</v>
      </c>
      <c r="D394">
        <v>90000</v>
      </c>
      <c r="E394">
        <v>30.299434357818118</v>
      </c>
      <c r="F394" t="b">
        <v>1</v>
      </c>
      <c r="G394" t="str">
        <v>Appendicitis</v>
      </c>
      <c r="H394" t="b">
        <v>1</v>
      </c>
      <c r="I394" t="b">
        <v>0</v>
      </c>
      <c r="J394" t="s">
        <v>1685</v>
      </c>
      <c r="K394" t="str">
        <v>East</v>
      </c>
      <c r="L394" t="str">
        <v>Public</v>
      </c>
      <c r="M394">
        <f ca="1">VLOOKUP(combined!A:A,'Patient Demographics'!A:F,6,)</f>
        <v>68</v>
      </c>
      <c r="N394">
        <v>0</v>
      </c>
      <c r="O394" t="str">
        <v>Post-graduate</v>
      </c>
    </row>
    <row r="395" spans="1:15">
      <c r="A395" s="2" t="s">
        <v>539</v>
      </c>
      <c r="B395" t="str">
        <v>Gujarat</v>
      </c>
      <c r="C395" t="str">
        <f ca="1"/>
        <v>Super Adults</v>
      </c>
      <c r="D395">
        <v>45000</v>
      </c>
      <c r="E395">
        <v>32.079427237846602</v>
      </c>
      <c r="F395" t="b">
        <v>1</v>
      </c>
      <c r="G395" t="str">
        <v>Heart Disease</v>
      </c>
      <c r="H395" t="b">
        <v>1</v>
      </c>
      <c r="I395" t="b">
        <v>0</v>
      </c>
      <c r="J395" t="s">
        <v>1700</v>
      </c>
      <c r="K395" t="str">
        <v>West</v>
      </c>
      <c r="L395" t="str">
        <v>Public</v>
      </c>
      <c r="M395">
        <f ca="1">VLOOKUP(combined!A:A,'Patient Demographics'!A:F,6,)</f>
        <v>68</v>
      </c>
      <c r="N395">
        <v>0</v>
      </c>
      <c r="O395" t="str">
        <v>Master's Degree</v>
      </c>
    </row>
    <row r="396" spans="1:15">
      <c r="A396" s="2" t="s">
        <v>540</v>
      </c>
      <c r="B396" t="str">
        <v>West Bengal</v>
      </c>
      <c r="C396" t="str">
        <f ca="1"/>
        <v>Senior Adullt</v>
      </c>
      <c r="D396">
        <v>48000</v>
      </c>
      <c r="E396">
        <v>29.846813956114268</v>
      </c>
      <c r="F396" t="b">
        <v>1</v>
      </c>
      <c r="G396" t="str">
        <v>Heart Disease</v>
      </c>
      <c r="H396" t="b">
        <v>1</v>
      </c>
      <c r="I396" t="b">
        <v>1</v>
      </c>
      <c r="J396" t="s">
        <v>1700</v>
      </c>
      <c r="K396" t="str">
        <v>East</v>
      </c>
      <c r="L396" t="str">
        <v>Startup</v>
      </c>
      <c r="M396">
        <f ca="1">VLOOKUP(combined!A:A,'Patient Demographics'!A:F,6,)</f>
        <v>45</v>
      </c>
      <c r="N396">
        <v>0</v>
      </c>
      <c r="O396" t="str">
        <v>Master's Degree</v>
      </c>
    </row>
    <row r="397" spans="1:15">
      <c r="A397" s="2" t="s">
        <v>541</v>
      </c>
      <c r="B397" t="str">
        <v>Uttar Pradesh</v>
      </c>
      <c r="C397" t="str">
        <f ca="1"/>
        <v>Super Adults</v>
      </c>
      <c r="D397">
        <v>12000</v>
      </c>
      <c r="E397">
        <v>29.904263329628172</v>
      </c>
      <c r="F397" t="b">
        <v>1</v>
      </c>
      <c r="G397" t="str">
        <v>Cancer</v>
      </c>
      <c r="H397" t="b">
        <v>0</v>
      </c>
      <c r="I397" t="b">
        <v>1</v>
      </c>
      <c r="J397" t="s">
        <v>1683</v>
      </c>
      <c r="K397" t="str">
        <v>North</v>
      </c>
      <c r="L397" t="str">
        <v>Startup</v>
      </c>
      <c r="M397">
        <f ca="1">VLOOKUP(combined!A:A,'Patient Demographics'!A:F,6,)</f>
        <v>68</v>
      </c>
      <c r="N397">
        <v>0</v>
      </c>
      <c r="O397" t="str">
        <v>PhD</v>
      </c>
    </row>
    <row r="398" spans="1:15">
      <c r="A398" s="2" t="s">
        <v>543</v>
      </c>
      <c r="B398" t="str">
        <v>Punjab</v>
      </c>
      <c r="C398" t="str">
        <f ca="1"/>
        <v>Senior Adullt</v>
      </c>
      <c r="D398">
        <v>800</v>
      </c>
      <c r="E398">
        <v>29.035383741521603</v>
      </c>
      <c r="F398" t="b">
        <v>1</v>
      </c>
      <c r="G398" t="str">
        <v>Respiratory Infection</v>
      </c>
      <c r="H398" t="b">
        <v>1</v>
      </c>
      <c r="I398" t="b">
        <v>1</v>
      </c>
      <c r="J398" t="s">
        <v>1679</v>
      </c>
      <c r="K398" t="str">
        <v>North</v>
      </c>
      <c r="L398" t="str">
        <v>Public</v>
      </c>
      <c r="M398">
        <f ca="1">VLOOKUP(combined!A:A,'Patient Demographics'!A:F,6,)</f>
        <v>42</v>
      </c>
      <c r="N398">
        <v>0</v>
      </c>
      <c r="O398" t="str">
        <v>School</v>
      </c>
    </row>
    <row r="399" spans="1:15">
      <c r="A399" s="2" t="s">
        <v>544</v>
      </c>
      <c r="B399" t="str">
        <v>Kerala</v>
      </c>
      <c r="C399" t="str">
        <f ca="1"/>
        <v>Young Adults</v>
      </c>
      <c r="D399">
        <v>24000</v>
      </c>
      <c r="E399">
        <v>23.030045351473927</v>
      </c>
      <c r="F399" t="b">
        <v>0</v>
      </c>
      <c r="G399" t="str">
        <v>Osteoarthritis</v>
      </c>
      <c r="H399" t="b">
        <v>0</v>
      </c>
      <c r="I399" t="b">
        <v>0</v>
      </c>
      <c r="J399" t="s">
        <v>1700</v>
      </c>
      <c r="K399" t="str">
        <v>South</v>
      </c>
      <c r="L399" t="str">
        <v>Public</v>
      </c>
      <c r="M399">
        <f ca="1">VLOOKUP(combined!A:A,'Patient Demographics'!A:F,6,)</f>
        <v>32</v>
      </c>
      <c r="N399">
        <v>0</v>
      </c>
      <c r="O399" t="str">
        <v>Bachelor's Degree</v>
      </c>
    </row>
    <row r="400" spans="1:15">
      <c r="A400" s="2" t="s">
        <v>545</v>
      </c>
      <c r="B400" t="str">
        <v>Maharashtra</v>
      </c>
      <c r="C400" t="str">
        <f ca="1"/>
        <v>Senior Adullt</v>
      </c>
      <c r="D400">
        <v>60000</v>
      </c>
      <c r="E400">
        <v>30.320443482963768</v>
      </c>
      <c r="F400" t="b">
        <v>1</v>
      </c>
      <c r="G400" t="str">
        <v>Stroke</v>
      </c>
      <c r="H400" t="b">
        <v>1</v>
      </c>
      <c r="I400" t="b">
        <v>0</v>
      </c>
      <c r="J400" t="s">
        <v>1685</v>
      </c>
      <c r="K400" t="str">
        <v>West</v>
      </c>
      <c r="L400" t="str">
        <v>Private</v>
      </c>
      <c r="M400">
        <f ca="1">VLOOKUP(combined!A:A,'Patient Demographics'!A:F,6,)</f>
        <v>42</v>
      </c>
      <c r="N400">
        <v>0</v>
      </c>
      <c r="O400" t="str">
        <v>Bachelor's Degree</v>
      </c>
    </row>
    <row r="401" spans="1:15">
      <c r="A401" s="2" t="s">
        <v>546</v>
      </c>
      <c r="B401" t="str">
        <v>Uttar Pradesh</v>
      </c>
      <c r="C401" t="str">
        <f ca="1"/>
        <v>Senior Adullt</v>
      </c>
      <c r="D401">
        <v>24000</v>
      </c>
      <c r="E401">
        <v>26.1286108288576</v>
      </c>
      <c r="F401" t="b">
        <v>0</v>
      </c>
      <c r="G401" t="str">
        <v>Diabetes</v>
      </c>
      <c r="H401" t="b">
        <v>0</v>
      </c>
      <c r="I401" t="b">
        <v>0</v>
      </c>
      <c r="J401" t="s">
        <v>1685</v>
      </c>
      <c r="K401" t="str">
        <v>North</v>
      </c>
      <c r="L401" t="str">
        <v>Public</v>
      </c>
      <c r="M401">
        <f ca="1">VLOOKUP(combined!A:A,'Patient Demographics'!A:F,6,)</f>
        <v>41</v>
      </c>
      <c r="N401">
        <v>0</v>
      </c>
      <c r="O401" t="str">
        <v>Master's Degree</v>
      </c>
    </row>
    <row r="402" spans="1:15">
      <c r="A402" s="2" t="s">
        <v>547</v>
      </c>
      <c r="B402" t="str">
        <v>Uttar Pradesh</v>
      </c>
      <c r="C402" t="str">
        <f ca="1"/>
        <v>senior</v>
      </c>
      <c r="D402">
        <v>60000</v>
      </c>
      <c r="E402">
        <v>20.844444444444445</v>
      </c>
      <c r="F402" t="b">
        <v>0</v>
      </c>
      <c r="G402" t="str">
        <v>Appendicitis</v>
      </c>
      <c r="H402" t="b">
        <v>0</v>
      </c>
      <c r="I402" t="b">
        <v>0</v>
      </c>
      <c r="J402" t="s">
        <v>1685</v>
      </c>
      <c r="K402" t="str">
        <v>North</v>
      </c>
      <c r="L402" t="str">
        <v>None</v>
      </c>
      <c r="M402">
        <f ca="1">VLOOKUP(combined!A:A,'Patient Demographics'!A:F,6,)</f>
        <v>62</v>
      </c>
      <c r="N402">
        <v>0</v>
      </c>
      <c r="O402" t="str">
        <v>High School</v>
      </c>
    </row>
    <row r="403" spans="1:15">
      <c r="A403" s="2" t="s">
        <v>548</v>
      </c>
      <c r="B403" t="str">
        <v>Maharashtra</v>
      </c>
      <c r="C403" t="str">
        <f ca="1"/>
        <v>Senior Adullt</v>
      </c>
      <c r="D403">
        <v>250000</v>
      </c>
      <c r="E403">
        <v>30.026332888752098</v>
      </c>
      <c r="F403" t="b">
        <v>1</v>
      </c>
      <c r="G403" t="str">
        <v>Diabetes</v>
      </c>
      <c r="H403" t="b">
        <v>0</v>
      </c>
      <c r="I403" t="b">
        <v>1</v>
      </c>
      <c r="J403" t="s">
        <v>1696</v>
      </c>
      <c r="K403" t="str">
        <v>West</v>
      </c>
      <c r="L403" t="str">
        <v>Private</v>
      </c>
      <c r="M403">
        <f ca="1">VLOOKUP(combined!A:A,'Patient Demographics'!A:F,6,)</f>
        <v>42</v>
      </c>
      <c r="N403">
        <v>0</v>
      </c>
      <c r="O403" t="str">
        <v>Master's Degree</v>
      </c>
    </row>
    <row r="404" spans="1:15">
      <c r="A404" s="2" t="s">
        <v>549</v>
      </c>
      <c r="B404" t="str">
        <v>Kerala</v>
      </c>
      <c r="C404" t="str">
        <f ca="1"/>
        <v>senior</v>
      </c>
      <c r="D404">
        <v>1600</v>
      </c>
      <c r="E404">
        <v>34.89028567127103</v>
      </c>
      <c r="F404" t="b">
        <v>1</v>
      </c>
      <c r="G404" t="str">
        <v>Heart Disease</v>
      </c>
      <c r="H404" t="b">
        <v>1</v>
      </c>
      <c r="I404" t="b">
        <v>1</v>
      </c>
      <c r="J404" t="s">
        <v>1683</v>
      </c>
      <c r="K404" t="str">
        <v>South</v>
      </c>
      <c r="L404" t="str">
        <v>Private</v>
      </c>
      <c r="M404">
        <f ca="1">VLOOKUP(combined!A:A,'Patient Demographics'!A:F,6,)</f>
        <v>48</v>
      </c>
      <c r="N404">
        <v>0</v>
      </c>
      <c r="O404" t="str">
        <v>Post-graduate</v>
      </c>
    </row>
    <row r="405" spans="1:15">
      <c r="A405" s="2" t="s">
        <v>551</v>
      </c>
      <c r="B405" t="str">
        <v>Kerala</v>
      </c>
      <c r="C405" t="str">
        <f ca="1"/>
        <v>Super Adults</v>
      </c>
      <c r="D405">
        <v>12000</v>
      </c>
      <c r="E405">
        <v>34.924163648750408</v>
      </c>
      <c r="F405" t="b">
        <v>1</v>
      </c>
      <c r="G405" t="str">
        <v>Childbirth</v>
      </c>
      <c r="H405" t="b">
        <v>0</v>
      </c>
      <c r="I405" t="b">
        <v>1</v>
      </c>
      <c r="J405" t="s">
        <v>1679</v>
      </c>
      <c r="K405" t="str">
        <v>South</v>
      </c>
      <c r="L405" t="str">
        <v>Private</v>
      </c>
      <c r="M405">
        <f ca="1">VLOOKUP(combined!A:A,'Patient Demographics'!A:F,6,)</f>
        <v>68</v>
      </c>
      <c r="N405">
        <v>0</v>
      </c>
      <c r="O405" t="str">
        <v>Bachelor's Degree</v>
      </c>
    </row>
    <row r="406" spans="1:15">
      <c r="A406" s="2" t="s">
        <v>553</v>
      </c>
      <c r="B406" t="str">
        <v>Karnataka</v>
      </c>
      <c r="C406" t="str">
        <f ca="1"/>
        <v>Young Adults</v>
      </c>
      <c r="D406">
        <v>32000</v>
      </c>
      <c r="E406">
        <v>22.13839353757049</v>
      </c>
      <c r="F406" t="b">
        <v>0</v>
      </c>
      <c r="G406" t="str">
        <v>Fractured Arm</v>
      </c>
      <c r="H406" t="b">
        <v>0</v>
      </c>
      <c r="I406" t="b">
        <v>0</v>
      </c>
      <c r="J406" t="s">
        <v>1679</v>
      </c>
      <c r="K406" t="str">
        <v>South</v>
      </c>
      <c r="L406" t="str">
        <v>Public</v>
      </c>
      <c r="M406">
        <f ca="1">VLOOKUP(combined!A:A,'Patient Demographics'!A:F,6,)</f>
        <v>33</v>
      </c>
      <c r="N406">
        <v>0</v>
      </c>
      <c r="O406" t="str">
        <v>Post-graduate</v>
      </c>
    </row>
    <row r="407" spans="1:15">
      <c r="A407" s="2" t="s">
        <v>555</v>
      </c>
      <c r="B407" t="str">
        <v>Karnataka</v>
      </c>
      <c r="C407" t="str">
        <f ca="1"/>
        <v>Senior Adullt</v>
      </c>
      <c r="D407">
        <v>12000</v>
      </c>
      <c r="E407">
        <v>32.707290451277807</v>
      </c>
      <c r="F407" t="b">
        <v>1</v>
      </c>
      <c r="G407" t="str">
        <v>Fractured Leg</v>
      </c>
      <c r="H407" t="b">
        <v>1</v>
      </c>
      <c r="I407" t="b">
        <v>0</v>
      </c>
      <c r="J407" t="s">
        <v>1797</v>
      </c>
      <c r="K407" t="str">
        <v>South</v>
      </c>
      <c r="L407" t="str">
        <v>Public</v>
      </c>
      <c r="M407">
        <f ca="1">VLOOKUP(combined!A:A,'Patient Demographics'!A:F,6,)</f>
        <v>38</v>
      </c>
      <c r="N407">
        <v>0</v>
      </c>
      <c r="O407" t="str">
        <v>School</v>
      </c>
    </row>
    <row r="408" spans="1:15">
      <c r="A408" s="2" t="s">
        <v>557</v>
      </c>
      <c r="B408" t="str">
        <v>Punjab</v>
      </c>
      <c r="C408" t="str">
        <f ca="1"/>
        <v>senior</v>
      </c>
      <c r="D408">
        <v>100</v>
      </c>
      <c r="E408">
        <v>34.842451523545705</v>
      </c>
      <c r="F408" t="b">
        <v>1</v>
      </c>
      <c r="G408" t="str">
        <v>Childbirth</v>
      </c>
      <c r="H408" t="b">
        <v>1</v>
      </c>
      <c r="I408" t="b">
        <v>1</v>
      </c>
      <c r="J408" t="s">
        <v>1683</v>
      </c>
      <c r="K408" t="str">
        <v>North</v>
      </c>
      <c r="L408" t="str">
        <v>Private</v>
      </c>
      <c r="M408">
        <f ca="1">VLOOKUP(combined!A:A,'Patient Demographics'!A:F,6,)</f>
        <v>62</v>
      </c>
      <c r="N408">
        <v>0</v>
      </c>
      <c r="O408" t="str">
        <v>Master's Degree</v>
      </c>
    </row>
    <row r="409" spans="1:15">
      <c r="A409" s="2" t="s">
        <v>558</v>
      </c>
      <c r="B409" t="str">
        <v>West Bengal</v>
      </c>
      <c r="C409" t="str">
        <f ca="1"/>
        <v>senior</v>
      </c>
      <c r="D409">
        <v>24000</v>
      </c>
      <c r="E409">
        <v>28.945312499999993</v>
      </c>
      <c r="F409" t="b">
        <v>1</v>
      </c>
      <c r="G409" t="str">
        <v>Diabetes</v>
      </c>
      <c r="H409" t="b">
        <v>1</v>
      </c>
      <c r="I409" t="b">
        <v>0</v>
      </c>
      <c r="J409" t="s">
        <v>1679</v>
      </c>
      <c r="K409" t="str">
        <v>East</v>
      </c>
      <c r="L409" t="str">
        <v>Startup</v>
      </c>
      <c r="M409">
        <f ca="1">VLOOKUP(combined!A:A,'Patient Demographics'!A:F,6,)</f>
        <v>53</v>
      </c>
      <c r="N409">
        <v>0</v>
      </c>
      <c r="O409" t="str">
        <v>Master's Degree</v>
      </c>
    </row>
    <row r="410" spans="1:15">
      <c r="A410" s="2" t="s">
        <v>559</v>
      </c>
      <c r="B410" t="str">
        <v>West Bengal</v>
      </c>
      <c r="C410" t="str">
        <f ca="1"/>
        <v>senior</v>
      </c>
      <c r="D410">
        <v>48000</v>
      </c>
      <c r="E410">
        <v>30.334540499838646</v>
      </c>
      <c r="F410" t="b">
        <v>1</v>
      </c>
      <c r="G410" t="str">
        <v>Fractured Arm</v>
      </c>
      <c r="H410" t="b">
        <v>1</v>
      </c>
      <c r="I410" t="b">
        <v>0</v>
      </c>
      <c r="J410" t="s">
        <v>1797</v>
      </c>
      <c r="K410" t="str">
        <v>East</v>
      </c>
      <c r="L410" t="str">
        <v>Public</v>
      </c>
      <c r="M410">
        <f ca="1">VLOOKUP(combined!A:A,'Patient Demographics'!A:F,6,)</f>
        <v>62</v>
      </c>
      <c r="N410">
        <v>0</v>
      </c>
      <c r="O410" t="str">
        <v>School</v>
      </c>
    </row>
    <row r="411" spans="1:15">
      <c r="A411" s="2" t="s">
        <v>560</v>
      </c>
      <c r="B411" t="str">
        <v>Karnataka</v>
      </c>
      <c r="C411" t="str">
        <f ca="1"/>
        <v>senior</v>
      </c>
      <c r="D411">
        <v>60000</v>
      </c>
      <c r="E411">
        <v>33.226642280140219</v>
      </c>
      <c r="F411" t="b">
        <v>1</v>
      </c>
      <c r="G411" t="str">
        <v>Fractured Arm</v>
      </c>
      <c r="H411" t="b">
        <v>1</v>
      </c>
      <c r="I411" t="b">
        <v>1</v>
      </c>
      <c r="J411" t="s">
        <v>1797</v>
      </c>
      <c r="K411" t="str">
        <v>South</v>
      </c>
      <c r="L411" t="str">
        <v>Public</v>
      </c>
      <c r="M411">
        <f ca="1">VLOOKUP(combined!A:A,'Patient Demographics'!A:F,6,)</f>
        <v>58</v>
      </c>
      <c r="N411">
        <v>0</v>
      </c>
      <c r="O411" t="str">
        <v>PhD</v>
      </c>
    </row>
    <row r="412" spans="1:15">
      <c r="A412" s="2" t="s">
        <v>561</v>
      </c>
      <c r="B412" t="str">
        <v>Uttar Pradesh</v>
      </c>
      <c r="C412" t="str">
        <f ca="1"/>
        <v>Senior Adullt</v>
      </c>
      <c r="D412">
        <v>800</v>
      </c>
      <c r="E412">
        <v>31.789809841776744</v>
      </c>
      <c r="F412" t="b">
        <v>1</v>
      </c>
      <c r="G412" t="str">
        <v>Heart Disease</v>
      </c>
      <c r="H412" t="b">
        <v>1</v>
      </c>
      <c r="I412" t="b">
        <v>1</v>
      </c>
      <c r="J412" t="s">
        <v>1685</v>
      </c>
      <c r="K412" t="str">
        <v>North</v>
      </c>
      <c r="L412" t="str">
        <v>Startup</v>
      </c>
      <c r="M412">
        <f ca="1">VLOOKUP(combined!A:A,'Patient Demographics'!A:F,6,)</f>
        <v>38</v>
      </c>
      <c r="N412">
        <v>0</v>
      </c>
      <c r="O412" t="str">
        <v>Bachelor's Degree</v>
      </c>
    </row>
    <row r="413" spans="1:15">
      <c r="A413" s="2" t="s">
        <v>562</v>
      </c>
      <c r="B413" t="str">
        <v>Kerala</v>
      </c>
      <c r="C413" t="str">
        <f ca="1"/>
        <v>senior</v>
      </c>
      <c r="D413">
        <v>40000</v>
      </c>
      <c r="E413">
        <v>32.08655562165378</v>
      </c>
      <c r="F413" t="b">
        <v>1</v>
      </c>
      <c r="G413" t="str">
        <v>Diabetes</v>
      </c>
      <c r="H413" t="b">
        <v>1</v>
      </c>
      <c r="I413" t="b">
        <v>0</v>
      </c>
      <c r="J413" t="s">
        <v>1797</v>
      </c>
      <c r="K413" t="str">
        <v>South</v>
      </c>
      <c r="L413" t="str">
        <v>Private</v>
      </c>
      <c r="M413">
        <f ca="1">VLOOKUP(combined!A:A,'Patient Demographics'!A:F,6,)</f>
        <v>48</v>
      </c>
      <c r="N413">
        <v>0</v>
      </c>
      <c r="O413" t="str">
        <v>Bachelor's Degree</v>
      </c>
    </row>
    <row r="414" spans="1:15">
      <c r="A414" s="2" t="s">
        <v>563</v>
      </c>
      <c r="B414" t="str">
        <v>Punjab</v>
      </c>
      <c r="C414" t="str">
        <f ca="1"/>
        <v>senior</v>
      </c>
      <c r="D414">
        <v>72000</v>
      </c>
      <c r="E414">
        <v>29.033661643131204</v>
      </c>
      <c r="F414" t="b">
        <v>1</v>
      </c>
      <c r="G414" t="str">
        <v>Fractured Leg</v>
      </c>
      <c r="H414" t="b">
        <v>0</v>
      </c>
      <c r="I414" t="b">
        <v>1</v>
      </c>
      <c r="J414" t="s">
        <v>1696</v>
      </c>
      <c r="K414" t="str">
        <v>North</v>
      </c>
      <c r="L414" t="str">
        <v>Private</v>
      </c>
      <c r="M414">
        <f ca="1">VLOOKUP(combined!A:A,'Patient Demographics'!A:F,6,)</f>
        <v>62</v>
      </c>
      <c r="N414">
        <v>0</v>
      </c>
      <c r="O414" t="str">
        <v>Bachelor's Degree</v>
      </c>
    </row>
    <row r="415" spans="1:15">
      <c r="A415" s="2" t="s">
        <v>564</v>
      </c>
      <c r="B415" t="str">
        <v>West Bengal</v>
      </c>
      <c r="C415" t="str">
        <f ca="1"/>
        <v>Super Adults</v>
      </c>
      <c r="D415">
        <v>60000</v>
      </c>
      <c r="E415">
        <v>24.194944598337951</v>
      </c>
      <c r="F415" t="b">
        <v>0</v>
      </c>
      <c r="G415" t="str">
        <v>Fractured Leg</v>
      </c>
      <c r="H415" t="b">
        <v>0</v>
      </c>
      <c r="I415" t="b">
        <v>0</v>
      </c>
      <c r="J415" t="s">
        <v>1683</v>
      </c>
      <c r="K415" t="str">
        <v>East</v>
      </c>
      <c r="L415" t="str">
        <v>Private</v>
      </c>
      <c r="M415">
        <f ca="1">VLOOKUP(combined!A:A,'Patient Demographics'!A:F,6,)</f>
        <v>68</v>
      </c>
      <c r="N415">
        <v>0</v>
      </c>
      <c r="O415" t="str">
        <v>PhD</v>
      </c>
    </row>
    <row r="416" spans="1:15">
      <c r="A416" s="2" t="s">
        <v>566</v>
      </c>
      <c r="B416" t="str">
        <v>Uttar Pradesh</v>
      </c>
      <c r="C416" t="str">
        <f ca="1"/>
        <v>senior</v>
      </c>
      <c r="D416">
        <v>500</v>
      </c>
      <c r="E416">
        <v>22.892819979188342</v>
      </c>
      <c r="F416" t="b">
        <v>0</v>
      </c>
      <c r="G416" t="str">
        <v>Prostate Cancer</v>
      </c>
      <c r="H416" t="b">
        <v>0</v>
      </c>
      <c r="I416" t="b">
        <v>0</v>
      </c>
      <c r="J416" t="s">
        <v>1696</v>
      </c>
      <c r="K416" t="str">
        <v>North</v>
      </c>
      <c r="L416" t="str">
        <v>Public</v>
      </c>
      <c r="M416">
        <f ca="1">VLOOKUP(combined!A:A,'Patient Demographics'!A:F,6,)</f>
        <v>58</v>
      </c>
      <c r="N416">
        <v>0</v>
      </c>
      <c r="O416" t="str">
        <v>Bachelor's Degree</v>
      </c>
    </row>
    <row r="417" spans="1:15">
      <c r="A417" s="2" t="s">
        <v>567</v>
      </c>
      <c r="B417" t="str">
        <v>West Bengal</v>
      </c>
      <c r="C417" t="str">
        <f ca="1"/>
        <v>Young Adults</v>
      </c>
      <c r="D417">
        <v>32000</v>
      </c>
      <c r="E417">
        <v>32.632014754036661</v>
      </c>
      <c r="F417" t="b">
        <v>1</v>
      </c>
      <c r="G417" t="str">
        <v>Heart Disease</v>
      </c>
      <c r="H417" t="b">
        <v>1</v>
      </c>
      <c r="I417" t="b">
        <v>0</v>
      </c>
      <c r="J417" t="s">
        <v>1685</v>
      </c>
      <c r="K417" t="str">
        <v>East</v>
      </c>
      <c r="L417" t="str">
        <v>Public</v>
      </c>
      <c r="M417">
        <f ca="1">VLOOKUP(combined!A:A,'Patient Demographics'!A:F,6,)</f>
        <v>33</v>
      </c>
      <c r="N417">
        <v>0</v>
      </c>
      <c r="O417" t="str">
        <v>School</v>
      </c>
    </row>
    <row r="418" spans="1:15">
      <c r="A418" s="2" t="s">
        <v>568</v>
      </c>
      <c r="B418" t="str">
        <v>West Bengal</v>
      </c>
      <c r="C418" t="str">
        <f ca="1"/>
        <v>senior</v>
      </c>
      <c r="D418">
        <v>32000</v>
      </c>
      <c r="E418">
        <v>31.875438537872967</v>
      </c>
      <c r="F418" t="b">
        <v>1</v>
      </c>
      <c r="G418" t="str">
        <v>Heart Attack</v>
      </c>
      <c r="H418" t="b">
        <v>1</v>
      </c>
      <c r="I418" t="b">
        <v>0</v>
      </c>
      <c r="J418" t="s">
        <v>1683</v>
      </c>
      <c r="K418" t="str">
        <v>East</v>
      </c>
      <c r="L418" t="str">
        <v>Startup</v>
      </c>
      <c r="M418">
        <f ca="1">VLOOKUP(combined!A:A,'Patient Demographics'!A:F,6,)</f>
        <v>48</v>
      </c>
      <c r="N418">
        <v>0</v>
      </c>
      <c r="O418" t="str">
        <v>Bachelor's Degree</v>
      </c>
    </row>
    <row r="419" spans="1:15">
      <c r="A419" s="2" t="s">
        <v>569</v>
      </c>
      <c r="B419" t="str">
        <v>Tamil Nadu</v>
      </c>
      <c r="C419" t="str">
        <f ca="1"/>
        <v>Senior Adullt</v>
      </c>
      <c r="D419">
        <v>90000</v>
      </c>
      <c r="E419">
        <v>22.432653061224492</v>
      </c>
      <c r="F419" t="b">
        <v>0</v>
      </c>
      <c r="G419" t="str">
        <v>Prostate Cancer</v>
      </c>
      <c r="H419" t="b">
        <v>0</v>
      </c>
      <c r="I419" t="b">
        <v>0</v>
      </c>
      <c r="J419" t="s">
        <v>1700</v>
      </c>
      <c r="K419" t="str">
        <v>South</v>
      </c>
      <c r="L419" t="str">
        <v>Private</v>
      </c>
      <c r="M419">
        <f ca="1">VLOOKUP(combined!A:A,'Patient Demographics'!A:F,6,)</f>
        <v>38</v>
      </c>
      <c r="N419">
        <v>0</v>
      </c>
      <c r="O419" t="str">
        <v>Bachelor's Degree</v>
      </c>
    </row>
    <row r="420" spans="1:15">
      <c r="A420" s="2" t="s">
        <v>570</v>
      </c>
      <c r="B420" t="str">
        <v>Kerala</v>
      </c>
      <c r="C420" t="str">
        <f ca="1"/>
        <v>senior</v>
      </c>
      <c r="D420">
        <v>200000</v>
      </c>
      <c r="E420">
        <v>33.370626133251029</v>
      </c>
      <c r="F420" t="b">
        <v>1</v>
      </c>
      <c r="G420" t="str">
        <v>Osteoarthritis</v>
      </c>
      <c r="H420" t="b">
        <v>1</v>
      </c>
      <c r="I420" t="b">
        <v>0</v>
      </c>
      <c r="J420" t="s">
        <v>1683</v>
      </c>
      <c r="K420" t="str">
        <v>South</v>
      </c>
      <c r="L420" t="str">
        <v>Private</v>
      </c>
      <c r="M420">
        <f ca="1">VLOOKUP(combined!A:A,'Patient Demographics'!A:F,6,)</f>
        <v>48</v>
      </c>
      <c r="N420">
        <v>0</v>
      </c>
      <c r="O420" t="str">
        <v>Master's Degree</v>
      </c>
    </row>
    <row r="421" spans="1:15">
      <c r="A421" s="2" t="s">
        <v>571</v>
      </c>
      <c r="B421" t="str">
        <v>Gujarat</v>
      </c>
      <c r="C421" t="str">
        <f ca="1"/>
        <v>Super Adults</v>
      </c>
      <c r="D421">
        <v>240000</v>
      </c>
      <c r="E421">
        <v>34.702096428168169</v>
      </c>
      <c r="F421" t="b">
        <v>1</v>
      </c>
      <c r="G421" t="str">
        <v>Prostate Cancer</v>
      </c>
      <c r="H421" t="b">
        <v>1</v>
      </c>
      <c r="I421" t="b">
        <v>0</v>
      </c>
      <c r="J421" t="s">
        <v>1679</v>
      </c>
      <c r="K421" t="str">
        <v>West</v>
      </c>
      <c r="L421" t="str">
        <v>Public</v>
      </c>
      <c r="M421">
        <f ca="1">VLOOKUP(combined!A:A,'Patient Demographics'!A:F,6,)</f>
        <v>73</v>
      </c>
      <c r="N421">
        <v>0</v>
      </c>
      <c r="O421" t="str">
        <v>Master's Degree</v>
      </c>
    </row>
    <row r="422" spans="1:15">
      <c r="A422" s="2" t="s">
        <v>572</v>
      </c>
      <c r="B422" t="str">
        <v>Gujarat</v>
      </c>
      <c r="C422" t="str">
        <f ca="1"/>
        <v>Super Adults</v>
      </c>
      <c r="D422">
        <v>45000</v>
      </c>
      <c r="E422">
        <v>26.1286108288576</v>
      </c>
      <c r="F422" t="b">
        <v>0</v>
      </c>
      <c r="G422" t="str">
        <v>Stroke</v>
      </c>
      <c r="H422" t="b">
        <v>0</v>
      </c>
      <c r="I422" t="b">
        <v>0</v>
      </c>
      <c r="J422" t="s">
        <v>1683</v>
      </c>
      <c r="K422" t="str">
        <v>West</v>
      </c>
      <c r="L422" t="str">
        <v>None</v>
      </c>
      <c r="M422">
        <f ca="1">VLOOKUP(combined!A:A,'Patient Demographics'!A:F,6,)</f>
        <v>73</v>
      </c>
      <c r="N422">
        <v>0</v>
      </c>
      <c r="O422" t="str">
        <v>High School</v>
      </c>
    </row>
    <row r="423" spans="1:15">
      <c r="A423" s="2" t="s">
        <v>573</v>
      </c>
      <c r="B423" t="str">
        <v>Kerala</v>
      </c>
      <c r="C423" t="str">
        <f ca="1"/>
        <v>senior</v>
      </c>
      <c r="D423">
        <v>800</v>
      </c>
      <c r="E423">
        <v>28.844953173777309</v>
      </c>
      <c r="F423" t="b">
        <v>1</v>
      </c>
      <c r="G423" t="str">
        <v>Childbirth</v>
      </c>
      <c r="H423" t="b">
        <v>1</v>
      </c>
      <c r="I423" t="b">
        <v>0</v>
      </c>
      <c r="J423" t="s">
        <v>1797</v>
      </c>
      <c r="K423" t="str">
        <v>South</v>
      </c>
      <c r="L423" t="str">
        <v>Private</v>
      </c>
      <c r="M423">
        <f ca="1">VLOOKUP(combined!A:A,'Patient Demographics'!A:F,6,)</f>
        <v>53</v>
      </c>
      <c r="N423">
        <v>0</v>
      </c>
      <c r="O423" t="str">
        <v>Bachelor's Degree</v>
      </c>
    </row>
    <row r="424" spans="1:15">
      <c r="A424" s="2" t="s">
        <v>574</v>
      </c>
      <c r="B424" t="str">
        <v>Tamil Nadu</v>
      </c>
      <c r="C424" t="str">
        <f ca="1"/>
        <v>senior</v>
      </c>
      <c r="D424">
        <v>250000</v>
      </c>
      <c r="E424">
        <v>33.113822914390937</v>
      </c>
      <c r="F424" t="b">
        <v>1</v>
      </c>
      <c r="G424" t="str">
        <v>Heart Attack</v>
      </c>
      <c r="H424" t="b">
        <v>1</v>
      </c>
      <c r="I424" t="b">
        <v>1</v>
      </c>
      <c r="J424" t="s">
        <v>1696</v>
      </c>
      <c r="K424" t="str">
        <v>South</v>
      </c>
      <c r="L424" t="str">
        <v>Private</v>
      </c>
      <c r="M424">
        <f ca="1">VLOOKUP(combined!A:A,'Patient Demographics'!A:F,6,)</f>
        <v>48</v>
      </c>
      <c r="N424">
        <v>0</v>
      </c>
      <c r="O424" t="str">
        <v>Post-graduate</v>
      </c>
    </row>
    <row r="425" spans="1:15">
      <c r="A425" s="2" t="s">
        <v>575</v>
      </c>
      <c r="B425" t="str">
        <v>Punjab</v>
      </c>
      <c r="C425" t="str">
        <f ca="1"/>
        <v>senior</v>
      </c>
      <c r="D425">
        <v>800</v>
      </c>
      <c r="E425">
        <v>34.569780483896807</v>
      </c>
      <c r="F425" t="b">
        <v>1</v>
      </c>
      <c r="G425" t="str">
        <v>Cancer</v>
      </c>
      <c r="H425" t="b">
        <v>1</v>
      </c>
      <c r="I425" t="b">
        <v>1</v>
      </c>
      <c r="J425" t="s">
        <v>1700</v>
      </c>
      <c r="K425" t="str">
        <v>North</v>
      </c>
      <c r="L425" t="str">
        <v>Startup</v>
      </c>
      <c r="M425">
        <f ca="1">VLOOKUP(combined!A:A,'Patient Demographics'!A:F,6,)</f>
        <v>53</v>
      </c>
      <c r="N425">
        <v>0</v>
      </c>
      <c r="O425" t="str">
        <v>Master's Degree</v>
      </c>
    </row>
    <row r="426" spans="1:15">
      <c r="A426" s="2" t="s">
        <v>577</v>
      </c>
      <c r="B426" t="str">
        <v>Maharashtra</v>
      </c>
      <c r="C426" t="str">
        <f ca="1"/>
        <v>Senior Adullt</v>
      </c>
      <c r="D426">
        <v>45000</v>
      </c>
      <c r="E426">
        <v>22.369146005509645</v>
      </c>
      <c r="F426" t="b">
        <v>0</v>
      </c>
      <c r="G426" t="str">
        <v>Appendicitis</v>
      </c>
      <c r="H426" t="b">
        <v>0</v>
      </c>
      <c r="I426" t="b">
        <v>0</v>
      </c>
      <c r="J426" t="s">
        <v>1683</v>
      </c>
      <c r="K426" t="str">
        <v>West</v>
      </c>
      <c r="L426" t="str">
        <v>Startup</v>
      </c>
      <c r="M426">
        <f ca="1">VLOOKUP(combined!A:A,'Patient Demographics'!A:F,6,)</f>
        <v>42</v>
      </c>
      <c r="N426">
        <v>0</v>
      </c>
      <c r="O426" t="str">
        <v>Master's Degree</v>
      </c>
    </row>
    <row r="427" spans="1:15">
      <c r="A427" s="2" t="s">
        <v>578</v>
      </c>
      <c r="B427" t="str">
        <v>Kerala</v>
      </c>
      <c r="C427" t="str">
        <f ca="1"/>
        <v>senior</v>
      </c>
      <c r="D427">
        <v>800</v>
      </c>
      <c r="E427">
        <v>34.033595017762373</v>
      </c>
      <c r="F427" t="b">
        <v>1</v>
      </c>
      <c r="G427" t="str">
        <v>Hypertension</v>
      </c>
      <c r="H427" t="b">
        <v>0</v>
      </c>
      <c r="I427" t="b">
        <v>1</v>
      </c>
      <c r="J427" t="s">
        <v>1797</v>
      </c>
      <c r="K427" t="str">
        <v>South</v>
      </c>
      <c r="L427" t="str">
        <v>Startup</v>
      </c>
      <c r="M427">
        <f ca="1">VLOOKUP(combined!A:A,'Patient Demographics'!A:F,6,)</f>
        <v>53</v>
      </c>
      <c r="N427">
        <v>0</v>
      </c>
      <c r="O427" t="str">
        <v>Master's Degree</v>
      </c>
    </row>
    <row r="428" spans="1:15">
      <c r="A428" s="2" t="s">
        <v>579</v>
      </c>
      <c r="B428" t="str">
        <v>Uttar Pradesh</v>
      </c>
      <c r="C428" t="str">
        <f ca="1"/>
        <v>Senior Adullt</v>
      </c>
      <c r="D428">
        <v>40000</v>
      </c>
      <c r="E428">
        <v>22.309356408869661</v>
      </c>
      <c r="F428" t="b">
        <v>0</v>
      </c>
      <c r="G428" t="str">
        <v>Hypertension</v>
      </c>
      <c r="H428" t="b">
        <v>0</v>
      </c>
      <c r="I428" t="b">
        <v>0</v>
      </c>
      <c r="J428" t="s">
        <v>1679</v>
      </c>
      <c r="K428" t="str">
        <v>North</v>
      </c>
      <c r="L428" t="str">
        <v>Private</v>
      </c>
      <c r="M428">
        <f ca="1">VLOOKUP(combined!A:A,'Patient Demographics'!A:F,6,)</f>
        <v>45</v>
      </c>
      <c r="N428">
        <v>0</v>
      </c>
      <c r="O428" t="str">
        <v>Bachelor's Degree</v>
      </c>
    </row>
    <row r="429" spans="1:15">
      <c r="A429" s="2" t="s">
        <v>580</v>
      </c>
      <c r="B429" t="str">
        <v>West Bengal</v>
      </c>
      <c r="C429" t="str">
        <f ca="1"/>
        <v>senior</v>
      </c>
      <c r="D429">
        <v>3000</v>
      </c>
      <c r="E429">
        <v>34.352399737015119</v>
      </c>
      <c r="F429" t="b">
        <v>1</v>
      </c>
      <c r="G429" t="str">
        <v>Diabetes</v>
      </c>
      <c r="H429" t="b">
        <v>1</v>
      </c>
      <c r="I429" t="b">
        <v>0</v>
      </c>
      <c r="J429" t="s">
        <v>1683</v>
      </c>
      <c r="K429" t="str">
        <v>East</v>
      </c>
      <c r="L429" t="str">
        <v>Startup</v>
      </c>
      <c r="M429">
        <f ca="1">VLOOKUP(combined!A:A,'Patient Demographics'!A:F,6,)</f>
        <v>58</v>
      </c>
      <c r="N429">
        <v>0</v>
      </c>
      <c r="O429" t="str">
        <v>Master's Degree</v>
      </c>
    </row>
    <row r="430" spans="1:15">
      <c r="A430" s="2" t="s">
        <v>581</v>
      </c>
      <c r="B430" t="str">
        <v>Punjab</v>
      </c>
      <c r="C430" t="str">
        <f ca="1"/>
        <v>senior</v>
      </c>
      <c r="D430">
        <v>40000</v>
      </c>
      <c r="E430">
        <v>22.168692837517408</v>
      </c>
      <c r="F430" t="b">
        <v>0</v>
      </c>
      <c r="G430" t="str">
        <v>Fractured Leg</v>
      </c>
      <c r="H430" t="b">
        <v>0</v>
      </c>
      <c r="I430" t="b">
        <v>0</v>
      </c>
      <c r="J430" t="s">
        <v>1700</v>
      </c>
      <c r="K430" t="str">
        <v>North</v>
      </c>
      <c r="L430" t="str">
        <v>Startup</v>
      </c>
      <c r="M430">
        <f ca="1">VLOOKUP(combined!A:A,'Patient Demographics'!A:F,6,)</f>
        <v>62</v>
      </c>
      <c r="N430">
        <v>0</v>
      </c>
      <c r="O430" t="str">
        <v>Post-graduate</v>
      </c>
    </row>
    <row r="431" spans="1:15">
      <c r="A431" s="2" t="s">
        <v>582</v>
      </c>
      <c r="B431" t="str">
        <v>Tamil Nadu</v>
      </c>
      <c r="C431" t="str">
        <f ca="1"/>
        <v>senior</v>
      </c>
      <c r="D431">
        <v>72000</v>
      </c>
      <c r="E431">
        <v>29.372397382510414</v>
      </c>
      <c r="F431" t="b">
        <v>1</v>
      </c>
      <c r="G431" t="str">
        <v>Heart Attack</v>
      </c>
      <c r="H431" t="b">
        <v>1</v>
      </c>
      <c r="I431" t="b">
        <v>0</v>
      </c>
      <c r="J431" t="s">
        <v>1679</v>
      </c>
      <c r="K431" t="str">
        <v>South</v>
      </c>
      <c r="L431" t="str">
        <v>Private</v>
      </c>
      <c r="M431">
        <f ca="1">VLOOKUP(combined!A:A,'Patient Demographics'!A:F,6,)</f>
        <v>53</v>
      </c>
      <c r="N431">
        <v>0</v>
      </c>
      <c r="O431" t="str">
        <v>Master's Degree</v>
      </c>
    </row>
    <row r="432" spans="1:15">
      <c r="A432" s="2" t="s">
        <v>583</v>
      </c>
      <c r="B432" t="str">
        <v>West Bengal</v>
      </c>
      <c r="C432" t="str">
        <f ca="1"/>
        <v>senior</v>
      </c>
      <c r="D432">
        <v>12000</v>
      </c>
      <c r="E432">
        <v>31.34476044559354</v>
      </c>
      <c r="F432" t="b">
        <v>1</v>
      </c>
      <c r="G432" t="str">
        <v>Kidney Stones</v>
      </c>
      <c r="H432" t="b">
        <v>0</v>
      </c>
      <c r="I432" t="b">
        <v>1</v>
      </c>
      <c r="J432" t="s">
        <v>1685</v>
      </c>
      <c r="K432" t="str">
        <v>East</v>
      </c>
      <c r="L432" t="str">
        <v>Public</v>
      </c>
      <c r="M432">
        <f ca="1">VLOOKUP(combined!A:A,'Patient Demographics'!A:F,6,)</f>
        <v>48</v>
      </c>
      <c r="N432">
        <v>0</v>
      </c>
      <c r="O432" t="str">
        <v>School</v>
      </c>
    </row>
    <row r="433" spans="1:15">
      <c r="A433" s="2" t="s">
        <v>584</v>
      </c>
      <c r="B433" t="str">
        <v>Uttar Pradesh</v>
      </c>
      <c r="C433" t="str">
        <f ca="1"/>
        <v>Young Adults</v>
      </c>
      <c r="D433">
        <v>54000</v>
      </c>
      <c r="E433">
        <v>24.673008323424494</v>
      </c>
      <c r="F433" t="b">
        <v>0</v>
      </c>
      <c r="G433" t="str">
        <v>Prostate Cancer</v>
      </c>
      <c r="H433" t="b">
        <v>0</v>
      </c>
      <c r="I433" t="b">
        <v>0</v>
      </c>
      <c r="J433" t="s">
        <v>1683</v>
      </c>
      <c r="K433" t="str">
        <v>North</v>
      </c>
      <c r="L433" t="str">
        <v>Private</v>
      </c>
      <c r="M433">
        <f ca="1">VLOOKUP(combined!A:A,'Patient Demographics'!A:F,6,)</f>
        <v>33</v>
      </c>
      <c r="N433">
        <v>0</v>
      </c>
      <c r="O433" t="str">
        <v>Bachelor's Degree</v>
      </c>
    </row>
    <row r="434" spans="1:15">
      <c r="A434" s="2" t="s">
        <v>585</v>
      </c>
      <c r="B434" t="str">
        <v>Kerala</v>
      </c>
      <c r="C434" t="str">
        <f ca="1"/>
        <v>senior</v>
      </c>
      <c r="D434">
        <v>45000</v>
      </c>
      <c r="E434">
        <v>29.531680440771357</v>
      </c>
      <c r="F434" t="b">
        <v>1</v>
      </c>
      <c r="G434" t="str">
        <v>Heart Disease</v>
      </c>
      <c r="H434" t="b">
        <v>1</v>
      </c>
      <c r="I434" t="b">
        <v>1</v>
      </c>
      <c r="J434" t="s">
        <v>1679</v>
      </c>
      <c r="K434" t="str">
        <v>South</v>
      </c>
      <c r="L434" t="str">
        <v>None</v>
      </c>
      <c r="M434">
        <f ca="1">VLOOKUP(combined!A:A,'Patient Demographics'!A:F,6,)</f>
        <v>48</v>
      </c>
      <c r="N434">
        <v>0</v>
      </c>
      <c r="O434" t="str">
        <v>Uneducated</v>
      </c>
    </row>
    <row r="435" spans="1:15">
      <c r="A435" s="2" t="s">
        <v>586</v>
      </c>
      <c r="B435" t="str">
        <v>Karnataka</v>
      </c>
      <c r="C435" t="str">
        <f ca="1"/>
        <v>senior</v>
      </c>
      <c r="D435">
        <v>100</v>
      </c>
      <c r="E435">
        <v>25.636700961376285</v>
      </c>
      <c r="F435" t="b">
        <v>0</v>
      </c>
      <c r="G435" t="str">
        <v>Diabetes</v>
      </c>
      <c r="H435" t="b">
        <v>0</v>
      </c>
      <c r="I435" t="b">
        <v>0</v>
      </c>
      <c r="J435" t="s">
        <v>1685</v>
      </c>
      <c r="K435" t="str">
        <v>South</v>
      </c>
      <c r="L435" t="str">
        <v>Startup</v>
      </c>
      <c r="M435">
        <f ca="1">VLOOKUP(combined!A:A,'Patient Demographics'!A:F,6,)</f>
        <v>53</v>
      </c>
      <c r="N435">
        <v>0</v>
      </c>
      <c r="O435" t="str">
        <v>Bachelor's Degree</v>
      </c>
    </row>
    <row r="436" spans="1:15">
      <c r="A436" s="2" t="s">
        <v>587</v>
      </c>
      <c r="B436" t="str">
        <v>Gujarat</v>
      </c>
      <c r="C436" t="str">
        <f ca="1"/>
        <v>senior</v>
      </c>
      <c r="D436">
        <v>24000</v>
      </c>
      <c r="E436">
        <v>21.338210638622158</v>
      </c>
      <c r="F436" t="b">
        <v>0</v>
      </c>
      <c r="G436" t="str">
        <v>Cancer</v>
      </c>
      <c r="H436" t="b">
        <v>0</v>
      </c>
      <c r="I436" t="b">
        <v>0</v>
      </c>
      <c r="J436" t="s">
        <v>1683</v>
      </c>
      <c r="K436" t="str">
        <v>West</v>
      </c>
      <c r="L436" t="str">
        <v>Public</v>
      </c>
      <c r="M436">
        <f ca="1">VLOOKUP(combined!A:A,'Patient Demographics'!A:F,6,)</f>
        <v>54</v>
      </c>
      <c r="N436">
        <v>0</v>
      </c>
      <c r="O436" t="str">
        <v>School</v>
      </c>
    </row>
    <row r="437" spans="1:15">
      <c r="A437" s="2" t="s">
        <v>588</v>
      </c>
      <c r="B437" t="str">
        <v>Gujarat</v>
      </c>
      <c r="C437" t="str">
        <f ca="1"/>
        <v>Young Adults</v>
      </c>
      <c r="D437">
        <v>18000</v>
      </c>
      <c r="E437">
        <v>29.062499999999996</v>
      </c>
      <c r="F437" t="b">
        <v>1</v>
      </c>
      <c r="G437" t="str">
        <v>Kidney Stones</v>
      </c>
      <c r="H437" t="b">
        <v>0</v>
      </c>
      <c r="I437" t="b">
        <v>1</v>
      </c>
      <c r="J437" t="s">
        <v>1685</v>
      </c>
      <c r="K437" t="str">
        <v>West</v>
      </c>
      <c r="L437" t="str">
        <v>Public</v>
      </c>
      <c r="M437">
        <f ca="1">VLOOKUP(combined!A:A,'Patient Demographics'!A:F,6,)</f>
        <v>34</v>
      </c>
      <c r="N437">
        <v>0</v>
      </c>
      <c r="O437" t="str">
        <v>Master's Degree</v>
      </c>
    </row>
    <row r="438" spans="1:15">
      <c r="A438" s="2" t="s">
        <v>589</v>
      </c>
      <c r="B438" t="str">
        <v>Kerala</v>
      </c>
      <c r="C438" t="str">
        <f ca="1"/>
        <v>senior</v>
      </c>
      <c r="D438">
        <v>54000</v>
      </c>
      <c r="E438">
        <v>23.287419651056016</v>
      </c>
      <c r="F438" t="b">
        <v>0</v>
      </c>
      <c r="G438" t="str">
        <v>Fractured Arm</v>
      </c>
      <c r="H438" t="b">
        <v>0</v>
      </c>
      <c r="I438" t="b">
        <v>0</v>
      </c>
      <c r="J438" t="s">
        <v>1683</v>
      </c>
      <c r="K438" t="str">
        <v>South</v>
      </c>
      <c r="L438" t="str">
        <v>Private</v>
      </c>
      <c r="M438">
        <f ca="1">VLOOKUP(combined!A:A,'Patient Demographics'!A:F,6,)</f>
        <v>62</v>
      </c>
      <c r="N438">
        <v>0</v>
      </c>
      <c r="O438" t="str">
        <v>Master's Degree</v>
      </c>
    </row>
    <row r="439" spans="1:15">
      <c r="A439" s="2" t="s">
        <v>590</v>
      </c>
      <c r="B439" t="str">
        <v>Punjab</v>
      </c>
      <c r="C439" t="str">
        <f ca="1"/>
        <v>senior</v>
      </c>
      <c r="D439">
        <v>500</v>
      </c>
      <c r="E439">
        <v>32.769394909312595</v>
      </c>
      <c r="F439" t="b">
        <v>1</v>
      </c>
      <c r="G439" t="str">
        <v>Kidney Stones</v>
      </c>
      <c r="H439" t="b">
        <v>1</v>
      </c>
      <c r="I439" t="b">
        <v>1</v>
      </c>
      <c r="J439" t="s">
        <v>1696</v>
      </c>
      <c r="K439" t="str">
        <v>North</v>
      </c>
      <c r="L439" t="str">
        <v>Public</v>
      </c>
      <c r="M439">
        <f ca="1">VLOOKUP(combined!A:A,'Patient Demographics'!A:F,6,)</f>
        <v>62</v>
      </c>
      <c r="N439">
        <v>0</v>
      </c>
      <c r="O439" t="str">
        <v>PhD</v>
      </c>
    </row>
    <row r="440" spans="1:15">
      <c r="A440" s="2" t="s">
        <v>592</v>
      </c>
      <c r="B440" t="str">
        <v>Karnataka</v>
      </c>
      <c r="C440" t="str">
        <f ca="1"/>
        <v>Super Adults</v>
      </c>
      <c r="D440">
        <v>48000</v>
      </c>
      <c r="E440">
        <v>30.781249999999993</v>
      </c>
      <c r="F440" t="b">
        <v>1</v>
      </c>
      <c r="G440" t="str">
        <v>Diabetes</v>
      </c>
      <c r="H440" t="b">
        <v>0</v>
      </c>
      <c r="I440" t="b">
        <v>1</v>
      </c>
      <c r="J440" t="s">
        <v>1685</v>
      </c>
      <c r="K440" t="str">
        <v>South</v>
      </c>
      <c r="L440" t="str">
        <v>Private</v>
      </c>
      <c r="M440">
        <f ca="1">VLOOKUP(combined!A:A,'Patient Demographics'!A:F,6,)</f>
        <v>68</v>
      </c>
      <c r="N440">
        <v>0</v>
      </c>
      <c r="O440" t="str">
        <v>Bachelor's Degree</v>
      </c>
    </row>
    <row r="441" spans="1:15">
      <c r="A441" s="2" t="s">
        <v>594</v>
      </c>
      <c r="B441" t="str">
        <v>Gujarat</v>
      </c>
      <c r="C441" t="str">
        <f ca="1"/>
        <v>senior</v>
      </c>
      <c r="D441">
        <v>72000</v>
      </c>
      <c r="E441">
        <v>25.512123388393011</v>
      </c>
      <c r="F441" t="b">
        <v>0</v>
      </c>
      <c r="G441" t="str">
        <v>Stroke</v>
      </c>
      <c r="H441" t="b">
        <v>0</v>
      </c>
      <c r="I441" t="b">
        <v>0</v>
      </c>
      <c r="J441" t="s">
        <v>1685</v>
      </c>
      <c r="K441" t="str">
        <v>West</v>
      </c>
      <c r="L441" t="str">
        <v>Private</v>
      </c>
      <c r="M441">
        <f ca="1">VLOOKUP(combined!A:A,'Patient Demographics'!A:F,6,)</f>
        <v>48</v>
      </c>
      <c r="N441">
        <v>0</v>
      </c>
      <c r="O441" t="str">
        <v>Post-graduate</v>
      </c>
    </row>
    <row r="442" spans="1:15">
      <c r="A442" s="2" t="s">
        <v>595</v>
      </c>
      <c r="B442" t="str">
        <v>Tamil Nadu</v>
      </c>
      <c r="C442" t="str">
        <f ca="1"/>
        <v>Super Adults</v>
      </c>
      <c r="D442">
        <v>200</v>
      </c>
      <c r="E442">
        <v>34.570312499999993</v>
      </c>
      <c r="F442" t="b">
        <v>1</v>
      </c>
      <c r="G442" t="str">
        <v>Fractured Arm</v>
      </c>
      <c r="H442" t="b">
        <v>0</v>
      </c>
      <c r="I442" t="b">
        <v>1</v>
      </c>
      <c r="J442" t="s">
        <v>1679</v>
      </c>
      <c r="K442" t="str">
        <v>South</v>
      </c>
      <c r="L442" t="str">
        <v>Startup</v>
      </c>
      <c r="M442">
        <f ca="1">VLOOKUP(combined!A:A,'Patient Demographics'!A:F,6,)</f>
        <v>73</v>
      </c>
      <c r="N442">
        <v>0</v>
      </c>
      <c r="O442" t="str">
        <v>Master's Degree</v>
      </c>
    </row>
    <row r="443" spans="1:15">
      <c r="A443" s="2" t="s">
        <v>596</v>
      </c>
      <c r="B443" t="str">
        <v>Karnataka</v>
      </c>
      <c r="C443" t="str">
        <f ca="1"/>
        <v>senior</v>
      </c>
      <c r="D443">
        <v>20000</v>
      </c>
      <c r="E443">
        <v>20.692552781765347</v>
      </c>
      <c r="F443" t="b">
        <v>0</v>
      </c>
      <c r="G443" t="str">
        <v>Diabetes</v>
      </c>
      <c r="H443" t="b">
        <v>0</v>
      </c>
      <c r="I443" t="b">
        <v>0</v>
      </c>
      <c r="J443" t="s">
        <v>1700</v>
      </c>
      <c r="K443" t="str">
        <v>South</v>
      </c>
      <c r="L443" t="str">
        <v>Startup</v>
      </c>
      <c r="M443">
        <f ca="1">VLOOKUP(combined!A:A,'Patient Demographics'!A:F,6,)</f>
        <v>58</v>
      </c>
      <c r="N443">
        <v>0</v>
      </c>
      <c r="O443" t="str">
        <v>Bachelor's Degree</v>
      </c>
    </row>
    <row r="444" spans="1:15">
      <c r="A444" s="2" t="s">
        <v>597</v>
      </c>
      <c r="B444" t="str">
        <v>Uttar Pradesh</v>
      </c>
      <c r="C444" t="str">
        <f ca="1"/>
        <v>Senior Adullt</v>
      </c>
      <c r="D444">
        <v>60000</v>
      </c>
      <c r="E444">
        <v>25.524316375477053</v>
      </c>
      <c r="F444" t="b">
        <v>0</v>
      </c>
      <c r="G444" t="str">
        <v>Fractured Leg</v>
      </c>
      <c r="H444" t="b">
        <v>0</v>
      </c>
      <c r="I444" t="b">
        <v>0</v>
      </c>
      <c r="J444" t="s">
        <v>1683</v>
      </c>
      <c r="K444" t="str">
        <v>North</v>
      </c>
      <c r="L444" t="str">
        <v>None</v>
      </c>
      <c r="M444">
        <f ca="1">VLOOKUP(combined!A:A,'Patient Demographics'!A:F,6,)</f>
        <v>45</v>
      </c>
      <c r="N444">
        <v>0</v>
      </c>
      <c r="O444" t="str">
        <v>High School</v>
      </c>
    </row>
    <row r="445" spans="1:15">
      <c r="A445" s="2" t="s">
        <v>598</v>
      </c>
      <c r="B445" t="str">
        <v>Punjab</v>
      </c>
      <c r="C445" t="str">
        <f ca="1"/>
        <v>senior</v>
      </c>
      <c r="D445">
        <v>45000</v>
      </c>
      <c r="E445">
        <v>31.239414355075468</v>
      </c>
      <c r="F445" t="b">
        <v>1</v>
      </c>
      <c r="G445" t="str">
        <v>Diabetes</v>
      </c>
      <c r="H445" t="b">
        <v>1</v>
      </c>
      <c r="I445" t="b">
        <v>0</v>
      </c>
      <c r="J445" t="s">
        <v>1679</v>
      </c>
      <c r="K445" t="str">
        <v>North</v>
      </c>
      <c r="L445" t="str">
        <v>None</v>
      </c>
      <c r="M445">
        <f ca="1">VLOOKUP(combined!A:A,'Patient Demographics'!A:F,6,)</f>
        <v>58</v>
      </c>
      <c r="N445">
        <v>0</v>
      </c>
      <c r="O445" t="str">
        <v>High School</v>
      </c>
    </row>
    <row r="446" spans="1:15">
      <c r="A446" s="2" t="s">
        <v>599</v>
      </c>
      <c r="B446" t="str">
        <v>Punjab</v>
      </c>
      <c r="C446" t="str">
        <f ca="1"/>
        <v>Senior Adullt</v>
      </c>
      <c r="D446">
        <v>24000</v>
      </c>
      <c r="E446">
        <v>26.696500906600825</v>
      </c>
      <c r="F446" t="b">
        <v>0</v>
      </c>
      <c r="G446" t="str">
        <v>Prostate Cancer</v>
      </c>
      <c r="H446" t="b">
        <v>0</v>
      </c>
      <c r="I446" t="b">
        <v>0</v>
      </c>
      <c r="J446" t="s">
        <v>1700</v>
      </c>
      <c r="K446" t="str">
        <v>North</v>
      </c>
      <c r="L446" t="str">
        <v>None</v>
      </c>
      <c r="M446">
        <f ca="1">VLOOKUP(combined!A:A,'Patient Demographics'!A:F,6,)</f>
        <v>42</v>
      </c>
      <c r="N446">
        <v>0</v>
      </c>
      <c r="O446" t="str">
        <v>Uneducated</v>
      </c>
    </row>
    <row r="447" spans="1:15">
      <c r="A447" s="2" t="s">
        <v>601</v>
      </c>
      <c r="B447" t="str">
        <v>Uttar Pradesh</v>
      </c>
      <c r="C447" t="str">
        <f ca="1"/>
        <v>Super Adults</v>
      </c>
      <c r="D447">
        <v>15000</v>
      </c>
      <c r="E447">
        <v>30.734543728491751</v>
      </c>
      <c r="F447" t="b">
        <v>1</v>
      </c>
      <c r="G447" t="str">
        <v>Fractured Leg</v>
      </c>
      <c r="H447" t="b">
        <v>1</v>
      </c>
      <c r="I447" t="b">
        <v>0</v>
      </c>
      <c r="J447" t="s">
        <v>1683</v>
      </c>
      <c r="K447" t="str">
        <v>North</v>
      </c>
      <c r="L447" t="str">
        <v>Public</v>
      </c>
      <c r="M447">
        <f ca="1">VLOOKUP(combined!A:A,'Patient Demographics'!A:F,6,)</f>
        <v>68</v>
      </c>
      <c r="N447">
        <v>0</v>
      </c>
      <c r="O447" t="str">
        <v>School</v>
      </c>
    </row>
    <row r="448" spans="1:15">
      <c r="A448" s="2" t="s">
        <v>602</v>
      </c>
      <c r="B448" t="str">
        <v>Kerala</v>
      </c>
      <c r="C448" t="str">
        <f ca="1"/>
        <v>Young Adults</v>
      </c>
      <c r="D448">
        <v>250000</v>
      </c>
      <c r="E448">
        <v>33.836425909894992</v>
      </c>
      <c r="F448" t="b">
        <v>1</v>
      </c>
      <c r="G448" t="str">
        <v>Heart Attack</v>
      </c>
      <c r="H448" t="b">
        <v>1</v>
      </c>
      <c r="I448" t="b">
        <v>0</v>
      </c>
      <c r="J448" t="s">
        <v>1683</v>
      </c>
      <c r="K448" t="str">
        <v>South</v>
      </c>
      <c r="L448" t="str">
        <v>Startup</v>
      </c>
      <c r="M448">
        <f ca="1">VLOOKUP(combined!A:A,'Patient Demographics'!A:F,6,)</f>
        <v>33</v>
      </c>
      <c r="N448">
        <v>0</v>
      </c>
      <c r="O448" t="str">
        <v>Bachelor's Degree</v>
      </c>
    </row>
    <row r="449" spans="1:15">
      <c r="A449" s="2" t="s">
        <v>603</v>
      </c>
      <c r="B449" t="str">
        <v>Uttar Pradesh</v>
      </c>
      <c r="C449" t="str">
        <f ca="1"/>
        <v>Senior Adullt</v>
      </c>
      <c r="D449">
        <v>24000</v>
      </c>
      <c r="E449">
        <v>31.491671624033319</v>
      </c>
      <c r="F449" t="b">
        <v>1</v>
      </c>
      <c r="G449" t="str">
        <v>Prostate Cancer</v>
      </c>
      <c r="H449" t="b">
        <v>1</v>
      </c>
      <c r="I449" t="b">
        <v>0</v>
      </c>
      <c r="J449" t="s">
        <v>1696</v>
      </c>
      <c r="K449" t="str">
        <v>North</v>
      </c>
      <c r="L449" t="str">
        <v>Public</v>
      </c>
      <c r="M449">
        <f ca="1">VLOOKUP(combined!A:A,'Patient Demographics'!A:F,6,)</f>
        <v>45</v>
      </c>
      <c r="N449">
        <v>0</v>
      </c>
      <c r="O449" t="str">
        <v>Master's Degree</v>
      </c>
    </row>
    <row r="450" spans="1:15">
      <c r="A450" s="2" t="s">
        <v>604</v>
      </c>
      <c r="B450" t="str">
        <v>Punjab</v>
      </c>
      <c r="C450" t="str">
        <f ca="1"/>
        <v>senior</v>
      </c>
      <c r="D450">
        <v>250000</v>
      </c>
      <c r="E450">
        <v>29.508326411138796</v>
      </c>
      <c r="F450" t="b">
        <v>1</v>
      </c>
      <c r="G450" t="str">
        <v>Fractured Leg</v>
      </c>
      <c r="H450" t="b">
        <v>0</v>
      </c>
      <c r="I450" t="b">
        <v>1</v>
      </c>
      <c r="J450" t="s">
        <v>1685</v>
      </c>
      <c r="K450" t="str">
        <v>North</v>
      </c>
      <c r="L450" t="str">
        <v>Startup</v>
      </c>
      <c r="M450">
        <f ca="1">VLOOKUP(combined!A:A,'Patient Demographics'!A:F,6,)</f>
        <v>62</v>
      </c>
      <c r="N450">
        <v>0</v>
      </c>
      <c r="O450" t="str">
        <v>Bachelor's Degree</v>
      </c>
    </row>
    <row r="451" spans="1:15">
      <c r="A451" s="2" t="s">
        <v>605</v>
      </c>
      <c r="B451" t="str">
        <v>Maharashtra</v>
      </c>
      <c r="C451" t="str">
        <f ca="1"/>
        <v>senior</v>
      </c>
      <c r="D451">
        <v>300000</v>
      </c>
      <c r="E451">
        <v>33.127834467120188</v>
      </c>
      <c r="F451" t="b">
        <v>1</v>
      </c>
      <c r="G451" t="str">
        <v>Fractured Leg</v>
      </c>
      <c r="H451" t="b">
        <v>1</v>
      </c>
      <c r="I451" t="b">
        <v>1</v>
      </c>
      <c r="J451" t="s">
        <v>1797</v>
      </c>
      <c r="K451" t="str">
        <v>West</v>
      </c>
      <c r="L451" t="str">
        <v>Public</v>
      </c>
      <c r="M451">
        <f ca="1">VLOOKUP(combined!A:A,'Patient Demographics'!A:F,6,)</f>
        <v>58</v>
      </c>
      <c r="N451">
        <v>0</v>
      </c>
      <c r="O451" t="str">
        <v>School</v>
      </c>
    </row>
    <row r="452" spans="1:15">
      <c r="A452" s="2" t="s">
        <v>606</v>
      </c>
      <c r="B452" t="str">
        <v>West Bengal</v>
      </c>
      <c r="C452" t="str">
        <f ca="1"/>
        <v>Senior Adullt</v>
      </c>
      <c r="D452">
        <v>18000</v>
      </c>
      <c r="E452">
        <v>31.082688875669248</v>
      </c>
      <c r="F452" t="b">
        <v>1</v>
      </c>
      <c r="G452" t="str">
        <v>Hypertension</v>
      </c>
      <c r="H452" t="b">
        <v>0</v>
      </c>
      <c r="I452" t="b">
        <v>1</v>
      </c>
      <c r="J452" t="s">
        <v>1685</v>
      </c>
      <c r="K452" t="str">
        <v>East</v>
      </c>
      <c r="L452" t="str">
        <v>Startup</v>
      </c>
      <c r="M452">
        <f ca="1">VLOOKUP(combined!A:A,'Patient Demographics'!A:F,6,)</f>
        <v>41</v>
      </c>
      <c r="N452">
        <v>0</v>
      </c>
      <c r="O452" t="str">
        <v>Bachelor's Degree</v>
      </c>
    </row>
    <row r="453" spans="1:15">
      <c r="A453" s="2" t="s">
        <v>607</v>
      </c>
      <c r="B453" t="str">
        <v>Karnataka</v>
      </c>
      <c r="C453" t="str">
        <f ca="1"/>
        <v>Young Adults</v>
      </c>
      <c r="D453">
        <v>3000</v>
      </c>
      <c r="E453">
        <v>24.553571428571431</v>
      </c>
      <c r="F453" t="b">
        <v>0</v>
      </c>
      <c r="G453" t="str">
        <v>Cancer</v>
      </c>
      <c r="H453" t="b">
        <v>0</v>
      </c>
      <c r="I453" t="b">
        <v>0</v>
      </c>
      <c r="J453" t="s">
        <v>1679</v>
      </c>
      <c r="K453" t="str">
        <v>South</v>
      </c>
      <c r="L453" t="str">
        <v>Public</v>
      </c>
      <c r="M453">
        <f ca="1">VLOOKUP(combined!A:A,'Patient Demographics'!A:F,6,)</f>
        <v>33</v>
      </c>
      <c r="N453">
        <v>0</v>
      </c>
      <c r="O453" t="str">
        <v>Post-graduate</v>
      </c>
    </row>
    <row r="454" spans="1:15">
      <c r="A454" s="2" t="s">
        <v>608</v>
      </c>
      <c r="B454" t="str">
        <v>Uttar Pradesh</v>
      </c>
      <c r="C454" t="str">
        <f ca="1"/>
        <v>Senior Adullt</v>
      </c>
      <c r="D454">
        <v>18000</v>
      </c>
      <c r="E454">
        <v>24.056934745564501</v>
      </c>
      <c r="F454" t="b">
        <v>0</v>
      </c>
      <c r="G454" t="str">
        <v>Fractured Arm</v>
      </c>
      <c r="H454" t="b">
        <v>0</v>
      </c>
      <c r="I454" t="b">
        <v>0</v>
      </c>
      <c r="J454" t="s">
        <v>1797</v>
      </c>
      <c r="K454" t="str">
        <v>North</v>
      </c>
      <c r="L454" t="str">
        <v>None</v>
      </c>
      <c r="M454">
        <f ca="1">VLOOKUP(combined!A:A,'Patient Demographics'!A:F,6,)</f>
        <v>41</v>
      </c>
      <c r="N454">
        <v>0</v>
      </c>
      <c r="O454" t="str">
        <v>High School</v>
      </c>
    </row>
    <row r="455" spans="1:15">
      <c r="A455" s="2" t="s">
        <v>609</v>
      </c>
      <c r="B455" t="str">
        <v>Karnataka</v>
      </c>
      <c r="C455" t="str">
        <f ca="1"/>
        <v>senior</v>
      </c>
      <c r="D455">
        <v>32000</v>
      </c>
      <c r="E455">
        <v>26.764297437192273</v>
      </c>
      <c r="F455" t="b">
        <v>0</v>
      </c>
      <c r="G455" t="str">
        <v>Childbirth</v>
      </c>
      <c r="H455" t="b">
        <v>0</v>
      </c>
      <c r="I455" t="b">
        <v>0</v>
      </c>
      <c r="J455" t="s">
        <v>1685</v>
      </c>
      <c r="K455" t="str">
        <v>South</v>
      </c>
      <c r="L455" t="str">
        <v>Public</v>
      </c>
      <c r="M455">
        <f ca="1">VLOOKUP(combined!A:A,'Patient Demographics'!A:F,6,)</f>
        <v>48</v>
      </c>
      <c r="N455">
        <v>0</v>
      </c>
      <c r="O455" t="str">
        <v>Bachelor's Degree</v>
      </c>
    </row>
    <row r="456" spans="1:15">
      <c r="A456" s="2" t="s">
        <v>610</v>
      </c>
      <c r="B456" t="str">
        <v>Kerala</v>
      </c>
      <c r="C456" t="str">
        <f ca="1"/>
        <v>Young Adults</v>
      </c>
      <c r="D456">
        <v>100</v>
      </c>
      <c r="E456">
        <v>32.923201730665227</v>
      </c>
      <c r="F456" t="b">
        <v>1</v>
      </c>
      <c r="G456" t="str">
        <v>Fractured Arm</v>
      </c>
      <c r="H456" t="b">
        <v>1</v>
      </c>
      <c r="I456" t="b">
        <v>0</v>
      </c>
      <c r="J456" t="s">
        <v>1685</v>
      </c>
      <c r="K456" t="str">
        <v>South</v>
      </c>
      <c r="L456" t="str">
        <v>Public</v>
      </c>
      <c r="M456">
        <f ca="1">VLOOKUP(combined!A:A,'Patient Demographics'!A:F,6,)</f>
        <v>28</v>
      </c>
      <c r="N456">
        <v>0</v>
      </c>
      <c r="O456" t="str">
        <v>School</v>
      </c>
    </row>
    <row r="457" spans="1:15">
      <c r="A457" s="2" t="s">
        <v>612</v>
      </c>
      <c r="B457" t="str">
        <v>Tamil Nadu</v>
      </c>
      <c r="C457" t="str">
        <f ca="1"/>
        <v>senior</v>
      </c>
      <c r="D457">
        <v>54000</v>
      </c>
      <c r="E457">
        <v>32.800734618916437</v>
      </c>
      <c r="F457" t="b">
        <v>1</v>
      </c>
      <c r="G457" t="str">
        <v>Cancer</v>
      </c>
      <c r="H457" t="b">
        <v>0</v>
      </c>
      <c r="I457" t="b">
        <v>1</v>
      </c>
      <c r="J457" t="s">
        <v>1797</v>
      </c>
      <c r="K457" t="str">
        <v>South</v>
      </c>
      <c r="L457" t="str">
        <v>Startup</v>
      </c>
      <c r="M457">
        <f ca="1">VLOOKUP(combined!A:A,'Patient Demographics'!A:F,6,)</f>
        <v>53</v>
      </c>
      <c r="N457">
        <v>0</v>
      </c>
      <c r="O457" t="str">
        <v>Post-graduate</v>
      </c>
    </row>
    <row r="458" spans="1:15">
      <c r="A458" s="2" t="s">
        <v>613</v>
      </c>
      <c r="B458" t="str">
        <v>West Bengal</v>
      </c>
      <c r="C458" t="str">
        <f ca="1"/>
        <v>senior</v>
      </c>
      <c r="D458">
        <v>800</v>
      </c>
      <c r="E458">
        <v>25.221367397300046</v>
      </c>
      <c r="F458" t="b">
        <v>0</v>
      </c>
      <c r="G458" t="str">
        <v>Fractured Arm</v>
      </c>
      <c r="H458" t="b">
        <v>0</v>
      </c>
      <c r="I458" t="b">
        <v>0</v>
      </c>
      <c r="J458" t="s">
        <v>1683</v>
      </c>
      <c r="K458" t="str">
        <v>East</v>
      </c>
      <c r="L458" t="str">
        <v>Private</v>
      </c>
      <c r="M458">
        <f ca="1">VLOOKUP(combined!A:A,'Patient Demographics'!A:F,6,)</f>
        <v>48</v>
      </c>
      <c r="N458">
        <v>0</v>
      </c>
      <c r="O458" t="str">
        <v>Bachelor's Degree</v>
      </c>
    </row>
    <row r="459" spans="1:15">
      <c r="A459" s="2" t="s">
        <v>614</v>
      </c>
      <c r="B459" t="str">
        <v>Uttar Pradesh</v>
      </c>
      <c r="C459" t="str">
        <f ca="1"/>
        <v>Senior Adullt</v>
      </c>
      <c r="D459">
        <v>72000</v>
      </c>
      <c r="E459">
        <v>31.826099579039052</v>
      </c>
      <c r="F459" t="b">
        <v>1</v>
      </c>
      <c r="G459" t="str">
        <v>Childbirth</v>
      </c>
      <c r="H459" t="b">
        <v>1</v>
      </c>
      <c r="I459" t="b">
        <v>1</v>
      </c>
      <c r="J459" t="s">
        <v>1700</v>
      </c>
      <c r="K459" t="str">
        <v>North</v>
      </c>
      <c r="L459" t="str">
        <v>Public</v>
      </c>
      <c r="M459">
        <f ca="1">VLOOKUP(combined!A:A,'Patient Demographics'!A:F,6,)</f>
        <v>38</v>
      </c>
      <c r="N459">
        <v>0</v>
      </c>
      <c r="O459" t="str">
        <v>Bachelor's Degree</v>
      </c>
    </row>
    <row r="460" spans="1:15">
      <c r="A460" s="2" t="s">
        <v>615</v>
      </c>
      <c r="B460" t="str">
        <v>Karnataka</v>
      </c>
      <c r="C460" t="str">
        <f ca="1"/>
        <v>senior</v>
      </c>
      <c r="D460">
        <v>40000</v>
      </c>
      <c r="E460">
        <v>33.798126951092605</v>
      </c>
      <c r="F460" t="b">
        <v>1</v>
      </c>
      <c r="G460" t="str">
        <v>Heart Attack</v>
      </c>
      <c r="H460" t="b">
        <v>1</v>
      </c>
      <c r="I460" t="b">
        <v>0</v>
      </c>
      <c r="J460" t="s">
        <v>1679</v>
      </c>
      <c r="K460" t="str">
        <v>South</v>
      </c>
      <c r="L460" t="str">
        <v>Startup</v>
      </c>
      <c r="M460">
        <f ca="1">VLOOKUP(combined!A:A,'Patient Demographics'!A:F,6,)</f>
        <v>62</v>
      </c>
      <c r="N460">
        <v>0</v>
      </c>
      <c r="O460" t="str">
        <v>Bachelor's Degree</v>
      </c>
    </row>
    <row r="461" spans="1:15">
      <c r="A461" s="2" t="s">
        <v>616</v>
      </c>
      <c r="B461" t="str">
        <v>Gujarat</v>
      </c>
      <c r="C461" t="str">
        <f ca="1"/>
        <v>Young Adults</v>
      </c>
      <c r="D461">
        <v>40000</v>
      </c>
      <c r="E461">
        <v>31.609195402298852</v>
      </c>
      <c r="F461" t="b">
        <v>1</v>
      </c>
      <c r="G461" t="str">
        <v>Kidney Stones</v>
      </c>
      <c r="H461" t="b">
        <v>0</v>
      </c>
      <c r="I461" t="b">
        <v>1</v>
      </c>
      <c r="J461" t="s">
        <v>1700</v>
      </c>
      <c r="K461" t="str">
        <v>West</v>
      </c>
      <c r="L461" t="str">
        <v>Public</v>
      </c>
      <c r="M461">
        <f ca="1">VLOOKUP(combined!A:A,'Patient Demographics'!A:F,6,)</f>
        <v>32</v>
      </c>
      <c r="N461">
        <v>0</v>
      </c>
      <c r="O461" t="str">
        <v>Master's Degree</v>
      </c>
    </row>
    <row r="462" spans="1:15">
      <c r="A462" s="2" t="s">
        <v>617</v>
      </c>
      <c r="B462" t="str">
        <v>Uttar Pradesh</v>
      </c>
      <c r="C462" t="str">
        <f ca="1"/>
        <v>senior</v>
      </c>
      <c r="D462">
        <v>32000</v>
      </c>
      <c r="E462">
        <v>20.919067215363508</v>
      </c>
      <c r="F462" t="b">
        <v>0</v>
      </c>
      <c r="G462" t="str">
        <v>Childbirth</v>
      </c>
      <c r="H462" t="b">
        <v>0</v>
      </c>
      <c r="I462" t="b">
        <v>0</v>
      </c>
      <c r="J462" t="s">
        <v>1797</v>
      </c>
      <c r="K462" t="str">
        <v>North</v>
      </c>
      <c r="L462" t="str">
        <v>Startup</v>
      </c>
      <c r="M462">
        <f ca="1">VLOOKUP(combined!A:A,'Patient Demographics'!A:F,6,)</f>
        <v>58</v>
      </c>
      <c r="N462">
        <v>0</v>
      </c>
      <c r="O462" t="str">
        <v>Post-graduate</v>
      </c>
    </row>
    <row r="463" spans="1:15">
      <c r="A463" s="2" t="s">
        <v>618</v>
      </c>
      <c r="B463" t="str">
        <v>Karnataka</v>
      </c>
      <c r="C463" t="str">
        <f ca="1"/>
        <v>Senior Adullt</v>
      </c>
      <c r="D463">
        <v>54000</v>
      </c>
      <c r="E463">
        <v>30.830449826989621</v>
      </c>
      <c r="F463" t="b">
        <v>1</v>
      </c>
      <c r="G463" t="str">
        <v>Prostate Cancer</v>
      </c>
      <c r="H463" t="b">
        <v>0</v>
      </c>
      <c r="I463" t="b">
        <v>1</v>
      </c>
      <c r="J463" t="s">
        <v>1679</v>
      </c>
      <c r="K463" t="str">
        <v>South</v>
      </c>
      <c r="L463" t="str">
        <v>Public</v>
      </c>
      <c r="M463">
        <f ca="1">VLOOKUP(combined!A:A,'Patient Demographics'!A:F,6,)</f>
        <v>38</v>
      </c>
      <c r="N463">
        <v>0</v>
      </c>
      <c r="O463" t="str">
        <v>Bachelor's Degree</v>
      </c>
    </row>
    <row r="464" spans="1:15">
      <c r="A464" s="2" t="s">
        <v>620</v>
      </c>
      <c r="B464" t="str">
        <v>West Bengal</v>
      </c>
      <c r="C464" t="str">
        <f ca="1"/>
        <v>senior</v>
      </c>
      <c r="D464">
        <v>40000</v>
      </c>
      <c r="E464">
        <v>29.27257977285019</v>
      </c>
      <c r="F464" t="b">
        <v>1</v>
      </c>
      <c r="G464" t="str">
        <v>Stroke</v>
      </c>
      <c r="H464" t="b">
        <v>1</v>
      </c>
      <c r="I464" t="b">
        <v>0</v>
      </c>
      <c r="J464" t="s">
        <v>1683</v>
      </c>
      <c r="K464" t="str">
        <v>East</v>
      </c>
      <c r="L464" t="str">
        <v>Public</v>
      </c>
      <c r="M464">
        <f ca="1">VLOOKUP(combined!A:A,'Patient Demographics'!A:F,6,)</f>
        <v>48</v>
      </c>
      <c r="N464">
        <v>0</v>
      </c>
      <c r="O464" t="str">
        <v>School</v>
      </c>
    </row>
    <row r="465" spans="1:15">
      <c r="A465" s="2" t="s">
        <v>621</v>
      </c>
      <c r="B465" t="str">
        <v>Kerala</v>
      </c>
      <c r="C465" t="str">
        <f ca="1"/>
        <v>Super Adults</v>
      </c>
      <c r="D465">
        <v>800</v>
      </c>
      <c r="E465">
        <v>32.470156106519745</v>
      </c>
      <c r="F465" t="b">
        <v>1</v>
      </c>
      <c r="G465" t="str">
        <v>Cancer</v>
      </c>
      <c r="H465" t="b">
        <v>0</v>
      </c>
      <c r="I465" t="b">
        <v>1</v>
      </c>
      <c r="J465" t="s">
        <v>1797</v>
      </c>
      <c r="K465" t="str">
        <v>South</v>
      </c>
      <c r="L465" t="str">
        <v>Startup</v>
      </c>
      <c r="M465">
        <f ca="1">VLOOKUP(combined!A:A,'Patient Demographics'!A:F,6,)</f>
        <v>68</v>
      </c>
      <c r="N465">
        <v>0</v>
      </c>
      <c r="O465" t="str">
        <v>Master's Degree</v>
      </c>
    </row>
    <row r="466" spans="1:15">
      <c r="A466" s="2" t="s">
        <v>623</v>
      </c>
      <c r="B466" t="str">
        <v>Maharashtra</v>
      </c>
      <c r="C466" t="str">
        <f ca="1"/>
        <v>Young Adults</v>
      </c>
      <c r="D466">
        <v>32000</v>
      </c>
      <c r="E466">
        <v>30.00992063492064</v>
      </c>
      <c r="F466" t="b">
        <v>1</v>
      </c>
      <c r="G466" t="str">
        <v>Heart Disease</v>
      </c>
      <c r="H466" t="b">
        <v>1</v>
      </c>
      <c r="I466" t="b">
        <v>1</v>
      </c>
      <c r="J466" t="s">
        <v>1700</v>
      </c>
      <c r="K466" t="str">
        <v>West</v>
      </c>
      <c r="L466" t="str">
        <v>Private</v>
      </c>
      <c r="M466">
        <f ca="1">VLOOKUP(combined!A:A,'Patient Demographics'!A:F,6,)</f>
        <v>33</v>
      </c>
      <c r="N466">
        <v>0</v>
      </c>
      <c r="O466" t="str">
        <v>Bachelor's Degree</v>
      </c>
    </row>
    <row r="467" spans="1:15">
      <c r="A467" s="2" t="s">
        <v>624</v>
      </c>
      <c r="B467" t="str">
        <v>Kerala</v>
      </c>
      <c r="C467" t="str">
        <f ca="1"/>
        <v>Super Adults</v>
      </c>
      <c r="D467">
        <v>12000</v>
      </c>
      <c r="E467">
        <v>31.134235171696144</v>
      </c>
      <c r="F467" t="b">
        <v>1</v>
      </c>
      <c r="G467" t="str">
        <v>Stroke</v>
      </c>
      <c r="H467" t="b">
        <v>1</v>
      </c>
      <c r="I467" t="b">
        <v>0</v>
      </c>
      <c r="J467" t="s">
        <v>1797</v>
      </c>
      <c r="K467" t="str">
        <v>South</v>
      </c>
      <c r="L467" t="str">
        <v>Startup</v>
      </c>
      <c r="M467">
        <f ca="1">VLOOKUP(combined!A:A,'Patient Demographics'!A:F,6,)</f>
        <v>68</v>
      </c>
      <c r="N467">
        <v>0</v>
      </c>
      <c r="O467" t="str">
        <v>Post-graduate</v>
      </c>
    </row>
    <row r="468" spans="1:15">
      <c r="A468" s="2" t="s">
        <v>625</v>
      </c>
      <c r="B468" t="str">
        <v>Maharashtra</v>
      </c>
      <c r="C468" t="str">
        <f ca="1"/>
        <v>Super Adults</v>
      </c>
      <c r="D468">
        <v>40000</v>
      </c>
      <c r="E468">
        <v>33.701198528539216</v>
      </c>
      <c r="F468" t="b">
        <v>1</v>
      </c>
      <c r="G468" t="str">
        <v>Hypertension</v>
      </c>
      <c r="H468" t="b">
        <v>0</v>
      </c>
      <c r="I468" t="b">
        <v>1</v>
      </c>
      <c r="J468" t="s">
        <v>1797</v>
      </c>
      <c r="K468" t="str">
        <v>West</v>
      </c>
      <c r="L468" t="str">
        <v>Public</v>
      </c>
      <c r="M468">
        <f ca="1">VLOOKUP(combined!A:A,'Patient Demographics'!A:F,6,)</f>
        <v>68</v>
      </c>
      <c r="N468">
        <v>0</v>
      </c>
      <c r="O468" t="str">
        <v>Master's Degree</v>
      </c>
    </row>
    <row r="469" spans="1:15">
      <c r="A469" s="2" t="s">
        <v>626</v>
      </c>
      <c r="B469" t="str">
        <v>Punjab</v>
      </c>
      <c r="C469" t="str">
        <f ca="1"/>
        <v>Young Adults</v>
      </c>
      <c r="D469">
        <v>21000</v>
      </c>
      <c r="E469">
        <v>32.352941176470594</v>
      </c>
      <c r="F469" t="b">
        <v>1</v>
      </c>
      <c r="G469" t="str">
        <v>Stroke</v>
      </c>
      <c r="H469" t="b">
        <v>0</v>
      </c>
      <c r="I469" t="b">
        <v>1</v>
      </c>
      <c r="J469" t="s">
        <v>1683</v>
      </c>
      <c r="K469" t="str">
        <v>North</v>
      </c>
      <c r="L469" t="str">
        <v>Startup</v>
      </c>
      <c r="M469">
        <f ca="1">VLOOKUP(combined!A:A,'Patient Demographics'!A:F,6,)</f>
        <v>28</v>
      </c>
      <c r="N469">
        <v>0</v>
      </c>
      <c r="O469" t="str">
        <v>Bachelor's Degree</v>
      </c>
    </row>
    <row r="470" spans="1:15">
      <c r="A470" s="2" t="s">
        <v>627</v>
      </c>
      <c r="B470" t="str">
        <v>West Bengal</v>
      </c>
      <c r="C470" t="str">
        <f ca="1"/>
        <v>Young Adults</v>
      </c>
      <c r="D470">
        <v>3000</v>
      </c>
      <c r="E470">
        <v>21.93771626297578</v>
      </c>
      <c r="F470" t="b">
        <v>0</v>
      </c>
      <c r="G470" t="str">
        <v>Hypertension</v>
      </c>
      <c r="H470" t="b">
        <v>0</v>
      </c>
      <c r="I470" t="b">
        <v>0</v>
      </c>
      <c r="J470" t="s">
        <v>1685</v>
      </c>
      <c r="K470" t="str">
        <v>East</v>
      </c>
      <c r="L470" t="str">
        <v>Private</v>
      </c>
      <c r="M470">
        <f ca="1">VLOOKUP(combined!A:A,'Patient Demographics'!A:F,6,)</f>
        <v>28</v>
      </c>
      <c r="N470">
        <v>0</v>
      </c>
      <c r="O470" t="str">
        <v>Bachelor's Degree</v>
      </c>
    </row>
    <row r="471" spans="1:15">
      <c r="A471" s="2" t="s">
        <v>628</v>
      </c>
      <c r="B471" t="str">
        <v>Punjab</v>
      </c>
      <c r="C471" t="str">
        <f ca="1"/>
        <v>senior</v>
      </c>
      <c r="D471">
        <v>75000</v>
      </c>
      <c r="E471">
        <v>34.438631487824161</v>
      </c>
      <c r="F471" t="b">
        <v>1</v>
      </c>
      <c r="G471" t="str">
        <v>Appendicitis</v>
      </c>
      <c r="H471" t="b">
        <v>1</v>
      </c>
      <c r="I471" t="b">
        <v>0</v>
      </c>
      <c r="J471" t="s">
        <v>1696</v>
      </c>
      <c r="K471" t="str">
        <v>North</v>
      </c>
      <c r="L471" t="str">
        <v>Startup</v>
      </c>
      <c r="M471">
        <f ca="1">VLOOKUP(combined!A:A,'Patient Demographics'!A:F,6,)</f>
        <v>62</v>
      </c>
      <c r="N471">
        <v>0</v>
      </c>
      <c r="O471" t="str">
        <v>PhD</v>
      </c>
    </row>
    <row r="472" spans="1:15">
      <c r="A472" s="2" t="s">
        <v>629</v>
      </c>
      <c r="B472" t="str">
        <v>West Bengal</v>
      </c>
      <c r="C472" t="str">
        <f ca="1"/>
        <v>Young Adults</v>
      </c>
      <c r="D472">
        <v>800</v>
      </c>
      <c r="E472">
        <v>31.941452070722622</v>
      </c>
      <c r="F472" t="b">
        <v>1</v>
      </c>
      <c r="G472" t="str">
        <v>Stroke</v>
      </c>
      <c r="H472" t="b">
        <v>0</v>
      </c>
      <c r="I472" t="b">
        <v>1</v>
      </c>
      <c r="J472" t="s">
        <v>1700</v>
      </c>
      <c r="K472" t="str">
        <v>East</v>
      </c>
      <c r="L472" t="str">
        <v>Private</v>
      </c>
      <c r="M472">
        <f ca="1">VLOOKUP(combined!A:A,'Patient Demographics'!A:F,6,)</f>
        <v>30</v>
      </c>
      <c r="N472">
        <v>0</v>
      </c>
      <c r="O472" t="str">
        <v>Post-graduate</v>
      </c>
    </row>
    <row r="473" spans="1:15">
      <c r="A473" s="2" t="s">
        <v>630</v>
      </c>
      <c r="B473" t="str">
        <v>Kerala</v>
      </c>
      <c r="C473" t="str">
        <f ca="1"/>
        <v>senior</v>
      </c>
      <c r="D473">
        <v>75000</v>
      </c>
      <c r="E473">
        <v>20.390624999999996</v>
      </c>
      <c r="F473" t="b">
        <v>0</v>
      </c>
      <c r="G473" t="str">
        <v>Kidney Stones</v>
      </c>
      <c r="H473" t="b">
        <v>0</v>
      </c>
      <c r="I473" t="b">
        <v>0</v>
      </c>
      <c r="J473" t="s">
        <v>1797</v>
      </c>
      <c r="K473" t="str">
        <v>South</v>
      </c>
      <c r="L473" t="str">
        <v>Startup</v>
      </c>
      <c r="M473">
        <f ca="1">VLOOKUP(combined!A:A,'Patient Demographics'!A:F,6,)</f>
        <v>58</v>
      </c>
      <c r="N473">
        <v>0</v>
      </c>
      <c r="O473" t="str">
        <v>Bachelor's Degree</v>
      </c>
    </row>
    <row r="474" spans="1:15">
      <c r="A474" s="2" t="s">
        <v>632</v>
      </c>
      <c r="B474" t="str">
        <v>Karnataka</v>
      </c>
      <c r="C474" t="str">
        <f ca="1"/>
        <v>senior</v>
      </c>
      <c r="D474">
        <v>20000</v>
      </c>
      <c r="E474">
        <v>34.012855831037648</v>
      </c>
      <c r="F474" t="b">
        <v>1</v>
      </c>
      <c r="G474" t="str">
        <v>Fractured Arm</v>
      </c>
      <c r="H474" t="b">
        <v>0</v>
      </c>
      <c r="I474" t="b">
        <v>1</v>
      </c>
      <c r="J474" t="s">
        <v>1700</v>
      </c>
      <c r="K474" t="str">
        <v>South</v>
      </c>
      <c r="L474" t="str">
        <v>Startup</v>
      </c>
      <c r="M474">
        <f ca="1">VLOOKUP(combined!A:A,'Patient Demographics'!A:F,6,)</f>
        <v>53</v>
      </c>
      <c r="N474">
        <v>0</v>
      </c>
      <c r="O474" t="str">
        <v>Post-graduate</v>
      </c>
    </row>
    <row r="475" spans="1:15">
      <c r="A475" s="2" t="s">
        <v>633</v>
      </c>
      <c r="B475" t="str">
        <v>Punjab</v>
      </c>
      <c r="C475" t="str">
        <f ca="1"/>
        <v>senior</v>
      </c>
      <c r="D475">
        <v>100</v>
      </c>
      <c r="E475">
        <v>28.133656509695292</v>
      </c>
      <c r="F475" t="b">
        <v>1</v>
      </c>
      <c r="G475" t="str">
        <v>Childbirth</v>
      </c>
      <c r="H475" t="b">
        <v>1</v>
      </c>
      <c r="I475" t="b">
        <v>1</v>
      </c>
      <c r="J475" t="s">
        <v>1700</v>
      </c>
      <c r="K475" t="str">
        <v>North</v>
      </c>
      <c r="L475" t="str">
        <v>Public</v>
      </c>
      <c r="M475">
        <f ca="1">VLOOKUP(combined!A:A,'Patient Demographics'!A:F,6,)</f>
        <v>58</v>
      </c>
      <c r="N475">
        <v>0</v>
      </c>
      <c r="O475" t="str">
        <v>Master's Degree</v>
      </c>
    </row>
    <row r="476" spans="1:15">
      <c r="A476" s="2" t="s">
        <v>634</v>
      </c>
      <c r="B476" t="str">
        <v>Gujarat</v>
      </c>
      <c r="C476" t="str">
        <f ca="1"/>
        <v>Super Adults</v>
      </c>
      <c r="D476">
        <v>75000</v>
      </c>
      <c r="E476">
        <v>29.895429246078599</v>
      </c>
      <c r="F476" t="b">
        <v>1</v>
      </c>
      <c r="G476" t="str">
        <v>Stroke</v>
      </c>
      <c r="H476" t="b">
        <v>0</v>
      </c>
      <c r="I476" t="b">
        <v>1</v>
      </c>
      <c r="J476" t="s">
        <v>1696</v>
      </c>
      <c r="K476" t="str">
        <v>West</v>
      </c>
      <c r="L476" t="str">
        <v>None</v>
      </c>
      <c r="M476">
        <f ca="1">VLOOKUP(combined!A:A,'Patient Demographics'!A:F,6,)</f>
        <v>68</v>
      </c>
      <c r="N476">
        <v>0</v>
      </c>
      <c r="O476" t="str">
        <v>Uneducated</v>
      </c>
    </row>
    <row r="477" spans="1:15">
      <c r="A477" s="2" t="s">
        <v>635</v>
      </c>
      <c r="B477" t="str">
        <v>Karnataka</v>
      </c>
      <c r="C477" t="str">
        <f ca="1"/>
        <v>Senior Adullt</v>
      </c>
      <c r="D477">
        <v>250000</v>
      </c>
      <c r="E477">
        <v>33.090134297520663</v>
      </c>
      <c r="F477" t="b">
        <v>1</v>
      </c>
      <c r="G477" t="str">
        <v>Stroke</v>
      </c>
      <c r="H477" t="b">
        <v>0</v>
      </c>
      <c r="I477" t="b">
        <v>1</v>
      </c>
      <c r="J477" t="s">
        <v>1797</v>
      </c>
      <c r="K477" t="str">
        <v>South</v>
      </c>
      <c r="L477" t="str">
        <v>Public</v>
      </c>
      <c r="M477">
        <f ca="1">VLOOKUP(combined!A:A,'Patient Demographics'!A:F,6,)</f>
        <v>42</v>
      </c>
      <c r="N477">
        <v>0</v>
      </c>
      <c r="O477" t="str">
        <v>Master's Degree</v>
      </c>
    </row>
    <row r="478" spans="1:15">
      <c r="A478" s="2" t="s">
        <v>636</v>
      </c>
      <c r="B478" t="str">
        <v>Maharashtra</v>
      </c>
      <c r="C478" t="str">
        <f ca="1"/>
        <v>Senior Adullt</v>
      </c>
      <c r="D478">
        <v>20000</v>
      </c>
      <c r="E478">
        <v>25.822720163426858</v>
      </c>
      <c r="F478" t="b">
        <v>0</v>
      </c>
      <c r="G478" t="str">
        <v>Allergic Reaction</v>
      </c>
      <c r="H478" t="b">
        <v>0</v>
      </c>
      <c r="I478" t="b">
        <v>0</v>
      </c>
      <c r="J478" t="s">
        <v>1696</v>
      </c>
      <c r="K478" t="str">
        <v>West</v>
      </c>
      <c r="L478" t="str">
        <v>Startup</v>
      </c>
      <c r="M478">
        <f ca="1">VLOOKUP(combined!A:A,'Patient Demographics'!A:F,6,)</f>
        <v>38</v>
      </c>
      <c r="N478">
        <v>0</v>
      </c>
      <c r="O478" t="str">
        <v>Master's Degree</v>
      </c>
    </row>
    <row r="479" spans="1:15">
      <c r="A479" s="2" t="s">
        <v>637</v>
      </c>
      <c r="B479" t="str">
        <v>Uttar Pradesh</v>
      </c>
      <c r="C479" t="str">
        <f ca="1"/>
        <v>Young Adults</v>
      </c>
      <c r="D479">
        <v>72000</v>
      </c>
      <c r="E479">
        <v>21.877551020408163</v>
      </c>
      <c r="F479" t="b">
        <v>0</v>
      </c>
      <c r="G479" t="str">
        <v>Diabetes</v>
      </c>
      <c r="H479" t="b">
        <v>0</v>
      </c>
      <c r="I479" t="b">
        <v>0</v>
      </c>
      <c r="J479" t="s">
        <v>1679</v>
      </c>
      <c r="K479" t="str">
        <v>North</v>
      </c>
      <c r="L479" t="str">
        <v>None</v>
      </c>
      <c r="M479">
        <f ca="1">VLOOKUP(combined!A:A,'Patient Demographics'!A:F,6,)</f>
        <v>32</v>
      </c>
      <c r="N479">
        <v>0</v>
      </c>
      <c r="O479" t="str">
        <v>High School</v>
      </c>
    </row>
    <row r="480" spans="1:15">
      <c r="A480" s="2" t="s">
        <v>638</v>
      </c>
      <c r="B480" t="str">
        <v>Kerala</v>
      </c>
      <c r="C480" t="str">
        <f ca="1"/>
        <v>senior</v>
      </c>
      <c r="D480">
        <v>4000</v>
      </c>
      <c r="E480">
        <v>28.281249999999996</v>
      </c>
      <c r="F480" t="b">
        <v>1</v>
      </c>
      <c r="G480" t="str">
        <v>Heart Disease</v>
      </c>
      <c r="H480" t="b">
        <v>1</v>
      </c>
      <c r="I480" t="b">
        <v>1</v>
      </c>
      <c r="J480" t="s">
        <v>1679</v>
      </c>
      <c r="K480" t="str">
        <v>South</v>
      </c>
      <c r="L480" t="str">
        <v>Private</v>
      </c>
      <c r="M480">
        <f ca="1">VLOOKUP(combined!A:A,'Patient Demographics'!A:F,6,)</f>
        <v>48</v>
      </c>
      <c r="N480">
        <v>0</v>
      </c>
      <c r="O480" t="str">
        <v>Post-graduate</v>
      </c>
    </row>
    <row r="481" spans="1:15">
      <c r="A481" s="2" t="s">
        <v>639</v>
      </c>
      <c r="B481" t="str">
        <v>Karnataka</v>
      </c>
      <c r="C481" t="str">
        <f ca="1"/>
        <v>Young Adults</v>
      </c>
      <c r="D481">
        <v>30000</v>
      </c>
      <c r="E481">
        <v>20.576281027725361</v>
      </c>
      <c r="F481" t="b">
        <v>0</v>
      </c>
      <c r="G481" t="str">
        <v>Hypertension</v>
      </c>
      <c r="H481" t="b">
        <v>0</v>
      </c>
      <c r="I481" t="b">
        <v>0</v>
      </c>
      <c r="J481" t="s">
        <v>1683</v>
      </c>
      <c r="K481" t="str">
        <v>South</v>
      </c>
      <c r="L481" t="str">
        <v>Private</v>
      </c>
      <c r="M481">
        <f ca="1">VLOOKUP(combined!A:A,'Patient Demographics'!A:F,6,)</f>
        <v>32</v>
      </c>
      <c r="N481">
        <v>0</v>
      </c>
      <c r="O481" t="str">
        <v>Master's Degree</v>
      </c>
    </row>
    <row r="482" spans="1:15">
      <c r="A482" s="2" t="s">
        <v>640</v>
      </c>
      <c r="B482" t="str">
        <v>Uttar Pradesh</v>
      </c>
      <c r="C482" t="str">
        <f ca="1"/>
        <v>Senior Adullt</v>
      </c>
      <c r="D482">
        <v>45000</v>
      </c>
      <c r="E482">
        <v>24.767565919829291</v>
      </c>
      <c r="F482" t="b">
        <v>0</v>
      </c>
      <c r="G482" t="str">
        <v>Kidney Stones</v>
      </c>
      <c r="H482" t="b">
        <v>0</v>
      </c>
      <c r="I482" t="b">
        <v>0</v>
      </c>
      <c r="J482" t="s">
        <v>1685</v>
      </c>
      <c r="K482" t="str">
        <v>North</v>
      </c>
      <c r="L482" t="str">
        <v>Private</v>
      </c>
      <c r="M482">
        <f ca="1">VLOOKUP(combined!A:A,'Patient Demographics'!A:F,6,)</f>
        <v>42</v>
      </c>
      <c r="N482">
        <v>0</v>
      </c>
      <c r="O482" t="str">
        <v>Bachelor's Degree</v>
      </c>
    </row>
    <row r="483" spans="1:15">
      <c r="A483" s="2" t="s">
        <v>641</v>
      </c>
      <c r="B483" t="str">
        <v>Gujarat</v>
      </c>
      <c r="C483" t="str">
        <f ca="1"/>
        <v>senior</v>
      </c>
      <c r="D483">
        <v>100</v>
      </c>
      <c r="E483">
        <v>32.539062499999993</v>
      </c>
      <c r="F483" t="b">
        <v>1</v>
      </c>
      <c r="G483" t="str">
        <v>Heart Attack</v>
      </c>
      <c r="H483" t="b">
        <v>1</v>
      </c>
      <c r="I483" t="b">
        <v>0</v>
      </c>
      <c r="J483" t="s">
        <v>1797</v>
      </c>
      <c r="K483" t="str">
        <v>West</v>
      </c>
      <c r="L483" t="str">
        <v>Public</v>
      </c>
      <c r="M483">
        <f ca="1">VLOOKUP(combined!A:A,'Patient Demographics'!A:F,6,)</f>
        <v>58</v>
      </c>
      <c r="N483">
        <v>0</v>
      </c>
      <c r="O483" t="str">
        <v>Bachelor's Degree</v>
      </c>
    </row>
    <row r="484" spans="1:15">
      <c r="A484" s="2" t="s">
        <v>642</v>
      </c>
      <c r="B484" t="str">
        <v>Punjab</v>
      </c>
      <c r="C484" t="str">
        <f ca="1"/>
        <v>senior</v>
      </c>
      <c r="D484">
        <v>500</v>
      </c>
      <c r="E484">
        <v>34.943825024563203</v>
      </c>
      <c r="F484" t="b">
        <v>1</v>
      </c>
      <c r="G484" t="str">
        <v>Heart Attack</v>
      </c>
      <c r="H484" t="b">
        <v>1</v>
      </c>
      <c r="I484" t="b">
        <v>0</v>
      </c>
      <c r="J484" t="s">
        <v>1685</v>
      </c>
      <c r="K484" t="str">
        <v>North</v>
      </c>
      <c r="L484" t="str">
        <v>Public</v>
      </c>
      <c r="M484">
        <f ca="1">VLOOKUP(combined!A:A,'Patient Demographics'!A:F,6,)</f>
        <v>62</v>
      </c>
      <c r="N484">
        <v>0</v>
      </c>
      <c r="O484" t="str">
        <v>Bachelor's Degree</v>
      </c>
    </row>
    <row r="485" spans="1:15">
      <c r="A485" s="2" t="s">
        <v>643</v>
      </c>
      <c r="B485" t="str">
        <v>Uttar Pradesh</v>
      </c>
      <c r="C485" t="str">
        <f ca="1"/>
        <v>Young Adults</v>
      </c>
      <c r="D485">
        <v>500</v>
      </c>
      <c r="E485">
        <v>24.683195592286506</v>
      </c>
      <c r="F485" t="b">
        <v>0</v>
      </c>
      <c r="G485" t="str">
        <v>Cancer</v>
      </c>
      <c r="H485" t="b">
        <v>0</v>
      </c>
      <c r="I485" t="b">
        <v>0</v>
      </c>
      <c r="J485" t="s">
        <v>1685</v>
      </c>
      <c r="K485" t="str">
        <v>North</v>
      </c>
      <c r="L485" t="str">
        <v>Public</v>
      </c>
      <c r="M485">
        <f ca="1">VLOOKUP(combined!A:A,'Patient Demographics'!A:F,6,)</f>
        <v>33</v>
      </c>
      <c r="N485">
        <v>0</v>
      </c>
      <c r="O485" t="str">
        <v>Master's Degree</v>
      </c>
    </row>
    <row r="486" spans="1:15">
      <c r="A486" s="2" t="s">
        <v>644</v>
      </c>
      <c r="B486" t="str">
        <v>Kerala</v>
      </c>
      <c r="C486" t="str">
        <f ca="1"/>
        <v>senior</v>
      </c>
      <c r="D486">
        <v>60000</v>
      </c>
      <c r="E486">
        <v>28.826177285318558</v>
      </c>
      <c r="F486" t="b">
        <v>1</v>
      </c>
      <c r="G486" t="str">
        <v>Respiratory Infection</v>
      </c>
      <c r="H486" t="b">
        <v>1</v>
      </c>
      <c r="I486" t="b">
        <v>1</v>
      </c>
      <c r="J486" t="s">
        <v>1797</v>
      </c>
      <c r="K486" t="str">
        <v>South</v>
      </c>
      <c r="L486" t="str">
        <v>Public</v>
      </c>
      <c r="M486">
        <f ca="1">VLOOKUP(combined!A:A,'Patient Demographics'!A:F,6,)</f>
        <v>62</v>
      </c>
      <c r="N486">
        <v>0</v>
      </c>
      <c r="O486" t="str">
        <v>Master's Degree</v>
      </c>
    </row>
    <row r="487" spans="1:15">
      <c r="A487" s="2" t="s">
        <v>645</v>
      </c>
      <c r="B487" t="str">
        <v>Karnataka</v>
      </c>
      <c r="C487" t="str">
        <f ca="1"/>
        <v>senior</v>
      </c>
      <c r="D487">
        <v>48000</v>
      </c>
      <c r="E487">
        <v>33.976124885215796</v>
      </c>
      <c r="F487" t="b">
        <v>1</v>
      </c>
      <c r="G487" t="str">
        <v>Heart Disease</v>
      </c>
      <c r="H487" t="b">
        <v>1</v>
      </c>
      <c r="I487" t="b">
        <v>0</v>
      </c>
      <c r="J487" t="s">
        <v>1700</v>
      </c>
      <c r="K487" t="str">
        <v>South</v>
      </c>
      <c r="L487" t="str">
        <v>Private</v>
      </c>
      <c r="M487">
        <f ca="1">VLOOKUP(combined!A:A,'Patient Demographics'!A:F,6,)</f>
        <v>48</v>
      </c>
      <c r="N487">
        <v>0</v>
      </c>
      <c r="O487" t="str">
        <v>Bachelor's Degree</v>
      </c>
    </row>
    <row r="488" spans="1:15">
      <c r="A488" s="2" t="s">
        <v>646</v>
      </c>
      <c r="B488" t="str">
        <v>Kerala</v>
      </c>
      <c r="C488" t="str">
        <f ca="1"/>
        <v>senior</v>
      </c>
      <c r="D488">
        <v>15000</v>
      </c>
      <c r="E488">
        <v>30.66122448979592</v>
      </c>
      <c r="F488" t="b">
        <v>1</v>
      </c>
      <c r="G488" t="str">
        <v>Cancer</v>
      </c>
      <c r="H488" t="b">
        <v>1</v>
      </c>
      <c r="I488" t="b">
        <v>1</v>
      </c>
      <c r="J488" t="s">
        <v>1696</v>
      </c>
      <c r="K488" t="str">
        <v>South</v>
      </c>
      <c r="L488" t="str">
        <v>Private</v>
      </c>
      <c r="M488">
        <f ca="1">VLOOKUP(combined!A:A,'Patient Demographics'!A:F,6,)</f>
        <v>48</v>
      </c>
      <c r="N488">
        <v>0</v>
      </c>
      <c r="O488" t="str">
        <v>Bachelor's Degree</v>
      </c>
    </row>
    <row r="489" spans="1:15">
      <c r="A489" s="2" t="s">
        <v>648</v>
      </c>
      <c r="B489" t="str">
        <v>Tamil Nadu</v>
      </c>
      <c r="C489" t="str">
        <f ca="1"/>
        <v>senior</v>
      </c>
      <c r="D489">
        <v>800</v>
      </c>
      <c r="E489">
        <v>30.267642974371924</v>
      </c>
      <c r="F489" t="b">
        <v>1</v>
      </c>
      <c r="G489" t="str">
        <v>Prostate Cancer</v>
      </c>
      <c r="H489" t="b">
        <v>1</v>
      </c>
      <c r="I489" t="b">
        <v>0</v>
      </c>
      <c r="J489" t="s">
        <v>1700</v>
      </c>
      <c r="K489" t="str">
        <v>South</v>
      </c>
      <c r="L489" t="str">
        <v>Public</v>
      </c>
      <c r="M489">
        <f ca="1">VLOOKUP(combined!A:A,'Patient Demographics'!A:F,6,)</f>
        <v>48</v>
      </c>
      <c r="N489">
        <v>0</v>
      </c>
      <c r="O489" t="str">
        <v>Bachelor's Degree</v>
      </c>
    </row>
    <row r="490" spans="1:15">
      <c r="A490" s="2" t="s">
        <v>649</v>
      </c>
      <c r="B490" t="str">
        <v>Gujarat</v>
      </c>
      <c r="C490" t="str">
        <f ca="1"/>
        <v>senior</v>
      </c>
      <c r="D490">
        <v>21000</v>
      </c>
      <c r="E490">
        <v>28.444444444444443</v>
      </c>
      <c r="F490" t="b">
        <v>1</v>
      </c>
      <c r="G490" t="str">
        <v>Osteoarthritis</v>
      </c>
      <c r="H490" t="b">
        <v>1</v>
      </c>
      <c r="I490" t="b">
        <v>0</v>
      </c>
      <c r="J490" t="s">
        <v>1685</v>
      </c>
      <c r="K490" t="str">
        <v>West</v>
      </c>
      <c r="L490" t="str">
        <v>Private</v>
      </c>
      <c r="M490">
        <f ca="1">VLOOKUP(combined!A:A,'Patient Demographics'!A:F,6,)</f>
        <v>58</v>
      </c>
      <c r="N490">
        <v>0</v>
      </c>
      <c r="O490" t="str">
        <v>PhD</v>
      </c>
    </row>
    <row r="491" spans="1:15">
      <c r="A491" s="2" t="s">
        <v>650</v>
      </c>
      <c r="B491" t="str">
        <v>Karnataka</v>
      </c>
      <c r="C491" t="str">
        <f ca="1"/>
        <v>Senior Adullt</v>
      </c>
      <c r="D491">
        <v>40000</v>
      </c>
      <c r="E491">
        <v>22.100449992742053</v>
      </c>
      <c r="F491" t="b">
        <v>0</v>
      </c>
      <c r="G491" t="str">
        <v>Hypertension</v>
      </c>
      <c r="H491" t="b">
        <v>0</v>
      </c>
      <c r="I491" t="b">
        <v>0</v>
      </c>
      <c r="J491" t="s">
        <v>1696</v>
      </c>
      <c r="K491" t="str">
        <v>South</v>
      </c>
      <c r="L491" t="str">
        <v>Public</v>
      </c>
      <c r="M491">
        <f ca="1">VLOOKUP(combined!A:A,'Patient Demographics'!A:F,6,)</f>
        <v>38</v>
      </c>
      <c r="N491">
        <v>0</v>
      </c>
      <c r="O491" t="str">
        <v>Master's Degree</v>
      </c>
    </row>
    <row r="492" spans="1:15">
      <c r="A492" s="2" t="s">
        <v>651</v>
      </c>
      <c r="B492" t="str">
        <v>Gujarat</v>
      </c>
      <c r="C492" t="str">
        <f ca="1"/>
        <v>senior</v>
      </c>
      <c r="D492">
        <v>500</v>
      </c>
      <c r="E492">
        <v>32.907681030824421</v>
      </c>
      <c r="F492" t="b">
        <v>1</v>
      </c>
      <c r="G492" t="str">
        <v>Osteoarthritis</v>
      </c>
      <c r="H492" t="b">
        <v>1</v>
      </c>
      <c r="I492" t="b">
        <v>1</v>
      </c>
      <c r="J492" t="s">
        <v>1685</v>
      </c>
      <c r="K492" t="str">
        <v>West</v>
      </c>
      <c r="L492" t="str">
        <v>Startup</v>
      </c>
      <c r="M492">
        <f ca="1">VLOOKUP(combined!A:A,'Patient Demographics'!A:F,6,)</f>
        <v>53</v>
      </c>
      <c r="N492">
        <v>0</v>
      </c>
      <c r="O492" t="str">
        <v>Bachelor's Degree</v>
      </c>
    </row>
    <row r="493" spans="1:15">
      <c r="A493" s="2" t="s">
        <v>652</v>
      </c>
      <c r="B493" t="str">
        <v>Maharashtra</v>
      </c>
      <c r="C493" t="str">
        <f ca="1"/>
        <v>Senior Adullt</v>
      </c>
      <c r="D493">
        <v>100</v>
      </c>
      <c r="E493">
        <v>28.114285714285714</v>
      </c>
      <c r="F493" t="b">
        <v>1</v>
      </c>
      <c r="G493" t="str">
        <v>Diabetes</v>
      </c>
      <c r="H493" t="b">
        <v>1</v>
      </c>
      <c r="I493" t="b">
        <v>0</v>
      </c>
      <c r="J493" t="s">
        <v>1683</v>
      </c>
      <c r="K493" t="str">
        <v>West</v>
      </c>
      <c r="L493" t="str">
        <v>Public</v>
      </c>
      <c r="M493">
        <f ca="1">VLOOKUP(combined!A:A,'Patient Demographics'!A:F,6,)</f>
        <v>38</v>
      </c>
      <c r="N493">
        <v>0</v>
      </c>
      <c r="O493" t="str">
        <v>School</v>
      </c>
    </row>
    <row r="494" spans="1:15">
      <c r="A494" s="2" t="s">
        <v>653</v>
      </c>
      <c r="B494" t="str">
        <v>Uttar Pradesh</v>
      </c>
      <c r="C494" t="str">
        <f ca="1"/>
        <v>Super Adults</v>
      </c>
      <c r="D494">
        <v>300000</v>
      </c>
      <c r="E494">
        <v>33.759666864961339</v>
      </c>
      <c r="F494" t="b">
        <v>1</v>
      </c>
      <c r="G494" t="str">
        <v>Respiratory Infection</v>
      </c>
      <c r="H494" t="b">
        <v>1</v>
      </c>
      <c r="I494" t="b">
        <v>1</v>
      </c>
      <c r="J494" t="s">
        <v>1685</v>
      </c>
      <c r="K494" t="str">
        <v>North</v>
      </c>
      <c r="L494" t="str">
        <v>Startup</v>
      </c>
      <c r="M494">
        <f ca="1">VLOOKUP(combined!A:A,'Patient Demographics'!A:F,6,)</f>
        <v>73</v>
      </c>
      <c r="N494">
        <v>0</v>
      </c>
      <c r="O494" t="str">
        <v>Master's Degree</v>
      </c>
    </row>
    <row r="495" spans="1:15">
      <c r="A495" s="2" t="s">
        <v>654</v>
      </c>
      <c r="B495" t="str">
        <v>Tamil Nadu</v>
      </c>
      <c r="C495" t="str">
        <f ca="1"/>
        <v>Senior Adullt</v>
      </c>
      <c r="D495">
        <v>500</v>
      </c>
      <c r="E495">
        <v>22.109374999999996</v>
      </c>
      <c r="F495" t="b">
        <v>0</v>
      </c>
      <c r="G495" t="str">
        <v>Diabetes</v>
      </c>
      <c r="H495" t="b">
        <v>0</v>
      </c>
      <c r="I495" t="b">
        <v>0</v>
      </c>
      <c r="J495" t="s">
        <v>1696</v>
      </c>
      <c r="K495" t="str">
        <v>South</v>
      </c>
      <c r="L495" t="str">
        <v>Public</v>
      </c>
      <c r="M495">
        <f ca="1">VLOOKUP(combined!A:A,'Patient Demographics'!A:F,6,)</f>
        <v>45</v>
      </c>
      <c r="N495">
        <v>0</v>
      </c>
      <c r="O495" t="str">
        <v>School</v>
      </c>
    </row>
    <row r="496" spans="1:15">
      <c r="A496" s="2" t="s">
        <v>656</v>
      </c>
      <c r="B496" t="str">
        <v>Karnataka</v>
      </c>
      <c r="C496" t="str">
        <f ca="1"/>
        <v>senior</v>
      </c>
      <c r="D496">
        <v>300000</v>
      </c>
      <c r="E496">
        <v>32.370445637973582</v>
      </c>
      <c r="F496" t="b">
        <v>1</v>
      </c>
      <c r="G496" t="str">
        <v>Fractured Arm</v>
      </c>
      <c r="H496" t="b">
        <v>1</v>
      </c>
      <c r="I496" t="b">
        <v>1</v>
      </c>
      <c r="J496" t="s">
        <v>1685</v>
      </c>
      <c r="K496" t="str">
        <v>South</v>
      </c>
      <c r="L496" t="str">
        <v>Private</v>
      </c>
      <c r="M496">
        <f ca="1">VLOOKUP(combined!A:A,'Patient Demographics'!A:F,6,)</f>
        <v>58</v>
      </c>
      <c r="N496">
        <v>0</v>
      </c>
      <c r="O496" t="str">
        <v>Master's Degree</v>
      </c>
    </row>
    <row r="497" spans="1:15">
      <c r="A497" s="2" t="s">
        <v>657</v>
      </c>
      <c r="B497" t="str">
        <v>West Bengal</v>
      </c>
      <c r="C497" t="str">
        <f ca="1"/>
        <v>senior</v>
      </c>
      <c r="D497">
        <v>20000</v>
      </c>
      <c r="E497">
        <v>22.976680384087786</v>
      </c>
      <c r="F497" t="b">
        <v>0</v>
      </c>
      <c r="G497" t="str">
        <v>Kidney Stones</v>
      </c>
      <c r="H497" t="b">
        <v>0</v>
      </c>
      <c r="I497" t="b">
        <v>0</v>
      </c>
      <c r="J497" t="s">
        <v>1696</v>
      </c>
      <c r="K497" t="str">
        <v>East</v>
      </c>
      <c r="L497" t="str">
        <v>Startup</v>
      </c>
      <c r="M497">
        <f ca="1">VLOOKUP(combined!A:A,'Patient Demographics'!A:F,6,)</f>
        <v>58</v>
      </c>
      <c r="N497">
        <v>0</v>
      </c>
      <c r="O497" t="str">
        <v>Master's Degree</v>
      </c>
    </row>
    <row r="498" spans="1:15">
      <c r="A498" s="2" t="s">
        <v>658</v>
      </c>
      <c r="B498" t="str">
        <v>Maharashtra</v>
      </c>
      <c r="C498" t="str">
        <f ca="1"/>
        <v>senior</v>
      </c>
      <c r="D498">
        <v>3000</v>
      </c>
      <c r="E498">
        <v>20.140804180577735</v>
      </c>
      <c r="F498" t="b">
        <v>0</v>
      </c>
      <c r="G498" t="str">
        <v>Prostate Cancer</v>
      </c>
      <c r="H498" t="b">
        <v>0</v>
      </c>
      <c r="I498" t="b">
        <v>0</v>
      </c>
      <c r="J498" t="s">
        <v>1685</v>
      </c>
      <c r="K498" t="str">
        <v>West</v>
      </c>
      <c r="L498" t="str">
        <v>None</v>
      </c>
      <c r="M498">
        <f ca="1">VLOOKUP(combined!A:A,'Patient Demographics'!A:F,6,)</f>
        <v>50</v>
      </c>
      <c r="N498">
        <v>0</v>
      </c>
      <c r="O498" t="str">
        <v>High School</v>
      </c>
    </row>
    <row r="499" spans="1:15">
      <c r="A499" s="2" t="s">
        <v>659</v>
      </c>
      <c r="B499" t="str">
        <v>Uttar Pradesh</v>
      </c>
      <c r="C499" t="str">
        <f ca="1"/>
        <v>senior</v>
      </c>
      <c r="D499">
        <v>60000</v>
      </c>
      <c r="E499">
        <v>28.682001185980464</v>
      </c>
      <c r="F499" t="b">
        <v>1</v>
      </c>
      <c r="G499" t="str">
        <v>Appendicitis</v>
      </c>
      <c r="H499" t="b">
        <v>0</v>
      </c>
      <c r="I499" t="b">
        <v>1</v>
      </c>
      <c r="J499" t="s">
        <v>1700</v>
      </c>
      <c r="K499" t="str">
        <v>North</v>
      </c>
      <c r="L499" t="str">
        <v>Startup</v>
      </c>
      <c r="M499">
        <f ca="1">VLOOKUP(combined!A:A,'Patient Demographics'!A:F,6,)</f>
        <v>48</v>
      </c>
      <c r="N499">
        <v>0</v>
      </c>
      <c r="O499" t="str">
        <v>Master's Degree</v>
      </c>
    </row>
    <row r="500" spans="1:15">
      <c r="A500" s="2" t="s">
        <v>660</v>
      </c>
      <c r="B500" t="str">
        <v>Gujarat</v>
      </c>
      <c r="C500" t="str">
        <f ca="1"/>
        <v>senior</v>
      </c>
      <c r="D500">
        <v>100</v>
      </c>
      <c r="E500">
        <v>20.732340720221607</v>
      </c>
      <c r="F500" t="b">
        <v>0</v>
      </c>
      <c r="G500" t="str">
        <v>Appendicitis</v>
      </c>
      <c r="H500" t="b">
        <v>0</v>
      </c>
      <c r="I500" t="b">
        <v>0</v>
      </c>
      <c r="J500" t="s">
        <v>1797</v>
      </c>
      <c r="K500" t="str">
        <v>West</v>
      </c>
      <c r="L500" t="str">
        <v>Private</v>
      </c>
      <c r="M500">
        <f ca="1">VLOOKUP(combined!A:A,'Patient Demographics'!A:F,6,)</f>
        <v>58</v>
      </c>
      <c r="N500">
        <v>0</v>
      </c>
      <c r="O500" t="str">
        <v>Master's Degree</v>
      </c>
    </row>
    <row r="501" spans="1:15">
      <c r="A501" s="2" t="s">
        <v>661</v>
      </c>
      <c r="B501" t="str">
        <v>Tamil Nadu</v>
      </c>
      <c r="C501" t="str">
        <f ca="1"/>
        <v>Super Adults</v>
      </c>
      <c r="D501">
        <v>40000</v>
      </c>
      <c r="E501">
        <v>26.36079714455682</v>
      </c>
      <c r="F501" t="b">
        <v>0</v>
      </c>
      <c r="G501" t="str">
        <v>Osteoarthritis</v>
      </c>
      <c r="H501" t="b">
        <v>0</v>
      </c>
      <c r="I501" t="b">
        <v>0</v>
      </c>
      <c r="J501" t="s">
        <v>1700</v>
      </c>
      <c r="K501" t="str">
        <v>South</v>
      </c>
      <c r="L501" t="str">
        <v>Private</v>
      </c>
      <c r="M501">
        <f ca="1">VLOOKUP(combined!A:A,'Patient Demographics'!A:F,6,)</f>
        <v>68</v>
      </c>
      <c r="N501">
        <v>0</v>
      </c>
      <c r="O501" t="str">
        <v>Bachelor's Degree</v>
      </c>
    </row>
    <row r="502" spans="1:15">
      <c r="A502" s="2" t="s">
        <v>662</v>
      </c>
      <c r="B502" t="str">
        <v>Uttar Pradesh</v>
      </c>
      <c r="C502" t="str">
        <f ca="1"/>
        <v>Senior Adullt</v>
      </c>
      <c r="D502">
        <v>18000</v>
      </c>
      <c r="E502">
        <v>30.380622837370243</v>
      </c>
      <c r="F502" t="b">
        <v>1</v>
      </c>
      <c r="G502" t="str">
        <v>Heart Disease</v>
      </c>
      <c r="H502" t="b">
        <v>1</v>
      </c>
      <c r="I502" t="b">
        <v>1</v>
      </c>
      <c r="J502" t="s">
        <v>1685</v>
      </c>
      <c r="K502" t="str">
        <v>North</v>
      </c>
      <c r="L502" t="str">
        <v>Public</v>
      </c>
      <c r="M502">
        <f ca="1">VLOOKUP(combined!A:A,'Patient Demographics'!A:F,6,)</f>
        <v>42</v>
      </c>
      <c r="N502">
        <v>0</v>
      </c>
      <c r="O502" t="str">
        <v>Master's Degree</v>
      </c>
    </row>
    <row r="503" spans="1:15">
      <c r="A503" s="2" t="s">
        <v>663</v>
      </c>
      <c r="B503" t="str">
        <v>Tamil Nadu</v>
      </c>
      <c r="C503" t="str">
        <f ca="1"/>
        <v>senior</v>
      </c>
      <c r="D503">
        <v>24000</v>
      </c>
      <c r="E503">
        <v>29.79421790178008</v>
      </c>
      <c r="F503" t="b">
        <v>1</v>
      </c>
      <c r="G503" t="str">
        <v>Respiratory Infection</v>
      </c>
      <c r="H503" t="b">
        <v>1</v>
      </c>
      <c r="I503" t="b">
        <v>0</v>
      </c>
      <c r="J503" t="s">
        <v>1696</v>
      </c>
      <c r="K503" t="str">
        <v>South</v>
      </c>
      <c r="L503" t="str">
        <v>Startup</v>
      </c>
      <c r="M503">
        <f ca="1">VLOOKUP(combined!A:A,'Patient Demographics'!A:F,6,)</f>
        <v>48</v>
      </c>
      <c r="N503">
        <v>0</v>
      </c>
      <c r="O503" t="str">
        <v>Master's Degree</v>
      </c>
    </row>
    <row r="504" spans="1:15">
      <c r="A504" s="2" t="s">
        <v>664</v>
      </c>
      <c r="B504" t="str">
        <v>Tamil Nadu</v>
      </c>
      <c r="C504" t="str">
        <f ca="1"/>
        <v>senior</v>
      </c>
      <c r="D504">
        <v>18000</v>
      </c>
      <c r="E504">
        <v>28.850341123530267</v>
      </c>
      <c r="F504" t="b">
        <v>1</v>
      </c>
      <c r="G504" t="str">
        <v>Fractured Leg</v>
      </c>
      <c r="H504" t="b">
        <v>1</v>
      </c>
      <c r="I504" t="b">
        <v>0</v>
      </c>
      <c r="J504" t="s">
        <v>1683</v>
      </c>
      <c r="K504" t="str">
        <v>South</v>
      </c>
      <c r="L504" t="str">
        <v>None</v>
      </c>
      <c r="M504">
        <f ca="1">VLOOKUP(combined!A:A,'Patient Demographics'!A:F,6,)</f>
        <v>53</v>
      </c>
      <c r="N504">
        <v>0</v>
      </c>
      <c r="O504" t="str">
        <v>High School</v>
      </c>
    </row>
    <row r="505" spans="1:15">
      <c r="A505" s="2" t="s">
        <v>665</v>
      </c>
      <c r="B505" t="str">
        <v>Tamil Nadu</v>
      </c>
      <c r="C505" t="str">
        <f ca="1"/>
        <v>Senior Adullt</v>
      </c>
      <c r="D505">
        <v>800</v>
      </c>
      <c r="E505">
        <v>29.983587930816814</v>
      </c>
      <c r="F505" t="b">
        <v>1</v>
      </c>
      <c r="G505" t="str">
        <v>Diabetes</v>
      </c>
      <c r="H505" t="b">
        <v>1</v>
      </c>
      <c r="I505" t="b">
        <v>1</v>
      </c>
      <c r="J505" t="s">
        <v>1685</v>
      </c>
      <c r="K505" t="str">
        <v>South</v>
      </c>
      <c r="L505" t="str">
        <v>Public</v>
      </c>
      <c r="M505">
        <f ca="1">VLOOKUP(combined!A:A,'Patient Demographics'!A:F,6,)</f>
        <v>38</v>
      </c>
      <c r="N505">
        <v>0</v>
      </c>
      <c r="O505" t="str">
        <v>School</v>
      </c>
    </row>
    <row r="506" spans="1:15">
      <c r="A506" s="2" t="s">
        <v>666</v>
      </c>
      <c r="B506" t="str">
        <v>West Bengal</v>
      </c>
      <c r="C506" t="str">
        <f ca="1"/>
        <v>senior</v>
      </c>
      <c r="D506">
        <v>3000</v>
      </c>
      <c r="E506">
        <v>29.60356404958678</v>
      </c>
      <c r="F506" t="b">
        <v>1</v>
      </c>
      <c r="G506" t="str">
        <v>Diabetes</v>
      </c>
      <c r="H506" t="b">
        <v>0</v>
      </c>
      <c r="I506" t="b">
        <v>1</v>
      </c>
      <c r="J506" t="s">
        <v>1696</v>
      </c>
      <c r="K506" t="str">
        <v>East</v>
      </c>
      <c r="L506" t="str">
        <v>Private</v>
      </c>
      <c r="M506">
        <f ca="1">VLOOKUP(combined!A:A,'Patient Demographics'!A:F,6,)</f>
        <v>48</v>
      </c>
      <c r="N506">
        <v>0</v>
      </c>
      <c r="O506" t="str">
        <v>Bachelor's Degree</v>
      </c>
    </row>
    <row r="507" spans="1:15">
      <c r="A507" s="2" t="s">
        <v>667</v>
      </c>
      <c r="B507" t="str">
        <v>Punjab</v>
      </c>
      <c r="C507" t="str">
        <f ca="1"/>
        <v>Senior Adullt</v>
      </c>
      <c r="D507">
        <v>200000</v>
      </c>
      <c r="E507">
        <v>31.942942130881562</v>
      </c>
      <c r="F507" t="b">
        <v>1</v>
      </c>
      <c r="G507" t="str">
        <v>Heart Disease</v>
      </c>
      <c r="H507" t="b">
        <v>1</v>
      </c>
      <c r="I507" t="b">
        <v>1</v>
      </c>
      <c r="J507" t="s">
        <v>1700</v>
      </c>
      <c r="K507" t="str">
        <v>North</v>
      </c>
      <c r="L507" t="str">
        <v>Startup</v>
      </c>
      <c r="M507">
        <f ca="1">VLOOKUP(combined!A:A,'Patient Demographics'!A:F,6,)</f>
        <v>45</v>
      </c>
      <c r="N507">
        <v>0</v>
      </c>
      <c r="O507" t="str">
        <v>Bachelor's Degree</v>
      </c>
    </row>
    <row r="508" spans="1:15">
      <c r="A508" s="2" t="s">
        <v>668</v>
      </c>
      <c r="B508" t="str">
        <v>Gujarat</v>
      </c>
      <c r="C508" t="str">
        <f ca="1"/>
        <v>Senior Adullt</v>
      </c>
      <c r="D508">
        <v>20000</v>
      </c>
      <c r="E508">
        <v>25.559329155141629</v>
      </c>
      <c r="F508" t="b">
        <v>0</v>
      </c>
      <c r="G508" t="str">
        <v>Hypertension</v>
      </c>
      <c r="H508" t="b">
        <v>0</v>
      </c>
      <c r="I508" t="b">
        <v>0</v>
      </c>
      <c r="J508" t="s">
        <v>1797</v>
      </c>
      <c r="K508" t="str">
        <v>West</v>
      </c>
      <c r="L508" t="str">
        <v>Public</v>
      </c>
      <c r="M508">
        <f ca="1">VLOOKUP(combined!A:A,'Patient Demographics'!A:F,6,)</f>
        <v>42</v>
      </c>
      <c r="N508">
        <v>0</v>
      </c>
      <c r="O508" t="str">
        <v>School</v>
      </c>
    </row>
    <row r="509" spans="1:15">
      <c r="A509" s="2" t="s">
        <v>669</v>
      </c>
      <c r="B509" t="str">
        <v>Kerala</v>
      </c>
      <c r="C509" t="str">
        <f ca="1"/>
        <v>Super Adults</v>
      </c>
      <c r="D509">
        <v>1600</v>
      </c>
      <c r="E509">
        <v>28.685144680698485</v>
      </c>
      <c r="F509" t="b">
        <v>1</v>
      </c>
      <c r="G509" t="str">
        <v>Prostate Cancer</v>
      </c>
      <c r="H509" t="b">
        <v>1</v>
      </c>
      <c r="I509" t="b">
        <v>1</v>
      </c>
      <c r="J509" t="s">
        <v>1683</v>
      </c>
      <c r="K509" t="str">
        <v>South</v>
      </c>
      <c r="L509" t="str">
        <v>Private</v>
      </c>
      <c r="M509">
        <f ca="1">VLOOKUP(combined!A:A,'Patient Demographics'!A:F,6,)</f>
        <v>68</v>
      </c>
      <c r="N509">
        <v>0</v>
      </c>
      <c r="O509" t="str">
        <v>Master's Degree</v>
      </c>
    </row>
    <row r="510" spans="1:15">
      <c r="A510" s="2" t="s">
        <v>670</v>
      </c>
      <c r="B510" t="str">
        <v>Kerala</v>
      </c>
      <c r="C510" t="str">
        <f ca="1"/>
        <v>Senior Adullt</v>
      </c>
      <c r="D510">
        <v>21000</v>
      </c>
      <c r="E510">
        <v>29.441590048674961</v>
      </c>
      <c r="F510" t="b">
        <v>1</v>
      </c>
      <c r="G510" t="str">
        <v>Stroke</v>
      </c>
      <c r="H510" t="b">
        <v>0</v>
      </c>
      <c r="I510" t="b">
        <v>1</v>
      </c>
      <c r="J510" t="s">
        <v>1797</v>
      </c>
      <c r="K510" t="str">
        <v>South</v>
      </c>
      <c r="L510" t="str">
        <v>None</v>
      </c>
      <c r="M510">
        <f ca="1">VLOOKUP(combined!A:A,'Patient Demographics'!A:F,6,)</f>
        <v>41</v>
      </c>
      <c r="N510">
        <v>0</v>
      </c>
      <c r="O510" t="str">
        <v>High School</v>
      </c>
    </row>
    <row r="511" spans="1:15">
      <c r="A511" s="2" t="s">
        <v>671</v>
      </c>
      <c r="B511" t="str">
        <v>Punjab</v>
      </c>
      <c r="C511" t="str">
        <f ca="1"/>
        <v>Young Adults</v>
      </c>
      <c r="D511">
        <v>250000</v>
      </c>
      <c r="E511">
        <v>29.545711167149687</v>
      </c>
      <c r="F511" t="b">
        <v>1</v>
      </c>
      <c r="G511" t="str">
        <v>Fractured Leg</v>
      </c>
      <c r="H511" t="b">
        <v>1</v>
      </c>
      <c r="I511" t="b">
        <v>1</v>
      </c>
      <c r="J511" t="s">
        <v>1683</v>
      </c>
      <c r="K511" t="str">
        <v>North</v>
      </c>
      <c r="L511" t="str">
        <v>Private</v>
      </c>
      <c r="M511">
        <f ca="1">VLOOKUP(combined!A:A,'Patient Demographics'!A:F,6,)</f>
        <v>33</v>
      </c>
      <c r="N511">
        <v>0</v>
      </c>
      <c r="O511" t="str">
        <v>Bachelor's Degree</v>
      </c>
    </row>
    <row r="512" spans="1:15">
      <c r="A512" s="2" t="s">
        <v>672</v>
      </c>
      <c r="B512" t="str">
        <v>Uttar Pradesh</v>
      </c>
      <c r="C512" t="str">
        <f ca="1"/>
        <v>senior</v>
      </c>
      <c r="D512">
        <v>18000</v>
      </c>
      <c r="E512">
        <v>32.15893351800554</v>
      </c>
      <c r="F512" t="b">
        <v>1</v>
      </c>
      <c r="G512" t="str">
        <v>Appendicitis</v>
      </c>
      <c r="H512" t="b">
        <v>1</v>
      </c>
      <c r="I512" t="b">
        <v>0</v>
      </c>
      <c r="J512" t="s">
        <v>1679</v>
      </c>
      <c r="K512" t="str">
        <v>North</v>
      </c>
      <c r="L512" t="str">
        <v>Public</v>
      </c>
      <c r="M512">
        <f ca="1">VLOOKUP(combined!A:A,'Patient Demographics'!A:F,6,)</f>
        <v>53</v>
      </c>
      <c r="N512">
        <v>0</v>
      </c>
      <c r="O512" t="str">
        <v>School</v>
      </c>
    </row>
    <row r="513" spans="1:15">
      <c r="A513" s="2" t="s">
        <v>673</v>
      </c>
      <c r="B513" t="str">
        <v>Uttar Pradesh</v>
      </c>
      <c r="C513" t="str">
        <f ca="1"/>
        <v>Senior Adullt</v>
      </c>
      <c r="D513">
        <v>12000</v>
      </c>
      <c r="E513">
        <v>30.750122323008021</v>
      </c>
      <c r="F513" t="b">
        <v>1</v>
      </c>
      <c r="G513" t="str">
        <v>Fractured Arm</v>
      </c>
      <c r="H513" t="b">
        <v>1</v>
      </c>
      <c r="I513" t="b">
        <v>0</v>
      </c>
      <c r="J513" t="s">
        <v>1679</v>
      </c>
      <c r="K513" t="str">
        <v>North</v>
      </c>
      <c r="L513" t="str">
        <v>Public</v>
      </c>
      <c r="M513">
        <f ca="1">VLOOKUP(combined!A:A,'Patient Demographics'!A:F,6,)</f>
        <v>38</v>
      </c>
      <c r="N513">
        <v>0</v>
      </c>
      <c r="O513" t="str">
        <v>Master's Degree</v>
      </c>
    </row>
    <row r="514" spans="1:15">
      <c r="A514" s="2" t="s">
        <v>674</v>
      </c>
      <c r="B514" t="str">
        <v>Uttar Pradesh</v>
      </c>
      <c r="C514" t="str">
        <f ca="1"/>
        <v>Senior Adullt</v>
      </c>
      <c r="D514">
        <v>21000</v>
      </c>
      <c r="E514">
        <v>22.699724517906336</v>
      </c>
      <c r="F514" t="b">
        <v>0</v>
      </c>
      <c r="G514" t="str">
        <v>Fractured Leg</v>
      </c>
      <c r="H514" t="b">
        <v>0</v>
      </c>
      <c r="I514" t="b">
        <v>0</v>
      </c>
      <c r="J514" t="s">
        <v>1683</v>
      </c>
      <c r="K514" t="str">
        <v>North</v>
      </c>
      <c r="L514" t="str">
        <v>Private</v>
      </c>
      <c r="M514">
        <f ca="1">VLOOKUP(combined!A:A,'Patient Demographics'!A:F,6,)</f>
        <v>45</v>
      </c>
      <c r="N514">
        <v>0</v>
      </c>
      <c r="O514" t="str">
        <v>Bachelor's Degree</v>
      </c>
    </row>
    <row r="515" spans="1:15">
      <c r="A515" s="2" t="s">
        <v>675</v>
      </c>
      <c r="B515" t="str">
        <v>Uttar Pradesh</v>
      </c>
      <c r="C515" t="str">
        <f ca="1"/>
        <v>senior</v>
      </c>
      <c r="D515">
        <v>3000</v>
      </c>
      <c r="E515">
        <v>30.411381685422864</v>
      </c>
      <c r="F515" t="b">
        <v>1</v>
      </c>
      <c r="G515" t="str">
        <v>Allergic Reaction</v>
      </c>
      <c r="H515" t="b">
        <v>0</v>
      </c>
      <c r="I515" t="b">
        <v>1</v>
      </c>
      <c r="J515" t="s">
        <v>1700</v>
      </c>
      <c r="K515" t="str">
        <v>North</v>
      </c>
      <c r="L515" t="str">
        <v>Private</v>
      </c>
      <c r="M515">
        <f ca="1">VLOOKUP(combined!A:A,'Patient Demographics'!A:F,6,)</f>
        <v>58</v>
      </c>
      <c r="N515">
        <v>0</v>
      </c>
      <c r="O515" t="str">
        <v>Bachelor's Degree</v>
      </c>
    </row>
    <row r="516" spans="1:15">
      <c r="A516" s="2" t="s">
        <v>676</v>
      </c>
      <c r="B516" t="str">
        <v>Tamil Nadu</v>
      </c>
      <c r="C516" t="str">
        <f ca="1"/>
        <v>senior</v>
      </c>
      <c r="D516">
        <v>100</v>
      </c>
      <c r="E516">
        <v>33.912513336381643</v>
      </c>
      <c r="F516" t="b">
        <v>1</v>
      </c>
      <c r="G516" t="str">
        <v>Osteoarthritis</v>
      </c>
      <c r="H516" t="b">
        <v>1</v>
      </c>
      <c r="I516" t="b">
        <v>0</v>
      </c>
      <c r="J516" t="s">
        <v>1797</v>
      </c>
      <c r="K516" t="str">
        <v>South</v>
      </c>
      <c r="L516" t="str">
        <v>Startup</v>
      </c>
      <c r="M516">
        <f ca="1">VLOOKUP(combined!A:A,'Patient Demographics'!A:F,6,)</f>
        <v>58</v>
      </c>
      <c r="N516">
        <v>0</v>
      </c>
      <c r="O516" t="str">
        <v>Bachelor's Degree</v>
      </c>
    </row>
    <row r="517" spans="1:15">
      <c r="A517" s="2" t="s">
        <v>677</v>
      </c>
      <c r="B517" t="str">
        <v>Gujarat</v>
      </c>
      <c r="C517" t="str">
        <f ca="1"/>
        <v>senior</v>
      </c>
      <c r="D517">
        <v>40000</v>
      </c>
      <c r="E517">
        <v>32.198096371207619</v>
      </c>
      <c r="F517" t="b">
        <v>1</v>
      </c>
      <c r="G517" t="str">
        <v>Hypertension</v>
      </c>
      <c r="H517" t="b">
        <v>0</v>
      </c>
      <c r="I517" t="b">
        <v>1</v>
      </c>
      <c r="J517" t="s">
        <v>1797</v>
      </c>
      <c r="K517" t="str">
        <v>West</v>
      </c>
      <c r="L517" t="str">
        <v>Private</v>
      </c>
      <c r="M517">
        <f ca="1">VLOOKUP(combined!A:A,'Patient Demographics'!A:F,6,)</f>
        <v>62</v>
      </c>
      <c r="N517">
        <v>0</v>
      </c>
      <c r="O517" t="str">
        <v>Master's Degree</v>
      </c>
    </row>
    <row r="518" spans="1:15">
      <c r="A518" s="2" t="s">
        <v>678</v>
      </c>
      <c r="B518" t="str">
        <v>Punjab</v>
      </c>
      <c r="C518" t="str">
        <f ca="1"/>
        <v>Super Adults</v>
      </c>
      <c r="D518">
        <v>32000</v>
      </c>
      <c r="E518">
        <v>32.304687499999993</v>
      </c>
      <c r="F518" t="b">
        <v>1</v>
      </c>
      <c r="G518" t="str">
        <v>Hypertension</v>
      </c>
      <c r="H518" t="b">
        <v>0</v>
      </c>
      <c r="I518" t="b">
        <v>1</v>
      </c>
      <c r="J518" t="s">
        <v>1696</v>
      </c>
      <c r="K518" t="str">
        <v>North</v>
      </c>
      <c r="L518" t="str">
        <v>Public</v>
      </c>
      <c r="M518">
        <f ca="1">VLOOKUP(combined!A:A,'Patient Demographics'!A:F,6,)</f>
        <v>68</v>
      </c>
      <c r="N518">
        <v>0</v>
      </c>
      <c r="O518" t="str">
        <v>School</v>
      </c>
    </row>
    <row r="519" spans="1:15">
      <c r="A519" s="2" t="s">
        <v>679</v>
      </c>
      <c r="B519" t="str">
        <v>Punjab</v>
      </c>
      <c r="C519" t="str">
        <f ca="1"/>
        <v>Senior Adullt</v>
      </c>
      <c r="D519">
        <v>12000</v>
      </c>
      <c r="E519">
        <v>21.777553339224845</v>
      </c>
      <c r="F519" t="b">
        <v>0</v>
      </c>
      <c r="G519" t="str">
        <v>Appendicitis</v>
      </c>
      <c r="H519" t="b">
        <v>0</v>
      </c>
      <c r="I519" t="b">
        <v>0</v>
      </c>
      <c r="J519" t="s">
        <v>1797</v>
      </c>
      <c r="K519" t="str">
        <v>North</v>
      </c>
      <c r="L519" t="str">
        <v>Public</v>
      </c>
      <c r="M519">
        <f ca="1">VLOOKUP(combined!A:A,'Patient Demographics'!A:F,6,)</f>
        <v>42</v>
      </c>
      <c r="N519">
        <v>0</v>
      </c>
      <c r="O519" t="str">
        <v>PhD</v>
      </c>
    </row>
    <row r="520" spans="1:15">
      <c r="A520" s="2" t="s">
        <v>680</v>
      </c>
      <c r="B520" t="str">
        <v>Uttar Pradesh</v>
      </c>
      <c r="C520" t="str">
        <f ca="1"/>
        <v>senior</v>
      </c>
      <c r="D520">
        <v>500</v>
      </c>
      <c r="E520">
        <v>28.408184110568481</v>
      </c>
      <c r="F520" t="b">
        <v>1</v>
      </c>
      <c r="G520" t="str">
        <v>Respiratory Infection</v>
      </c>
      <c r="H520" t="b">
        <v>1</v>
      </c>
      <c r="I520" t="b">
        <v>0</v>
      </c>
      <c r="J520" t="s">
        <v>1700</v>
      </c>
      <c r="K520" t="str">
        <v>North</v>
      </c>
      <c r="L520" t="str">
        <v>Startup</v>
      </c>
      <c r="M520">
        <f ca="1">VLOOKUP(combined!A:A,'Patient Demographics'!A:F,6,)</f>
        <v>48</v>
      </c>
      <c r="N520">
        <v>0</v>
      </c>
      <c r="O520" t="str">
        <v>Master's Degree</v>
      </c>
    </row>
    <row r="521" spans="1:15">
      <c r="A521" s="2" t="s">
        <v>681</v>
      </c>
      <c r="B521" t="str">
        <v>Kerala</v>
      </c>
      <c r="C521" t="str">
        <f ca="1"/>
        <v>Super Adults</v>
      </c>
      <c r="D521">
        <v>18000</v>
      </c>
      <c r="E521">
        <v>24.648996883862615</v>
      </c>
      <c r="F521" t="b">
        <v>0</v>
      </c>
      <c r="G521" t="str">
        <v>Cancer</v>
      </c>
      <c r="H521" t="b">
        <v>0</v>
      </c>
      <c r="I521" t="b">
        <v>0</v>
      </c>
      <c r="J521" t="s">
        <v>1685</v>
      </c>
      <c r="K521" t="str">
        <v>South</v>
      </c>
      <c r="L521" t="str">
        <v>Private</v>
      </c>
      <c r="M521">
        <f ca="1">VLOOKUP(combined!A:A,'Patient Demographics'!A:F,6,)</f>
        <v>73</v>
      </c>
      <c r="N521">
        <v>0</v>
      </c>
      <c r="O521" t="str">
        <v>Master's Degree</v>
      </c>
    </row>
    <row r="522" spans="1:15">
      <c r="A522" s="2" t="s">
        <v>682</v>
      </c>
      <c r="B522" t="str">
        <v>Karnataka</v>
      </c>
      <c r="C522" t="str">
        <f ca="1"/>
        <v>Young Adults</v>
      </c>
      <c r="D522">
        <v>30000</v>
      </c>
      <c r="E522">
        <v>25.050505050505055</v>
      </c>
      <c r="F522" t="b">
        <v>0</v>
      </c>
      <c r="G522" t="str">
        <v>Childbirth</v>
      </c>
      <c r="H522" t="b">
        <v>0</v>
      </c>
      <c r="I522" t="b">
        <v>0</v>
      </c>
      <c r="J522" t="s">
        <v>1696</v>
      </c>
      <c r="K522" t="str">
        <v>South</v>
      </c>
      <c r="L522" t="str">
        <v>Public</v>
      </c>
      <c r="M522">
        <f ca="1">VLOOKUP(combined!A:A,'Patient Demographics'!A:F,6,)</f>
        <v>33</v>
      </c>
      <c r="N522">
        <v>0</v>
      </c>
      <c r="O522" t="str">
        <v>Post-graduate</v>
      </c>
    </row>
    <row r="523" spans="1:15">
      <c r="A523" s="2" t="s">
        <v>683</v>
      </c>
      <c r="B523" t="str">
        <v>Punjab</v>
      </c>
      <c r="C523" t="str">
        <f ca="1"/>
        <v>Senior Adullt</v>
      </c>
      <c r="D523">
        <v>100</v>
      </c>
      <c r="E523">
        <v>29.983587930816814</v>
      </c>
      <c r="F523" t="b">
        <v>1</v>
      </c>
      <c r="G523" t="str">
        <v>Cancer</v>
      </c>
      <c r="H523" t="b">
        <v>1</v>
      </c>
      <c r="I523" t="b">
        <v>1</v>
      </c>
      <c r="J523" t="s">
        <v>1685</v>
      </c>
      <c r="K523" t="str">
        <v>North</v>
      </c>
      <c r="L523" t="str">
        <v>Private</v>
      </c>
      <c r="M523">
        <f ca="1">VLOOKUP(combined!A:A,'Patient Demographics'!A:F,6,)</f>
        <v>38</v>
      </c>
      <c r="N523">
        <v>0</v>
      </c>
      <c r="O523" t="str">
        <v>Post-graduate</v>
      </c>
    </row>
    <row r="524" spans="1:15">
      <c r="A524" s="2" t="s">
        <v>685</v>
      </c>
      <c r="B524" t="str">
        <v>Uttar Pradesh</v>
      </c>
      <c r="C524" t="str">
        <f ca="1"/>
        <v>senior</v>
      </c>
      <c r="D524">
        <v>3000</v>
      </c>
      <c r="E524">
        <v>32.406157169862269</v>
      </c>
      <c r="F524" t="b">
        <v>1</v>
      </c>
      <c r="G524" t="str">
        <v>Hypertension</v>
      </c>
      <c r="H524" t="b">
        <v>1</v>
      </c>
      <c r="I524" t="b">
        <v>0</v>
      </c>
      <c r="J524" t="s">
        <v>1679</v>
      </c>
      <c r="K524" t="str">
        <v>North</v>
      </c>
      <c r="L524" t="str">
        <v>Public</v>
      </c>
      <c r="M524">
        <f ca="1">VLOOKUP(combined!A:A,'Patient Demographics'!A:F,6,)</f>
        <v>62</v>
      </c>
      <c r="N524">
        <v>0</v>
      </c>
      <c r="O524" t="str">
        <v>Bachelor's Degree</v>
      </c>
    </row>
    <row r="525" spans="1:15">
      <c r="A525" s="2" t="s">
        <v>686</v>
      </c>
      <c r="B525" t="str">
        <v>Gujarat</v>
      </c>
      <c r="C525" t="str">
        <f ca="1"/>
        <v>Young Adults</v>
      </c>
      <c r="D525">
        <v>800</v>
      </c>
      <c r="E525">
        <v>23.437499999999996</v>
      </c>
      <c r="F525" t="b">
        <v>0</v>
      </c>
      <c r="G525" t="str">
        <v>Fractured Arm</v>
      </c>
      <c r="H525" t="b">
        <v>0</v>
      </c>
      <c r="I525" t="b">
        <v>0</v>
      </c>
      <c r="J525" t="s">
        <v>1797</v>
      </c>
      <c r="K525" t="str">
        <v>West</v>
      </c>
      <c r="L525" t="str">
        <v>None</v>
      </c>
      <c r="M525">
        <f ca="1">VLOOKUP(combined!A:A,'Patient Demographics'!A:F,6,)</f>
        <v>33</v>
      </c>
      <c r="N525">
        <v>0</v>
      </c>
      <c r="O525" t="str">
        <v>High School</v>
      </c>
    </row>
    <row r="526" spans="1:15">
      <c r="A526" s="2" t="s">
        <v>687</v>
      </c>
      <c r="B526" t="str">
        <v>West Bengal</v>
      </c>
      <c r="C526" t="str">
        <f ca="1"/>
        <v>Young Adults</v>
      </c>
      <c r="D526">
        <v>60000</v>
      </c>
      <c r="E526">
        <v>23.86062365862896</v>
      </c>
      <c r="F526" t="b">
        <v>0</v>
      </c>
      <c r="G526" t="str">
        <v>Prostate Cancer</v>
      </c>
      <c r="H526" t="b">
        <v>0</v>
      </c>
      <c r="I526" t="b">
        <v>0</v>
      </c>
      <c r="J526" t="s">
        <v>1679</v>
      </c>
      <c r="K526" t="str">
        <v>East</v>
      </c>
      <c r="L526" t="str">
        <v>Startup</v>
      </c>
      <c r="M526">
        <f ca="1">VLOOKUP(combined!A:A,'Patient Demographics'!A:F,6,)</f>
        <v>33</v>
      </c>
      <c r="N526">
        <v>0</v>
      </c>
      <c r="O526" t="str">
        <v>Bachelor's Degree</v>
      </c>
    </row>
    <row r="527" spans="1:15">
      <c r="A527" s="2" t="s">
        <v>688</v>
      </c>
      <c r="B527" t="str">
        <v>Tamil Nadu</v>
      </c>
      <c r="C527" t="str">
        <f ca="1"/>
        <v>senior</v>
      </c>
      <c r="D527">
        <v>60000</v>
      </c>
      <c r="E527">
        <v>31.064015096530699</v>
      </c>
      <c r="F527" t="b">
        <v>1</v>
      </c>
      <c r="G527" t="str">
        <v>Heart Attack</v>
      </c>
      <c r="H527" t="b">
        <v>1</v>
      </c>
      <c r="I527" t="b">
        <v>1</v>
      </c>
      <c r="J527" t="s">
        <v>1683</v>
      </c>
      <c r="K527" t="str">
        <v>South</v>
      </c>
      <c r="L527" t="str">
        <v>Public</v>
      </c>
      <c r="M527">
        <f ca="1">VLOOKUP(combined!A:A,'Patient Demographics'!A:F,6,)</f>
        <v>48</v>
      </c>
      <c r="N527">
        <v>0</v>
      </c>
      <c r="O527" t="str">
        <v>Bachelor's Degree</v>
      </c>
    </row>
    <row r="528" spans="1:15">
      <c r="A528" s="2" t="s">
        <v>689</v>
      </c>
      <c r="B528" t="str">
        <v>Kerala</v>
      </c>
      <c r="C528" t="str">
        <f ca="1"/>
        <v>Young Adults</v>
      </c>
      <c r="D528">
        <v>60000</v>
      </c>
      <c r="E528">
        <v>31.143707482993204</v>
      </c>
      <c r="F528" t="b">
        <v>1</v>
      </c>
      <c r="G528" t="str">
        <v>Heart Disease</v>
      </c>
      <c r="H528" t="b">
        <v>1</v>
      </c>
      <c r="I528" t="b">
        <v>0</v>
      </c>
      <c r="J528" t="s">
        <v>1679</v>
      </c>
      <c r="K528" t="str">
        <v>South</v>
      </c>
      <c r="L528" t="str">
        <v>Private</v>
      </c>
      <c r="M528">
        <f ca="1">VLOOKUP(combined!A:A,'Patient Demographics'!A:F,6,)</f>
        <v>32</v>
      </c>
      <c r="N528">
        <v>0</v>
      </c>
      <c r="O528" t="str">
        <v>Master's Degree</v>
      </c>
    </row>
    <row r="529" spans="1:15">
      <c r="A529" s="2" t="s">
        <v>690</v>
      </c>
      <c r="B529" t="str">
        <v>Punjab</v>
      </c>
      <c r="C529" t="str">
        <f ca="1"/>
        <v>senior</v>
      </c>
      <c r="D529">
        <v>240000</v>
      </c>
      <c r="E529">
        <v>33.121306786104107</v>
      </c>
      <c r="F529" t="b">
        <v>1</v>
      </c>
      <c r="G529" t="str">
        <v>Heart Disease</v>
      </c>
      <c r="H529" t="b">
        <v>1</v>
      </c>
      <c r="I529" t="b">
        <v>1</v>
      </c>
      <c r="J529" t="s">
        <v>1696</v>
      </c>
      <c r="K529" t="str">
        <v>North</v>
      </c>
      <c r="L529" t="str">
        <v>Private</v>
      </c>
      <c r="M529">
        <f ca="1">VLOOKUP(combined!A:A,'Patient Demographics'!A:F,6,)</f>
        <v>58</v>
      </c>
      <c r="N529">
        <v>0</v>
      </c>
      <c r="O529" t="str">
        <v>Bachelor's Degree</v>
      </c>
    </row>
    <row r="530" spans="1:15">
      <c r="A530" s="2" t="s">
        <v>691</v>
      </c>
      <c r="B530" t="str">
        <v>Karnataka</v>
      </c>
      <c r="C530" t="str">
        <f ca="1"/>
        <v>senior</v>
      </c>
      <c r="D530">
        <v>500</v>
      </c>
      <c r="E530">
        <v>30.592955518691404</v>
      </c>
      <c r="F530" t="b">
        <v>1</v>
      </c>
      <c r="G530" t="str">
        <v>Childbirth</v>
      </c>
      <c r="H530" t="b">
        <v>0</v>
      </c>
      <c r="I530" t="b">
        <v>1</v>
      </c>
      <c r="J530" t="s">
        <v>1700</v>
      </c>
      <c r="K530" t="str">
        <v>South</v>
      </c>
      <c r="L530" t="str">
        <v>None</v>
      </c>
      <c r="M530">
        <f ca="1">VLOOKUP(combined!A:A,'Patient Demographics'!A:F,6,)</f>
        <v>54</v>
      </c>
      <c r="N530">
        <v>0</v>
      </c>
      <c r="O530" t="str">
        <v>High School</v>
      </c>
    </row>
    <row r="531" spans="1:15">
      <c r="A531" s="2" t="s">
        <v>693</v>
      </c>
      <c r="B531" t="str">
        <v>Maharashtra</v>
      </c>
      <c r="C531" t="str">
        <f ca="1"/>
        <v>senior</v>
      </c>
      <c r="D531">
        <v>54000</v>
      </c>
      <c r="E531">
        <v>34.316890495867767</v>
      </c>
      <c r="F531" t="b">
        <v>1</v>
      </c>
      <c r="G531" t="str">
        <v>Respiratory Infection</v>
      </c>
      <c r="H531" t="b">
        <v>1</v>
      </c>
      <c r="I531" t="b">
        <v>0</v>
      </c>
      <c r="J531" t="s">
        <v>1683</v>
      </c>
      <c r="K531" t="str">
        <v>West</v>
      </c>
      <c r="L531" t="str">
        <v>Private</v>
      </c>
      <c r="M531">
        <f ca="1">VLOOKUP(combined!A:A,'Patient Demographics'!A:F,6,)</f>
        <v>48</v>
      </c>
      <c r="N531">
        <v>0</v>
      </c>
      <c r="O531" t="str">
        <v>Bachelor's Degree</v>
      </c>
    </row>
    <row r="532" spans="1:15">
      <c r="A532" s="2" t="s">
        <v>694</v>
      </c>
      <c r="B532" t="str">
        <v>Kerala</v>
      </c>
      <c r="C532" t="str">
        <f ca="1"/>
        <v>senior</v>
      </c>
      <c r="D532">
        <v>500</v>
      </c>
      <c r="E532">
        <v>30.597469897881414</v>
      </c>
      <c r="F532" t="b">
        <v>1</v>
      </c>
      <c r="G532" t="str">
        <v>Respiratory Infection</v>
      </c>
      <c r="H532" t="b">
        <v>1</v>
      </c>
      <c r="I532" t="b">
        <v>1</v>
      </c>
      <c r="J532" t="s">
        <v>1685</v>
      </c>
      <c r="K532" t="str">
        <v>South</v>
      </c>
      <c r="L532" t="str">
        <v>Public</v>
      </c>
      <c r="M532">
        <f ca="1">VLOOKUP(combined!A:A,'Patient Demographics'!A:F,6,)</f>
        <v>62</v>
      </c>
      <c r="N532">
        <v>0</v>
      </c>
      <c r="O532" t="str">
        <v>School</v>
      </c>
    </row>
    <row r="533" spans="1:15">
      <c r="A533" s="2" t="s">
        <v>695</v>
      </c>
      <c r="B533" t="str">
        <v>West Bengal</v>
      </c>
      <c r="C533" t="str">
        <f ca="1"/>
        <v>Young Adults</v>
      </c>
      <c r="D533">
        <v>500</v>
      </c>
      <c r="E533">
        <v>20.047778925619834</v>
      </c>
      <c r="F533" t="b">
        <v>0</v>
      </c>
      <c r="G533" t="str">
        <v>Appendicitis</v>
      </c>
      <c r="H533" t="b">
        <v>0</v>
      </c>
      <c r="I533" t="b">
        <v>0</v>
      </c>
      <c r="J533" t="s">
        <v>1683</v>
      </c>
      <c r="K533" t="str">
        <v>East</v>
      </c>
      <c r="L533" t="str">
        <v>Private</v>
      </c>
      <c r="M533">
        <f ca="1">VLOOKUP(combined!A:A,'Patient Demographics'!A:F,6,)</f>
        <v>33</v>
      </c>
      <c r="N533">
        <v>0</v>
      </c>
      <c r="O533" t="str">
        <v>Master's Degree</v>
      </c>
    </row>
    <row r="534" spans="1:15">
      <c r="A534" s="2" t="s">
        <v>696</v>
      </c>
      <c r="B534" t="str">
        <v>Punjab</v>
      </c>
      <c r="C534" t="str">
        <f ca="1"/>
        <v>Super Adults</v>
      </c>
      <c r="D534">
        <v>4000</v>
      </c>
      <c r="E534">
        <v>22.595640908398103</v>
      </c>
      <c r="F534" t="b">
        <v>0</v>
      </c>
      <c r="G534" t="str">
        <v>Appendicitis</v>
      </c>
      <c r="H534" t="b">
        <v>0</v>
      </c>
      <c r="I534" t="b">
        <v>0</v>
      </c>
      <c r="J534" t="s">
        <v>1685</v>
      </c>
      <c r="K534" t="str">
        <v>North</v>
      </c>
      <c r="L534" t="str">
        <v>None</v>
      </c>
      <c r="M534">
        <f ca="1">VLOOKUP(combined!A:A,'Patient Demographics'!A:F,6,)</f>
        <v>68</v>
      </c>
      <c r="N534">
        <v>0</v>
      </c>
      <c r="O534" t="str">
        <v>High School</v>
      </c>
    </row>
    <row r="535" spans="1:15">
      <c r="A535" s="2" t="s">
        <v>697</v>
      </c>
      <c r="B535" t="str">
        <v>Uttar Pradesh</v>
      </c>
      <c r="C535" t="str">
        <f ca="1"/>
        <v>Senior Adullt</v>
      </c>
      <c r="D535">
        <v>30000</v>
      </c>
      <c r="E535">
        <v>28.442906574394467</v>
      </c>
      <c r="F535" t="b">
        <v>1</v>
      </c>
      <c r="G535" t="str">
        <v>Heart Attack</v>
      </c>
      <c r="H535" t="b">
        <v>1</v>
      </c>
      <c r="I535" t="b">
        <v>0</v>
      </c>
      <c r="J535" t="s">
        <v>1700</v>
      </c>
      <c r="K535" t="str">
        <v>North</v>
      </c>
      <c r="L535" t="str">
        <v>Public</v>
      </c>
      <c r="M535">
        <f ca="1">VLOOKUP(combined!A:A,'Patient Demographics'!A:F,6,)</f>
        <v>38</v>
      </c>
      <c r="N535">
        <v>0</v>
      </c>
      <c r="O535" t="str">
        <v>Bachelor's Degree</v>
      </c>
    </row>
    <row r="536" spans="1:15">
      <c r="A536" s="2" t="s">
        <v>698</v>
      </c>
      <c r="B536" t="str">
        <v>Maharashtra</v>
      </c>
      <c r="C536" t="str">
        <f ca="1"/>
        <v>Super Adults</v>
      </c>
      <c r="D536">
        <v>500</v>
      </c>
      <c r="E536">
        <v>30.148423005565864</v>
      </c>
      <c r="F536" t="b">
        <v>1</v>
      </c>
      <c r="G536" t="str">
        <v>Prostate Cancer</v>
      </c>
      <c r="H536" t="b">
        <v>0</v>
      </c>
      <c r="I536" t="b">
        <v>1</v>
      </c>
      <c r="J536" t="s">
        <v>1679</v>
      </c>
      <c r="K536" t="str">
        <v>West</v>
      </c>
      <c r="L536" t="str">
        <v>Public</v>
      </c>
      <c r="M536">
        <f ca="1">VLOOKUP(combined!A:A,'Patient Demographics'!A:F,6,)</f>
        <v>68</v>
      </c>
      <c r="N536">
        <v>0</v>
      </c>
      <c r="O536" t="str">
        <v>Master's Degree</v>
      </c>
    </row>
    <row r="537" spans="1:15">
      <c r="A537" s="2" t="s">
        <v>699</v>
      </c>
      <c r="B537" t="str">
        <v>Tamil Nadu</v>
      </c>
      <c r="C537" t="str">
        <f ca="1"/>
        <v>Senior Adullt</v>
      </c>
      <c r="D537">
        <v>24000</v>
      </c>
      <c r="E537">
        <v>30.519669037596167</v>
      </c>
      <c r="F537" t="b">
        <v>1</v>
      </c>
      <c r="G537" t="str">
        <v>Appendicitis</v>
      </c>
      <c r="H537" t="b">
        <v>0</v>
      </c>
      <c r="I537" t="b">
        <v>1</v>
      </c>
      <c r="J537" t="s">
        <v>1700</v>
      </c>
      <c r="K537" t="str">
        <v>South</v>
      </c>
      <c r="L537" t="str">
        <v>Startup</v>
      </c>
      <c r="M537">
        <f ca="1">VLOOKUP(combined!A:A,'Patient Demographics'!A:F,6,)</f>
        <v>41</v>
      </c>
      <c r="N537">
        <v>0</v>
      </c>
      <c r="O537" t="str">
        <v>PhD</v>
      </c>
    </row>
    <row r="538" spans="1:15">
      <c r="A538" s="2" t="s">
        <v>700</v>
      </c>
      <c r="B538" t="str">
        <v>Kerala</v>
      </c>
      <c r="C538" t="str">
        <f ca="1"/>
        <v>Young Adults</v>
      </c>
      <c r="D538">
        <v>24000</v>
      </c>
      <c r="E538">
        <v>28.415532879818599</v>
      </c>
      <c r="F538" t="b">
        <v>1</v>
      </c>
      <c r="G538" t="str">
        <v>Diabetes</v>
      </c>
      <c r="H538" t="b">
        <v>1</v>
      </c>
      <c r="I538" t="b">
        <v>0</v>
      </c>
      <c r="J538" t="s">
        <v>1797</v>
      </c>
      <c r="K538" t="str">
        <v>South</v>
      </c>
      <c r="L538" t="str">
        <v>Public</v>
      </c>
      <c r="M538">
        <f ca="1">VLOOKUP(combined!A:A,'Patient Demographics'!A:F,6,)</f>
        <v>33</v>
      </c>
      <c r="N538">
        <v>0</v>
      </c>
      <c r="O538" t="str">
        <v>Bachelor's Degree</v>
      </c>
    </row>
    <row r="539" spans="1:15">
      <c r="A539" s="2" t="s">
        <v>701</v>
      </c>
      <c r="B539" t="str">
        <v>Uttar Pradesh</v>
      </c>
      <c r="C539" t="str">
        <f ca="1"/>
        <v>senior</v>
      </c>
      <c r="D539">
        <v>12000</v>
      </c>
      <c r="E539">
        <v>30.714682387116071</v>
      </c>
      <c r="F539" t="b">
        <v>1</v>
      </c>
      <c r="G539" t="str">
        <v>Heart Disease</v>
      </c>
      <c r="H539" t="b">
        <v>1</v>
      </c>
      <c r="I539" t="b">
        <v>0</v>
      </c>
      <c r="J539" t="s">
        <v>1700</v>
      </c>
      <c r="K539" t="str">
        <v>North</v>
      </c>
      <c r="L539" t="str">
        <v>None</v>
      </c>
      <c r="M539">
        <f ca="1">VLOOKUP(combined!A:A,'Patient Demographics'!A:F,6,)</f>
        <v>58</v>
      </c>
      <c r="N539">
        <v>0</v>
      </c>
      <c r="O539" t="str">
        <v>Uneducated</v>
      </c>
    </row>
    <row r="540" spans="1:15">
      <c r="A540" s="2" t="s">
        <v>702</v>
      </c>
      <c r="B540" t="str">
        <v>Karnataka</v>
      </c>
      <c r="C540" t="str">
        <f ca="1"/>
        <v>Senior Adullt</v>
      </c>
      <c r="D540">
        <v>3000</v>
      </c>
      <c r="E540">
        <v>34.978200554894968</v>
      </c>
      <c r="F540" t="b">
        <v>1</v>
      </c>
      <c r="G540" t="str">
        <v>Allergic Reaction</v>
      </c>
      <c r="H540" t="b">
        <v>1</v>
      </c>
      <c r="I540" t="b">
        <v>1</v>
      </c>
      <c r="J540" t="s">
        <v>1696</v>
      </c>
      <c r="K540" t="str">
        <v>South</v>
      </c>
      <c r="L540" t="str">
        <v>Startup</v>
      </c>
      <c r="M540">
        <f ca="1">VLOOKUP(combined!A:A,'Patient Demographics'!A:F,6,)</f>
        <v>38</v>
      </c>
      <c r="N540">
        <v>0</v>
      </c>
      <c r="O540" t="str">
        <v>Master's Degree</v>
      </c>
    </row>
    <row r="541" spans="1:15">
      <c r="A541" s="2" t="s">
        <v>703</v>
      </c>
      <c r="B541" t="str">
        <v>Karnataka</v>
      </c>
      <c r="C541" t="str">
        <f ca="1"/>
        <v>senior</v>
      </c>
      <c r="D541">
        <v>18000</v>
      </c>
      <c r="E541">
        <v>21.035548203863801</v>
      </c>
      <c r="F541" t="b">
        <v>0</v>
      </c>
      <c r="G541" t="str">
        <v>Hypertension</v>
      </c>
      <c r="H541" t="b">
        <v>0</v>
      </c>
      <c r="I541" t="b">
        <v>0</v>
      </c>
      <c r="J541" t="s">
        <v>1679</v>
      </c>
      <c r="K541" t="str">
        <v>South</v>
      </c>
      <c r="L541" t="str">
        <v>Private</v>
      </c>
      <c r="M541">
        <f ca="1">VLOOKUP(combined!A:A,'Patient Demographics'!A:F,6,)</f>
        <v>48</v>
      </c>
      <c r="N541">
        <v>0</v>
      </c>
      <c r="O541" t="str">
        <v>Bachelor's Degree</v>
      </c>
    </row>
    <row r="542" spans="1:15">
      <c r="A542" s="2" t="s">
        <v>705</v>
      </c>
      <c r="B542" t="str">
        <v>Kerala</v>
      </c>
      <c r="C542" t="str">
        <f ca="1"/>
        <v>senior</v>
      </c>
      <c r="D542">
        <v>36000</v>
      </c>
      <c r="E542">
        <v>33.717306816988206</v>
      </c>
      <c r="F542" t="b">
        <v>1</v>
      </c>
      <c r="G542" t="str">
        <v>Heart Attack</v>
      </c>
      <c r="H542" t="b">
        <v>1</v>
      </c>
      <c r="I542" t="b">
        <v>0</v>
      </c>
      <c r="J542" t="s">
        <v>1797</v>
      </c>
      <c r="K542" t="str">
        <v>South</v>
      </c>
      <c r="L542" t="str">
        <v>Startup</v>
      </c>
      <c r="M542">
        <f ca="1">VLOOKUP(combined!A:A,'Patient Demographics'!A:F,6,)</f>
        <v>48</v>
      </c>
      <c r="N542">
        <v>0</v>
      </c>
      <c r="O542" t="str">
        <v>Bachelor's Degree</v>
      </c>
    </row>
    <row r="543" spans="1:15">
      <c r="A543" s="2" t="s">
        <v>706</v>
      </c>
      <c r="B543" t="str">
        <v>Gujarat</v>
      </c>
      <c r="C543" t="str">
        <f ca="1"/>
        <v>Super Adults</v>
      </c>
      <c r="D543">
        <v>60000</v>
      </c>
      <c r="E543">
        <v>30.533333333333335</v>
      </c>
      <c r="F543" t="b">
        <v>1</v>
      </c>
      <c r="G543" t="str">
        <v>Diabetes</v>
      </c>
      <c r="H543" t="b">
        <v>1</v>
      </c>
      <c r="I543" t="b">
        <v>0</v>
      </c>
      <c r="J543" t="s">
        <v>1679</v>
      </c>
      <c r="K543" t="str">
        <v>West</v>
      </c>
      <c r="L543" t="str">
        <v>Private</v>
      </c>
      <c r="M543">
        <f ca="1">VLOOKUP(combined!A:A,'Patient Demographics'!A:F,6,)</f>
        <v>73</v>
      </c>
      <c r="N543">
        <v>0</v>
      </c>
      <c r="O543" t="str">
        <v>Bachelor's Degree</v>
      </c>
    </row>
    <row r="544" spans="1:15">
      <c r="A544" s="2" t="s">
        <v>707</v>
      </c>
      <c r="B544" t="str">
        <v>West Bengal</v>
      </c>
      <c r="C544" t="str">
        <f ca="1"/>
        <v>senior</v>
      </c>
      <c r="D544">
        <v>30000</v>
      </c>
      <c r="E544">
        <v>29.443027210884356</v>
      </c>
      <c r="F544" t="b">
        <v>1</v>
      </c>
      <c r="G544" t="str">
        <v>Hypertension</v>
      </c>
      <c r="H544" t="b">
        <v>0</v>
      </c>
      <c r="I544" t="b">
        <v>1</v>
      </c>
      <c r="J544" t="s">
        <v>1797</v>
      </c>
      <c r="K544" t="str">
        <v>East</v>
      </c>
      <c r="L544" t="str">
        <v>Private</v>
      </c>
      <c r="M544">
        <f ca="1">VLOOKUP(combined!A:A,'Patient Demographics'!A:F,6,)</f>
        <v>58</v>
      </c>
      <c r="N544">
        <v>0</v>
      </c>
      <c r="O544" t="str">
        <v>Master's Degree</v>
      </c>
    </row>
    <row r="545" spans="1:15">
      <c r="A545" s="2" t="s">
        <v>708</v>
      </c>
      <c r="B545" t="str">
        <v>Uttar Pradesh</v>
      </c>
      <c r="C545" t="str">
        <f ca="1"/>
        <v>senior</v>
      </c>
      <c r="D545">
        <v>18000</v>
      </c>
      <c r="E545">
        <v>30.60406986059926</v>
      </c>
      <c r="F545" t="b">
        <v>1</v>
      </c>
      <c r="G545" t="str">
        <v>Respiratory Infection</v>
      </c>
      <c r="H545" t="b">
        <v>1</v>
      </c>
      <c r="I545" t="b">
        <v>0</v>
      </c>
      <c r="J545" t="s">
        <v>1679</v>
      </c>
      <c r="K545" t="str">
        <v>North</v>
      </c>
      <c r="L545" t="str">
        <v>Private</v>
      </c>
      <c r="M545">
        <f ca="1">VLOOKUP(combined!A:A,'Patient Demographics'!A:F,6,)</f>
        <v>58</v>
      </c>
      <c r="N545">
        <v>0</v>
      </c>
      <c r="O545" t="str">
        <v>Master's Degree</v>
      </c>
    </row>
    <row r="546" spans="1:15">
      <c r="A546" s="2" t="s">
        <v>709</v>
      </c>
      <c r="B546" t="str">
        <v>Karnataka</v>
      </c>
      <c r="C546" t="str">
        <f ca="1"/>
        <v>senior</v>
      </c>
      <c r="D546">
        <v>800</v>
      </c>
      <c r="E546">
        <v>31.000918273645553</v>
      </c>
      <c r="F546" t="b">
        <v>1</v>
      </c>
      <c r="G546" t="str">
        <v>Kidney Stones</v>
      </c>
      <c r="H546" t="b">
        <v>1</v>
      </c>
      <c r="I546" t="b">
        <v>1</v>
      </c>
      <c r="J546" t="s">
        <v>1685</v>
      </c>
      <c r="K546" t="str">
        <v>South</v>
      </c>
      <c r="L546" t="str">
        <v>Public</v>
      </c>
      <c r="M546">
        <f ca="1">VLOOKUP(combined!A:A,'Patient Demographics'!A:F,6,)</f>
        <v>58</v>
      </c>
      <c r="N546">
        <v>0</v>
      </c>
      <c r="O546" t="str">
        <v>School</v>
      </c>
    </row>
    <row r="547" spans="1:15">
      <c r="A547" s="2" t="s">
        <v>710</v>
      </c>
      <c r="B547" t="str">
        <v>Punjab</v>
      </c>
      <c r="C547" t="str">
        <f ca="1"/>
        <v>Super Adults</v>
      </c>
      <c r="D547">
        <v>40000</v>
      </c>
      <c r="E547">
        <v>31.365165838807876</v>
      </c>
      <c r="F547" t="b">
        <v>1</v>
      </c>
      <c r="G547" t="str">
        <v>Cancer</v>
      </c>
      <c r="H547" t="b">
        <v>1</v>
      </c>
      <c r="I547" t="b">
        <v>0</v>
      </c>
      <c r="J547" t="s">
        <v>1685</v>
      </c>
      <c r="K547" t="str">
        <v>North</v>
      </c>
      <c r="L547" t="str">
        <v>Private</v>
      </c>
      <c r="M547">
        <f ca="1">VLOOKUP(combined!A:A,'Patient Demographics'!A:F,6,)</f>
        <v>68</v>
      </c>
      <c r="N547">
        <v>0</v>
      </c>
      <c r="O547" t="str">
        <v>Master's Degree</v>
      </c>
    </row>
    <row r="548" spans="1:15">
      <c r="A548" s="2" t="s">
        <v>711</v>
      </c>
      <c r="B548" t="str">
        <v>Gujarat</v>
      </c>
      <c r="C548" t="str">
        <f ca="1"/>
        <v>Senior Adullt</v>
      </c>
      <c r="D548">
        <v>60000</v>
      </c>
      <c r="E548">
        <v>29.322107707940194</v>
      </c>
      <c r="F548" t="b">
        <v>1</v>
      </c>
      <c r="G548" t="str">
        <v>Childbirth</v>
      </c>
      <c r="H548" t="b">
        <v>1</v>
      </c>
      <c r="I548" t="b">
        <v>1</v>
      </c>
      <c r="J548" t="s">
        <v>1685</v>
      </c>
      <c r="K548" t="str">
        <v>West</v>
      </c>
      <c r="L548" t="str">
        <v>Public</v>
      </c>
      <c r="M548">
        <f ca="1">VLOOKUP(combined!A:A,'Patient Demographics'!A:F,6,)</f>
        <v>38</v>
      </c>
      <c r="N548">
        <v>0</v>
      </c>
      <c r="O548" t="str">
        <v>PhD</v>
      </c>
    </row>
    <row r="549" spans="1:15">
      <c r="A549" s="2" t="s">
        <v>712</v>
      </c>
      <c r="B549" t="str">
        <v>Karnataka</v>
      </c>
      <c r="C549" t="str">
        <f ca="1"/>
        <v>Young Adults</v>
      </c>
      <c r="D549">
        <v>40000</v>
      </c>
      <c r="E549">
        <v>32.142722721969214</v>
      </c>
      <c r="F549" t="b">
        <v>1</v>
      </c>
      <c r="G549" t="str">
        <v>Heart Attack</v>
      </c>
      <c r="H549" t="b">
        <v>1</v>
      </c>
      <c r="I549" t="b">
        <v>0</v>
      </c>
      <c r="J549" t="s">
        <v>1696</v>
      </c>
      <c r="K549" t="str">
        <v>South</v>
      </c>
      <c r="L549" t="str">
        <v>Startup</v>
      </c>
      <c r="M549">
        <f ca="1">VLOOKUP(combined!A:A,'Patient Demographics'!A:F,6,)</f>
        <v>33</v>
      </c>
      <c r="N549">
        <v>0</v>
      </c>
      <c r="O549" t="str">
        <v>Master's Degree</v>
      </c>
    </row>
    <row r="550" spans="1:15">
      <c r="A550" s="2" t="s">
        <v>713</v>
      </c>
      <c r="B550" t="str">
        <v>Punjab</v>
      </c>
      <c r="C550" t="str">
        <f ca="1"/>
        <v>senior</v>
      </c>
      <c r="D550">
        <v>32000</v>
      </c>
      <c r="E550">
        <v>21.671206537413873</v>
      </c>
      <c r="F550" t="b">
        <v>0</v>
      </c>
      <c r="G550" t="str">
        <v>Appendicitis</v>
      </c>
      <c r="H550" t="b">
        <v>0</v>
      </c>
      <c r="I550" t="b">
        <v>0</v>
      </c>
      <c r="J550" t="s">
        <v>1683</v>
      </c>
      <c r="K550" t="str">
        <v>North</v>
      </c>
      <c r="L550" t="str">
        <v>None</v>
      </c>
      <c r="M550">
        <f ca="1">VLOOKUP(combined!A:A,'Patient Demographics'!A:F,6,)</f>
        <v>58</v>
      </c>
      <c r="N550">
        <v>0</v>
      </c>
      <c r="O550" t="str">
        <v>High School</v>
      </c>
    </row>
    <row r="551" spans="1:15">
      <c r="A551" s="2" t="s">
        <v>714</v>
      </c>
      <c r="B551" t="str">
        <v>Gujarat</v>
      </c>
      <c r="C551" t="str">
        <f ca="1"/>
        <v>Senior Adullt</v>
      </c>
      <c r="D551">
        <v>240000</v>
      </c>
      <c r="E551">
        <v>34.131469363474125</v>
      </c>
      <c r="F551" t="b">
        <v>1</v>
      </c>
      <c r="G551" t="str">
        <v>Stroke</v>
      </c>
      <c r="H551" t="b">
        <v>0</v>
      </c>
      <c r="I551" t="b">
        <v>1</v>
      </c>
      <c r="J551" t="s">
        <v>1679</v>
      </c>
      <c r="K551" t="str">
        <v>West</v>
      </c>
      <c r="L551" t="str">
        <v>Private</v>
      </c>
      <c r="M551">
        <f ca="1">VLOOKUP(combined!A:A,'Patient Demographics'!A:F,6,)</f>
        <v>38</v>
      </c>
      <c r="N551">
        <v>0</v>
      </c>
      <c r="O551" t="str">
        <v>PhD</v>
      </c>
    </row>
    <row r="552" spans="1:15">
      <c r="A552" s="2" t="s">
        <v>715</v>
      </c>
      <c r="B552" t="str">
        <v>Punjab</v>
      </c>
      <c r="C552" t="str">
        <f ca="1"/>
        <v>senior</v>
      </c>
      <c r="D552">
        <v>800</v>
      </c>
      <c r="E552">
        <v>33.777777777777779</v>
      </c>
      <c r="F552" t="b">
        <v>1</v>
      </c>
      <c r="G552" t="str">
        <v>Appendicitis</v>
      </c>
      <c r="H552" t="b">
        <v>1</v>
      </c>
      <c r="I552" t="b">
        <v>0</v>
      </c>
      <c r="J552" t="s">
        <v>1685</v>
      </c>
      <c r="K552" t="str">
        <v>North</v>
      </c>
      <c r="L552" t="str">
        <v>Private</v>
      </c>
      <c r="M552">
        <f ca="1">VLOOKUP(combined!A:A,'Patient Demographics'!A:F,6,)</f>
        <v>58</v>
      </c>
      <c r="N552">
        <v>0</v>
      </c>
      <c r="O552" t="str">
        <v>Post-graduate</v>
      </c>
    </row>
    <row r="553" spans="1:15">
      <c r="A553" s="2" t="s">
        <v>716</v>
      </c>
      <c r="B553" t="str">
        <v>Gujarat</v>
      </c>
      <c r="C553" t="str">
        <f ca="1"/>
        <v>Senior Adullt</v>
      </c>
      <c r="D553">
        <v>18000</v>
      </c>
      <c r="E553">
        <v>24.785890550152416</v>
      </c>
      <c r="F553" t="b">
        <v>0</v>
      </c>
      <c r="G553" t="str">
        <v>Osteoarthritis</v>
      </c>
      <c r="H553" t="b">
        <v>0</v>
      </c>
      <c r="I553" t="b">
        <v>0</v>
      </c>
      <c r="J553" t="s">
        <v>1685</v>
      </c>
      <c r="K553" t="str">
        <v>West</v>
      </c>
      <c r="L553" t="str">
        <v>Private</v>
      </c>
      <c r="M553">
        <f ca="1">VLOOKUP(combined!A:A,'Patient Demographics'!A:F,6,)</f>
        <v>45</v>
      </c>
      <c r="N553">
        <v>0</v>
      </c>
      <c r="O553" t="str">
        <v>Post-graduate</v>
      </c>
    </row>
    <row r="554" spans="1:15">
      <c r="A554" s="2" t="s">
        <v>717</v>
      </c>
      <c r="B554" t="str">
        <v>Kerala</v>
      </c>
      <c r="C554" t="str">
        <f ca="1"/>
        <v>senior</v>
      </c>
      <c r="D554">
        <v>12000</v>
      </c>
      <c r="E554">
        <v>34.747474747474747</v>
      </c>
      <c r="F554" t="b">
        <v>1</v>
      </c>
      <c r="G554" t="str">
        <v>Cancer</v>
      </c>
      <c r="H554" t="b">
        <v>1</v>
      </c>
      <c r="I554" t="b">
        <v>0</v>
      </c>
      <c r="J554" t="s">
        <v>1685</v>
      </c>
      <c r="K554" t="str">
        <v>South</v>
      </c>
      <c r="L554" t="str">
        <v>Startup</v>
      </c>
      <c r="M554">
        <f ca="1">VLOOKUP(combined!A:A,'Patient Demographics'!A:F,6,)</f>
        <v>58</v>
      </c>
      <c r="N554">
        <v>0</v>
      </c>
      <c r="O554" t="str">
        <v>Bachelor's Degree</v>
      </c>
    </row>
    <row r="555" spans="1:15">
      <c r="A555" s="2" t="s">
        <v>718</v>
      </c>
      <c r="B555" t="str">
        <v>Uttar Pradesh</v>
      </c>
      <c r="C555" t="str">
        <f ca="1"/>
        <v>senior</v>
      </c>
      <c r="D555">
        <v>16000</v>
      </c>
      <c r="E555">
        <v>34.6505280645544</v>
      </c>
      <c r="F555" t="b">
        <v>1</v>
      </c>
      <c r="G555" t="str">
        <v>Heart Disease</v>
      </c>
      <c r="H555" t="b">
        <v>1</v>
      </c>
      <c r="I555" t="b">
        <v>0</v>
      </c>
      <c r="J555" t="s">
        <v>1797</v>
      </c>
      <c r="K555" t="str">
        <v>North</v>
      </c>
      <c r="L555" t="str">
        <v>Startup</v>
      </c>
      <c r="M555">
        <f ca="1">VLOOKUP(combined!A:A,'Patient Demographics'!A:F,6,)</f>
        <v>58</v>
      </c>
      <c r="N555">
        <v>0</v>
      </c>
      <c r="O555" t="str">
        <v>Master's Degree</v>
      </c>
    </row>
    <row r="556" spans="1:15">
      <c r="A556" s="2" t="s">
        <v>719</v>
      </c>
      <c r="B556" t="str">
        <v>Karnataka</v>
      </c>
      <c r="C556" t="str">
        <f ca="1"/>
        <v>senior</v>
      </c>
      <c r="D556">
        <v>200000</v>
      </c>
      <c r="E556">
        <v>30.064014631915864</v>
      </c>
      <c r="F556" t="b">
        <v>1</v>
      </c>
      <c r="G556" t="str">
        <v>Hypertension</v>
      </c>
      <c r="H556" t="b">
        <v>1</v>
      </c>
      <c r="I556" t="b">
        <v>0</v>
      </c>
      <c r="J556" t="s">
        <v>1696</v>
      </c>
      <c r="K556" t="str">
        <v>South</v>
      </c>
      <c r="L556" t="str">
        <v>Startup</v>
      </c>
      <c r="M556">
        <f ca="1">VLOOKUP(combined!A:A,'Patient Demographics'!A:F,6,)</f>
        <v>48</v>
      </c>
      <c r="N556">
        <v>0</v>
      </c>
      <c r="O556" t="str">
        <v>Post-graduate</v>
      </c>
    </row>
    <row r="557" spans="1:15">
      <c r="A557" s="2" t="s">
        <v>720</v>
      </c>
      <c r="B557" t="str">
        <v>Maharashtra</v>
      </c>
      <c r="C557" t="str">
        <f ca="1"/>
        <v>senior</v>
      </c>
      <c r="D557">
        <v>250000</v>
      </c>
      <c r="E557">
        <v>29.397682658239965</v>
      </c>
      <c r="F557" t="b">
        <v>1</v>
      </c>
      <c r="G557" t="str">
        <v>Prostate Cancer</v>
      </c>
      <c r="H557" t="b">
        <v>1</v>
      </c>
      <c r="I557" t="b">
        <v>0</v>
      </c>
      <c r="J557" t="s">
        <v>1685</v>
      </c>
      <c r="K557" t="str">
        <v>West</v>
      </c>
      <c r="L557" t="str">
        <v>Startup</v>
      </c>
      <c r="M557">
        <f ca="1">VLOOKUP(combined!A:A,'Patient Demographics'!A:F,6,)</f>
        <v>48</v>
      </c>
      <c r="N557">
        <v>0</v>
      </c>
      <c r="O557" t="str">
        <v>Master's Degree</v>
      </c>
    </row>
    <row r="558" spans="1:15">
      <c r="A558" s="2" t="s">
        <v>721</v>
      </c>
      <c r="B558" t="str">
        <v>Tamil Nadu</v>
      </c>
      <c r="C558" t="str">
        <f ca="1"/>
        <v>senior</v>
      </c>
      <c r="D558">
        <v>3000</v>
      </c>
      <c r="E558">
        <v>23.54823959762231</v>
      </c>
      <c r="F558" t="b">
        <v>0</v>
      </c>
      <c r="G558" t="str">
        <v>Prostate Cancer</v>
      </c>
      <c r="H558" t="b">
        <v>0</v>
      </c>
      <c r="I558" t="b">
        <v>0</v>
      </c>
      <c r="J558" t="s">
        <v>1679</v>
      </c>
      <c r="K558" t="str">
        <v>South</v>
      </c>
      <c r="L558" t="str">
        <v>Public</v>
      </c>
      <c r="M558">
        <f ca="1">VLOOKUP(combined!A:A,'Patient Demographics'!A:F,6,)</f>
        <v>48</v>
      </c>
      <c r="N558">
        <v>0</v>
      </c>
      <c r="O558" t="str">
        <v>School</v>
      </c>
    </row>
    <row r="559" spans="1:15">
      <c r="A559" s="2" t="s">
        <v>722</v>
      </c>
      <c r="B559" t="str">
        <v>Gujarat</v>
      </c>
      <c r="C559" t="str">
        <f ca="1"/>
        <v>Senior Adullt</v>
      </c>
      <c r="D559">
        <v>100</v>
      </c>
      <c r="E559">
        <v>25.368480725623584</v>
      </c>
      <c r="F559" t="b">
        <v>0</v>
      </c>
      <c r="G559" t="str">
        <v>Kidney Stones</v>
      </c>
      <c r="H559" t="b">
        <v>0</v>
      </c>
      <c r="I559" t="b">
        <v>0</v>
      </c>
      <c r="J559" t="s">
        <v>1700</v>
      </c>
      <c r="K559" t="str">
        <v>West</v>
      </c>
      <c r="L559" t="str">
        <v>Public</v>
      </c>
      <c r="M559">
        <f ca="1">VLOOKUP(combined!A:A,'Patient Demographics'!A:F,6,)</f>
        <v>38</v>
      </c>
      <c r="N559">
        <v>0</v>
      </c>
      <c r="O559" t="str">
        <v>Bachelor's Degree</v>
      </c>
    </row>
    <row r="560" spans="1:15">
      <c r="A560" s="2" t="s">
        <v>723</v>
      </c>
      <c r="B560" t="str">
        <v>Tamil Nadu</v>
      </c>
      <c r="C560" t="str">
        <f ca="1"/>
        <v>Young Adults</v>
      </c>
      <c r="D560">
        <v>240000</v>
      </c>
      <c r="E560">
        <v>34.924003620361411</v>
      </c>
      <c r="F560" t="b">
        <v>1</v>
      </c>
      <c r="G560" t="str">
        <v>Kidney Stones</v>
      </c>
      <c r="H560" t="b">
        <v>1</v>
      </c>
      <c r="I560" t="b">
        <v>0</v>
      </c>
      <c r="J560" t="s">
        <v>1685</v>
      </c>
      <c r="K560" t="str">
        <v>South</v>
      </c>
      <c r="L560" t="str">
        <v>None</v>
      </c>
      <c r="M560">
        <f ca="1">VLOOKUP(combined!A:A,'Patient Demographics'!A:F,6,)</f>
        <v>33</v>
      </c>
      <c r="N560">
        <v>0</v>
      </c>
      <c r="O560" t="str">
        <v>Uneducated</v>
      </c>
    </row>
    <row r="561" spans="1:15">
      <c r="A561" s="2" t="s">
        <v>724</v>
      </c>
      <c r="B561" t="str">
        <v>Punjab</v>
      </c>
      <c r="C561" t="str">
        <f ca="1"/>
        <v>Senior Adullt</v>
      </c>
      <c r="D561">
        <v>200000</v>
      </c>
      <c r="E561">
        <v>32.732197119830886</v>
      </c>
      <c r="F561" t="b">
        <v>1</v>
      </c>
      <c r="G561" t="str">
        <v>Heart Disease</v>
      </c>
      <c r="H561" t="b">
        <v>1</v>
      </c>
      <c r="I561" t="b">
        <v>1</v>
      </c>
      <c r="J561" t="s">
        <v>1797</v>
      </c>
      <c r="K561" t="str">
        <v>North</v>
      </c>
      <c r="L561" t="str">
        <v>None</v>
      </c>
      <c r="M561">
        <f ca="1">VLOOKUP(combined!A:A,'Patient Demographics'!A:F,6,)</f>
        <v>38</v>
      </c>
      <c r="N561">
        <v>0</v>
      </c>
      <c r="O561" t="str">
        <v>High School</v>
      </c>
    </row>
    <row r="562" spans="1:15">
      <c r="A562" s="2" t="s">
        <v>725</v>
      </c>
      <c r="B562" t="str">
        <v>Gujarat</v>
      </c>
      <c r="C562" t="str">
        <f ca="1"/>
        <v>Senior Adullt</v>
      </c>
      <c r="D562">
        <v>250000</v>
      </c>
      <c r="E562">
        <v>33.694727891156468</v>
      </c>
      <c r="F562" t="b">
        <v>1</v>
      </c>
      <c r="G562" t="str">
        <v>Diabetes</v>
      </c>
      <c r="H562" t="b">
        <v>0</v>
      </c>
      <c r="I562" t="b">
        <v>1</v>
      </c>
      <c r="J562" t="s">
        <v>1685</v>
      </c>
      <c r="K562" t="str">
        <v>West</v>
      </c>
      <c r="L562" t="str">
        <v>Public</v>
      </c>
      <c r="M562">
        <f ca="1">VLOOKUP(combined!A:A,'Patient Demographics'!A:F,6,)</f>
        <v>38</v>
      </c>
      <c r="N562">
        <v>0</v>
      </c>
      <c r="O562" t="str">
        <v>Master's Degree</v>
      </c>
    </row>
    <row r="563" spans="1:15">
      <c r="A563" s="2" t="s">
        <v>726</v>
      </c>
      <c r="B563" t="str">
        <v>Maharashtra</v>
      </c>
      <c r="C563" t="str">
        <f ca="1"/>
        <v>Senior Adullt</v>
      </c>
      <c r="D563">
        <v>12000</v>
      </c>
      <c r="E563">
        <v>29.952026259310696</v>
      </c>
      <c r="F563" t="b">
        <v>1</v>
      </c>
      <c r="G563" t="str">
        <v>Heart Attack</v>
      </c>
      <c r="H563" t="b">
        <v>1</v>
      </c>
      <c r="I563" t="b">
        <v>0</v>
      </c>
      <c r="J563" t="s">
        <v>1797</v>
      </c>
      <c r="K563" t="str">
        <v>West</v>
      </c>
      <c r="L563" t="str">
        <v>Startup</v>
      </c>
      <c r="M563">
        <f ca="1">VLOOKUP(combined!A:A,'Patient Demographics'!A:F,6,)</f>
        <v>38</v>
      </c>
      <c r="N563">
        <v>0</v>
      </c>
      <c r="O563" t="str">
        <v>Master's Degree</v>
      </c>
    </row>
    <row r="564" spans="1:15">
      <c r="A564" s="2" t="s">
        <v>727</v>
      </c>
      <c r="B564" t="str">
        <v>Punjab</v>
      </c>
      <c r="C564" t="str">
        <f ca="1"/>
        <v>Senior Adullt</v>
      </c>
      <c r="D564">
        <v>30000</v>
      </c>
      <c r="E564">
        <v>25.11249818551314</v>
      </c>
      <c r="F564" t="b">
        <v>0</v>
      </c>
      <c r="G564" t="str">
        <v>Kidney Stones</v>
      </c>
      <c r="H564" t="b">
        <v>0</v>
      </c>
      <c r="I564" t="b">
        <v>0</v>
      </c>
      <c r="J564" t="s">
        <v>1683</v>
      </c>
      <c r="K564" t="str">
        <v>North</v>
      </c>
      <c r="L564" t="str">
        <v>Startup</v>
      </c>
      <c r="M564">
        <f ca="1">VLOOKUP(combined!A:A,'Patient Demographics'!A:F,6,)</f>
        <v>41</v>
      </c>
      <c r="N564">
        <v>0</v>
      </c>
      <c r="O564" t="str">
        <v>Post-graduate</v>
      </c>
    </row>
    <row r="565" spans="1:15">
      <c r="A565" s="2" t="s">
        <v>728</v>
      </c>
      <c r="B565" t="str">
        <v>Maharashtra</v>
      </c>
      <c r="C565" t="str">
        <f ca="1"/>
        <v>Young Adults</v>
      </c>
      <c r="D565">
        <v>60000</v>
      </c>
      <c r="E565">
        <v>29.237832874196513</v>
      </c>
      <c r="F565" t="b">
        <v>1</v>
      </c>
      <c r="G565" t="str">
        <v>Heart Attack</v>
      </c>
      <c r="H565" t="b">
        <v>1</v>
      </c>
      <c r="I565" t="b">
        <v>0</v>
      </c>
      <c r="J565" t="s">
        <v>1685</v>
      </c>
      <c r="K565" t="str">
        <v>West</v>
      </c>
      <c r="L565" t="str">
        <v>Public</v>
      </c>
      <c r="M565">
        <f ca="1">VLOOKUP(combined!A:A,'Patient Demographics'!A:F,6,)</f>
        <v>34</v>
      </c>
      <c r="N565">
        <v>0</v>
      </c>
      <c r="O565" t="str">
        <v>Post-graduate</v>
      </c>
    </row>
    <row r="566" spans="1:15">
      <c r="A566" s="2" t="s">
        <v>729</v>
      </c>
      <c r="B566" t="str">
        <v>Tamil Nadu</v>
      </c>
      <c r="C566" t="str">
        <f ca="1"/>
        <v>senior</v>
      </c>
      <c r="D566">
        <v>100</v>
      </c>
      <c r="E566">
        <v>34.212804396100722</v>
      </c>
      <c r="F566" t="b">
        <v>1</v>
      </c>
      <c r="G566" t="str">
        <v>Heart Attack</v>
      </c>
      <c r="H566" t="b">
        <v>1</v>
      </c>
      <c r="I566" t="b">
        <v>0</v>
      </c>
      <c r="J566" t="s">
        <v>1696</v>
      </c>
      <c r="K566" t="str">
        <v>South</v>
      </c>
      <c r="L566" t="str">
        <v>Private</v>
      </c>
      <c r="M566">
        <f ca="1">VLOOKUP(combined!A:A,'Patient Demographics'!A:F,6,)</f>
        <v>53</v>
      </c>
      <c r="N566">
        <v>0</v>
      </c>
      <c r="O566" t="str">
        <v>Bachelor's Degree</v>
      </c>
    </row>
    <row r="567" spans="1:15">
      <c r="A567" s="2" t="s">
        <v>730</v>
      </c>
      <c r="B567" t="str">
        <v>Kerala</v>
      </c>
      <c r="C567" t="str">
        <f ca="1"/>
        <v>Senior Adullt</v>
      </c>
      <c r="D567">
        <v>32000</v>
      </c>
      <c r="E567">
        <v>28.440816326530609</v>
      </c>
      <c r="F567" t="b">
        <v>1</v>
      </c>
      <c r="G567" t="str">
        <v>Heart Disease</v>
      </c>
      <c r="H567" t="b">
        <v>1</v>
      </c>
      <c r="I567" t="b">
        <v>0</v>
      </c>
      <c r="J567" t="s">
        <v>1679</v>
      </c>
      <c r="K567" t="str">
        <v>South</v>
      </c>
      <c r="L567" t="str">
        <v>None</v>
      </c>
      <c r="M567">
        <f ca="1">VLOOKUP(combined!A:A,'Patient Demographics'!A:F,6,)</f>
        <v>42</v>
      </c>
      <c r="N567">
        <v>0</v>
      </c>
      <c r="O567" t="str">
        <v>Uneducated</v>
      </c>
    </row>
    <row r="568" spans="1:15">
      <c r="A568" s="2" t="s">
        <v>731</v>
      </c>
      <c r="B568" t="str">
        <v>Kerala</v>
      </c>
      <c r="C568" t="str">
        <f ca="1"/>
        <v>senior</v>
      </c>
      <c r="D568">
        <v>800</v>
      </c>
      <c r="E568">
        <v>30.44358239163434</v>
      </c>
      <c r="F568" t="b">
        <v>1</v>
      </c>
      <c r="G568" t="str">
        <v>Fractured Leg</v>
      </c>
      <c r="H568" t="b">
        <v>0</v>
      </c>
      <c r="I568" t="b">
        <v>1</v>
      </c>
      <c r="J568" t="s">
        <v>1685</v>
      </c>
      <c r="K568" t="str">
        <v>South</v>
      </c>
      <c r="L568" t="str">
        <v>Startup</v>
      </c>
      <c r="M568">
        <f ca="1">VLOOKUP(combined!A:A,'Patient Demographics'!A:F,6,)</f>
        <v>53</v>
      </c>
      <c r="N568">
        <v>0</v>
      </c>
      <c r="O568" t="str">
        <v>Bachelor's Degree</v>
      </c>
    </row>
    <row r="569" spans="1:15">
      <c r="A569" s="2" t="s">
        <v>732</v>
      </c>
      <c r="B569" t="str">
        <v>West Bengal</v>
      </c>
      <c r="C569" t="str">
        <f ca="1"/>
        <v>senior</v>
      </c>
      <c r="D569">
        <v>18000</v>
      </c>
      <c r="E569">
        <v>28.886576482830385</v>
      </c>
      <c r="F569" t="b">
        <v>1</v>
      </c>
      <c r="G569" t="str">
        <v>Hypertension</v>
      </c>
      <c r="H569" t="b">
        <v>1</v>
      </c>
      <c r="I569" t="b">
        <v>1</v>
      </c>
      <c r="J569" t="s">
        <v>1797</v>
      </c>
      <c r="K569" t="str">
        <v>East</v>
      </c>
      <c r="L569" t="str">
        <v>Public</v>
      </c>
      <c r="M569">
        <f ca="1">VLOOKUP(combined!A:A,'Patient Demographics'!A:F,6,)</f>
        <v>58</v>
      </c>
      <c r="N569">
        <v>0</v>
      </c>
      <c r="O569" t="str">
        <v>Post-graduate</v>
      </c>
    </row>
    <row r="570" spans="1:15">
      <c r="A570" s="2" t="s">
        <v>733</v>
      </c>
      <c r="B570" t="str">
        <v>Uttar Pradesh</v>
      </c>
      <c r="C570" t="str">
        <f ca="1"/>
        <v>Senior Adullt</v>
      </c>
      <c r="D570">
        <v>500</v>
      </c>
      <c r="E570">
        <v>33.813358281265664</v>
      </c>
      <c r="F570" t="b">
        <v>1</v>
      </c>
      <c r="G570" t="str">
        <v>Diabetes</v>
      </c>
      <c r="H570" t="b">
        <v>1</v>
      </c>
      <c r="I570" t="b">
        <v>0</v>
      </c>
      <c r="J570" t="s">
        <v>1797</v>
      </c>
      <c r="K570" t="str">
        <v>North</v>
      </c>
      <c r="L570" t="str">
        <v>Public</v>
      </c>
      <c r="M570">
        <f ca="1">VLOOKUP(combined!A:A,'Patient Demographics'!A:F,6,)</f>
        <v>42</v>
      </c>
      <c r="N570">
        <v>0</v>
      </c>
      <c r="O570" t="str">
        <v>Bachelor's Degree</v>
      </c>
    </row>
    <row r="571" spans="1:15">
      <c r="A571" s="2" t="s">
        <v>734</v>
      </c>
      <c r="B571" t="str">
        <v>Punjab</v>
      </c>
      <c r="C571" t="str">
        <f ca="1"/>
        <v>Senior Adullt</v>
      </c>
      <c r="D571">
        <v>90000</v>
      </c>
      <c r="E571">
        <v>33.31350386674599</v>
      </c>
      <c r="F571" t="b">
        <v>1</v>
      </c>
      <c r="G571" t="str">
        <v>Heart Disease</v>
      </c>
      <c r="H571" t="b">
        <v>1</v>
      </c>
      <c r="I571" t="b">
        <v>1</v>
      </c>
      <c r="J571" t="s">
        <v>1685</v>
      </c>
      <c r="K571" t="str">
        <v>North</v>
      </c>
      <c r="L571" t="str">
        <v>Startup</v>
      </c>
      <c r="M571">
        <f ca="1">VLOOKUP(combined!A:A,'Patient Demographics'!A:F,6,)</f>
        <v>38</v>
      </c>
      <c r="N571">
        <v>0</v>
      </c>
      <c r="O571" t="str">
        <v>PhD</v>
      </c>
    </row>
    <row r="572" spans="1:15">
      <c r="A572" s="2" t="s">
        <v>735</v>
      </c>
      <c r="B572" t="str">
        <v>Maharashtra</v>
      </c>
      <c r="C572" t="str">
        <f ca="1"/>
        <v>Young Adults</v>
      </c>
      <c r="D572">
        <v>3000</v>
      </c>
      <c r="E572">
        <v>29.369507835209998</v>
      </c>
      <c r="F572" t="b">
        <v>1</v>
      </c>
      <c r="G572" t="str">
        <v>Respiratory Infection</v>
      </c>
      <c r="H572" t="b">
        <v>1</v>
      </c>
      <c r="I572" t="b">
        <v>0</v>
      </c>
      <c r="J572" t="s">
        <v>1700</v>
      </c>
      <c r="K572" t="str">
        <v>West</v>
      </c>
      <c r="L572" t="str">
        <v>Public</v>
      </c>
      <c r="M572">
        <f ca="1">VLOOKUP(combined!A:A,'Patient Demographics'!A:F,6,)</f>
        <v>33</v>
      </c>
      <c r="N572">
        <v>0</v>
      </c>
      <c r="O572" t="str">
        <v>School</v>
      </c>
    </row>
    <row r="573" spans="1:15">
      <c r="A573" s="2" t="s">
        <v>737</v>
      </c>
      <c r="B573" t="str">
        <v>West Bengal</v>
      </c>
      <c r="C573" t="str">
        <f ca="1"/>
        <v>senior</v>
      </c>
      <c r="D573">
        <v>300000</v>
      </c>
      <c r="E573">
        <v>25.491276400367315</v>
      </c>
      <c r="F573" t="b">
        <v>0</v>
      </c>
      <c r="G573" t="str">
        <v>Allergic Reaction</v>
      </c>
      <c r="H573" t="b">
        <v>0</v>
      </c>
      <c r="I573" t="b">
        <v>0</v>
      </c>
      <c r="J573" t="s">
        <v>1696</v>
      </c>
      <c r="K573" t="str">
        <v>East</v>
      </c>
      <c r="L573" t="str">
        <v>Public</v>
      </c>
      <c r="M573">
        <f ca="1">VLOOKUP(combined!A:A,'Patient Demographics'!A:F,6,)</f>
        <v>48</v>
      </c>
      <c r="N573">
        <v>0</v>
      </c>
      <c r="O573" t="str">
        <v>Bachelor's Degree</v>
      </c>
    </row>
    <row r="574" spans="1:15">
      <c r="A574" s="2" t="s">
        <v>739</v>
      </c>
      <c r="B574" t="str">
        <v>West Bengal</v>
      </c>
      <c r="C574" t="str">
        <f ca="1"/>
        <v>senior</v>
      </c>
      <c r="D574">
        <v>60000</v>
      </c>
      <c r="E574">
        <v>30.311111111111114</v>
      </c>
      <c r="F574" t="b">
        <v>1</v>
      </c>
      <c r="G574" t="str">
        <v>Kidney Stones</v>
      </c>
      <c r="H574" t="b">
        <v>0</v>
      </c>
      <c r="I574" t="b">
        <v>1</v>
      </c>
      <c r="J574" t="s">
        <v>1700</v>
      </c>
      <c r="K574" t="str">
        <v>East</v>
      </c>
      <c r="L574" t="str">
        <v>Public</v>
      </c>
      <c r="M574">
        <f ca="1">VLOOKUP(combined!A:A,'Patient Demographics'!A:F,6,)</f>
        <v>53</v>
      </c>
      <c r="N574">
        <v>0</v>
      </c>
      <c r="O574" t="str">
        <v>Bachelor's Degree</v>
      </c>
    </row>
    <row r="575" spans="1:15">
      <c r="A575" s="2" t="s">
        <v>741</v>
      </c>
      <c r="B575" t="str">
        <v>West Bengal</v>
      </c>
      <c r="C575" t="str">
        <f ca="1"/>
        <v>Super Adults</v>
      </c>
      <c r="D575">
        <v>250000</v>
      </c>
      <c r="E575">
        <v>32.708744247205779</v>
      </c>
      <c r="F575" t="b">
        <v>1</v>
      </c>
      <c r="G575" t="str">
        <v>Heart Disease</v>
      </c>
      <c r="H575" t="b">
        <v>1</v>
      </c>
      <c r="I575" t="b">
        <v>0</v>
      </c>
      <c r="J575" t="s">
        <v>1696</v>
      </c>
      <c r="K575" t="str">
        <v>East</v>
      </c>
      <c r="L575" t="str">
        <v>Startup</v>
      </c>
      <c r="M575">
        <f ca="1">VLOOKUP(combined!A:A,'Patient Demographics'!A:F,6,)</f>
        <v>73</v>
      </c>
      <c r="N575">
        <v>0</v>
      </c>
      <c r="O575" t="str">
        <v>Master's Degree</v>
      </c>
    </row>
    <row r="576" spans="1:15">
      <c r="A576" s="2" t="s">
        <v>743</v>
      </c>
      <c r="B576" t="str">
        <v>Tamil Nadu</v>
      </c>
      <c r="C576" t="str">
        <f ca="1"/>
        <v>senior</v>
      </c>
      <c r="D576">
        <v>12000</v>
      </c>
      <c r="E576">
        <v>32.443825510933799</v>
      </c>
      <c r="F576" t="b">
        <v>1</v>
      </c>
      <c r="G576" t="str">
        <v>Appendicitis</v>
      </c>
      <c r="H576" t="b">
        <v>0</v>
      </c>
      <c r="I576" t="b">
        <v>1</v>
      </c>
      <c r="J576" t="s">
        <v>1696</v>
      </c>
      <c r="K576" t="str">
        <v>South</v>
      </c>
      <c r="L576" t="str">
        <v>Public</v>
      </c>
      <c r="M576">
        <f ca="1">VLOOKUP(combined!A:A,'Patient Demographics'!A:F,6,)</f>
        <v>48</v>
      </c>
      <c r="N576">
        <v>0</v>
      </c>
      <c r="O576" t="str">
        <v>School</v>
      </c>
    </row>
    <row r="577" spans="1:15">
      <c r="A577" s="2" t="s">
        <v>744</v>
      </c>
      <c r="B577" t="str">
        <v>Maharashtra</v>
      </c>
      <c r="C577" t="str">
        <f ca="1"/>
        <v>Senior Adullt</v>
      </c>
      <c r="D577">
        <v>36000</v>
      </c>
      <c r="E577">
        <v>34.293801712875599</v>
      </c>
      <c r="F577" t="b">
        <v>1</v>
      </c>
      <c r="G577" t="str">
        <v>Heart Disease</v>
      </c>
      <c r="H577" t="b">
        <v>1</v>
      </c>
      <c r="I577" t="b">
        <v>0</v>
      </c>
      <c r="J577" t="s">
        <v>1696</v>
      </c>
      <c r="K577" t="str">
        <v>West</v>
      </c>
      <c r="L577" t="str">
        <v>Startup</v>
      </c>
      <c r="M577">
        <f ca="1">VLOOKUP(combined!A:A,'Patient Demographics'!A:F,6,)</f>
        <v>45</v>
      </c>
      <c r="N577">
        <v>0</v>
      </c>
      <c r="O577" t="str">
        <v>Master's Degree</v>
      </c>
    </row>
    <row r="578" spans="1:15">
      <c r="A578" s="2" t="s">
        <v>745</v>
      </c>
      <c r="B578" t="str">
        <v>West Bengal</v>
      </c>
      <c r="C578" t="str">
        <f ca="1"/>
        <v>Senior Adullt</v>
      </c>
      <c r="D578">
        <v>45000</v>
      </c>
      <c r="E578">
        <v>31.268590124925641</v>
      </c>
      <c r="F578" t="b">
        <v>1</v>
      </c>
      <c r="G578" t="str">
        <v>Appendicitis</v>
      </c>
      <c r="H578" t="b">
        <v>1</v>
      </c>
      <c r="I578" t="b">
        <v>1</v>
      </c>
      <c r="J578" t="s">
        <v>1696</v>
      </c>
      <c r="K578" t="str">
        <v>East</v>
      </c>
      <c r="L578" t="str">
        <v>Startup</v>
      </c>
      <c r="M578">
        <f ca="1">VLOOKUP(combined!A:A,'Patient Demographics'!A:F,6,)</f>
        <v>41</v>
      </c>
      <c r="N578">
        <v>0</v>
      </c>
      <c r="O578" t="str">
        <v>Master's Degree</v>
      </c>
    </row>
    <row r="579" spans="1:15">
      <c r="A579" s="2" t="s">
        <v>747</v>
      </c>
      <c r="B579" t="str">
        <v>Gujarat</v>
      </c>
      <c r="C579" t="str">
        <f ca="1"/>
        <v>Senior Adullt</v>
      </c>
      <c r="D579">
        <v>90000</v>
      </c>
      <c r="E579">
        <v>21.832474567314041</v>
      </c>
      <c r="F579" t="b">
        <v>0</v>
      </c>
      <c r="G579" t="str">
        <v>Fractured Leg</v>
      </c>
      <c r="H579" t="b">
        <v>0</v>
      </c>
      <c r="I579" t="b">
        <v>0</v>
      </c>
      <c r="J579" t="s">
        <v>1797</v>
      </c>
      <c r="K579" t="str">
        <v>West</v>
      </c>
      <c r="L579" t="str">
        <v>Startup</v>
      </c>
      <c r="M579">
        <f ca="1">VLOOKUP(combined!A:A,'Patient Demographics'!A:F,6,)</f>
        <v>42</v>
      </c>
      <c r="N579">
        <v>0</v>
      </c>
      <c r="O579" t="str">
        <v>Master's Degree</v>
      </c>
    </row>
    <row r="580" spans="1:15">
      <c r="A580" s="2" t="s">
        <v>748</v>
      </c>
      <c r="B580" t="str">
        <v>Uttar Pradesh</v>
      </c>
      <c r="C580" t="str">
        <f ca="1"/>
        <v>Young Adults</v>
      </c>
      <c r="D580">
        <v>1000</v>
      </c>
      <c r="E580">
        <v>34.112353026564087</v>
      </c>
      <c r="F580" t="b">
        <v>1</v>
      </c>
      <c r="G580" t="str">
        <v>Fractured Arm</v>
      </c>
      <c r="H580" t="b">
        <v>1</v>
      </c>
      <c r="I580" t="b">
        <v>0</v>
      </c>
      <c r="J580" t="s">
        <v>1797</v>
      </c>
      <c r="K580" t="str">
        <v>North</v>
      </c>
      <c r="L580" t="str">
        <v>Public</v>
      </c>
      <c r="M580">
        <f ca="1">VLOOKUP(combined!A:A,'Patient Demographics'!A:F,6,)</f>
        <v>34</v>
      </c>
      <c r="N580">
        <v>0</v>
      </c>
      <c r="O580" t="str">
        <v>Master's Degree</v>
      </c>
    </row>
    <row r="581" spans="1:15">
      <c r="A581" s="2" t="s">
        <v>749</v>
      </c>
      <c r="B581" t="str">
        <v>Punjab</v>
      </c>
      <c r="C581" t="str">
        <f ca="1"/>
        <v>senior</v>
      </c>
      <c r="D581">
        <v>18000</v>
      </c>
      <c r="E581">
        <v>30.483896811408421</v>
      </c>
      <c r="F581" t="b">
        <v>1</v>
      </c>
      <c r="G581" t="str">
        <v>Allergic Reaction</v>
      </c>
      <c r="H581" t="b">
        <v>1</v>
      </c>
      <c r="I581" t="b">
        <v>1</v>
      </c>
      <c r="J581" t="s">
        <v>1679</v>
      </c>
      <c r="K581" t="str">
        <v>North</v>
      </c>
      <c r="L581" t="str">
        <v>Public</v>
      </c>
      <c r="M581">
        <f ca="1">VLOOKUP(combined!A:A,'Patient Demographics'!A:F,6,)</f>
        <v>58</v>
      </c>
      <c r="N581">
        <v>0</v>
      </c>
      <c r="O581" t="str">
        <v>Master's Degree</v>
      </c>
    </row>
    <row r="582" spans="1:15">
      <c r="A582" s="2" t="s">
        <v>750</v>
      </c>
      <c r="B582" t="str">
        <v>Punjab</v>
      </c>
      <c r="C582" t="str">
        <f ca="1"/>
        <v>senior</v>
      </c>
      <c r="D582">
        <v>45000</v>
      </c>
      <c r="E582">
        <v>30.264919469349667</v>
      </c>
      <c r="F582" t="b">
        <v>1</v>
      </c>
      <c r="G582" t="str">
        <v>Kidney Stones</v>
      </c>
      <c r="H582" t="b">
        <v>1</v>
      </c>
      <c r="I582" t="b">
        <v>0</v>
      </c>
      <c r="J582" t="s">
        <v>1700</v>
      </c>
      <c r="K582" t="str">
        <v>North</v>
      </c>
      <c r="L582" t="str">
        <v>Startup</v>
      </c>
      <c r="M582">
        <f ca="1">VLOOKUP(combined!A:A,'Patient Demographics'!A:F,6,)</f>
        <v>58</v>
      </c>
      <c r="N582">
        <v>0</v>
      </c>
      <c r="O582" t="str">
        <v>Bachelor's Degree</v>
      </c>
    </row>
    <row r="583" spans="1:15">
      <c r="A583" s="2" t="s">
        <v>752</v>
      </c>
      <c r="B583" t="str">
        <v>West Bengal</v>
      </c>
      <c r="C583" t="str">
        <f ca="1"/>
        <v>senior</v>
      </c>
      <c r="D583">
        <v>3000</v>
      </c>
      <c r="E583">
        <v>33.310624260461118</v>
      </c>
      <c r="F583" t="b">
        <v>1</v>
      </c>
      <c r="G583" t="str">
        <v>Osteoarthritis</v>
      </c>
      <c r="H583" t="b">
        <v>1</v>
      </c>
      <c r="I583" t="b">
        <v>1</v>
      </c>
      <c r="J583" t="s">
        <v>1683</v>
      </c>
      <c r="K583" t="str">
        <v>East</v>
      </c>
      <c r="L583" t="str">
        <v>Public</v>
      </c>
      <c r="M583">
        <f ca="1">VLOOKUP(combined!A:A,'Patient Demographics'!A:F,6,)</f>
        <v>62</v>
      </c>
      <c r="N583">
        <v>0</v>
      </c>
      <c r="O583" t="str">
        <v>Bachelor's Degree</v>
      </c>
    </row>
    <row r="584" spans="1:15">
      <c r="A584" s="2" t="s">
        <v>753</v>
      </c>
      <c r="B584" t="str">
        <v>Punjab</v>
      </c>
      <c r="C584" t="str">
        <f ca="1"/>
        <v>senior</v>
      </c>
      <c r="D584">
        <v>32000</v>
      </c>
      <c r="E584">
        <v>26.455218464218323</v>
      </c>
      <c r="F584" t="b">
        <v>0</v>
      </c>
      <c r="G584" t="str">
        <v>Kidney Stones</v>
      </c>
      <c r="H584" t="b">
        <v>0</v>
      </c>
      <c r="I584" t="b">
        <v>0</v>
      </c>
      <c r="J584" t="s">
        <v>1700</v>
      </c>
      <c r="K584" t="str">
        <v>North</v>
      </c>
      <c r="L584" t="str">
        <v>Private</v>
      </c>
      <c r="M584">
        <f ca="1">VLOOKUP(combined!A:A,'Patient Demographics'!A:F,6,)</f>
        <v>58</v>
      </c>
      <c r="N584">
        <v>0</v>
      </c>
      <c r="O584" t="str">
        <v>Master's Degree</v>
      </c>
    </row>
    <row r="585" spans="1:15">
      <c r="A585" s="2" t="s">
        <v>754</v>
      </c>
      <c r="B585" t="str">
        <v>Tamil Nadu</v>
      </c>
      <c r="C585" t="str">
        <f ca="1"/>
        <v>senior</v>
      </c>
      <c r="D585">
        <v>18000</v>
      </c>
      <c r="E585">
        <v>33.961296937075481</v>
      </c>
      <c r="F585" t="b">
        <v>1</v>
      </c>
      <c r="G585" t="str">
        <v>Respiratory Infection</v>
      </c>
      <c r="H585" t="b">
        <v>1</v>
      </c>
      <c r="I585" t="b">
        <v>0</v>
      </c>
      <c r="J585" t="s">
        <v>1696</v>
      </c>
      <c r="K585" t="str">
        <v>South</v>
      </c>
      <c r="L585" t="str">
        <v>Startup</v>
      </c>
      <c r="M585">
        <f ca="1">VLOOKUP(combined!A:A,'Patient Demographics'!A:F,6,)</f>
        <v>58</v>
      </c>
      <c r="N585">
        <v>0</v>
      </c>
      <c r="O585" t="str">
        <v>Master's Degree</v>
      </c>
    </row>
    <row r="586" spans="1:15">
      <c r="A586" s="2" t="s">
        <v>755</v>
      </c>
      <c r="B586" t="str">
        <v>Tamil Nadu</v>
      </c>
      <c r="C586" t="str">
        <f ca="1"/>
        <v>Senior Adullt</v>
      </c>
      <c r="D586">
        <v>32000</v>
      </c>
      <c r="E586">
        <v>24.602076124567475</v>
      </c>
      <c r="F586" t="b">
        <v>0</v>
      </c>
      <c r="G586" t="str">
        <v>Childbirth</v>
      </c>
      <c r="H586" t="b">
        <v>0</v>
      </c>
      <c r="I586" t="b">
        <v>0</v>
      </c>
      <c r="J586" t="s">
        <v>1683</v>
      </c>
      <c r="K586" t="str">
        <v>South</v>
      </c>
      <c r="L586" t="str">
        <v>Startup</v>
      </c>
      <c r="M586">
        <f ca="1">VLOOKUP(combined!A:A,'Patient Demographics'!A:F,6,)</f>
        <v>41</v>
      </c>
      <c r="N586">
        <v>0</v>
      </c>
      <c r="O586" t="str">
        <v>Post-graduate</v>
      </c>
    </row>
    <row r="587" spans="1:15">
      <c r="A587" s="2" t="s">
        <v>756</v>
      </c>
      <c r="B587" t="str">
        <v>Gujarat</v>
      </c>
      <c r="C587" t="str">
        <f ca="1"/>
        <v>senior</v>
      </c>
      <c r="D587">
        <v>24000</v>
      </c>
      <c r="E587">
        <v>26.546938775510203</v>
      </c>
      <c r="F587" t="b">
        <v>0</v>
      </c>
      <c r="G587" t="str">
        <v>Kidney Stones</v>
      </c>
      <c r="H587" t="b">
        <v>0</v>
      </c>
      <c r="I587" t="b">
        <v>0</v>
      </c>
      <c r="J587" t="s">
        <v>1700</v>
      </c>
      <c r="K587" t="str">
        <v>West</v>
      </c>
      <c r="L587" t="str">
        <v>Startup</v>
      </c>
      <c r="M587">
        <f ca="1">VLOOKUP(combined!A:A,'Patient Demographics'!A:F,6,)</f>
        <v>48</v>
      </c>
      <c r="N587">
        <v>0</v>
      </c>
      <c r="O587" t="str">
        <v>Post-graduate</v>
      </c>
    </row>
    <row r="588" spans="1:15">
      <c r="A588" s="2" t="s">
        <v>758</v>
      </c>
      <c r="B588" t="str">
        <v>Kerala</v>
      </c>
      <c r="C588" t="str">
        <f ca="1"/>
        <v>senior</v>
      </c>
      <c r="D588">
        <v>40000</v>
      </c>
      <c r="E588">
        <v>21.402570062716546</v>
      </c>
      <c r="F588" t="b">
        <v>0</v>
      </c>
      <c r="G588" t="str">
        <v>Hypertension</v>
      </c>
      <c r="H588" t="b">
        <v>0</v>
      </c>
      <c r="I588" t="b">
        <v>0</v>
      </c>
      <c r="J588" t="s">
        <v>1696</v>
      </c>
      <c r="K588" t="str">
        <v>South</v>
      </c>
      <c r="L588" t="str">
        <v>Startup</v>
      </c>
      <c r="M588">
        <f ca="1">VLOOKUP(combined!A:A,'Patient Demographics'!A:F,6,)</f>
        <v>53</v>
      </c>
      <c r="N588">
        <v>0</v>
      </c>
      <c r="O588" t="str">
        <v>Master's Degree</v>
      </c>
    </row>
    <row r="589" spans="1:15">
      <c r="A589" s="2" t="s">
        <v>759</v>
      </c>
      <c r="B589" t="str">
        <v>Gujarat</v>
      </c>
      <c r="C589" t="str">
        <f ca="1"/>
        <v>Young Adults</v>
      </c>
      <c r="D589">
        <v>18000</v>
      </c>
      <c r="E589">
        <v>22.375679950619187</v>
      </c>
      <c r="F589" t="b">
        <v>0</v>
      </c>
      <c r="G589" t="str">
        <v>Prostate Cancer</v>
      </c>
      <c r="H589" t="b">
        <v>0</v>
      </c>
      <c r="I589" t="b">
        <v>0</v>
      </c>
      <c r="J589" t="s">
        <v>1685</v>
      </c>
      <c r="K589" t="str">
        <v>West</v>
      </c>
      <c r="L589" t="str">
        <v>Startup</v>
      </c>
      <c r="M589">
        <f ca="1">VLOOKUP(combined!A:A,'Patient Demographics'!A:F,6,)</f>
        <v>33</v>
      </c>
      <c r="N589">
        <v>0</v>
      </c>
      <c r="O589" t="str">
        <v>Bachelor's Degree</v>
      </c>
    </row>
    <row r="590" spans="1:15">
      <c r="A590" s="2" t="s">
        <v>760</v>
      </c>
      <c r="B590" t="str">
        <v>Tamil Nadu</v>
      </c>
      <c r="C590" t="str">
        <f ca="1"/>
        <v>senior</v>
      </c>
      <c r="D590">
        <v>800</v>
      </c>
      <c r="E590">
        <v>31.164138657834318</v>
      </c>
      <c r="F590" t="b">
        <v>1</v>
      </c>
      <c r="G590" t="str">
        <v>Appendicitis</v>
      </c>
      <c r="H590" t="b">
        <v>1</v>
      </c>
      <c r="I590" t="b">
        <v>1</v>
      </c>
      <c r="J590" t="s">
        <v>1685</v>
      </c>
      <c r="K590" t="str">
        <v>South</v>
      </c>
      <c r="L590" t="str">
        <v>Public</v>
      </c>
      <c r="M590">
        <f ca="1">VLOOKUP(combined!A:A,'Patient Demographics'!A:F,6,)</f>
        <v>58</v>
      </c>
      <c r="N590">
        <v>0</v>
      </c>
      <c r="O590" t="str">
        <v>Master's Degree</v>
      </c>
    </row>
    <row r="591" spans="1:15">
      <c r="A591" s="2" t="s">
        <v>761</v>
      </c>
      <c r="B591" t="str">
        <v>West Bengal</v>
      </c>
      <c r="C591" t="str">
        <f ca="1"/>
        <v>senior</v>
      </c>
      <c r="D591">
        <v>3000</v>
      </c>
      <c r="E591">
        <v>26.462045967944352</v>
      </c>
      <c r="F591" t="b">
        <v>0</v>
      </c>
      <c r="G591" t="str">
        <v>Cancer</v>
      </c>
      <c r="H591" t="b">
        <v>0</v>
      </c>
      <c r="I591" t="b">
        <v>0</v>
      </c>
      <c r="J591" t="s">
        <v>1679</v>
      </c>
      <c r="K591" t="str">
        <v>East</v>
      </c>
      <c r="L591" t="str">
        <v>Startup</v>
      </c>
      <c r="M591">
        <f ca="1">VLOOKUP(combined!A:A,'Patient Demographics'!A:F,6,)</f>
        <v>62</v>
      </c>
      <c r="N591">
        <v>0</v>
      </c>
      <c r="O591" t="str">
        <v>Bachelor's Degree</v>
      </c>
    </row>
    <row r="592" spans="1:15">
      <c r="A592" s="2" t="s">
        <v>762</v>
      </c>
      <c r="B592" t="str">
        <v>Uttar Pradesh</v>
      </c>
      <c r="C592" t="e">
        <f ca="1"/>
        <v>#N/A</v>
      </c>
      <c r="D592">
        <v>40000</v>
      </c>
      <c r="E592">
        <v>26.748614958448751</v>
      </c>
      <c r="F592" t="b">
        <v>0</v>
      </c>
      <c r="G592" t="str">
        <v>Hypertension</v>
      </c>
      <c r="H592" t="b">
        <v>0</v>
      </c>
      <c r="I592" t="b">
        <v>0</v>
      </c>
      <c r="J592" t="s">
        <v>1683</v>
      </c>
      <c r="K592" t="str">
        <v>North</v>
      </c>
      <c r="L592" t="str">
        <v>Startup</v>
      </c>
      <c r="M592">
        <f ca="1">VLOOKUP(combined!A:A,'Patient Demographics'!A:F,6,)</f>
        <v>88</v>
      </c>
      <c r="N592">
        <v>0</v>
      </c>
      <c r="O592" t="str">
        <v>Master's Degree</v>
      </c>
    </row>
    <row r="593" spans="1:15">
      <c r="A593" s="2" t="s">
        <v>763</v>
      </c>
      <c r="B593" t="str">
        <v>Kerala</v>
      </c>
      <c r="C593" t="str">
        <f ca="1"/>
        <v>Senior Adullt</v>
      </c>
      <c r="D593">
        <v>800</v>
      </c>
      <c r="E593">
        <v>32.419217687074834</v>
      </c>
      <c r="F593" t="b">
        <v>1</v>
      </c>
      <c r="G593" t="str">
        <v>Stroke</v>
      </c>
      <c r="H593" t="b">
        <v>0</v>
      </c>
      <c r="I593" t="b">
        <v>1</v>
      </c>
      <c r="J593" t="s">
        <v>1685</v>
      </c>
      <c r="K593" t="str">
        <v>South</v>
      </c>
      <c r="L593" t="str">
        <v>Public</v>
      </c>
      <c r="M593">
        <f ca="1">VLOOKUP(combined!A:A,'Patient Demographics'!A:F,6,)</f>
        <v>38</v>
      </c>
      <c r="N593">
        <v>0</v>
      </c>
      <c r="O593" t="str">
        <v>PhD</v>
      </c>
    </row>
    <row r="594" spans="1:15">
      <c r="A594" s="2" t="s">
        <v>764</v>
      </c>
      <c r="B594" t="str">
        <v>Gujarat</v>
      </c>
      <c r="C594" t="str">
        <f ca="1"/>
        <v>senior</v>
      </c>
      <c r="D594">
        <v>40000</v>
      </c>
      <c r="E594">
        <v>28.826177285318558</v>
      </c>
      <c r="F594" t="b">
        <v>1</v>
      </c>
      <c r="G594" t="str">
        <v>Respiratory Infection</v>
      </c>
      <c r="H594" t="b">
        <v>1</v>
      </c>
      <c r="I594" t="b">
        <v>1</v>
      </c>
      <c r="J594" t="s">
        <v>1700</v>
      </c>
      <c r="K594" t="str">
        <v>West</v>
      </c>
      <c r="L594" t="str">
        <v>Public</v>
      </c>
      <c r="M594">
        <f ca="1">VLOOKUP(combined!A:A,'Patient Demographics'!A:F,6,)</f>
        <v>53</v>
      </c>
      <c r="N594">
        <v>0</v>
      </c>
      <c r="O594" t="str">
        <v>Master's Degree</v>
      </c>
    </row>
    <row r="595" spans="1:15">
      <c r="A595" s="2" t="s">
        <v>765</v>
      </c>
      <c r="B595" t="str">
        <v>Kerala</v>
      </c>
      <c r="C595" t="str">
        <f ca="1"/>
        <v>Senior Adullt</v>
      </c>
      <c r="D595">
        <v>100</v>
      </c>
      <c r="E595">
        <v>20.930612244897958</v>
      </c>
      <c r="F595" t="b">
        <v>0</v>
      </c>
      <c r="G595" t="str">
        <v>Cancer</v>
      </c>
      <c r="H595" t="b">
        <v>0</v>
      </c>
      <c r="I595" t="b">
        <v>0</v>
      </c>
      <c r="J595" t="s">
        <v>1797</v>
      </c>
      <c r="K595" t="str">
        <v>South</v>
      </c>
      <c r="L595" t="str">
        <v>Public</v>
      </c>
      <c r="M595">
        <f ca="1">VLOOKUP(combined!A:A,'Patient Demographics'!A:F,6,)</f>
        <v>38</v>
      </c>
      <c r="N595">
        <v>0</v>
      </c>
      <c r="O595" t="str">
        <v>Master's Degree</v>
      </c>
    </row>
    <row r="596" spans="1:15">
      <c r="A596" s="2" t="s">
        <v>767</v>
      </c>
      <c r="B596" t="str">
        <v>Karnataka</v>
      </c>
      <c r="C596" t="str">
        <f ca="1"/>
        <v>Young Adults</v>
      </c>
      <c r="D596">
        <v>800</v>
      </c>
      <c r="E596">
        <v>33.828124999999993</v>
      </c>
      <c r="F596" t="b">
        <v>1</v>
      </c>
      <c r="G596" t="str">
        <v>Childbirth</v>
      </c>
      <c r="H596" t="b">
        <v>0</v>
      </c>
      <c r="I596" t="b">
        <v>1</v>
      </c>
      <c r="J596" t="s">
        <v>1679</v>
      </c>
      <c r="K596" t="str">
        <v>South</v>
      </c>
      <c r="L596" t="str">
        <v>Startup</v>
      </c>
      <c r="M596">
        <f ca="1">VLOOKUP(combined!A:A,'Patient Demographics'!A:F,6,)</f>
        <v>32</v>
      </c>
      <c r="N596">
        <v>0</v>
      </c>
      <c r="O596" t="str">
        <v>Master's Degree</v>
      </c>
    </row>
    <row r="597" spans="1:15">
      <c r="A597" s="2" t="s">
        <v>768</v>
      </c>
      <c r="B597" t="str">
        <v>Punjab</v>
      </c>
      <c r="C597" t="str">
        <f ca="1"/>
        <v>Senior Adullt</v>
      </c>
      <c r="D597">
        <v>100</v>
      </c>
      <c r="E597">
        <v>33.070004445812394</v>
      </c>
      <c r="F597" t="b">
        <v>1</v>
      </c>
      <c r="G597" t="str">
        <v>Respiratory Infection</v>
      </c>
      <c r="H597" t="b">
        <v>1</v>
      </c>
      <c r="I597" t="b">
        <v>0</v>
      </c>
      <c r="J597" t="s">
        <v>1797</v>
      </c>
      <c r="K597" t="str">
        <v>North</v>
      </c>
      <c r="L597" t="str">
        <v>Public</v>
      </c>
      <c r="M597">
        <f ca="1">VLOOKUP(combined!A:A,'Patient Demographics'!A:F,6,)</f>
        <v>41</v>
      </c>
      <c r="N597">
        <v>0</v>
      </c>
      <c r="O597" t="str">
        <v>PhD</v>
      </c>
    </row>
    <row r="598" spans="1:15">
      <c r="A598" s="2" t="s">
        <v>769</v>
      </c>
      <c r="B598" t="str">
        <v>Gujarat</v>
      </c>
      <c r="C598" t="str">
        <f ca="1"/>
        <v>senior</v>
      </c>
      <c r="D598">
        <v>45000</v>
      </c>
      <c r="E598">
        <v>31.816893424036284</v>
      </c>
      <c r="F598" t="b">
        <v>1</v>
      </c>
      <c r="G598" t="str">
        <v>Osteoarthritis</v>
      </c>
      <c r="H598" t="b">
        <v>1</v>
      </c>
      <c r="I598" t="b">
        <v>0</v>
      </c>
      <c r="J598" t="s">
        <v>1685</v>
      </c>
      <c r="K598" t="str">
        <v>West</v>
      </c>
      <c r="L598" t="str">
        <v>Public</v>
      </c>
      <c r="M598">
        <f ca="1">VLOOKUP(combined!A:A,'Patient Demographics'!A:F,6,)</f>
        <v>48</v>
      </c>
      <c r="N598">
        <v>0</v>
      </c>
      <c r="O598" t="str">
        <v>Master's Degree</v>
      </c>
    </row>
    <row r="599" spans="1:15">
      <c r="A599" s="2" t="s">
        <v>770</v>
      </c>
      <c r="B599" t="str">
        <v>Punjab</v>
      </c>
      <c r="C599" t="str">
        <f ca="1"/>
        <v>Young Adults</v>
      </c>
      <c r="D599">
        <v>240000</v>
      </c>
      <c r="E599">
        <v>33.398437499999993</v>
      </c>
      <c r="F599" t="b">
        <v>1</v>
      </c>
      <c r="G599" t="str">
        <v>Hypertension</v>
      </c>
      <c r="H599" t="b">
        <v>1</v>
      </c>
      <c r="I599" t="b">
        <v>0</v>
      </c>
      <c r="J599" t="s">
        <v>1696</v>
      </c>
      <c r="K599" t="str">
        <v>North</v>
      </c>
      <c r="L599" t="str">
        <v>Startup</v>
      </c>
      <c r="M599">
        <f ca="1">VLOOKUP(combined!A:A,'Patient Demographics'!A:F,6,)</f>
        <v>32</v>
      </c>
      <c r="N599">
        <v>0</v>
      </c>
      <c r="O599" t="str">
        <v>Master's Degree</v>
      </c>
    </row>
    <row r="600" spans="1:15">
      <c r="A600" s="2" t="s">
        <v>771</v>
      </c>
      <c r="B600" t="str">
        <v>Gujarat</v>
      </c>
      <c r="C600" t="str">
        <f ca="1"/>
        <v>senior</v>
      </c>
      <c r="D600">
        <v>21000</v>
      </c>
      <c r="E600">
        <v>23.460737656157054</v>
      </c>
      <c r="F600" t="b">
        <v>0</v>
      </c>
      <c r="G600" t="str">
        <v>Osteoarthritis</v>
      </c>
      <c r="H600" t="b">
        <v>0</v>
      </c>
      <c r="I600" t="b">
        <v>0</v>
      </c>
      <c r="J600" t="s">
        <v>1700</v>
      </c>
      <c r="K600" t="str">
        <v>West</v>
      </c>
      <c r="L600" t="str">
        <v>Private</v>
      </c>
      <c r="M600">
        <f ca="1">VLOOKUP(combined!A:A,'Patient Demographics'!A:F,6,)</f>
        <v>48</v>
      </c>
      <c r="N600">
        <v>0</v>
      </c>
      <c r="O600" t="str">
        <v>Bachelor's Degree</v>
      </c>
    </row>
    <row r="601" spans="1:15">
      <c r="A601" s="2" t="s">
        <v>772</v>
      </c>
      <c r="B601" t="str">
        <v>Maharashtra</v>
      </c>
      <c r="C601" t="str">
        <f ca="1"/>
        <v>senior</v>
      </c>
      <c r="D601">
        <v>18000</v>
      </c>
      <c r="E601">
        <v>31.645569620253159</v>
      </c>
      <c r="F601" t="b">
        <v>1</v>
      </c>
      <c r="G601" t="str">
        <v>Heart Disease</v>
      </c>
      <c r="H601" t="b">
        <v>1</v>
      </c>
      <c r="I601" t="b">
        <v>0</v>
      </c>
      <c r="J601" t="s">
        <v>1696</v>
      </c>
      <c r="K601" t="str">
        <v>West</v>
      </c>
      <c r="L601" t="str">
        <v>None</v>
      </c>
      <c r="M601">
        <f ca="1">VLOOKUP(combined!A:A,'Patient Demographics'!A:F,6,)</f>
        <v>62</v>
      </c>
      <c r="N601">
        <v>0</v>
      </c>
      <c r="O601" t="str">
        <v>High School</v>
      </c>
    </row>
    <row r="602" spans="1:15">
      <c r="A602" s="2" t="s">
        <v>773</v>
      </c>
      <c r="B602" t="str">
        <v>Punjab</v>
      </c>
      <c r="C602" t="str">
        <f ca="1"/>
        <v>Young Adults</v>
      </c>
      <c r="D602">
        <v>4000</v>
      </c>
      <c r="E602">
        <v>34.861583596017603</v>
      </c>
      <c r="F602" t="b">
        <v>1</v>
      </c>
      <c r="G602" t="str">
        <v>Childbirth</v>
      </c>
      <c r="H602" t="b">
        <v>0</v>
      </c>
      <c r="I602" t="b">
        <v>1</v>
      </c>
      <c r="J602" t="s">
        <v>1685</v>
      </c>
      <c r="K602" t="str">
        <v>North</v>
      </c>
      <c r="L602" t="str">
        <v>Public</v>
      </c>
      <c r="M602">
        <f ca="1">VLOOKUP(combined!A:A,'Patient Demographics'!A:F,6,)</f>
        <v>33</v>
      </c>
      <c r="N602">
        <v>0</v>
      </c>
      <c r="O602" t="str">
        <v>PhD</v>
      </c>
    </row>
    <row r="603" spans="1:15">
      <c r="A603" s="2" t="s">
        <v>774</v>
      </c>
      <c r="B603" t="str">
        <v>Punjab</v>
      </c>
      <c r="C603" t="str">
        <f ca="1"/>
        <v>senior</v>
      </c>
      <c r="D603">
        <v>100</v>
      </c>
      <c r="E603">
        <v>21.462833934386051</v>
      </c>
      <c r="F603" t="b">
        <v>0</v>
      </c>
      <c r="G603" t="str">
        <v>Appendicitis</v>
      </c>
      <c r="H603" t="b">
        <v>0</v>
      </c>
      <c r="I603" t="b">
        <v>0</v>
      </c>
      <c r="J603" t="s">
        <v>1700</v>
      </c>
      <c r="K603" t="str">
        <v>North</v>
      </c>
      <c r="L603" t="str">
        <v>Private</v>
      </c>
      <c r="M603">
        <f ca="1">VLOOKUP(combined!A:A,'Patient Demographics'!A:F,6,)</f>
        <v>53</v>
      </c>
      <c r="N603">
        <v>0</v>
      </c>
      <c r="O603" t="str">
        <v>PhD</v>
      </c>
    </row>
    <row r="604" spans="1:15">
      <c r="A604" s="2" t="s">
        <v>776</v>
      </c>
      <c r="B604" t="str">
        <v>Karnataka</v>
      </c>
      <c r="C604" t="str">
        <f ca="1"/>
        <v>Young Adults</v>
      </c>
      <c r="D604">
        <v>800</v>
      </c>
      <c r="E604">
        <v>31.651552816778128</v>
      </c>
      <c r="F604" t="b">
        <v>1</v>
      </c>
      <c r="G604" t="str">
        <v>Heart Attack</v>
      </c>
      <c r="H604" t="b">
        <v>1</v>
      </c>
      <c r="I604" t="b">
        <v>1</v>
      </c>
      <c r="J604" t="s">
        <v>1797</v>
      </c>
      <c r="K604" t="str">
        <v>South</v>
      </c>
      <c r="L604" t="str">
        <v>Public</v>
      </c>
      <c r="M604">
        <f ca="1">VLOOKUP(combined!A:A,'Patient Demographics'!A:F,6,)</f>
        <v>34</v>
      </c>
      <c r="N604">
        <v>0</v>
      </c>
      <c r="O604" t="str">
        <v>Master's Degree</v>
      </c>
    </row>
    <row r="605" spans="1:15">
      <c r="A605" s="2" t="s">
        <v>777</v>
      </c>
      <c r="B605" t="str">
        <v>Karnataka</v>
      </c>
      <c r="C605" t="str">
        <f ca="1"/>
        <v>senior</v>
      </c>
      <c r="D605">
        <v>200000</v>
      </c>
      <c r="E605">
        <v>28.316808765093938</v>
      </c>
      <c r="F605" t="b">
        <v>1</v>
      </c>
      <c r="G605" t="str">
        <v>Respiratory Infection</v>
      </c>
      <c r="H605" t="b">
        <v>1</v>
      </c>
      <c r="I605" t="b">
        <v>1</v>
      </c>
      <c r="J605" t="s">
        <v>1685</v>
      </c>
      <c r="K605" t="str">
        <v>South</v>
      </c>
      <c r="L605" t="str">
        <v>Public</v>
      </c>
      <c r="M605">
        <f ca="1">VLOOKUP(combined!A:A,'Patient Demographics'!A:F,6,)</f>
        <v>48</v>
      </c>
      <c r="N605">
        <v>0</v>
      </c>
      <c r="O605" t="str">
        <v>School</v>
      </c>
    </row>
    <row r="606" spans="1:15">
      <c r="A606" s="2" t="s">
        <v>779</v>
      </c>
      <c r="B606" t="str">
        <v>Punjab</v>
      </c>
      <c r="C606" t="str">
        <f ca="1"/>
        <v>senior</v>
      </c>
      <c r="D606">
        <v>90000</v>
      </c>
      <c r="E606">
        <v>26.9281795690057</v>
      </c>
      <c r="F606" t="b">
        <v>0</v>
      </c>
      <c r="G606" t="str">
        <v>Fractured Arm</v>
      </c>
      <c r="H606" t="b">
        <v>0</v>
      </c>
      <c r="I606" t="b">
        <v>0</v>
      </c>
      <c r="J606" t="s">
        <v>1696</v>
      </c>
      <c r="K606" t="str">
        <v>North</v>
      </c>
      <c r="L606" t="str">
        <v>Public</v>
      </c>
      <c r="M606">
        <f ca="1">VLOOKUP(combined!A:A,'Patient Demographics'!A:F,6,)</f>
        <v>58</v>
      </c>
      <c r="N606">
        <v>0</v>
      </c>
      <c r="O606" t="str">
        <v>Bachelor's Degree</v>
      </c>
    </row>
    <row r="607" spans="1:15">
      <c r="A607" s="2" t="s">
        <v>780</v>
      </c>
      <c r="B607" t="str">
        <v>Maharashtra</v>
      </c>
      <c r="C607" t="str">
        <f ca="1"/>
        <v>senior</v>
      </c>
      <c r="D607">
        <v>200000</v>
      </c>
      <c r="E607">
        <v>22.754312908982754</v>
      </c>
      <c r="F607" t="b">
        <v>0</v>
      </c>
      <c r="G607" t="str">
        <v>Diabetes</v>
      </c>
      <c r="H607" t="b">
        <v>0</v>
      </c>
      <c r="I607" t="b">
        <v>0</v>
      </c>
      <c r="J607" t="s">
        <v>1797</v>
      </c>
      <c r="K607" t="str">
        <v>West</v>
      </c>
      <c r="L607" t="str">
        <v>Startup</v>
      </c>
      <c r="M607">
        <f ca="1">VLOOKUP(combined!A:A,'Patient Demographics'!A:F,6,)</f>
        <v>48</v>
      </c>
      <c r="N607">
        <v>0</v>
      </c>
      <c r="O607" t="str">
        <v>Master's Degree</v>
      </c>
    </row>
    <row r="608" spans="1:15">
      <c r="A608" s="2" t="s">
        <v>781</v>
      </c>
      <c r="B608" t="str">
        <v>Tamil Nadu</v>
      </c>
      <c r="C608" t="str">
        <f ca="1"/>
        <v>senior</v>
      </c>
      <c r="D608">
        <v>500</v>
      </c>
      <c r="E608">
        <v>28.996539792387544</v>
      </c>
      <c r="F608" t="b">
        <v>1</v>
      </c>
      <c r="G608" t="str">
        <v>Respiratory Infection</v>
      </c>
      <c r="H608" t="b">
        <v>1</v>
      </c>
      <c r="I608" t="b">
        <v>0</v>
      </c>
      <c r="J608" t="s">
        <v>1797</v>
      </c>
      <c r="K608" t="str">
        <v>South</v>
      </c>
      <c r="L608" t="str">
        <v>Startup</v>
      </c>
      <c r="M608">
        <f ca="1">VLOOKUP(combined!A:A,'Patient Demographics'!A:F,6,)</f>
        <v>48</v>
      </c>
      <c r="N608">
        <v>0</v>
      </c>
      <c r="O608" t="str">
        <v>Master's Degree</v>
      </c>
    </row>
    <row r="609" spans="1:15">
      <c r="A609" s="2" t="s">
        <v>782</v>
      </c>
      <c r="B609" t="str">
        <v>Kerala</v>
      </c>
      <c r="C609" t="str">
        <f ca="1"/>
        <v>Super Adults</v>
      </c>
      <c r="D609">
        <v>21000</v>
      </c>
      <c r="E609">
        <v>29.832766439909303</v>
      </c>
      <c r="F609" t="b">
        <v>1</v>
      </c>
      <c r="G609" t="str">
        <v>Respiratory Infection</v>
      </c>
      <c r="H609" t="b">
        <v>1</v>
      </c>
      <c r="I609" t="b">
        <v>0</v>
      </c>
      <c r="J609" t="s">
        <v>1700</v>
      </c>
      <c r="K609" t="str">
        <v>South</v>
      </c>
      <c r="L609" t="str">
        <v>Startup</v>
      </c>
      <c r="M609">
        <f ca="1">VLOOKUP(combined!A:A,'Patient Demographics'!A:F,6,)</f>
        <v>73</v>
      </c>
      <c r="N609">
        <v>0</v>
      </c>
      <c r="O609" t="str">
        <v>Master's Degree</v>
      </c>
    </row>
    <row r="610" spans="1:15">
      <c r="A610" s="2" t="s">
        <v>783</v>
      </c>
      <c r="B610" t="str">
        <v>Maharashtra</v>
      </c>
      <c r="C610" t="str">
        <f ca="1"/>
        <v>Senior Adullt</v>
      </c>
      <c r="D610">
        <v>45000</v>
      </c>
      <c r="E610">
        <v>25.665030991735538</v>
      </c>
      <c r="F610" t="b">
        <v>0</v>
      </c>
      <c r="G610" t="str">
        <v>Prostate Cancer</v>
      </c>
      <c r="H610" t="b">
        <v>0</v>
      </c>
      <c r="I610" t="b">
        <v>0</v>
      </c>
      <c r="J610" t="s">
        <v>1685</v>
      </c>
      <c r="K610" t="str">
        <v>West</v>
      </c>
      <c r="L610" t="str">
        <v>Startup</v>
      </c>
      <c r="M610">
        <f ca="1">VLOOKUP(combined!A:A,'Patient Demographics'!A:F,6,)</f>
        <v>38</v>
      </c>
      <c r="N610">
        <v>0</v>
      </c>
      <c r="O610" t="str">
        <v>Bachelor's Degree</v>
      </c>
    </row>
    <row r="611" spans="1:15">
      <c r="A611" s="2" t="s">
        <v>784</v>
      </c>
      <c r="B611" t="str">
        <v>Tamil Nadu</v>
      </c>
      <c r="C611" t="str">
        <f ca="1"/>
        <v>Senior Adullt</v>
      </c>
      <c r="D611">
        <v>45000</v>
      </c>
      <c r="E611">
        <v>23.63120276324339</v>
      </c>
      <c r="F611" t="b">
        <v>0</v>
      </c>
      <c r="G611" t="str">
        <v>Childbirth</v>
      </c>
      <c r="H611" t="b">
        <v>0</v>
      </c>
      <c r="I611" t="b">
        <v>0</v>
      </c>
      <c r="J611" t="s">
        <v>1797</v>
      </c>
      <c r="K611" t="str">
        <v>South</v>
      </c>
      <c r="L611" t="str">
        <v>Startup</v>
      </c>
      <c r="M611">
        <f ca="1">VLOOKUP(combined!A:A,'Patient Demographics'!A:F,6,)</f>
        <v>38</v>
      </c>
      <c r="N611">
        <v>0</v>
      </c>
      <c r="O611" t="str">
        <v>Bachelor's Degree</v>
      </c>
    </row>
    <row r="612" spans="1:15">
      <c r="A612" s="2" t="s">
        <v>785</v>
      </c>
      <c r="B612" t="str">
        <v>Gujarat</v>
      </c>
      <c r="C612" t="str">
        <f ca="1"/>
        <v>Senior Adullt</v>
      </c>
      <c r="D612">
        <v>100</v>
      </c>
      <c r="E612">
        <v>31.207133058984908</v>
      </c>
      <c r="F612" t="b">
        <v>1</v>
      </c>
      <c r="G612" t="str">
        <v>Respiratory Infection</v>
      </c>
      <c r="H612" t="b">
        <v>1</v>
      </c>
      <c r="I612" t="b">
        <v>0</v>
      </c>
      <c r="J612" t="s">
        <v>1679</v>
      </c>
      <c r="K612" t="str">
        <v>West</v>
      </c>
      <c r="L612" t="str">
        <v>Startup</v>
      </c>
      <c r="M612">
        <f ca="1">VLOOKUP(combined!A:A,'Patient Demographics'!A:F,6,)</f>
        <v>38</v>
      </c>
      <c r="N612">
        <v>0</v>
      </c>
      <c r="O612" t="str">
        <v>Master's Degree</v>
      </c>
    </row>
    <row r="613" spans="1:15">
      <c r="A613" s="2" t="s">
        <v>786</v>
      </c>
      <c r="B613" t="str">
        <v>Karnataka</v>
      </c>
      <c r="C613" t="str">
        <f ca="1"/>
        <v>Senior Adullt</v>
      </c>
      <c r="D613">
        <v>45000</v>
      </c>
      <c r="E613">
        <v>26.385557379118797</v>
      </c>
      <c r="F613" t="b">
        <v>0</v>
      </c>
      <c r="G613" t="str">
        <v>Fractured Leg</v>
      </c>
      <c r="H613" t="b">
        <v>0</v>
      </c>
      <c r="I613" t="b">
        <v>0</v>
      </c>
      <c r="J613" t="s">
        <v>1696</v>
      </c>
      <c r="K613" t="str">
        <v>South</v>
      </c>
      <c r="L613" t="str">
        <v>Private</v>
      </c>
      <c r="M613">
        <f ca="1">VLOOKUP(combined!A:A,'Patient Demographics'!A:F,6,)</f>
        <v>38</v>
      </c>
      <c r="N613">
        <v>0</v>
      </c>
      <c r="O613" t="str">
        <v>Bachelor's Degree</v>
      </c>
    </row>
    <row r="614" spans="1:15">
      <c r="A614" s="2" t="s">
        <v>788</v>
      </c>
      <c r="B614" t="str">
        <v>Punjab</v>
      </c>
      <c r="C614" t="str">
        <f ca="1"/>
        <v>senior</v>
      </c>
      <c r="D614">
        <v>75000</v>
      </c>
      <c r="E614">
        <v>29.250679540752156</v>
      </c>
      <c r="F614" t="b">
        <v>1</v>
      </c>
      <c r="G614" t="str">
        <v>Heart Disease</v>
      </c>
      <c r="H614" t="b">
        <v>1</v>
      </c>
      <c r="I614" t="b">
        <v>0</v>
      </c>
      <c r="J614" t="s">
        <v>1700</v>
      </c>
      <c r="K614" t="str">
        <v>North</v>
      </c>
      <c r="L614" t="str">
        <v>Public</v>
      </c>
      <c r="M614">
        <f ca="1">VLOOKUP(combined!A:A,'Patient Demographics'!A:F,6,)</f>
        <v>53</v>
      </c>
      <c r="N614">
        <v>0</v>
      </c>
      <c r="O614" t="str">
        <v>Master's Degree</v>
      </c>
    </row>
    <row r="615" spans="1:15">
      <c r="A615" s="2" t="s">
        <v>790</v>
      </c>
      <c r="B615" t="str">
        <v>Karnataka</v>
      </c>
      <c r="C615" t="str">
        <f ca="1"/>
        <v>senior</v>
      </c>
      <c r="D615">
        <v>24000</v>
      </c>
      <c r="E615">
        <v>26.662049861495845</v>
      </c>
      <c r="F615" t="b">
        <v>0</v>
      </c>
      <c r="G615" t="str">
        <v>Diabetes</v>
      </c>
      <c r="H615" t="b">
        <v>0</v>
      </c>
      <c r="I615" t="b">
        <v>0</v>
      </c>
      <c r="J615" t="s">
        <v>1797</v>
      </c>
      <c r="K615" t="str">
        <v>South</v>
      </c>
      <c r="L615" t="str">
        <v>Startup</v>
      </c>
      <c r="M615">
        <f ca="1">VLOOKUP(combined!A:A,'Patient Demographics'!A:F,6,)</f>
        <v>54</v>
      </c>
      <c r="N615">
        <v>0</v>
      </c>
      <c r="O615" t="str">
        <v>Master's Degree</v>
      </c>
    </row>
    <row r="616" spans="1:15">
      <c r="A616" s="2" t="s">
        <v>791</v>
      </c>
      <c r="B616" t="str">
        <v>Uttar Pradesh</v>
      </c>
      <c r="C616" t="str">
        <f ca="1"/>
        <v>senior</v>
      </c>
      <c r="D616">
        <v>40000</v>
      </c>
      <c r="E616">
        <v>23.823047879982624</v>
      </c>
      <c r="F616" t="b">
        <v>0</v>
      </c>
      <c r="G616" t="str">
        <v>Diabetes</v>
      </c>
      <c r="H616" t="b">
        <v>0</v>
      </c>
      <c r="I616" t="b">
        <v>0</v>
      </c>
      <c r="J616" t="s">
        <v>1685</v>
      </c>
      <c r="K616" t="str">
        <v>North</v>
      </c>
      <c r="L616" t="str">
        <v>Startup</v>
      </c>
      <c r="M616">
        <f ca="1">VLOOKUP(combined!A:A,'Patient Demographics'!A:F,6,)</f>
        <v>48</v>
      </c>
      <c r="N616">
        <v>0</v>
      </c>
      <c r="O616" t="str">
        <v>Bachelor's Degree</v>
      </c>
    </row>
    <row r="617" spans="1:15">
      <c r="A617" s="2" t="s">
        <v>792</v>
      </c>
      <c r="B617" t="str">
        <v>Gujarat</v>
      </c>
      <c r="C617" t="str">
        <f ca="1"/>
        <v>Young Adults</v>
      </c>
      <c r="D617">
        <v>40000</v>
      </c>
      <c r="E617">
        <v>29.134948096885818</v>
      </c>
      <c r="F617" t="b">
        <v>1</v>
      </c>
      <c r="G617" t="str">
        <v>Fractured Arm</v>
      </c>
      <c r="H617" t="b">
        <v>0</v>
      </c>
      <c r="I617" t="b">
        <v>1</v>
      </c>
      <c r="J617" t="s">
        <v>1683</v>
      </c>
      <c r="K617" t="str">
        <v>West</v>
      </c>
      <c r="L617" t="str">
        <v>Public</v>
      </c>
      <c r="M617">
        <f ca="1">VLOOKUP(combined!A:A,'Patient Demographics'!A:F,6,)</f>
        <v>33</v>
      </c>
      <c r="N617">
        <v>0</v>
      </c>
      <c r="O617" t="str">
        <v>Bachelor's Degree</v>
      </c>
    </row>
    <row r="618" spans="1:15">
      <c r="A618" s="2" t="s">
        <v>793</v>
      </c>
      <c r="B618" t="str">
        <v>Karnataka</v>
      </c>
      <c r="C618" t="str">
        <f ca="1"/>
        <v>Senior Adullt</v>
      </c>
      <c r="D618">
        <v>45000</v>
      </c>
      <c r="E618">
        <v>25.245389649018449</v>
      </c>
      <c r="F618" t="b">
        <v>0</v>
      </c>
      <c r="G618" t="str">
        <v>Cancer</v>
      </c>
      <c r="H618" t="b">
        <v>0</v>
      </c>
      <c r="I618" t="b">
        <v>0</v>
      </c>
      <c r="J618" t="s">
        <v>1683</v>
      </c>
      <c r="K618" t="str">
        <v>South</v>
      </c>
      <c r="L618" t="str">
        <v>Private</v>
      </c>
      <c r="M618">
        <f ca="1">VLOOKUP(combined!A:A,'Patient Demographics'!A:F,6,)</f>
        <v>42</v>
      </c>
      <c r="N618">
        <v>0</v>
      </c>
      <c r="O618" t="str">
        <v>Post-graduate</v>
      </c>
    </row>
    <row r="619" spans="1:15">
      <c r="A619" s="2" t="s">
        <v>794</v>
      </c>
      <c r="B619" t="str">
        <v>Karnataka</v>
      </c>
      <c r="C619" t="str">
        <f ca="1"/>
        <v>Senior Adullt</v>
      </c>
      <c r="D619">
        <v>3000</v>
      </c>
      <c r="E619">
        <v>31.588613406795229</v>
      </c>
      <c r="F619" t="b">
        <v>1</v>
      </c>
      <c r="G619" t="str">
        <v>Heart Attack</v>
      </c>
      <c r="H619" t="b">
        <v>1</v>
      </c>
      <c r="I619" t="b">
        <v>1</v>
      </c>
      <c r="J619" t="s">
        <v>1683</v>
      </c>
      <c r="K619" t="str">
        <v>South</v>
      </c>
      <c r="L619" t="str">
        <v>Startup</v>
      </c>
      <c r="M619">
        <f ca="1">VLOOKUP(combined!A:A,'Patient Demographics'!A:F,6,)</f>
        <v>45</v>
      </c>
      <c r="N619">
        <v>0</v>
      </c>
      <c r="O619" t="str">
        <v>Master's Degree</v>
      </c>
    </row>
    <row r="620" spans="1:15">
      <c r="A620" s="2" t="s">
        <v>795</v>
      </c>
      <c r="B620" t="str">
        <v>Maharashtra</v>
      </c>
      <c r="C620" t="str">
        <f ca="1"/>
        <v>Young Adults</v>
      </c>
      <c r="D620">
        <v>90000</v>
      </c>
      <c r="E620">
        <v>24.916255786819228</v>
      </c>
      <c r="F620" t="b">
        <v>0</v>
      </c>
      <c r="G620" t="str">
        <v>Prostate Cancer</v>
      </c>
      <c r="H620" t="b">
        <v>0</v>
      </c>
      <c r="I620" t="b">
        <v>0</v>
      </c>
      <c r="J620" t="s">
        <v>1683</v>
      </c>
      <c r="K620" t="str">
        <v>West</v>
      </c>
      <c r="L620" t="str">
        <v>Private</v>
      </c>
      <c r="M620">
        <f ca="1">VLOOKUP(combined!A:A,'Patient Demographics'!A:F,6,)</f>
        <v>33</v>
      </c>
      <c r="N620">
        <v>0</v>
      </c>
      <c r="O620" t="str">
        <v>Bachelor's Degree</v>
      </c>
    </row>
    <row r="621" spans="1:15">
      <c r="A621" s="2" t="s">
        <v>796</v>
      </c>
      <c r="B621" t="str">
        <v>Punjab</v>
      </c>
      <c r="C621" t="str">
        <f ca="1"/>
        <v>Young Adults</v>
      </c>
      <c r="D621">
        <v>30000</v>
      </c>
      <c r="E621">
        <v>23.086803677663603</v>
      </c>
      <c r="F621" t="b">
        <v>0</v>
      </c>
      <c r="G621" t="str">
        <v>Stroke</v>
      </c>
      <c r="H621" t="b">
        <v>0</v>
      </c>
      <c r="I621" t="b">
        <v>0</v>
      </c>
      <c r="J621" t="s">
        <v>1700</v>
      </c>
      <c r="K621" t="str">
        <v>North</v>
      </c>
      <c r="L621" t="str">
        <v>Private</v>
      </c>
      <c r="M621">
        <f ca="1">VLOOKUP(combined!A:A,'Patient Demographics'!A:F,6,)</f>
        <v>33</v>
      </c>
      <c r="N621">
        <v>0</v>
      </c>
      <c r="O621" t="str">
        <v>PhD</v>
      </c>
    </row>
    <row r="622" spans="1:15">
      <c r="A622" s="2" t="s">
        <v>797</v>
      </c>
      <c r="B622" t="str">
        <v>West Bengal</v>
      </c>
      <c r="C622" t="str">
        <f ca="1"/>
        <v>Senior Adullt</v>
      </c>
      <c r="D622">
        <v>3000</v>
      </c>
      <c r="E622">
        <v>26.213842975206614</v>
      </c>
      <c r="F622" t="b">
        <v>0</v>
      </c>
      <c r="G622" t="str">
        <v>Osteoarthritis</v>
      </c>
      <c r="H622" t="b">
        <v>0</v>
      </c>
      <c r="I622" t="b">
        <v>0</v>
      </c>
      <c r="J622" t="s">
        <v>1797</v>
      </c>
      <c r="K622" t="str">
        <v>East</v>
      </c>
      <c r="L622" t="str">
        <v>Private</v>
      </c>
      <c r="M622">
        <f ca="1">VLOOKUP(combined!A:A,'Patient Demographics'!A:F,6,)</f>
        <v>42</v>
      </c>
      <c r="N622">
        <v>0</v>
      </c>
      <c r="O622" t="str">
        <v>Post-graduate</v>
      </c>
    </row>
    <row r="623" spans="1:15">
      <c r="A623" s="2" t="s">
        <v>798</v>
      </c>
      <c r="B623" t="str">
        <v>West Bengal</v>
      </c>
      <c r="C623" t="str">
        <f ca="1"/>
        <v>Senior Adullt</v>
      </c>
      <c r="D623">
        <v>3000</v>
      </c>
      <c r="E623">
        <v>24.212293388429753</v>
      </c>
      <c r="F623" t="b">
        <v>0</v>
      </c>
      <c r="G623" t="str">
        <v>Childbirth</v>
      </c>
      <c r="H623" t="b">
        <v>0</v>
      </c>
      <c r="I623" t="b">
        <v>0</v>
      </c>
      <c r="J623" t="s">
        <v>1797</v>
      </c>
      <c r="K623" t="str">
        <v>East</v>
      </c>
      <c r="L623" t="str">
        <v>Public</v>
      </c>
      <c r="M623">
        <f ca="1">VLOOKUP(combined!A:A,'Patient Demographics'!A:F,6,)</f>
        <v>41</v>
      </c>
      <c r="N623">
        <v>0</v>
      </c>
      <c r="O623" t="str">
        <v>Bachelor's Degree</v>
      </c>
    </row>
    <row r="624" spans="1:15">
      <c r="A624" s="2" t="s">
        <v>799</v>
      </c>
      <c r="B624" t="str">
        <v>Karnataka</v>
      </c>
      <c r="C624" t="str">
        <f ca="1"/>
        <v>Young Adults</v>
      </c>
      <c r="D624">
        <v>500</v>
      </c>
      <c r="E624">
        <v>28.451154013644945</v>
      </c>
      <c r="F624" t="b">
        <v>1</v>
      </c>
      <c r="G624" t="str">
        <v>Respiratory Infection</v>
      </c>
      <c r="H624" t="b">
        <v>1</v>
      </c>
      <c r="I624" t="b">
        <v>0</v>
      </c>
      <c r="J624" t="s">
        <v>1683</v>
      </c>
      <c r="K624" t="str">
        <v>South</v>
      </c>
      <c r="L624" t="str">
        <v>Public</v>
      </c>
      <c r="M624">
        <f ca="1">VLOOKUP(combined!A:A,'Patient Demographics'!A:F,6,)</f>
        <v>32</v>
      </c>
      <c r="N624">
        <v>0</v>
      </c>
      <c r="O624" t="str">
        <v>School</v>
      </c>
    </row>
    <row r="625" spans="1:15">
      <c r="A625" s="2" t="s">
        <v>800</v>
      </c>
      <c r="B625" t="str">
        <v>Kerala</v>
      </c>
      <c r="C625" t="str">
        <f ca="1"/>
        <v>senior</v>
      </c>
      <c r="D625">
        <v>30000</v>
      </c>
      <c r="E625">
        <v>34.490358126721766</v>
      </c>
      <c r="F625" t="b">
        <v>1</v>
      </c>
      <c r="G625" t="str">
        <v>Heart Disease</v>
      </c>
      <c r="H625" t="b">
        <v>1</v>
      </c>
      <c r="I625" t="b">
        <v>0</v>
      </c>
      <c r="J625" t="s">
        <v>1683</v>
      </c>
      <c r="K625" t="str">
        <v>South</v>
      </c>
      <c r="L625" t="str">
        <v>Startup</v>
      </c>
      <c r="M625">
        <f ca="1">VLOOKUP(combined!A:A,'Patient Demographics'!A:F,6,)</f>
        <v>54</v>
      </c>
      <c r="N625">
        <v>0</v>
      </c>
      <c r="O625" t="str">
        <v>PhD</v>
      </c>
    </row>
    <row r="626" spans="1:15">
      <c r="A626" s="2" t="s">
        <v>802</v>
      </c>
      <c r="B626" t="str">
        <v>Kerala</v>
      </c>
      <c r="C626" t="str">
        <f ca="1"/>
        <v>Young Adults</v>
      </c>
      <c r="D626">
        <v>90000</v>
      </c>
      <c r="E626">
        <v>26.149276859504134</v>
      </c>
      <c r="F626" t="b">
        <v>0</v>
      </c>
      <c r="G626" t="str">
        <v>Kidney Stones</v>
      </c>
      <c r="H626" t="b">
        <v>0</v>
      </c>
      <c r="I626" t="b">
        <v>0</v>
      </c>
      <c r="J626" t="s">
        <v>1679</v>
      </c>
      <c r="K626" t="str">
        <v>South</v>
      </c>
      <c r="L626" t="str">
        <v>Private</v>
      </c>
      <c r="M626">
        <f ca="1">VLOOKUP(combined!A:A,'Patient Demographics'!A:F,6,)</f>
        <v>30</v>
      </c>
      <c r="N626">
        <v>0</v>
      </c>
      <c r="O626" t="str">
        <v>Bachelor's Degree</v>
      </c>
    </row>
    <row r="627" spans="1:15">
      <c r="A627" s="2" t="s">
        <v>803</v>
      </c>
      <c r="B627" t="str">
        <v>West Bengal</v>
      </c>
      <c r="C627" t="str">
        <f ca="1"/>
        <v>senior</v>
      </c>
      <c r="D627">
        <v>4000</v>
      </c>
      <c r="E627">
        <v>23.433744592212783</v>
      </c>
      <c r="F627" t="b">
        <v>0</v>
      </c>
      <c r="G627" t="str">
        <v>Hypertension</v>
      </c>
      <c r="H627" t="b">
        <v>0</v>
      </c>
      <c r="I627" t="b">
        <v>0</v>
      </c>
      <c r="J627" t="s">
        <v>1696</v>
      </c>
      <c r="K627" t="str">
        <v>East</v>
      </c>
      <c r="L627" t="str">
        <v>Public</v>
      </c>
      <c r="M627">
        <f ca="1">VLOOKUP(combined!A:A,'Patient Demographics'!A:F,6,)</f>
        <v>58</v>
      </c>
      <c r="N627">
        <v>0</v>
      </c>
      <c r="O627" t="str">
        <v>Bachelor's Degree</v>
      </c>
    </row>
    <row r="628" spans="1:15">
      <c r="A628" s="2" t="s">
        <v>804</v>
      </c>
      <c r="B628" t="str">
        <v>Maharashtra</v>
      </c>
      <c r="C628" t="str">
        <f ca="1"/>
        <v>Senior Adullt</v>
      </c>
      <c r="D628">
        <v>12000</v>
      </c>
      <c r="E628">
        <v>33.455265965554027</v>
      </c>
      <c r="F628" t="b">
        <v>1</v>
      </c>
      <c r="G628" t="str">
        <v>Kidney Stones</v>
      </c>
      <c r="H628" t="b">
        <v>1</v>
      </c>
      <c r="I628" t="b">
        <v>0</v>
      </c>
      <c r="J628" t="s">
        <v>1797</v>
      </c>
      <c r="K628" t="str">
        <v>West</v>
      </c>
      <c r="L628" t="str">
        <v>Public</v>
      </c>
      <c r="M628">
        <f ca="1">VLOOKUP(combined!A:A,'Patient Demographics'!A:F,6,)</f>
        <v>38</v>
      </c>
      <c r="N628">
        <v>0</v>
      </c>
      <c r="O628" t="str">
        <v>School</v>
      </c>
    </row>
    <row r="629" spans="1:15">
      <c r="A629" s="2" t="s">
        <v>806</v>
      </c>
      <c r="B629" t="str">
        <v>Punjab</v>
      </c>
      <c r="C629" t="str">
        <f ca="1"/>
        <v>Super Adults</v>
      </c>
      <c r="D629">
        <v>240000</v>
      </c>
      <c r="E629">
        <v>34.382549630615181</v>
      </c>
      <c r="F629" t="b">
        <v>1</v>
      </c>
      <c r="G629" t="str">
        <v>Respiratory Infection</v>
      </c>
      <c r="H629" t="b">
        <v>1</v>
      </c>
      <c r="I629" t="b">
        <v>0</v>
      </c>
      <c r="J629" t="s">
        <v>1700</v>
      </c>
      <c r="K629" t="str">
        <v>North</v>
      </c>
      <c r="L629" t="str">
        <v>Private</v>
      </c>
      <c r="M629">
        <f ca="1">VLOOKUP(combined!A:A,'Patient Demographics'!A:F,6,)</f>
        <v>68</v>
      </c>
      <c r="N629">
        <v>0</v>
      </c>
      <c r="O629" t="str">
        <v>Post-graduate</v>
      </c>
    </row>
    <row r="630" spans="1:15">
      <c r="A630" s="2" t="s">
        <v>807</v>
      </c>
      <c r="B630" t="str">
        <v>Karnataka</v>
      </c>
      <c r="C630" t="str">
        <f ca="1"/>
        <v>senior</v>
      </c>
      <c r="D630">
        <v>75000</v>
      </c>
      <c r="E630">
        <v>28.850341123530267</v>
      </c>
      <c r="F630" t="b">
        <v>1</v>
      </c>
      <c r="G630" t="str">
        <v>Diabetes</v>
      </c>
      <c r="H630" t="b">
        <v>1</v>
      </c>
      <c r="I630" t="b">
        <v>1</v>
      </c>
      <c r="J630" t="s">
        <v>1797</v>
      </c>
      <c r="K630" t="str">
        <v>South</v>
      </c>
      <c r="L630" t="str">
        <v>Private</v>
      </c>
      <c r="M630">
        <f ca="1">VLOOKUP(combined!A:A,'Patient Demographics'!A:F,6,)</f>
        <v>53</v>
      </c>
      <c r="N630">
        <v>0</v>
      </c>
      <c r="O630" t="str">
        <v>Master's Degree</v>
      </c>
    </row>
    <row r="631" spans="1:15">
      <c r="A631" s="2" t="s">
        <v>809</v>
      </c>
      <c r="B631" t="str">
        <v>West Bengal</v>
      </c>
      <c r="C631" t="str">
        <f ca="1"/>
        <v>senior</v>
      </c>
      <c r="D631">
        <v>100</v>
      </c>
      <c r="E631">
        <v>29.615950206901271</v>
      </c>
      <c r="F631" t="b">
        <v>1</v>
      </c>
      <c r="G631" t="str">
        <v>Heart Attack</v>
      </c>
      <c r="H631" t="b">
        <v>1</v>
      </c>
      <c r="I631" t="b">
        <v>0</v>
      </c>
      <c r="J631" t="s">
        <v>1683</v>
      </c>
      <c r="K631" t="str">
        <v>East</v>
      </c>
      <c r="L631" t="str">
        <v>Private</v>
      </c>
      <c r="M631">
        <f ca="1">VLOOKUP(combined!A:A,'Patient Demographics'!A:F,6,)</f>
        <v>48</v>
      </c>
      <c r="N631">
        <v>0</v>
      </c>
      <c r="O631" t="str">
        <v>Bachelor's Degree</v>
      </c>
    </row>
    <row r="632" spans="1:15">
      <c r="A632" s="2" t="s">
        <v>810</v>
      </c>
      <c r="B632" t="str">
        <v>Uttar Pradesh</v>
      </c>
      <c r="C632" t="str">
        <f ca="1"/>
        <v>Senior Adullt</v>
      </c>
      <c r="D632">
        <v>45000</v>
      </c>
      <c r="E632">
        <v>34.828514739229028</v>
      </c>
      <c r="F632" t="b">
        <v>1</v>
      </c>
      <c r="G632" t="str">
        <v>Heart Attack</v>
      </c>
      <c r="H632" t="b">
        <v>1</v>
      </c>
      <c r="I632" t="b">
        <v>0</v>
      </c>
      <c r="J632" t="s">
        <v>1685</v>
      </c>
      <c r="K632" t="str">
        <v>North</v>
      </c>
      <c r="L632" t="str">
        <v>Public</v>
      </c>
      <c r="M632">
        <f ca="1">VLOOKUP(combined!A:A,'Patient Demographics'!A:F,6,)</f>
        <v>42</v>
      </c>
      <c r="N632">
        <v>0</v>
      </c>
      <c r="O632" t="str">
        <v>School</v>
      </c>
    </row>
    <row r="633" spans="1:15">
      <c r="A633" s="2" t="s">
        <v>811</v>
      </c>
      <c r="B633" t="str">
        <v>Gujarat</v>
      </c>
      <c r="C633" t="str">
        <f ca="1"/>
        <v>Senior Adullt</v>
      </c>
      <c r="D633">
        <v>16000</v>
      </c>
      <c r="E633">
        <v>22.889795918367344</v>
      </c>
      <c r="F633" t="b">
        <v>0</v>
      </c>
      <c r="G633" t="str">
        <v>Childbirth</v>
      </c>
      <c r="H633" t="b">
        <v>0</v>
      </c>
      <c r="I633" t="b">
        <v>0</v>
      </c>
      <c r="J633" t="s">
        <v>1679</v>
      </c>
      <c r="K633" t="str">
        <v>West</v>
      </c>
      <c r="L633" t="str">
        <v>Startup</v>
      </c>
      <c r="M633">
        <f ca="1">VLOOKUP(combined!A:A,'Patient Demographics'!A:F,6,)</f>
        <v>42</v>
      </c>
      <c r="N633">
        <v>0</v>
      </c>
      <c r="O633" t="str">
        <v>PhD</v>
      </c>
    </row>
    <row r="634" spans="1:15">
      <c r="A634" s="2" t="s">
        <v>812</v>
      </c>
      <c r="B634" t="str">
        <v>Karnataka</v>
      </c>
      <c r="C634" t="str">
        <f ca="1"/>
        <v>Young Adults</v>
      </c>
      <c r="D634">
        <v>300000</v>
      </c>
      <c r="E634">
        <v>25.377229080932779</v>
      </c>
      <c r="F634" t="b">
        <v>0</v>
      </c>
      <c r="G634" t="str">
        <v>Appendicitis</v>
      </c>
      <c r="H634" t="b">
        <v>0</v>
      </c>
      <c r="I634" t="b">
        <v>0</v>
      </c>
      <c r="J634" t="s">
        <v>1683</v>
      </c>
      <c r="K634" t="str">
        <v>South</v>
      </c>
      <c r="L634" t="str">
        <v>Startup</v>
      </c>
      <c r="M634">
        <f ca="1">VLOOKUP(combined!A:A,'Patient Demographics'!A:F,6,)</f>
        <v>33</v>
      </c>
      <c r="N634">
        <v>0</v>
      </c>
      <c r="O634" t="str">
        <v>Bachelor's Degree</v>
      </c>
    </row>
    <row r="635" spans="1:15">
      <c r="A635" s="2" t="s">
        <v>813</v>
      </c>
      <c r="B635" t="str">
        <v>Kerala</v>
      </c>
      <c r="C635" t="str">
        <f ca="1"/>
        <v>senior</v>
      </c>
      <c r="D635">
        <v>500</v>
      </c>
      <c r="E635">
        <v>25.140478668054108</v>
      </c>
      <c r="F635" t="b">
        <v>0</v>
      </c>
      <c r="G635" t="str">
        <v>Diabetes</v>
      </c>
      <c r="H635" t="b">
        <v>0</v>
      </c>
      <c r="I635" t="b">
        <v>0</v>
      </c>
      <c r="J635" t="s">
        <v>1797</v>
      </c>
      <c r="K635" t="str">
        <v>South</v>
      </c>
      <c r="L635" t="str">
        <v>None</v>
      </c>
      <c r="M635">
        <f ca="1">VLOOKUP(combined!A:A,'Patient Demographics'!A:F,6,)</f>
        <v>62</v>
      </c>
      <c r="N635">
        <v>0</v>
      </c>
      <c r="O635" t="str">
        <v>High School</v>
      </c>
    </row>
    <row r="636" spans="1:15">
      <c r="A636" s="2" t="s">
        <v>814</v>
      </c>
      <c r="B636" t="str">
        <v>West Bengal</v>
      </c>
      <c r="C636" t="str">
        <f ca="1"/>
        <v>senior</v>
      </c>
      <c r="D636">
        <v>21000</v>
      </c>
      <c r="E636">
        <v>30.13840830449827</v>
      </c>
      <c r="F636" t="b">
        <v>1</v>
      </c>
      <c r="G636" t="str">
        <v>Allergic Reaction</v>
      </c>
      <c r="H636" t="b">
        <v>0</v>
      </c>
      <c r="I636" t="b">
        <v>1</v>
      </c>
      <c r="J636" t="s">
        <v>1683</v>
      </c>
      <c r="K636" t="str">
        <v>East</v>
      </c>
      <c r="L636" t="str">
        <v>None</v>
      </c>
      <c r="M636">
        <f ca="1">VLOOKUP(combined!A:A,'Patient Demographics'!A:F,6,)</f>
        <v>48</v>
      </c>
      <c r="N636">
        <v>0</v>
      </c>
      <c r="O636" t="str">
        <v>Uneducated</v>
      </c>
    </row>
    <row r="637" spans="1:15">
      <c r="A637" s="2" t="s">
        <v>815</v>
      </c>
      <c r="B637" t="str">
        <v>Kerala</v>
      </c>
      <c r="C637" t="str">
        <f ca="1"/>
        <v>senior</v>
      </c>
      <c r="D637">
        <v>3000</v>
      </c>
      <c r="E637">
        <v>32.01019066403682</v>
      </c>
      <c r="F637" t="b">
        <v>1</v>
      </c>
      <c r="G637" t="str">
        <v>Fractured Arm</v>
      </c>
      <c r="H637" t="b">
        <v>0</v>
      </c>
      <c r="I637" t="b">
        <v>1</v>
      </c>
      <c r="J637" t="s">
        <v>1700</v>
      </c>
      <c r="K637" t="str">
        <v>South</v>
      </c>
      <c r="L637" t="str">
        <v>None</v>
      </c>
      <c r="M637">
        <f ca="1">VLOOKUP(combined!A:A,'Patient Demographics'!A:F,6,)</f>
        <v>53</v>
      </c>
      <c r="N637">
        <v>0</v>
      </c>
      <c r="O637" t="str">
        <v>High School</v>
      </c>
    </row>
    <row r="638" spans="1:15">
      <c r="A638" s="2" t="s">
        <v>816</v>
      </c>
      <c r="B638" t="str">
        <v>Tamil Nadu</v>
      </c>
      <c r="C638" t="str">
        <f ca="1"/>
        <v>Super Adults</v>
      </c>
      <c r="D638">
        <v>75000</v>
      </c>
      <c r="E638">
        <v>32.450069920040157</v>
      </c>
      <c r="F638" t="b">
        <v>1</v>
      </c>
      <c r="G638" t="str">
        <v>Heart Attack</v>
      </c>
      <c r="H638" t="b">
        <v>1</v>
      </c>
      <c r="I638" t="b">
        <v>0</v>
      </c>
      <c r="J638" t="s">
        <v>1683</v>
      </c>
      <c r="K638" t="str">
        <v>South</v>
      </c>
      <c r="L638" t="str">
        <v>Public</v>
      </c>
      <c r="M638">
        <f ca="1">VLOOKUP(combined!A:A,'Patient Demographics'!A:F,6,)</f>
        <v>68</v>
      </c>
      <c r="N638">
        <v>0</v>
      </c>
      <c r="O638" t="str">
        <v>Master's Degree</v>
      </c>
    </row>
    <row r="639" spans="1:15">
      <c r="A639" s="2" t="s">
        <v>817</v>
      </c>
      <c r="B639" t="str">
        <v>Punjab</v>
      </c>
      <c r="C639" t="str">
        <f ca="1"/>
        <v>Senior Adullt</v>
      </c>
      <c r="D639">
        <v>12000</v>
      </c>
      <c r="E639">
        <v>32.29786616344898</v>
      </c>
      <c r="F639" t="b">
        <v>1</v>
      </c>
      <c r="G639" t="str">
        <v>Heart Attack</v>
      </c>
      <c r="H639" t="b">
        <v>1</v>
      </c>
      <c r="I639" t="b">
        <v>1</v>
      </c>
      <c r="J639" t="s">
        <v>1679</v>
      </c>
      <c r="K639" t="str">
        <v>North</v>
      </c>
      <c r="L639" t="str">
        <v>Private</v>
      </c>
      <c r="M639">
        <f ca="1">VLOOKUP(combined!A:A,'Patient Demographics'!A:F,6,)</f>
        <v>38</v>
      </c>
      <c r="N639">
        <v>0</v>
      </c>
      <c r="O639" t="str">
        <v>Master's Degree</v>
      </c>
    </row>
    <row r="640" spans="1:15">
      <c r="A640" s="2" t="s">
        <v>818</v>
      </c>
      <c r="B640" t="str">
        <v>Punjab</v>
      </c>
      <c r="C640" t="str">
        <f ca="1"/>
        <v>senior</v>
      </c>
      <c r="D640">
        <v>30000</v>
      </c>
      <c r="E640">
        <v>30.110990511536716</v>
      </c>
      <c r="F640" t="b">
        <v>1</v>
      </c>
      <c r="G640" t="str">
        <v>Diabetes</v>
      </c>
      <c r="H640" t="b">
        <v>1</v>
      </c>
      <c r="I640" t="b">
        <v>0</v>
      </c>
      <c r="J640" t="s">
        <v>1696</v>
      </c>
      <c r="K640" t="str">
        <v>North</v>
      </c>
      <c r="L640" t="str">
        <v>Private</v>
      </c>
      <c r="M640">
        <f ca="1">VLOOKUP(combined!A:A,'Patient Demographics'!A:F,6,)</f>
        <v>48</v>
      </c>
      <c r="N640">
        <v>0</v>
      </c>
      <c r="O640" t="str">
        <v>Master's Degree</v>
      </c>
    </row>
    <row r="641" spans="1:15">
      <c r="A641" s="2" t="s">
        <v>820</v>
      </c>
      <c r="B641" t="str">
        <v>Uttar Pradesh</v>
      </c>
      <c r="C641" t="str">
        <f ca="1"/>
        <v>senior</v>
      </c>
      <c r="D641">
        <v>18000</v>
      </c>
      <c r="E641">
        <v>28.123914972416188</v>
      </c>
      <c r="F641" t="b">
        <v>1</v>
      </c>
      <c r="G641" t="str">
        <v>Respiratory Infection</v>
      </c>
      <c r="H641" t="b">
        <v>1</v>
      </c>
      <c r="I641" t="b">
        <v>0</v>
      </c>
      <c r="J641" t="s">
        <v>1797</v>
      </c>
      <c r="K641" t="str">
        <v>North</v>
      </c>
      <c r="L641" t="str">
        <v>Public</v>
      </c>
      <c r="M641">
        <f ca="1">VLOOKUP(combined!A:A,'Patient Demographics'!A:F,6,)</f>
        <v>54</v>
      </c>
      <c r="N641">
        <v>0</v>
      </c>
      <c r="O641" t="str">
        <v>Post-graduate</v>
      </c>
    </row>
    <row r="642" spans="1:15">
      <c r="A642" s="2" t="s">
        <v>821</v>
      </c>
      <c r="B642" t="str">
        <v>Maharashtra</v>
      </c>
      <c r="C642" t="str">
        <f ca="1"/>
        <v>Senior Adullt</v>
      </c>
      <c r="D642">
        <v>250000</v>
      </c>
      <c r="E642">
        <v>28.555794945453304</v>
      </c>
      <c r="F642" t="b">
        <v>1</v>
      </c>
      <c r="G642" t="str">
        <v>Prostate Cancer</v>
      </c>
      <c r="H642" t="b">
        <v>1</v>
      </c>
      <c r="I642" t="b">
        <v>0</v>
      </c>
      <c r="J642" t="s">
        <v>1685</v>
      </c>
      <c r="K642" t="str">
        <v>West</v>
      </c>
      <c r="L642" t="str">
        <v>Private</v>
      </c>
      <c r="M642">
        <f ca="1">VLOOKUP(combined!A:A,'Patient Demographics'!A:F,6,)</f>
        <v>41</v>
      </c>
      <c r="N642">
        <v>0</v>
      </c>
      <c r="O642" t="str">
        <v>Master's Degree</v>
      </c>
    </row>
    <row r="643" spans="1:15">
      <c r="A643" s="2" t="s">
        <v>822</v>
      </c>
      <c r="B643" t="str">
        <v>Karnataka</v>
      </c>
      <c r="C643" t="str">
        <f ca="1"/>
        <v>senior</v>
      </c>
      <c r="D643">
        <v>16000</v>
      </c>
      <c r="E643">
        <v>34.171178600882065</v>
      </c>
      <c r="F643" t="b">
        <v>1</v>
      </c>
      <c r="G643" t="str">
        <v>Childbirth</v>
      </c>
      <c r="H643" t="b">
        <v>0</v>
      </c>
      <c r="I643" t="b">
        <v>1</v>
      </c>
      <c r="J643" t="s">
        <v>1679</v>
      </c>
      <c r="K643" t="str">
        <v>South</v>
      </c>
      <c r="L643" t="str">
        <v>None</v>
      </c>
      <c r="M643">
        <f ca="1">VLOOKUP(combined!A:A,'Patient Demographics'!A:F,6,)</f>
        <v>58</v>
      </c>
      <c r="N643">
        <v>0</v>
      </c>
      <c r="O643" t="str">
        <v>Uneducated</v>
      </c>
    </row>
    <row r="644" spans="1:15">
      <c r="A644" s="2" t="s">
        <v>823</v>
      </c>
      <c r="B644" t="str">
        <v>Punjab</v>
      </c>
      <c r="C644" t="str">
        <f ca="1"/>
        <v>senior</v>
      </c>
      <c r="D644">
        <v>10000</v>
      </c>
      <c r="E644">
        <v>28.124999999999993</v>
      </c>
      <c r="F644" t="b">
        <v>1</v>
      </c>
      <c r="G644" t="str">
        <v>Prostate Cancer</v>
      </c>
      <c r="H644" t="b">
        <v>1</v>
      </c>
      <c r="I644" t="b">
        <v>0</v>
      </c>
      <c r="J644" t="s">
        <v>1797</v>
      </c>
      <c r="K644" t="str">
        <v>North</v>
      </c>
      <c r="L644" t="str">
        <v>Startup</v>
      </c>
      <c r="M644">
        <f ca="1">VLOOKUP(combined!A:A,'Patient Demographics'!A:F,6,)</f>
        <v>48</v>
      </c>
      <c r="N644">
        <v>0</v>
      </c>
      <c r="O644" t="str">
        <v>Master's Degree</v>
      </c>
    </row>
    <row r="645" spans="1:15">
      <c r="A645" s="2" t="s">
        <v>824</v>
      </c>
      <c r="B645" t="str">
        <v>Uttar Pradesh</v>
      </c>
      <c r="C645" t="str">
        <f ca="1"/>
        <v>senior</v>
      </c>
      <c r="D645">
        <v>200000</v>
      </c>
      <c r="E645">
        <v>29.494097123615564</v>
      </c>
      <c r="F645" t="b">
        <v>1</v>
      </c>
      <c r="G645" t="str">
        <v>Respiratory Infection</v>
      </c>
      <c r="H645" t="b">
        <v>1</v>
      </c>
      <c r="I645" t="b">
        <v>0</v>
      </c>
      <c r="J645" t="s">
        <v>1797</v>
      </c>
      <c r="K645" t="str">
        <v>North</v>
      </c>
      <c r="L645" t="str">
        <v>Public</v>
      </c>
      <c r="M645">
        <f ca="1">VLOOKUP(combined!A:A,'Patient Demographics'!A:F,6,)</f>
        <v>53</v>
      </c>
      <c r="N645">
        <v>0</v>
      </c>
      <c r="O645" t="str">
        <v>Master's Degree</v>
      </c>
    </row>
    <row r="646" spans="1:15">
      <c r="A646" s="2" t="s">
        <v>825</v>
      </c>
      <c r="B646" t="str">
        <v>Tamil Nadu</v>
      </c>
      <c r="C646" t="str">
        <f ca="1"/>
        <v>Senior Adullt</v>
      </c>
      <c r="D646">
        <v>45000</v>
      </c>
      <c r="E646">
        <v>30.450624628197509</v>
      </c>
      <c r="F646" t="b">
        <v>1</v>
      </c>
      <c r="G646" t="str">
        <v>Heart Attack</v>
      </c>
      <c r="H646" t="b">
        <v>1</v>
      </c>
      <c r="I646" t="b">
        <v>0</v>
      </c>
      <c r="J646" t="s">
        <v>1685</v>
      </c>
      <c r="K646" t="str">
        <v>South</v>
      </c>
      <c r="L646" t="str">
        <v>Public</v>
      </c>
      <c r="M646">
        <f ca="1">VLOOKUP(combined!A:A,'Patient Demographics'!A:F,6,)</f>
        <v>42</v>
      </c>
      <c r="N646">
        <v>0</v>
      </c>
      <c r="O646" t="str">
        <v>School</v>
      </c>
    </row>
    <row r="647" spans="1:15">
      <c r="A647" s="2" t="s">
        <v>826</v>
      </c>
      <c r="B647" t="str">
        <v>Gujarat</v>
      </c>
      <c r="C647" t="str">
        <f ca="1"/>
        <v>senior</v>
      </c>
      <c r="D647">
        <v>90000</v>
      </c>
      <c r="E647">
        <v>29.809176107493698</v>
      </c>
      <c r="F647" t="b">
        <v>1</v>
      </c>
      <c r="G647" t="str">
        <v>Hypertension</v>
      </c>
      <c r="H647" t="b">
        <v>0</v>
      </c>
      <c r="I647" t="b">
        <v>1</v>
      </c>
      <c r="J647" t="s">
        <v>1679</v>
      </c>
      <c r="K647" t="str">
        <v>West</v>
      </c>
      <c r="L647" t="str">
        <v>Public</v>
      </c>
      <c r="M647">
        <f ca="1">VLOOKUP(combined!A:A,'Patient Demographics'!A:F,6,)</f>
        <v>53</v>
      </c>
      <c r="N647">
        <v>0</v>
      </c>
      <c r="O647" t="str">
        <v>School</v>
      </c>
    </row>
    <row r="648" spans="1:15">
      <c r="A648" s="2" t="s">
        <v>827</v>
      </c>
      <c r="B648" t="str">
        <v>Uttar Pradesh</v>
      </c>
      <c r="C648" t="str">
        <f ca="1"/>
        <v>senior</v>
      </c>
      <c r="D648">
        <v>3000</v>
      </c>
      <c r="E648">
        <v>33.142182492831843</v>
      </c>
      <c r="F648" t="b">
        <v>1</v>
      </c>
      <c r="G648" t="str">
        <v>Heart Attack</v>
      </c>
      <c r="H648" t="b">
        <v>1</v>
      </c>
      <c r="I648" t="b">
        <v>1</v>
      </c>
      <c r="J648" t="s">
        <v>1683</v>
      </c>
      <c r="K648" t="str">
        <v>North</v>
      </c>
      <c r="L648" t="str">
        <v>Private</v>
      </c>
      <c r="M648">
        <f ca="1">VLOOKUP(combined!A:A,'Patient Demographics'!A:F,6,)</f>
        <v>53</v>
      </c>
      <c r="N648">
        <v>0</v>
      </c>
      <c r="O648" t="str">
        <v>PhD</v>
      </c>
    </row>
    <row r="649" spans="1:15">
      <c r="A649" s="2" t="s">
        <v>828</v>
      </c>
      <c r="B649" t="str">
        <v>Tamil Nadu</v>
      </c>
      <c r="C649" t="str">
        <f ca="1"/>
        <v>Senior Adullt</v>
      </c>
      <c r="D649">
        <v>90000</v>
      </c>
      <c r="E649">
        <v>20.014033211934912</v>
      </c>
      <c r="F649" t="b">
        <v>0</v>
      </c>
      <c r="G649" t="str">
        <v>Allergic Reaction</v>
      </c>
      <c r="H649" t="b">
        <v>0</v>
      </c>
      <c r="I649" t="b">
        <v>0</v>
      </c>
      <c r="J649" t="s">
        <v>1696</v>
      </c>
      <c r="K649" t="str">
        <v>South</v>
      </c>
      <c r="L649" t="str">
        <v>Public</v>
      </c>
      <c r="M649">
        <f ca="1">VLOOKUP(combined!A:A,'Patient Demographics'!A:F,6,)</f>
        <v>38</v>
      </c>
      <c r="N649">
        <v>0</v>
      </c>
      <c r="O649" t="str">
        <v>Master's Degree</v>
      </c>
    </row>
    <row r="650" spans="1:15">
      <c r="A650" s="2" t="s">
        <v>829</v>
      </c>
      <c r="B650" t="str">
        <v>Gujarat</v>
      </c>
      <c r="C650" t="str">
        <f ca="1"/>
        <v>Super Adults</v>
      </c>
      <c r="D650">
        <v>200000</v>
      </c>
      <c r="E650">
        <v>23.848684210526315</v>
      </c>
      <c r="F650" t="b">
        <v>0</v>
      </c>
      <c r="G650" t="str">
        <v>Cancer</v>
      </c>
      <c r="H650" t="b">
        <v>0</v>
      </c>
      <c r="I650" t="b">
        <v>0</v>
      </c>
      <c r="J650" t="s">
        <v>1700</v>
      </c>
      <c r="K650" t="str">
        <v>West</v>
      </c>
      <c r="L650" t="str">
        <v>Startup</v>
      </c>
      <c r="M650">
        <f ca="1">VLOOKUP(combined!A:A,'Patient Demographics'!A:F,6,)</f>
        <v>82</v>
      </c>
      <c r="N650">
        <v>0</v>
      </c>
      <c r="O650" t="str">
        <v>Bachelor's Degree</v>
      </c>
    </row>
    <row r="651" spans="1:15">
      <c r="A651" s="2" t="s">
        <v>830</v>
      </c>
      <c r="B651" t="str">
        <v>Gujarat</v>
      </c>
      <c r="C651" t="str">
        <f ca="1"/>
        <v>senior</v>
      </c>
      <c r="D651">
        <v>3000</v>
      </c>
      <c r="E651">
        <v>20.213383655102341</v>
      </c>
      <c r="F651" t="b">
        <v>0</v>
      </c>
      <c r="G651" t="str">
        <v>Stroke</v>
      </c>
      <c r="H651" t="b">
        <v>0</v>
      </c>
      <c r="I651" t="b">
        <v>0</v>
      </c>
      <c r="J651" t="s">
        <v>1700</v>
      </c>
      <c r="K651" t="str">
        <v>West</v>
      </c>
      <c r="L651" t="str">
        <v>Public</v>
      </c>
      <c r="M651">
        <f ca="1">VLOOKUP(combined!A:A,'Patient Demographics'!A:F,6,)</f>
        <v>62</v>
      </c>
      <c r="N651">
        <v>0</v>
      </c>
      <c r="O651" t="str">
        <v>Master's Degree</v>
      </c>
    </row>
    <row r="652" spans="1:15">
      <c r="A652" s="2" t="s">
        <v>831</v>
      </c>
      <c r="B652" t="str">
        <v>Gujarat</v>
      </c>
      <c r="C652" t="str">
        <f ca="1"/>
        <v>Senior Adullt</v>
      </c>
      <c r="D652">
        <v>40000</v>
      </c>
      <c r="E652">
        <v>22.99357208448118</v>
      </c>
      <c r="F652" t="b">
        <v>0</v>
      </c>
      <c r="G652" t="str">
        <v>Osteoarthritis</v>
      </c>
      <c r="H652" t="b">
        <v>0</v>
      </c>
      <c r="I652" t="b">
        <v>0</v>
      </c>
      <c r="J652" t="s">
        <v>1685</v>
      </c>
      <c r="K652" t="str">
        <v>West</v>
      </c>
      <c r="L652" t="str">
        <v>Private</v>
      </c>
      <c r="M652">
        <f ca="1">VLOOKUP(combined!A:A,'Patient Demographics'!A:F,6,)</f>
        <v>45</v>
      </c>
      <c r="N652">
        <v>0</v>
      </c>
      <c r="O652" t="str">
        <v>Bachelor's Degree</v>
      </c>
    </row>
    <row r="653" spans="1:15">
      <c r="A653" s="2" t="s">
        <v>832</v>
      </c>
      <c r="B653" t="str">
        <v>Gujarat</v>
      </c>
      <c r="C653" t="str">
        <f ca="1"/>
        <v>Senior Adullt</v>
      </c>
      <c r="D653">
        <v>500</v>
      </c>
      <c r="E653">
        <v>30.741861989326175</v>
      </c>
      <c r="F653" t="b">
        <v>1</v>
      </c>
      <c r="G653" t="str">
        <v>Heart Attack</v>
      </c>
      <c r="H653" t="b">
        <v>1</v>
      </c>
      <c r="I653" t="b">
        <v>1</v>
      </c>
      <c r="J653" t="s">
        <v>1696</v>
      </c>
      <c r="K653" t="str">
        <v>West</v>
      </c>
      <c r="L653" t="str">
        <v>Private</v>
      </c>
      <c r="M653">
        <f ca="1">VLOOKUP(combined!A:A,'Patient Demographics'!A:F,6,)</f>
        <v>38</v>
      </c>
      <c r="N653">
        <v>0</v>
      </c>
      <c r="O653" t="str">
        <v>Master's Degree</v>
      </c>
    </row>
    <row r="654" spans="1:15">
      <c r="A654" s="2" t="s">
        <v>834</v>
      </c>
      <c r="B654" t="str">
        <v>Gujarat</v>
      </c>
      <c r="C654" t="str">
        <f ca="1"/>
        <v>Senior Adullt</v>
      </c>
      <c r="D654">
        <v>60000</v>
      </c>
      <c r="E654">
        <v>26.52265821112432</v>
      </c>
      <c r="F654" t="b">
        <v>0</v>
      </c>
      <c r="G654" t="str">
        <v>Fractured Leg</v>
      </c>
      <c r="H654" t="b">
        <v>0</v>
      </c>
      <c r="I654" t="b">
        <v>0</v>
      </c>
      <c r="J654" t="s">
        <v>1679</v>
      </c>
      <c r="K654" t="str">
        <v>West</v>
      </c>
      <c r="L654" t="str">
        <v>Public</v>
      </c>
      <c r="M654">
        <f ca="1">VLOOKUP(combined!A:A,'Patient Demographics'!A:F,6,)</f>
        <v>38</v>
      </c>
      <c r="N654">
        <v>0</v>
      </c>
      <c r="O654" t="str">
        <v>School</v>
      </c>
    </row>
    <row r="655" spans="1:15">
      <c r="A655" s="2" t="s">
        <v>835</v>
      </c>
      <c r="B655" t="str">
        <v>Punjab</v>
      </c>
      <c r="C655" t="str">
        <f ca="1"/>
        <v>Super Adults</v>
      </c>
      <c r="D655">
        <v>200</v>
      </c>
      <c r="E655">
        <v>22.044444444444444</v>
      </c>
      <c r="F655" t="b">
        <v>0</v>
      </c>
      <c r="G655" t="str">
        <v>Fractured Arm</v>
      </c>
      <c r="H655" t="b">
        <v>0</v>
      </c>
      <c r="I655" t="b">
        <v>0</v>
      </c>
      <c r="J655" t="s">
        <v>1679</v>
      </c>
      <c r="K655" t="str">
        <v>North</v>
      </c>
      <c r="L655" t="str">
        <v>Public</v>
      </c>
      <c r="M655">
        <f ca="1">VLOOKUP(combined!A:A,'Patient Demographics'!A:F,6,)</f>
        <v>68</v>
      </c>
      <c r="N655">
        <v>0</v>
      </c>
      <c r="O655" t="str">
        <v>Master's Degree</v>
      </c>
    </row>
    <row r="656" spans="1:15">
      <c r="A656" s="2" t="s">
        <v>836</v>
      </c>
      <c r="B656" t="str">
        <v>Uttar Pradesh</v>
      </c>
      <c r="C656" t="str">
        <f ca="1"/>
        <v>Senior Adullt</v>
      </c>
      <c r="D656">
        <v>200000</v>
      </c>
      <c r="E656">
        <v>33.13224169300009</v>
      </c>
      <c r="F656" t="b">
        <v>1</v>
      </c>
      <c r="G656" t="str">
        <v>Respiratory Infection</v>
      </c>
      <c r="H656" t="b">
        <v>1</v>
      </c>
      <c r="I656" t="b">
        <v>1</v>
      </c>
      <c r="J656" t="s">
        <v>1679</v>
      </c>
      <c r="K656" t="str">
        <v>North</v>
      </c>
      <c r="L656" t="str">
        <v>Public</v>
      </c>
      <c r="M656">
        <f ca="1">VLOOKUP(combined!A:A,'Patient Demographics'!A:F,6,)</f>
        <v>38</v>
      </c>
      <c r="N656">
        <v>0</v>
      </c>
      <c r="O656" t="str">
        <v>Bachelor's Degree</v>
      </c>
    </row>
    <row r="657" spans="1:15">
      <c r="A657" s="2" t="s">
        <v>837</v>
      </c>
      <c r="B657" t="str">
        <v>Kerala</v>
      </c>
      <c r="C657" t="str">
        <f ca="1"/>
        <v>Young Adults</v>
      </c>
      <c r="D657">
        <v>250000</v>
      </c>
      <c r="E657">
        <v>25.280109859242845</v>
      </c>
      <c r="F657" t="b">
        <v>0</v>
      </c>
      <c r="G657" t="str">
        <v>Allergic Reaction</v>
      </c>
      <c r="H657" t="b">
        <v>0</v>
      </c>
      <c r="I657" t="b">
        <v>0</v>
      </c>
      <c r="J657" t="s">
        <v>1700</v>
      </c>
      <c r="K657" t="str">
        <v>South</v>
      </c>
      <c r="L657" t="str">
        <v>Public</v>
      </c>
      <c r="M657">
        <f ca="1">VLOOKUP(combined!A:A,'Patient Demographics'!A:F,6,)</f>
        <v>33</v>
      </c>
      <c r="N657">
        <v>0</v>
      </c>
      <c r="O657" t="str">
        <v>Master's Degree</v>
      </c>
    </row>
    <row r="658" spans="1:15">
      <c r="A658" s="2" t="s">
        <v>838</v>
      </c>
      <c r="B658" t="str">
        <v>Kerala</v>
      </c>
      <c r="C658" t="str">
        <f ca="1"/>
        <v>Young Adults</v>
      </c>
      <c r="D658">
        <v>60000</v>
      </c>
      <c r="E658">
        <v>26.890544123216767</v>
      </c>
      <c r="F658" t="b">
        <v>0</v>
      </c>
      <c r="G658" t="str">
        <v>Stroke</v>
      </c>
      <c r="H658" t="b">
        <v>0</v>
      </c>
      <c r="I658" t="b">
        <v>0</v>
      </c>
      <c r="J658" t="s">
        <v>1700</v>
      </c>
      <c r="K658" t="str">
        <v>South</v>
      </c>
      <c r="L658" t="str">
        <v>Startup</v>
      </c>
      <c r="M658">
        <f ca="1">VLOOKUP(combined!A:A,'Patient Demographics'!A:F,6,)</f>
        <v>28</v>
      </c>
      <c r="N658">
        <v>0</v>
      </c>
      <c r="O658" t="str">
        <v>Bachelor's Degree</v>
      </c>
    </row>
    <row r="659" spans="1:15">
      <c r="A659" s="2" t="s">
        <v>839</v>
      </c>
      <c r="B659" t="str">
        <v>Kerala</v>
      </c>
      <c r="C659" t="str">
        <f ca="1"/>
        <v>Senior Adullt</v>
      </c>
      <c r="D659">
        <v>40000</v>
      </c>
      <c r="E659">
        <v>23.386377156454493</v>
      </c>
      <c r="F659" t="b">
        <v>0</v>
      </c>
      <c r="G659" t="str">
        <v>Fractured Leg</v>
      </c>
      <c r="H659" t="b">
        <v>0</v>
      </c>
      <c r="I659" t="b">
        <v>0</v>
      </c>
      <c r="J659" t="s">
        <v>1797</v>
      </c>
      <c r="K659" t="str">
        <v>South</v>
      </c>
      <c r="L659" t="str">
        <v>Public</v>
      </c>
      <c r="M659">
        <f ca="1">VLOOKUP(combined!A:A,'Patient Demographics'!A:F,6,)</f>
        <v>42</v>
      </c>
      <c r="N659">
        <v>0</v>
      </c>
      <c r="O659" t="str">
        <v>School</v>
      </c>
    </row>
    <row r="660" spans="1:15">
      <c r="A660" s="2" t="s">
        <v>841</v>
      </c>
      <c r="B660" t="str">
        <v>Tamil Nadu</v>
      </c>
      <c r="C660" t="str">
        <f ca="1"/>
        <v>senior</v>
      </c>
      <c r="D660">
        <v>21000</v>
      </c>
      <c r="E660">
        <v>31.259105098855354</v>
      </c>
      <c r="F660" t="b">
        <v>1</v>
      </c>
      <c r="G660" t="str">
        <v>Hypertension</v>
      </c>
      <c r="H660" t="b">
        <v>1</v>
      </c>
      <c r="I660" t="b">
        <v>1</v>
      </c>
      <c r="J660" t="s">
        <v>1679</v>
      </c>
      <c r="K660" t="str">
        <v>South</v>
      </c>
      <c r="L660" t="str">
        <v>Private</v>
      </c>
      <c r="M660">
        <f ca="1">VLOOKUP(combined!A:A,'Patient Demographics'!A:F,6,)</f>
        <v>58</v>
      </c>
      <c r="N660">
        <v>0</v>
      </c>
      <c r="O660" t="str">
        <v>Bachelor's Degree</v>
      </c>
    </row>
    <row r="661" spans="1:15">
      <c r="A661" s="2" t="s">
        <v>842</v>
      </c>
      <c r="B661" t="str">
        <v>Maharashtra</v>
      </c>
      <c r="C661" t="str">
        <f ca="1"/>
        <v>Young Adults</v>
      </c>
      <c r="D661">
        <v>300000</v>
      </c>
      <c r="E661">
        <v>28.002559373706202</v>
      </c>
      <c r="F661" t="b">
        <v>1</v>
      </c>
      <c r="G661" t="str">
        <v>Respiratory Infection</v>
      </c>
      <c r="H661" t="b">
        <v>1</v>
      </c>
      <c r="I661" t="b">
        <v>0</v>
      </c>
      <c r="J661" t="s">
        <v>1696</v>
      </c>
      <c r="K661" t="str">
        <v>West</v>
      </c>
      <c r="L661" t="str">
        <v>Startup</v>
      </c>
      <c r="M661">
        <f ca="1">VLOOKUP(combined!A:A,'Patient Demographics'!A:F,6,)</f>
        <v>33</v>
      </c>
      <c r="N661">
        <v>0</v>
      </c>
      <c r="O661" t="str">
        <v>Master's Degree</v>
      </c>
    </row>
    <row r="662" spans="1:15">
      <c r="A662" s="2" t="s">
        <v>843</v>
      </c>
      <c r="B662" t="str">
        <v>Gujarat</v>
      </c>
      <c r="C662" t="str">
        <f ca="1"/>
        <v>senior</v>
      </c>
      <c r="D662">
        <v>20000</v>
      </c>
      <c r="E662">
        <v>25.24421413816043</v>
      </c>
      <c r="F662" t="b">
        <v>0</v>
      </c>
      <c r="G662" t="str">
        <v>Diabetes</v>
      </c>
      <c r="H662" t="b">
        <v>0</v>
      </c>
      <c r="I662" t="b">
        <v>0</v>
      </c>
      <c r="J662" t="s">
        <v>1685</v>
      </c>
      <c r="K662" t="str">
        <v>West</v>
      </c>
      <c r="L662" t="str">
        <v>Startup</v>
      </c>
      <c r="M662">
        <f ca="1">VLOOKUP(combined!A:A,'Patient Demographics'!A:F,6,)</f>
        <v>58</v>
      </c>
      <c r="N662">
        <v>0</v>
      </c>
      <c r="O662" t="str">
        <v>Bachelor's Degree</v>
      </c>
    </row>
    <row r="663" spans="1:15">
      <c r="A663" s="2" t="s">
        <v>844</v>
      </c>
      <c r="B663" t="str">
        <v>Punjab</v>
      </c>
      <c r="C663" t="str">
        <f ca="1"/>
        <v>senior</v>
      </c>
      <c r="D663">
        <v>90000</v>
      </c>
      <c r="E663">
        <v>21.377410468319564</v>
      </c>
      <c r="F663" t="b">
        <v>0</v>
      </c>
      <c r="G663" t="str">
        <v>Prostate Cancer</v>
      </c>
      <c r="H663" t="b">
        <v>0</v>
      </c>
      <c r="I663" t="b">
        <v>0</v>
      </c>
      <c r="J663" t="s">
        <v>1700</v>
      </c>
      <c r="K663" t="str">
        <v>North</v>
      </c>
      <c r="L663" t="str">
        <v>Startup</v>
      </c>
      <c r="M663">
        <f ca="1">VLOOKUP(combined!A:A,'Patient Demographics'!A:F,6,)</f>
        <v>48</v>
      </c>
      <c r="N663">
        <v>0</v>
      </c>
      <c r="O663" t="str">
        <v>Master's Degree</v>
      </c>
    </row>
    <row r="664" spans="1:15">
      <c r="A664" s="2" t="s">
        <v>845</v>
      </c>
      <c r="B664" t="str">
        <v>Punjab</v>
      </c>
      <c r="C664" t="str">
        <f ca="1"/>
        <v>Super Adults</v>
      </c>
      <c r="D664">
        <v>200000</v>
      </c>
      <c r="E664">
        <v>33.207819259734016</v>
      </c>
      <c r="F664" t="b">
        <v>1</v>
      </c>
      <c r="G664" t="str">
        <v>Prostate Cancer</v>
      </c>
      <c r="H664" t="b">
        <v>1</v>
      </c>
      <c r="I664" t="b">
        <v>1</v>
      </c>
      <c r="J664" t="s">
        <v>1700</v>
      </c>
      <c r="K664" t="str">
        <v>North</v>
      </c>
      <c r="L664" t="str">
        <v>Startup</v>
      </c>
      <c r="M664">
        <f ca="1">VLOOKUP(combined!A:A,'Patient Demographics'!A:F,6,)</f>
        <v>68</v>
      </c>
      <c r="N664">
        <v>0</v>
      </c>
      <c r="O664" t="str">
        <v>PhD</v>
      </c>
    </row>
    <row r="665" spans="1:15">
      <c r="A665" s="2" t="s">
        <v>846</v>
      </c>
      <c r="B665" t="str">
        <v>Punjab</v>
      </c>
      <c r="C665" t="str">
        <f ca="1"/>
        <v>Super Adults</v>
      </c>
      <c r="D665">
        <v>60000</v>
      </c>
      <c r="E665">
        <v>29.126962694340492</v>
      </c>
      <c r="F665" t="b">
        <v>1</v>
      </c>
      <c r="G665" t="str">
        <v>Fractured Leg</v>
      </c>
      <c r="H665" t="b">
        <v>1</v>
      </c>
      <c r="I665" t="b">
        <v>0</v>
      </c>
      <c r="J665" t="s">
        <v>1797</v>
      </c>
      <c r="K665" t="str">
        <v>North</v>
      </c>
      <c r="L665" t="str">
        <v>Private</v>
      </c>
      <c r="M665">
        <f ca="1">VLOOKUP(combined!A:A,'Patient Demographics'!A:F,6,)</f>
        <v>73</v>
      </c>
      <c r="N665">
        <v>0</v>
      </c>
      <c r="O665" t="str">
        <v>Master's Degree</v>
      </c>
    </row>
    <row r="666" spans="1:15">
      <c r="A666" s="2" t="s">
        <v>847</v>
      </c>
      <c r="B666" t="str">
        <v>Tamil Nadu</v>
      </c>
      <c r="C666" t="str">
        <f ca="1"/>
        <v>senior</v>
      </c>
      <c r="D666">
        <v>24000</v>
      </c>
      <c r="E666">
        <v>23.324075243024872</v>
      </c>
      <c r="F666" t="b">
        <v>0</v>
      </c>
      <c r="G666" t="str">
        <v>Osteoarthritis</v>
      </c>
      <c r="H666" t="b">
        <v>0</v>
      </c>
      <c r="I666" t="b">
        <v>0</v>
      </c>
      <c r="J666" t="s">
        <v>1679</v>
      </c>
      <c r="K666" t="str">
        <v>South</v>
      </c>
      <c r="L666" t="str">
        <v>Startup</v>
      </c>
      <c r="M666">
        <f ca="1">VLOOKUP(combined!A:A,'Patient Demographics'!A:F,6,)</f>
        <v>48</v>
      </c>
      <c r="N666">
        <v>0</v>
      </c>
      <c r="O666" t="str">
        <v>Master's Degree</v>
      </c>
    </row>
    <row r="667" spans="1:15">
      <c r="A667" s="2" t="s">
        <v>848</v>
      </c>
      <c r="B667" t="str">
        <v>West Bengal</v>
      </c>
      <c r="C667" t="str">
        <f ca="1"/>
        <v>senior</v>
      </c>
      <c r="D667">
        <v>36000</v>
      </c>
      <c r="E667">
        <v>23.738759335467147</v>
      </c>
      <c r="F667" t="b">
        <v>0</v>
      </c>
      <c r="G667" t="str">
        <v>Kidney Stones</v>
      </c>
      <c r="H667" t="b">
        <v>0</v>
      </c>
      <c r="I667" t="b">
        <v>0</v>
      </c>
      <c r="J667" t="s">
        <v>1683</v>
      </c>
      <c r="K667" t="str">
        <v>East</v>
      </c>
      <c r="L667" t="str">
        <v>Public</v>
      </c>
      <c r="M667">
        <f ca="1">VLOOKUP(combined!A:A,'Patient Demographics'!A:F,6,)</f>
        <v>58</v>
      </c>
      <c r="N667">
        <v>0</v>
      </c>
      <c r="O667" t="str">
        <v>Master's Degree</v>
      </c>
    </row>
    <row r="668" spans="1:15">
      <c r="A668" s="2" t="s">
        <v>849</v>
      </c>
      <c r="B668" t="str">
        <v>Gujarat</v>
      </c>
      <c r="C668" t="str">
        <f ca="1"/>
        <v>senior</v>
      </c>
      <c r="D668">
        <v>250000</v>
      </c>
      <c r="E668">
        <v>30.321067189524179</v>
      </c>
      <c r="F668" t="b">
        <v>1</v>
      </c>
      <c r="G668" t="str">
        <v>Respiratory Infection</v>
      </c>
      <c r="H668" t="b">
        <v>1</v>
      </c>
      <c r="I668" t="b">
        <v>0</v>
      </c>
      <c r="J668" t="s">
        <v>1700</v>
      </c>
      <c r="K668" t="str">
        <v>West</v>
      </c>
      <c r="L668" t="str">
        <v>Private</v>
      </c>
      <c r="M668">
        <f ca="1">VLOOKUP(combined!A:A,'Patient Demographics'!A:F,6,)</f>
        <v>48</v>
      </c>
      <c r="N668">
        <v>0</v>
      </c>
      <c r="O668" t="str">
        <v>Post-graduate</v>
      </c>
    </row>
    <row r="669" spans="1:15">
      <c r="A669" s="2" t="s">
        <v>851</v>
      </c>
      <c r="B669" t="str">
        <v>Gujarat</v>
      </c>
      <c r="C669" t="str">
        <f ca="1"/>
        <v>senior</v>
      </c>
      <c r="D669">
        <v>60000</v>
      </c>
      <c r="E669">
        <v>21.11039897452331</v>
      </c>
      <c r="F669" t="b">
        <v>0</v>
      </c>
      <c r="G669" t="str">
        <v>Fractured Arm</v>
      </c>
      <c r="H669" t="b">
        <v>0</v>
      </c>
      <c r="I669" t="b">
        <v>0</v>
      </c>
      <c r="J669" t="s">
        <v>1685</v>
      </c>
      <c r="K669" t="str">
        <v>West</v>
      </c>
      <c r="L669" t="str">
        <v>None</v>
      </c>
      <c r="M669">
        <f ca="1">VLOOKUP(combined!A:A,'Patient Demographics'!A:F,6,)</f>
        <v>53</v>
      </c>
      <c r="N669">
        <v>0</v>
      </c>
      <c r="O669" t="str">
        <v>High School</v>
      </c>
    </row>
    <row r="670" spans="1:15">
      <c r="A670" s="2" t="s">
        <v>852</v>
      </c>
      <c r="B670" t="str">
        <v>Uttar Pradesh</v>
      </c>
      <c r="C670" t="str">
        <f ca="1"/>
        <v>senior</v>
      </c>
      <c r="D670">
        <v>90000</v>
      </c>
      <c r="E670">
        <v>30.644044321329638</v>
      </c>
      <c r="F670" t="b">
        <v>1</v>
      </c>
      <c r="G670" t="str">
        <v>Heart Attack</v>
      </c>
      <c r="H670" t="b">
        <v>1</v>
      </c>
      <c r="I670" t="b">
        <v>0</v>
      </c>
      <c r="J670" t="s">
        <v>1700</v>
      </c>
      <c r="K670" t="str">
        <v>North</v>
      </c>
      <c r="L670" t="str">
        <v>Public</v>
      </c>
      <c r="M670">
        <f ca="1">VLOOKUP(combined!A:A,'Patient Demographics'!A:F,6,)</f>
        <v>58</v>
      </c>
      <c r="N670">
        <v>0</v>
      </c>
      <c r="O670" t="str">
        <v>School</v>
      </c>
    </row>
    <row r="671" spans="1:15">
      <c r="A671" s="2" t="s">
        <v>853</v>
      </c>
      <c r="B671" t="str">
        <v>Tamil Nadu</v>
      </c>
      <c r="C671" t="str">
        <f ca="1"/>
        <v>Young Adults</v>
      </c>
      <c r="D671">
        <v>60000</v>
      </c>
      <c r="E671">
        <v>28.414864276382641</v>
      </c>
      <c r="F671" t="b">
        <v>1</v>
      </c>
      <c r="G671" t="str">
        <v>Cancer</v>
      </c>
      <c r="H671" t="b">
        <v>1</v>
      </c>
      <c r="I671" t="b">
        <v>0</v>
      </c>
      <c r="J671" t="s">
        <v>1679</v>
      </c>
      <c r="K671" t="str">
        <v>South</v>
      </c>
      <c r="L671" t="str">
        <v>Public</v>
      </c>
      <c r="M671">
        <f ca="1">VLOOKUP(combined!A:A,'Patient Demographics'!A:F,6,)</f>
        <v>33</v>
      </c>
      <c r="N671">
        <v>0</v>
      </c>
      <c r="O671" t="str">
        <v>Post-graduate</v>
      </c>
    </row>
    <row r="672" spans="1:15">
      <c r="A672" s="2" t="s">
        <v>854</v>
      </c>
      <c r="B672" t="str">
        <v>Kerala</v>
      </c>
      <c r="C672" t="str">
        <f ca="1"/>
        <v>Young Adults</v>
      </c>
      <c r="D672">
        <v>12000</v>
      </c>
      <c r="E672">
        <v>31.741788900397605</v>
      </c>
      <c r="F672" t="b">
        <v>1</v>
      </c>
      <c r="G672" t="str">
        <v>Kidney Stones</v>
      </c>
      <c r="H672" t="b">
        <v>0</v>
      </c>
      <c r="I672" t="b">
        <v>1</v>
      </c>
      <c r="J672" t="s">
        <v>1797</v>
      </c>
      <c r="K672" t="str">
        <v>South</v>
      </c>
      <c r="L672" t="str">
        <v>Public</v>
      </c>
      <c r="M672">
        <f ca="1">VLOOKUP(combined!A:A,'Patient Demographics'!A:F,6,)</f>
        <v>28</v>
      </c>
      <c r="N672">
        <v>0</v>
      </c>
      <c r="O672" t="str">
        <v>Bachelor's Degree</v>
      </c>
    </row>
    <row r="673" spans="1:15">
      <c r="A673" s="2" t="s">
        <v>855</v>
      </c>
      <c r="B673" t="str">
        <v>Uttar Pradesh</v>
      </c>
      <c r="C673" t="str">
        <f ca="1"/>
        <v>Senior Adullt</v>
      </c>
      <c r="D673">
        <v>12000</v>
      </c>
      <c r="E673">
        <v>29.92469282600079</v>
      </c>
      <c r="F673" t="b">
        <v>1</v>
      </c>
      <c r="G673" t="str">
        <v>Heart Attack</v>
      </c>
      <c r="H673" t="b">
        <v>1</v>
      </c>
      <c r="I673" t="b">
        <v>0</v>
      </c>
      <c r="J673" t="s">
        <v>1683</v>
      </c>
      <c r="K673" t="str">
        <v>North</v>
      </c>
      <c r="L673" t="str">
        <v>Public</v>
      </c>
      <c r="M673">
        <f ca="1">VLOOKUP(combined!A:A,'Patient Demographics'!A:F,6,)</f>
        <v>42</v>
      </c>
      <c r="N673">
        <v>0</v>
      </c>
      <c r="O673" t="str">
        <v>PhD</v>
      </c>
    </row>
    <row r="674" spans="1:15">
      <c r="A674" s="2" t="s">
        <v>856</v>
      </c>
      <c r="B674" t="str">
        <v>Gujarat</v>
      </c>
      <c r="C674" t="str">
        <f ca="1"/>
        <v>senior</v>
      </c>
      <c r="D674">
        <v>12000</v>
      </c>
      <c r="E674">
        <v>28.279721474646504</v>
      </c>
      <c r="F674" t="b">
        <v>1</v>
      </c>
      <c r="G674" t="str">
        <v>Childbirth</v>
      </c>
      <c r="H674" t="b">
        <v>1</v>
      </c>
      <c r="I674" t="b">
        <v>0</v>
      </c>
      <c r="J674" t="s">
        <v>1696</v>
      </c>
      <c r="K674" t="str">
        <v>West</v>
      </c>
      <c r="L674" t="str">
        <v>Private</v>
      </c>
      <c r="M674">
        <f ca="1">VLOOKUP(combined!A:A,'Patient Demographics'!A:F,6,)</f>
        <v>53</v>
      </c>
      <c r="N674">
        <v>0</v>
      </c>
      <c r="O674" t="str">
        <v>Master's Degree</v>
      </c>
    </row>
    <row r="675" spans="1:15">
      <c r="A675" s="2" t="s">
        <v>857</v>
      </c>
      <c r="B675" t="str">
        <v>Punjab</v>
      </c>
      <c r="C675" t="str">
        <f ca="1"/>
        <v>Senior Adullt</v>
      </c>
      <c r="D675">
        <v>48000</v>
      </c>
      <c r="E675">
        <v>21.59736570247934</v>
      </c>
      <c r="F675" t="b">
        <v>0</v>
      </c>
      <c r="G675" t="str">
        <v>Prostate Cancer</v>
      </c>
      <c r="H675" t="b">
        <v>0</v>
      </c>
      <c r="I675" t="b">
        <v>0</v>
      </c>
      <c r="J675" t="s">
        <v>1696</v>
      </c>
      <c r="K675" t="str">
        <v>North</v>
      </c>
      <c r="L675" t="str">
        <v>None</v>
      </c>
      <c r="M675">
        <f ca="1">VLOOKUP(combined!A:A,'Patient Demographics'!A:F,6,)</f>
        <v>38</v>
      </c>
      <c r="N675">
        <v>0</v>
      </c>
      <c r="O675" t="str">
        <v>High School</v>
      </c>
    </row>
    <row r="676" spans="1:15">
      <c r="A676" s="2" t="s">
        <v>858</v>
      </c>
      <c r="B676" t="str">
        <v>Kerala</v>
      </c>
      <c r="C676" t="str">
        <f ca="1"/>
        <v>Senior Adullt</v>
      </c>
      <c r="D676">
        <v>18000</v>
      </c>
      <c r="E676">
        <v>21.047724909462513</v>
      </c>
      <c r="F676" t="b">
        <v>0</v>
      </c>
      <c r="G676" t="str">
        <v>Fractured Leg</v>
      </c>
      <c r="H676" t="b">
        <v>0</v>
      </c>
      <c r="I676" t="b">
        <v>0</v>
      </c>
      <c r="J676" t="s">
        <v>1700</v>
      </c>
      <c r="K676" t="str">
        <v>South</v>
      </c>
      <c r="L676" t="str">
        <v>Startup</v>
      </c>
      <c r="M676">
        <f ca="1">VLOOKUP(combined!A:A,'Patient Demographics'!A:F,6,)</f>
        <v>41</v>
      </c>
      <c r="N676">
        <v>0</v>
      </c>
      <c r="O676" t="str">
        <v>Post-graduate</v>
      </c>
    </row>
    <row r="677" spans="1:15">
      <c r="A677" s="2" t="s">
        <v>859</v>
      </c>
      <c r="B677" t="str">
        <v>Punjab</v>
      </c>
      <c r="C677" t="str">
        <f ca="1"/>
        <v>Senior Adullt</v>
      </c>
      <c r="D677">
        <v>60000</v>
      </c>
      <c r="E677">
        <v>33.41951546490472</v>
      </c>
      <c r="F677" t="b">
        <v>1</v>
      </c>
      <c r="G677" t="str">
        <v>Respiratory Infection</v>
      </c>
      <c r="H677" t="b">
        <v>1</v>
      </c>
      <c r="I677" t="b">
        <v>0</v>
      </c>
      <c r="J677" t="s">
        <v>1679</v>
      </c>
      <c r="K677" t="str">
        <v>North</v>
      </c>
      <c r="L677" t="str">
        <v>Startup</v>
      </c>
      <c r="M677">
        <f ca="1">VLOOKUP(combined!A:A,'Patient Demographics'!A:F,6,)</f>
        <v>41</v>
      </c>
      <c r="N677">
        <v>0</v>
      </c>
      <c r="O677" t="str">
        <v>Master's Degree</v>
      </c>
    </row>
    <row r="678" spans="1:15">
      <c r="A678" s="2" t="s">
        <v>860</v>
      </c>
      <c r="B678" t="str">
        <v>Punjab</v>
      </c>
      <c r="C678" t="str">
        <f ca="1"/>
        <v>Senior Adullt</v>
      </c>
      <c r="D678">
        <v>24000</v>
      </c>
      <c r="E678">
        <v>28.555794945453304</v>
      </c>
      <c r="F678" t="b">
        <v>1</v>
      </c>
      <c r="G678" t="str">
        <v>Heart Disease</v>
      </c>
      <c r="H678" t="b">
        <v>1</v>
      </c>
      <c r="I678" t="b">
        <v>0</v>
      </c>
      <c r="J678" t="s">
        <v>1685</v>
      </c>
      <c r="K678" t="str">
        <v>North</v>
      </c>
      <c r="L678" t="str">
        <v>Public</v>
      </c>
      <c r="M678">
        <f ca="1">VLOOKUP(combined!A:A,'Patient Demographics'!A:F,6,)</f>
        <v>38</v>
      </c>
      <c r="N678">
        <v>0</v>
      </c>
      <c r="O678" t="str">
        <v>Post-graduate</v>
      </c>
    </row>
    <row r="679" spans="1:15">
      <c r="A679" s="2" t="s">
        <v>861</v>
      </c>
      <c r="B679" t="str">
        <v>Kerala</v>
      </c>
      <c r="C679" t="str">
        <f ca="1"/>
        <v>senior</v>
      </c>
      <c r="D679">
        <v>60000</v>
      </c>
      <c r="E679">
        <v>34.296874999999993</v>
      </c>
      <c r="F679" t="b">
        <v>1</v>
      </c>
      <c r="G679" t="str">
        <v>Heart Disease</v>
      </c>
      <c r="H679" t="b">
        <v>1</v>
      </c>
      <c r="I679" t="b">
        <v>0</v>
      </c>
      <c r="J679" t="s">
        <v>1679</v>
      </c>
      <c r="K679" t="str">
        <v>South</v>
      </c>
      <c r="L679" t="str">
        <v>Private</v>
      </c>
      <c r="M679">
        <f ca="1">VLOOKUP(combined!A:A,'Patient Demographics'!A:F,6,)</f>
        <v>48</v>
      </c>
      <c r="N679">
        <v>0</v>
      </c>
      <c r="O679" t="str">
        <v>Bachelor's Degree</v>
      </c>
    </row>
    <row r="680" spans="1:15">
      <c r="A680" s="2" t="s">
        <v>862</v>
      </c>
      <c r="B680" t="str">
        <v>Karnataka</v>
      </c>
      <c r="C680" t="str">
        <f ca="1"/>
        <v>senior</v>
      </c>
      <c r="D680">
        <v>500</v>
      </c>
      <c r="E680">
        <v>20.488888888888891</v>
      </c>
      <c r="F680" t="b">
        <v>0</v>
      </c>
      <c r="G680" t="str">
        <v>Osteoarthritis</v>
      </c>
      <c r="H680" t="b">
        <v>0</v>
      </c>
      <c r="I680" t="b">
        <v>0</v>
      </c>
      <c r="J680" t="s">
        <v>1700</v>
      </c>
      <c r="K680" t="str">
        <v>South</v>
      </c>
      <c r="L680" t="str">
        <v>Private</v>
      </c>
      <c r="M680">
        <f ca="1">VLOOKUP(combined!A:A,'Patient Demographics'!A:F,6,)</f>
        <v>58</v>
      </c>
      <c r="N680">
        <v>0</v>
      </c>
      <c r="O680" t="str">
        <v>Master's Degree</v>
      </c>
    </row>
    <row r="681" spans="1:15">
      <c r="A681" s="2" t="s">
        <v>863</v>
      </c>
      <c r="B681" t="str">
        <v>Gujarat</v>
      </c>
      <c r="C681" t="str">
        <f ca="1"/>
        <v>Senior Adullt</v>
      </c>
      <c r="D681">
        <v>36000</v>
      </c>
      <c r="E681">
        <v>32.653810835629024</v>
      </c>
      <c r="F681" t="b">
        <v>1</v>
      </c>
      <c r="G681" t="str">
        <v>Heart Attack</v>
      </c>
      <c r="H681" t="b">
        <v>1</v>
      </c>
      <c r="I681" t="b">
        <v>0</v>
      </c>
      <c r="J681" t="s">
        <v>1696</v>
      </c>
      <c r="K681" t="str">
        <v>West</v>
      </c>
      <c r="L681" t="str">
        <v>Public</v>
      </c>
      <c r="M681">
        <f ca="1">VLOOKUP(combined!A:A,'Patient Demographics'!A:F,6,)</f>
        <v>42</v>
      </c>
      <c r="N681">
        <v>0</v>
      </c>
      <c r="O681" t="str">
        <v>School</v>
      </c>
    </row>
    <row r="682" spans="1:15">
      <c r="A682" s="2" t="s">
        <v>864</v>
      </c>
      <c r="B682" t="str">
        <v>West Bengal</v>
      </c>
      <c r="C682" t="str">
        <f ca="1"/>
        <v>senior</v>
      </c>
      <c r="D682">
        <v>2000</v>
      </c>
      <c r="E682">
        <v>23.633626273589865</v>
      </c>
      <c r="F682" t="b">
        <v>0</v>
      </c>
      <c r="G682" t="str">
        <v>Kidney Stones</v>
      </c>
      <c r="H682" t="b">
        <v>0</v>
      </c>
      <c r="I682" t="b">
        <v>0</v>
      </c>
      <c r="J682" t="s">
        <v>1685</v>
      </c>
      <c r="K682" t="str">
        <v>East</v>
      </c>
      <c r="L682" t="str">
        <v>Public</v>
      </c>
      <c r="M682">
        <f ca="1">VLOOKUP(combined!A:A,'Patient Demographics'!A:F,6,)</f>
        <v>48</v>
      </c>
      <c r="N682">
        <v>0</v>
      </c>
      <c r="O682" t="str">
        <v>Master's Degree</v>
      </c>
    </row>
    <row r="683" spans="1:15">
      <c r="A683" s="2" t="s">
        <v>866</v>
      </c>
      <c r="B683" t="str">
        <v>Karnataka</v>
      </c>
      <c r="C683" t="str">
        <f ca="1"/>
        <v>Super Adults</v>
      </c>
      <c r="D683">
        <v>100</v>
      </c>
      <c r="E683">
        <v>23.931015387049559</v>
      </c>
      <c r="F683" t="b">
        <v>0</v>
      </c>
      <c r="G683" t="str">
        <v>Osteoarthritis</v>
      </c>
      <c r="H683" t="b">
        <v>0</v>
      </c>
      <c r="I683" t="b">
        <v>0</v>
      </c>
      <c r="J683" t="s">
        <v>1679</v>
      </c>
      <c r="K683" t="str">
        <v>South</v>
      </c>
      <c r="L683" t="str">
        <v>Startup</v>
      </c>
      <c r="M683">
        <f ca="1">VLOOKUP(combined!A:A,'Patient Demographics'!A:F,6,)</f>
        <v>68</v>
      </c>
      <c r="N683">
        <v>0</v>
      </c>
      <c r="O683" t="str">
        <v>Master's Degree</v>
      </c>
    </row>
    <row r="684" spans="1:15">
      <c r="A684" s="2" t="s">
        <v>868</v>
      </c>
      <c r="B684" t="str">
        <v>Kerala</v>
      </c>
      <c r="C684" t="str">
        <f ca="1"/>
        <v>Senior Adullt</v>
      </c>
      <c r="D684">
        <v>24000</v>
      </c>
      <c r="E684">
        <v>22.499999999999996</v>
      </c>
      <c r="F684" t="b">
        <v>0</v>
      </c>
      <c r="G684" t="str">
        <v>Osteoarthritis</v>
      </c>
      <c r="H684" t="b">
        <v>0</v>
      </c>
      <c r="I684" t="b">
        <v>0</v>
      </c>
      <c r="J684" t="s">
        <v>1700</v>
      </c>
      <c r="K684" t="str">
        <v>South</v>
      </c>
      <c r="L684" t="str">
        <v>Private</v>
      </c>
      <c r="M684">
        <f ca="1">VLOOKUP(combined!A:A,'Patient Demographics'!A:F,6,)</f>
        <v>45</v>
      </c>
      <c r="N684">
        <v>0</v>
      </c>
      <c r="O684" t="str">
        <v>Bachelor's Degree</v>
      </c>
    </row>
    <row r="685" spans="1:15">
      <c r="A685" s="2" t="s">
        <v>869</v>
      </c>
      <c r="B685" t="str">
        <v>Kerala</v>
      </c>
      <c r="C685" t="str">
        <f ca="1"/>
        <v>Super Adults</v>
      </c>
      <c r="D685">
        <v>18000</v>
      </c>
      <c r="E685">
        <v>23.335466144755166</v>
      </c>
      <c r="F685" t="b">
        <v>0</v>
      </c>
      <c r="G685" t="str">
        <v>Childbirth</v>
      </c>
      <c r="H685" t="b">
        <v>0</v>
      </c>
      <c r="I685" t="b">
        <v>0</v>
      </c>
      <c r="J685" t="s">
        <v>1797</v>
      </c>
      <c r="K685" t="str">
        <v>South</v>
      </c>
      <c r="L685" t="str">
        <v>Public</v>
      </c>
      <c r="M685">
        <f ca="1">VLOOKUP(combined!A:A,'Patient Demographics'!A:F,6,)</f>
        <v>68</v>
      </c>
      <c r="N685">
        <v>0</v>
      </c>
      <c r="O685" t="str">
        <v>School</v>
      </c>
    </row>
    <row r="686" spans="1:15">
      <c r="A686" s="2" t="s">
        <v>871</v>
      </c>
      <c r="B686" t="str">
        <v>Tamil Nadu</v>
      </c>
      <c r="C686" t="str">
        <f ca="1"/>
        <v>senior</v>
      </c>
      <c r="D686">
        <v>500</v>
      </c>
      <c r="E686">
        <v>22.906574394463671</v>
      </c>
      <c r="F686" t="b">
        <v>0</v>
      </c>
      <c r="G686" t="str">
        <v>Prostate Cancer</v>
      </c>
      <c r="H686" t="b">
        <v>0</v>
      </c>
      <c r="I686" t="b">
        <v>0</v>
      </c>
      <c r="J686" t="s">
        <v>1685</v>
      </c>
      <c r="K686" t="str">
        <v>South</v>
      </c>
      <c r="L686" t="str">
        <v>Public</v>
      </c>
      <c r="M686">
        <f ca="1">VLOOKUP(combined!A:A,'Patient Demographics'!A:F,6,)</f>
        <v>50</v>
      </c>
      <c r="N686">
        <v>0</v>
      </c>
      <c r="O686" t="str">
        <v>Bachelor's Degree</v>
      </c>
    </row>
    <row r="687" spans="1:15">
      <c r="A687" s="2" t="s">
        <v>872</v>
      </c>
      <c r="B687" t="str">
        <v>West Bengal</v>
      </c>
      <c r="C687" t="str">
        <f ca="1"/>
        <v>senior</v>
      </c>
      <c r="D687">
        <v>20000</v>
      </c>
      <c r="E687">
        <v>23.952095808383234</v>
      </c>
      <c r="F687" t="b">
        <v>0</v>
      </c>
      <c r="G687" t="str">
        <v>Diabetes</v>
      </c>
      <c r="H687" t="b">
        <v>0</v>
      </c>
      <c r="I687" t="b">
        <v>0</v>
      </c>
      <c r="J687" t="s">
        <v>1700</v>
      </c>
      <c r="K687" t="str">
        <v>East</v>
      </c>
      <c r="L687" t="str">
        <v>Startup</v>
      </c>
      <c r="M687">
        <f ca="1">VLOOKUP(combined!A:A,'Patient Demographics'!A:F,6,)</f>
        <v>48</v>
      </c>
      <c r="N687">
        <v>0</v>
      </c>
      <c r="O687" t="str">
        <v>Post-graduate</v>
      </c>
    </row>
    <row r="688" spans="1:15">
      <c r="A688" s="2" t="s">
        <v>873</v>
      </c>
      <c r="B688" t="str">
        <v>Karnataka</v>
      </c>
      <c r="C688" t="str">
        <f ca="1"/>
        <v>senior</v>
      </c>
      <c r="D688">
        <v>500</v>
      </c>
      <c r="E688">
        <v>26.581227008425298</v>
      </c>
      <c r="F688" t="b">
        <v>0</v>
      </c>
      <c r="G688" t="str">
        <v>Hypertension</v>
      </c>
      <c r="H688" t="b">
        <v>0</v>
      </c>
      <c r="I688" t="b">
        <v>0</v>
      </c>
      <c r="J688" t="s">
        <v>1696</v>
      </c>
      <c r="K688" t="str">
        <v>South</v>
      </c>
      <c r="L688" t="str">
        <v>Public</v>
      </c>
      <c r="M688">
        <f ca="1">VLOOKUP(combined!A:A,'Patient Demographics'!A:F,6,)</f>
        <v>58</v>
      </c>
      <c r="N688">
        <v>0</v>
      </c>
      <c r="O688" t="str">
        <v>Bachelor's Degree</v>
      </c>
    </row>
    <row r="689" spans="1:15">
      <c r="A689" s="2" t="s">
        <v>874</v>
      </c>
      <c r="B689" t="str">
        <v>Karnataka</v>
      </c>
      <c r="C689" t="str">
        <f ca="1"/>
        <v>Senior Adullt</v>
      </c>
      <c r="D689">
        <v>200000</v>
      </c>
      <c r="E689">
        <v>28.721121070571897</v>
      </c>
      <c r="F689" t="b">
        <v>1</v>
      </c>
      <c r="G689" t="str">
        <v>Heart Attack</v>
      </c>
      <c r="H689" t="b">
        <v>1</v>
      </c>
      <c r="I689" t="b">
        <v>1</v>
      </c>
      <c r="J689" t="s">
        <v>1679</v>
      </c>
      <c r="K689" t="str">
        <v>South</v>
      </c>
      <c r="L689" t="str">
        <v>Private</v>
      </c>
      <c r="M689">
        <f ca="1">VLOOKUP(combined!A:A,'Patient Demographics'!A:F,6,)</f>
        <v>42</v>
      </c>
      <c r="N689">
        <v>0</v>
      </c>
      <c r="O689" t="str">
        <v>Bachelor's Degree</v>
      </c>
    </row>
    <row r="690" spans="1:15">
      <c r="A690" s="2" t="s">
        <v>875</v>
      </c>
      <c r="B690" t="str">
        <v>Kerala</v>
      </c>
      <c r="C690" t="str">
        <f ca="1"/>
        <v>Senior Adullt</v>
      </c>
      <c r="D690">
        <v>100</v>
      </c>
      <c r="E690">
        <v>23.118367346938776</v>
      </c>
      <c r="F690" t="b">
        <v>0</v>
      </c>
      <c r="G690" t="str">
        <v>Cancer</v>
      </c>
      <c r="H690" t="b">
        <v>0</v>
      </c>
      <c r="I690" t="b">
        <v>0</v>
      </c>
      <c r="J690" t="s">
        <v>1696</v>
      </c>
      <c r="K690" t="str">
        <v>South</v>
      </c>
      <c r="L690" t="str">
        <v>Private</v>
      </c>
      <c r="M690">
        <f ca="1">VLOOKUP(combined!A:A,'Patient Demographics'!A:F,6,)</f>
        <v>41</v>
      </c>
      <c r="N690">
        <v>0</v>
      </c>
      <c r="O690" t="str">
        <v>Master's Degree</v>
      </c>
    </row>
    <row r="691" spans="1:15">
      <c r="A691" s="2" t="s">
        <v>876</v>
      </c>
      <c r="B691" t="str">
        <v>Punjab</v>
      </c>
      <c r="C691" t="str">
        <f ca="1"/>
        <v>senior</v>
      </c>
      <c r="D691">
        <v>250000</v>
      </c>
      <c r="E691">
        <v>31.863474122546108</v>
      </c>
      <c r="F691" t="b">
        <v>1</v>
      </c>
      <c r="G691" t="str">
        <v>Diabetes</v>
      </c>
      <c r="H691" t="b">
        <v>1</v>
      </c>
      <c r="I691" t="b">
        <v>0</v>
      </c>
      <c r="J691" t="s">
        <v>1683</v>
      </c>
      <c r="K691" t="str">
        <v>North</v>
      </c>
      <c r="L691" t="str">
        <v>None</v>
      </c>
      <c r="M691">
        <f ca="1">VLOOKUP(combined!A:A,'Patient Demographics'!A:F,6,)</f>
        <v>48</v>
      </c>
      <c r="N691">
        <v>0</v>
      </c>
      <c r="O691" t="str">
        <v>High School</v>
      </c>
    </row>
    <row r="692" spans="1:15">
      <c r="A692" s="2" t="s">
        <v>877</v>
      </c>
      <c r="B692" t="str">
        <v>Karnataka</v>
      </c>
      <c r="C692" t="str">
        <f ca="1"/>
        <v>senior</v>
      </c>
      <c r="D692">
        <v>18000</v>
      </c>
      <c r="E692">
        <v>26.92698504862825</v>
      </c>
      <c r="F692" t="b">
        <v>0</v>
      </c>
      <c r="G692" t="str">
        <v>Hypertension</v>
      </c>
      <c r="H692" t="b">
        <v>0</v>
      </c>
      <c r="I692" t="b">
        <v>0</v>
      </c>
      <c r="J692" t="s">
        <v>1797</v>
      </c>
      <c r="K692" t="str">
        <v>South</v>
      </c>
      <c r="L692" t="str">
        <v>Private</v>
      </c>
      <c r="M692">
        <f ca="1">VLOOKUP(combined!A:A,'Patient Demographics'!A:F,6,)</f>
        <v>50</v>
      </c>
      <c r="N692">
        <v>0</v>
      </c>
      <c r="O692" t="str">
        <v>Master's Degree</v>
      </c>
    </row>
    <row r="693" spans="1:15">
      <c r="A693" s="2" t="s">
        <v>879</v>
      </c>
      <c r="B693" t="str">
        <v>Uttar Pradesh</v>
      </c>
      <c r="C693" t="str">
        <f ca="1"/>
        <v>Senior Adullt</v>
      </c>
      <c r="D693">
        <v>18000</v>
      </c>
      <c r="E693">
        <v>23.087594133967499</v>
      </c>
      <c r="F693" t="b">
        <v>0</v>
      </c>
      <c r="G693" t="str">
        <v>Cancer</v>
      </c>
      <c r="H693" t="b">
        <v>0</v>
      </c>
      <c r="I693" t="b">
        <v>0</v>
      </c>
      <c r="J693" t="s">
        <v>1685</v>
      </c>
      <c r="K693" t="str">
        <v>North</v>
      </c>
      <c r="L693" t="str">
        <v>Startup</v>
      </c>
      <c r="M693">
        <f ca="1">VLOOKUP(combined!A:A,'Patient Demographics'!A:F,6,)</f>
        <v>41</v>
      </c>
      <c r="N693">
        <v>0</v>
      </c>
      <c r="O693" t="str">
        <v>Master's Degree</v>
      </c>
    </row>
    <row r="694" spans="1:15">
      <c r="A694" s="2" t="s">
        <v>880</v>
      </c>
      <c r="B694" t="str">
        <v>West Bengal</v>
      </c>
      <c r="C694" t="str">
        <f ca="1"/>
        <v>Super Adults</v>
      </c>
      <c r="D694">
        <v>90000</v>
      </c>
      <c r="E694">
        <v>34.39349112426035</v>
      </c>
      <c r="F694" t="b">
        <v>1</v>
      </c>
      <c r="G694" t="str">
        <v>Prostate Cancer</v>
      </c>
      <c r="H694" t="b">
        <v>1</v>
      </c>
      <c r="I694" t="b">
        <v>0</v>
      </c>
      <c r="J694" t="s">
        <v>1797</v>
      </c>
      <c r="K694" t="str">
        <v>East</v>
      </c>
      <c r="L694" t="str">
        <v>Private</v>
      </c>
      <c r="M694">
        <f ca="1">VLOOKUP(combined!A:A,'Patient Demographics'!A:F,6,)</f>
        <v>73</v>
      </c>
      <c r="N694">
        <v>0</v>
      </c>
      <c r="O694" t="str">
        <v>Bachelor's Degree</v>
      </c>
    </row>
    <row r="695" spans="1:15">
      <c r="A695" s="2" t="s">
        <v>881</v>
      </c>
      <c r="B695" t="str">
        <v>Punjab</v>
      </c>
      <c r="C695" t="str">
        <f ca="1"/>
        <v>Senior Adullt</v>
      </c>
      <c r="D695">
        <v>18000</v>
      </c>
      <c r="E695">
        <v>33.012244897959185</v>
      </c>
      <c r="F695" t="b">
        <v>1</v>
      </c>
      <c r="G695" t="str">
        <v>Kidney Stones</v>
      </c>
      <c r="H695" t="b">
        <v>1</v>
      </c>
      <c r="I695" t="b">
        <v>0</v>
      </c>
      <c r="J695" t="s">
        <v>1696</v>
      </c>
      <c r="K695" t="str">
        <v>North</v>
      </c>
      <c r="L695" t="str">
        <v>Private</v>
      </c>
      <c r="M695">
        <f ca="1">VLOOKUP(combined!A:A,'Patient Demographics'!A:F,6,)</f>
        <v>42</v>
      </c>
      <c r="N695">
        <v>0</v>
      </c>
      <c r="O695" t="str">
        <v>Bachelor's Degree</v>
      </c>
    </row>
    <row r="696" spans="1:15">
      <c r="A696" s="2" t="s">
        <v>882</v>
      </c>
      <c r="B696" t="str">
        <v>Punjab</v>
      </c>
      <c r="C696" t="str">
        <f ca="1"/>
        <v>Young Adults</v>
      </c>
      <c r="D696">
        <v>60000</v>
      </c>
      <c r="E696">
        <v>30.301903628792392</v>
      </c>
      <c r="F696" t="b">
        <v>1</v>
      </c>
      <c r="G696" t="str">
        <v>Prostate Cancer</v>
      </c>
      <c r="H696" t="b">
        <v>0</v>
      </c>
      <c r="I696" t="b">
        <v>1</v>
      </c>
      <c r="J696" t="s">
        <v>1685</v>
      </c>
      <c r="K696" t="str">
        <v>North</v>
      </c>
      <c r="L696" t="str">
        <v>Startup</v>
      </c>
      <c r="M696">
        <f ca="1">VLOOKUP(combined!A:A,'Patient Demographics'!A:F,6,)</f>
        <v>33</v>
      </c>
      <c r="N696">
        <v>0</v>
      </c>
      <c r="O696" t="str">
        <v>Master's Degree</v>
      </c>
    </row>
    <row r="697" spans="1:15">
      <c r="A697" s="2" t="s">
        <v>883</v>
      </c>
      <c r="B697" t="str">
        <v>Kerala</v>
      </c>
      <c r="C697" t="str">
        <f ca="1"/>
        <v>Senior Adullt</v>
      </c>
      <c r="D697">
        <v>60000</v>
      </c>
      <c r="E697">
        <v>29.480968858131494</v>
      </c>
      <c r="F697" t="b">
        <v>1</v>
      </c>
      <c r="G697" t="str">
        <v>Heart Attack</v>
      </c>
      <c r="H697" t="b">
        <v>1</v>
      </c>
      <c r="I697" t="b">
        <v>0</v>
      </c>
      <c r="J697" t="s">
        <v>1696</v>
      </c>
      <c r="K697" t="str">
        <v>South</v>
      </c>
      <c r="L697" t="str">
        <v>Public</v>
      </c>
      <c r="M697">
        <f ca="1">VLOOKUP(combined!A:A,'Patient Demographics'!A:F,6,)</f>
        <v>42</v>
      </c>
      <c r="N697">
        <v>0</v>
      </c>
      <c r="O697" t="str">
        <v>School</v>
      </c>
    </row>
    <row r="698" spans="1:15">
      <c r="A698" s="2" t="s">
        <v>884</v>
      </c>
      <c r="B698" t="str">
        <v>Uttar Pradesh</v>
      </c>
      <c r="C698" t="str">
        <f ca="1"/>
        <v>Senior Adullt</v>
      </c>
      <c r="D698">
        <v>24000</v>
      </c>
      <c r="E698">
        <v>31.305770374776923</v>
      </c>
      <c r="F698" t="b">
        <v>1</v>
      </c>
      <c r="G698" t="str">
        <v>Hypertension</v>
      </c>
      <c r="H698" t="b">
        <v>0</v>
      </c>
      <c r="I698" t="b">
        <v>1</v>
      </c>
      <c r="J698" t="s">
        <v>1679</v>
      </c>
      <c r="K698" t="str">
        <v>North</v>
      </c>
      <c r="L698" t="str">
        <v>Public</v>
      </c>
      <c r="M698">
        <f ca="1">VLOOKUP(combined!A:A,'Patient Demographics'!A:F,6,)</f>
        <v>38</v>
      </c>
      <c r="N698">
        <v>0</v>
      </c>
      <c r="O698" t="str">
        <v>School</v>
      </c>
    </row>
    <row r="699" spans="1:15">
      <c r="A699" s="2" t="s">
        <v>885</v>
      </c>
      <c r="B699" t="str">
        <v>Punjab</v>
      </c>
      <c r="C699" t="str">
        <f ca="1"/>
        <v>Senior Adullt</v>
      </c>
      <c r="D699">
        <v>48000</v>
      </c>
      <c r="E699">
        <v>20.247920077516788</v>
      </c>
      <c r="F699" t="b">
        <v>0</v>
      </c>
      <c r="G699" t="str">
        <v>Fractured Leg</v>
      </c>
      <c r="H699" t="b">
        <v>0</v>
      </c>
      <c r="I699" t="b">
        <v>0</v>
      </c>
      <c r="J699" t="s">
        <v>1696</v>
      </c>
      <c r="K699" t="str">
        <v>North</v>
      </c>
      <c r="L699" t="str">
        <v>Public</v>
      </c>
      <c r="M699">
        <f ca="1">VLOOKUP(combined!A:A,'Patient Demographics'!A:F,6,)</f>
        <v>42</v>
      </c>
      <c r="N699">
        <v>0</v>
      </c>
      <c r="O699" t="str">
        <v>Master's Degree</v>
      </c>
    </row>
    <row r="700" spans="1:15">
      <c r="A700" s="2" t="s">
        <v>886</v>
      </c>
      <c r="B700" t="str">
        <v>Kerala</v>
      </c>
      <c r="C700" t="str">
        <f ca="1"/>
        <v>Senior Adullt</v>
      </c>
      <c r="D700">
        <v>90000</v>
      </c>
      <c r="E700">
        <v>29.212571392902841</v>
      </c>
      <c r="F700" t="b">
        <v>1</v>
      </c>
      <c r="G700" t="str">
        <v>Cancer</v>
      </c>
      <c r="H700" t="b">
        <v>0</v>
      </c>
      <c r="I700" t="b">
        <v>1</v>
      </c>
      <c r="J700" t="s">
        <v>1685</v>
      </c>
      <c r="K700" t="str">
        <v>South</v>
      </c>
      <c r="L700" t="str">
        <v>Startup</v>
      </c>
      <c r="M700">
        <f ca="1">VLOOKUP(combined!A:A,'Patient Demographics'!A:F,6,)</f>
        <v>38</v>
      </c>
      <c r="N700">
        <v>0</v>
      </c>
      <c r="O700" t="str">
        <v>PhD</v>
      </c>
    </row>
    <row r="701" spans="1:15">
      <c r="A701" s="2" t="s">
        <v>887</v>
      </c>
      <c r="B701" t="str">
        <v>Kerala</v>
      </c>
      <c r="C701" t="str">
        <f ca="1"/>
        <v>Young Adults</v>
      </c>
      <c r="D701">
        <v>18000</v>
      </c>
      <c r="E701">
        <v>33.422848018580346</v>
      </c>
      <c r="F701" t="b">
        <v>1</v>
      </c>
      <c r="G701" t="str">
        <v>Diabetes</v>
      </c>
      <c r="H701" t="b">
        <v>1</v>
      </c>
      <c r="I701" t="b">
        <v>0</v>
      </c>
      <c r="J701" t="s">
        <v>1797</v>
      </c>
      <c r="K701" t="str">
        <v>South</v>
      </c>
      <c r="L701" t="str">
        <v>Private</v>
      </c>
      <c r="M701">
        <f ca="1">VLOOKUP(combined!A:A,'Patient Demographics'!A:F,6,)</f>
        <v>33</v>
      </c>
      <c r="N701">
        <v>0</v>
      </c>
      <c r="O701" t="str">
        <v>Bachelor's Degree</v>
      </c>
    </row>
    <row r="702" spans="1:15">
      <c r="A702" s="2" t="s">
        <v>888</v>
      </c>
      <c r="B702" t="str">
        <v>Tamil Nadu</v>
      </c>
      <c r="C702" t="str">
        <f ca="1"/>
        <v>senior</v>
      </c>
      <c r="D702">
        <v>24000</v>
      </c>
      <c r="E702">
        <v>21.223898795915254</v>
      </c>
      <c r="F702" t="b">
        <v>0</v>
      </c>
      <c r="G702" t="str">
        <v>Kidney Stones</v>
      </c>
      <c r="H702" t="b">
        <v>0</v>
      </c>
      <c r="I702" t="b">
        <v>0</v>
      </c>
      <c r="J702" t="s">
        <v>1700</v>
      </c>
      <c r="K702" t="str">
        <v>South</v>
      </c>
      <c r="L702" t="str">
        <v>Public</v>
      </c>
      <c r="M702">
        <f ca="1">VLOOKUP(combined!A:A,'Patient Demographics'!A:F,6,)</f>
        <v>58</v>
      </c>
      <c r="N702">
        <v>0</v>
      </c>
      <c r="O702" t="str">
        <v>School</v>
      </c>
    </row>
    <row r="703" spans="1:15">
      <c r="A703" s="2" t="s">
        <v>890</v>
      </c>
      <c r="B703" t="str">
        <v>Karnataka</v>
      </c>
      <c r="C703" t="str">
        <f ca="1"/>
        <v>Senior Adullt</v>
      </c>
      <c r="D703">
        <v>12000</v>
      </c>
      <c r="E703">
        <v>30.938311566110883</v>
      </c>
      <c r="F703" t="b">
        <v>1</v>
      </c>
      <c r="G703" t="str">
        <v>Stroke</v>
      </c>
      <c r="H703" t="b">
        <v>1</v>
      </c>
      <c r="I703" t="b">
        <v>0</v>
      </c>
      <c r="J703" t="s">
        <v>1700</v>
      </c>
      <c r="K703" t="str">
        <v>South</v>
      </c>
      <c r="L703" t="str">
        <v>None</v>
      </c>
      <c r="M703">
        <f ca="1">VLOOKUP(combined!A:A,'Patient Demographics'!A:F,6,)</f>
        <v>38</v>
      </c>
      <c r="N703">
        <v>0</v>
      </c>
      <c r="O703" t="str">
        <v>Uneducated</v>
      </c>
    </row>
    <row r="704" spans="1:15">
      <c r="A704" s="2" t="s">
        <v>891</v>
      </c>
      <c r="B704" t="str">
        <v>West Bengal</v>
      </c>
      <c r="C704" t="str">
        <f ca="1"/>
        <v>Super Adults</v>
      </c>
      <c r="D704">
        <v>20000</v>
      </c>
      <c r="E704">
        <v>21.43902535500969</v>
      </c>
      <c r="F704" t="b">
        <v>0</v>
      </c>
      <c r="G704" t="str">
        <v>Osteoarthritis</v>
      </c>
      <c r="H704" t="b">
        <v>0</v>
      </c>
      <c r="I704" t="b">
        <v>0</v>
      </c>
      <c r="J704" t="s">
        <v>1700</v>
      </c>
      <c r="K704" t="str">
        <v>East</v>
      </c>
      <c r="L704" t="str">
        <v>Startup</v>
      </c>
      <c r="M704">
        <f ca="1">VLOOKUP(combined!A:A,'Patient Demographics'!A:F,6,)</f>
        <v>73</v>
      </c>
      <c r="N704">
        <v>0</v>
      </c>
      <c r="O704" t="str">
        <v>Master's Degree</v>
      </c>
    </row>
    <row r="705" spans="1:15">
      <c r="A705" s="2" t="s">
        <v>892</v>
      </c>
      <c r="B705" t="str">
        <v>Punjab</v>
      </c>
      <c r="C705" t="str">
        <f ca="1"/>
        <v>senior</v>
      </c>
      <c r="D705">
        <v>20000</v>
      </c>
      <c r="E705">
        <v>25.847768218818715</v>
      </c>
      <c r="F705" t="b">
        <v>0</v>
      </c>
      <c r="G705" t="str">
        <v>Fractured Leg</v>
      </c>
      <c r="H705" t="b">
        <v>0</v>
      </c>
      <c r="I705" t="b">
        <v>0</v>
      </c>
      <c r="J705" t="s">
        <v>1700</v>
      </c>
      <c r="K705" t="str">
        <v>North</v>
      </c>
      <c r="L705" t="str">
        <v>Private</v>
      </c>
      <c r="M705">
        <f ca="1">VLOOKUP(combined!A:A,'Patient Demographics'!A:F,6,)</f>
        <v>62</v>
      </c>
      <c r="N705">
        <v>0</v>
      </c>
      <c r="O705" t="str">
        <v>PhD</v>
      </c>
    </row>
    <row r="706" spans="1:15">
      <c r="A706" s="2" t="s">
        <v>893</v>
      </c>
      <c r="B706" t="str">
        <v>Uttar Pradesh</v>
      </c>
      <c r="C706" t="str">
        <f ca="1"/>
        <v>Super Adults</v>
      </c>
      <c r="D706">
        <v>60000</v>
      </c>
      <c r="E706">
        <v>32.455677715120288</v>
      </c>
      <c r="F706" t="b">
        <v>1</v>
      </c>
      <c r="G706" t="str">
        <v>Heart Attack</v>
      </c>
      <c r="H706" t="b">
        <v>1</v>
      </c>
      <c r="I706" t="b">
        <v>0</v>
      </c>
      <c r="J706" t="s">
        <v>1700</v>
      </c>
      <c r="K706" t="str">
        <v>North</v>
      </c>
      <c r="L706" t="str">
        <v>Private</v>
      </c>
      <c r="M706">
        <f ca="1">VLOOKUP(combined!A:A,'Patient Demographics'!A:F,6,)</f>
        <v>68</v>
      </c>
      <c r="N706">
        <v>0</v>
      </c>
      <c r="O706" t="str">
        <v>Bachelor's Degree</v>
      </c>
    </row>
    <row r="707" spans="1:15">
      <c r="A707" s="2" t="s">
        <v>894</v>
      </c>
      <c r="B707" t="str">
        <v>Maharashtra</v>
      </c>
      <c r="C707" t="str">
        <f ca="1"/>
        <v>senior</v>
      </c>
      <c r="D707">
        <v>250000</v>
      </c>
      <c r="E707">
        <v>32.286492549270946</v>
      </c>
      <c r="F707" t="b">
        <v>1</v>
      </c>
      <c r="G707" t="str">
        <v>Allergic Reaction</v>
      </c>
      <c r="H707" t="b">
        <v>1</v>
      </c>
      <c r="I707" t="b">
        <v>0</v>
      </c>
      <c r="J707" t="s">
        <v>1685</v>
      </c>
      <c r="K707" t="str">
        <v>West</v>
      </c>
      <c r="L707" t="str">
        <v>Public</v>
      </c>
      <c r="M707">
        <f ca="1">VLOOKUP(combined!A:A,'Patient Demographics'!A:F,6,)</f>
        <v>53</v>
      </c>
      <c r="N707">
        <v>0</v>
      </c>
      <c r="O707" t="str">
        <v>School</v>
      </c>
    </row>
    <row r="708" spans="1:15">
      <c r="A708" s="2" t="s">
        <v>895</v>
      </c>
      <c r="B708" t="str">
        <v>Punjab</v>
      </c>
      <c r="C708" t="str">
        <f ca="1"/>
        <v>Senior Adullt</v>
      </c>
      <c r="D708">
        <v>12000</v>
      </c>
      <c r="E708">
        <v>26.416326530612245</v>
      </c>
      <c r="F708" t="b">
        <v>0</v>
      </c>
      <c r="G708" t="str">
        <v>Childbirth</v>
      </c>
      <c r="H708" t="b">
        <v>0</v>
      </c>
      <c r="I708" t="b">
        <v>0</v>
      </c>
      <c r="J708" t="s">
        <v>1685</v>
      </c>
      <c r="K708" t="str">
        <v>North</v>
      </c>
      <c r="L708" t="str">
        <v>Public</v>
      </c>
      <c r="M708">
        <f ca="1">VLOOKUP(combined!A:A,'Patient Demographics'!A:F,6,)</f>
        <v>42</v>
      </c>
      <c r="N708">
        <v>0</v>
      </c>
      <c r="O708" t="str">
        <v>School</v>
      </c>
    </row>
    <row r="709" spans="1:15">
      <c r="A709" s="2" t="s">
        <v>896</v>
      </c>
      <c r="B709" t="str">
        <v>Karnataka</v>
      </c>
      <c r="C709" t="str">
        <f ca="1"/>
        <v>senior</v>
      </c>
      <c r="D709">
        <v>90000</v>
      </c>
      <c r="E709">
        <v>26.748614958448751</v>
      </c>
      <c r="F709" t="b">
        <v>0</v>
      </c>
      <c r="G709" t="str">
        <v>Cancer</v>
      </c>
      <c r="H709" t="b">
        <v>0</v>
      </c>
      <c r="I709" t="b">
        <v>0</v>
      </c>
      <c r="J709" t="s">
        <v>1683</v>
      </c>
      <c r="K709" t="str">
        <v>South</v>
      </c>
      <c r="L709" t="str">
        <v>Private</v>
      </c>
      <c r="M709">
        <f ca="1">VLOOKUP(combined!A:A,'Patient Demographics'!A:F,6,)</f>
        <v>53</v>
      </c>
      <c r="N709">
        <v>0</v>
      </c>
      <c r="O709" t="str">
        <v>Bachelor's Degree</v>
      </c>
    </row>
    <row r="710" spans="1:15">
      <c r="A710" s="2" t="s">
        <v>897</v>
      </c>
      <c r="B710" t="str">
        <v>Gujarat</v>
      </c>
      <c r="C710" t="str">
        <f ca="1"/>
        <v>Senior Adullt</v>
      </c>
      <c r="D710">
        <v>90000</v>
      </c>
      <c r="E710">
        <v>28.96855892278392</v>
      </c>
      <c r="F710" t="b">
        <v>1</v>
      </c>
      <c r="G710" t="str">
        <v>Appendicitis</v>
      </c>
      <c r="H710" t="b">
        <v>0</v>
      </c>
      <c r="I710" t="b">
        <v>1</v>
      </c>
      <c r="J710" t="s">
        <v>1683</v>
      </c>
      <c r="K710" t="str">
        <v>West</v>
      </c>
      <c r="L710" t="str">
        <v>Startup</v>
      </c>
      <c r="M710">
        <f ca="1">VLOOKUP(combined!A:A,'Patient Demographics'!A:F,6,)</f>
        <v>38</v>
      </c>
      <c r="N710">
        <v>0</v>
      </c>
      <c r="O710" t="str">
        <v>Bachelor's Degree</v>
      </c>
    </row>
    <row r="711" spans="1:15">
      <c r="A711" s="2" t="s">
        <v>898</v>
      </c>
      <c r="B711" t="str">
        <v>Gujarat</v>
      </c>
      <c r="C711" t="str">
        <f ca="1"/>
        <v>Senior Adullt</v>
      </c>
      <c r="D711">
        <v>16000</v>
      </c>
      <c r="E711">
        <v>21.903731746890212</v>
      </c>
      <c r="F711" t="b">
        <v>0</v>
      </c>
      <c r="G711" t="str">
        <v>Fractured Arm</v>
      </c>
      <c r="H711" t="b">
        <v>0</v>
      </c>
      <c r="I711" t="b">
        <v>0</v>
      </c>
      <c r="J711" t="s">
        <v>1679</v>
      </c>
      <c r="K711" t="str">
        <v>West</v>
      </c>
      <c r="L711" t="str">
        <v>Public</v>
      </c>
      <c r="M711">
        <f ca="1">VLOOKUP(combined!A:A,'Patient Demographics'!A:F,6,)</f>
        <v>42</v>
      </c>
      <c r="N711">
        <v>0</v>
      </c>
      <c r="O711" t="str">
        <v>Master's Degree</v>
      </c>
    </row>
    <row r="712" spans="1:15">
      <c r="A712" s="2" t="s">
        <v>899</v>
      </c>
      <c r="B712" t="str">
        <v>Uttar Pradesh</v>
      </c>
      <c r="C712" t="str">
        <f ca="1"/>
        <v>senior</v>
      </c>
      <c r="D712">
        <v>40000</v>
      </c>
      <c r="E712">
        <v>28.551379325468179</v>
      </c>
      <c r="F712" t="b">
        <v>1</v>
      </c>
      <c r="G712" t="str">
        <v>Prostate Cancer</v>
      </c>
      <c r="H712" t="b">
        <v>1</v>
      </c>
      <c r="I712" t="b">
        <v>1</v>
      </c>
      <c r="J712" t="s">
        <v>1679</v>
      </c>
      <c r="K712" t="str">
        <v>North</v>
      </c>
      <c r="L712" t="str">
        <v>Startup</v>
      </c>
      <c r="M712">
        <f ca="1">VLOOKUP(combined!A:A,'Patient Demographics'!A:F,6,)</f>
        <v>53</v>
      </c>
      <c r="N712">
        <v>0</v>
      </c>
      <c r="O712" t="str">
        <v>Master's Degree</v>
      </c>
    </row>
    <row r="713" spans="1:15">
      <c r="A713" s="2" t="s">
        <v>900</v>
      </c>
      <c r="B713" t="str">
        <v>Gujarat</v>
      </c>
      <c r="C713" t="str">
        <f ca="1"/>
        <v>senior</v>
      </c>
      <c r="D713">
        <v>500</v>
      </c>
      <c r="E713">
        <v>33.752319596652782</v>
      </c>
      <c r="F713" t="b">
        <v>1</v>
      </c>
      <c r="G713" t="str">
        <v>Fractured Leg</v>
      </c>
      <c r="H713" t="b">
        <v>0</v>
      </c>
      <c r="I713" t="b">
        <v>1</v>
      </c>
      <c r="J713" t="s">
        <v>1679</v>
      </c>
      <c r="K713" t="str">
        <v>West</v>
      </c>
      <c r="L713" t="str">
        <v>None</v>
      </c>
      <c r="M713">
        <f ca="1">VLOOKUP(combined!A:A,'Patient Demographics'!A:F,6,)</f>
        <v>58</v>
      </c>
      <c r="N713">
        <v>0</v>
      </c>
      <c r="O713" t="str">
        <v>Uneducated</v>
      </c>
    </row>
    <row r="714" spans="1:15">
      <c r="A714" s="2" t="s">
        <v>901</v>
      </c>
      <c r="B714" t="str">
        <v>West Bengal</v>
      </c>
      <c r="C714" t="str">
        <f ca="1"/>
        <v>Young Adults</v>
      </c>
      <c r="D714">
        <v>500</v>
      </c>
      <c r="E714">
        <v>23.801652892561986</v>
      </c>
      <c r="F714" t="b">
        <v>0</v>
      </c>
      <c r="G714" t="str">
        <v>Kidney Stones</v>
      </c>
      <c r="H714" t="b">
        <v>0</v>
      </c>
      <c r="I714" t="b">
        <v>0</v>
      </c>
      <c r="J714" t="s">
        <v>1685</v>
      </c>
      <c r="K714" t="str">
        <v>East</v>
      </c>
      <c r="L714" t="str">
        <v>Private</v>
      </c>
      <c r="M714">
        <f ca="1">VLOOKUP(combined!A:A,'Patient Demographics'!A:F,6,)</f>
        <v>32</v>
      </c>
      <c r="N714">
        <v>0</v>
      </c>
      <c r="O714" t="str">
        <v>PhD</v>
      </c>
    </row>
    <row r="715" spans="1:15">
      <c r="A715" s="2" t="s">
        <v>902</v>
      </c>
      <c r="B715" t="str">
        <v>Kerala</v>
      </c>
      <c r="C715" t="str">
        <f ca="1"/>
        <v>senior</v>
      </c>
      <c r="D715">
        <v>12000</v>
      </c>
      <c r="E715">
        <v>23.154407787993513</v>
      </c>
      <c r="F715" t="b">
        <v>0</v>
      </c>
      <c r="G715" t="str">
        <v>Prostate Cancer</v>
      </c>
      <c r="H715" t="b">
        <v>0</v>
      </c>
      <c r="I715" t="b">
        <v>0</v>
      </c>
      <c r="J715" t="s">
        <v>1683</v>
      </c>
      <c r="K715" t="str">
        <v>South</v>
      </c>
      <c r="L715" t="str">
        <v>Startup</v>
      </c>
      <c r="M715">
        <f ca="1">VLOOKUP(combined!A:A,'Patient Demographics'!A:F,6,)</f>
        <v>48</v>
      </c>
      <c r="N715">
        <v>0</v>
      </c>
      <c r="O715" t="str">
        <v>Bachelor's Degree</v>
      </c>
    </row>
    <row r="716" spans="1:15">
      <c r="A716" s="2" t="s">
        <v>903</v>
      </c>
      <c r="B716" t="str">
        <v>West Bengal</v>
      </c>
      <c r="C716" t="str">
        <f ca="1"/>
        <v>senior</v>
      </c>
      <c r="D716">
        <v>60000</v>
      </c>
      <c r="E716">
        <v>32.350251486053949</v>
      </c>
      <c r="F716" t="b">
        <v>1</v>
      </c>
      <c r="G716" t="str">
        <v>Childbirth</v>
      </c>
      <c r="H716" t="b">
        <v>1</v>
      </c>
      <c r="I716" t="b">
        <v>0</v>
      </c>
      <c r="J716" t="s">
        <v>1700</v>
      </c>
      <c r="K716" t="str">
        <v>East</v>
      </c>
      <c r="L716" t="str">
        <v>Public</v>
      </c>
      <c r="M716">
        <f ca="1">VLOOKUP(combined!A:A,'Patient Demographics'!A:F,6,)</f>
        <v>53</v>
      </c>
      <c r="N716">
        <v>0</v>
      </c>
      <c r="O716" t="str">
        <v>School</v>
      </c>
    </row>
    <row r="717" spans="1:15">
      <c r="A717" s="2" t="s">
        <v>904</v>
      </c>
      <c r="B717" t="str">
        <v>Karnataka</v>
      </c>
      <c r="C717" t="str">
        <f ca="1"/>
        <v>senior</v>
      </c>
      <c r="D717">
        <v>36000</v>
      </c>
      <c r="E717">
        <v>30.226971207286027</v>
      </c>
      <c r="F717" t="b">
        <v>1</v>
      </c>
      <c r="G717" t="str">
        <v>Fractured Leg</v>
      </c>
      <c r="H717" t="b">
        <v>1</v>
      </c>
      <c r="I717" t="b">
        <v>0</v>
      </c>
      <c r="J717" t="s">
        <v>1685</v>
      </c>
      <c r="K717" t="str">
        <v>South</v>
      </c>
      <c r="L717" t="str">
        <v>Public</v>
      </c>
      <c r="M717">
        <f ca="1">VLOOKUP(combined!A:A,'Patient Demographics'!A:F,6,)</f>
        <v>58</v>
      </c>
      <c r="N717">
        <v>0</v>
      </c>
      <c r="O717" t="str">
        <v>Bachelor's Degree</v>
      </c>
    </row>
    <row r="718" spans="1:15">
      <c r="A718" s="2" t="s">
        <v>905</v>
      </c>
      <c r="B718" t="str">
        <v>Uttar Pradesh</v>
      </c>
      <c r="C718" t="str">
        <f ca="1"/>
        <v>senior</v>
      </c>
      <c r="D718">
        <v>250000</v>
      </c>
      <c r="E718">
        <v>20.443594104308396</v>
      </c>
      <c r="F718" t="b">
        <v>0</v>
      </c>
      <c r="G718" t="str">
        <v>Osteoarthritis</v>
      </c>
      <c r="H718" t="b">
        <v>0</v>
      </c>
      <c r="I718" t="b">
        <v>0</v>
      </c>
      <c r="J718" t="s">
        <v>1696</v>
      </c>
      <c r="K718" t="str">
        <v>North</v>
      </c>
      <c r="L718" t="str">
        <v>Startup</v>
      </c>
      <c r="M718">
        <f ca="1">VLOOKUP(combined!A:A,'Patient Demographics'!A:F,6,)</f>
        <v>53</v>
      </c>
      <c r="N718">
        <v>0</v>
      </c>
      <c r="O718" t="str">
        <v>Bachelor's Degree</v>
      </c>
    </row>
    <row r="719" spans="1:15">
      <c r="A719" s="2" t="s">
        <v>906</v>
      </c>
      <c r="B719" t="str">
        <v>Punjab</v>
      </c>
      <c r="C719" t="str">
        <f ca="1"/>
        <v>Super Adults</v>
      </c>
      <c r="D719">
        <v>3000</v>
      </c>
      <c r="E719">
        <v>28.085937499999996</v>
      </c>
      <c r="F719" t="b">
        <v>1</v>
      </c>
      <c r="G719" t="str">
        <v>Fractured Arm</v>
      </c>
      <c r="H719" t="b">
        <v>1</v>
      </c>
      <c r="I719" t="b">
        <v>0</v>
      </c>
      <c r="J719" t="s">
        <v>1685</v>
      </c>
      <c r="K719" t="str">
        <v>North</v>
      </c>
      <c r="L719" t="str">
        <v>Private</v>
      </c>
      <c r="M719">
        <f ca="1">VLOOKUP(combined!A:A,'Patient Demographics'!A:F,6,)</f>
        <v>73</v>
      </c>
      <c r="N719">
        <v>0</v>
      </c>
      <c r="O719" t="str">
        <v>Bachelor's Degree</v>
      </c>
    </row>
    <row r="720" spans="1:15">
      <c r="A720" s="2" t="s">
        <v>907</v>
      </c>
      <c r="B720" t="str">
        <v>West Bengal</v>
      </c>
      <c r="C720" t="str">
        <f ca="1"/>
        <v>Senior Adullt</v>
      </c>
      <c r="D720">
        <v>100</v>
      </c>
      <c r="E720">
        <v>34.857667584940316</v>
      </c>
      <c r="F720" t="b">
        <v>1</v>
      </c>
      <c r="G720" t="str">
        <v>Heart Disease</v>
      </c>
      <c r="H720" t="b">
        <v>1</v>
      </c>
      <c r="I720" t="b">
        <v>0</v>
      </c>
      <c r="J720" t="s">
        <v>1685</v>
      </c>
      <c r="K720" t="str">
        <v>East</v>
      </c>
      <c r="L720" t="str">
        <v>Private</v>
      </c>
      <c r="M720">
        <f ca="1">VLOOKUP(combined!A:A,'Patient Demographics'!A:F,6,)</f>
        <v>45</v>
      </c>
      <c r="N720">
        <v>0</v>
      </c>
      <c r="O720" t="str">
        <v>Master's Degree</v>
      </c>
    </row>
    <row r="721" spans="1:15">
      <c r="A721" s="2" t="s">
        <v>908</v>
      </c>
      <c r="B721" t="str">
        <v>Kerala</v>
      </c>
      <c r="C721" t="str">
        <f ca="1"/>
        <v>Senior Adullt</v>
      </c>
      <c r="D721">
        <v>800</v>
      </c>
      <c r="E721">
        <v>31.17163689672466</v>
      </c>
      <c r="F721" t="b">
        <v>1</v>
      </c>
      <c r="G721" t="str">
        <v>Appendicitis</v>
      </c>
      <c r="H721" t="b">
        <v>1</v>
      </c>
      <c r="I721" t="b">
        <v>1</v>
      </c>
      <c r="J721" t="s">
        <v>1696</v>
      </c>
      <c r="K721" t="str">
        <v>South</v>
      </c>
      <c r="L721" t="str">
        <v>Public</v>
      </c>
      <c r="M721">
        <f ca="1">VLOOKUP(combined!A:A,'Patient Demographics'!A:F,6,)</f>
        <v>38</v>
      </c>
      <c r="N721">
        <v>0</v>
      </c>
      <c r="O721" t="str">
        <v>Master's Degree</v>
      </c>
    </row>
    <row r="722" spans="1:15">
      <c r="A722" s="2" t="s">
        <v>909</v>
      </c>
      <c r="B722" t="str">
        <v>Gujarat</v>
      </c>
      <c r="C722" t="str">
        <f ca="1"/>
        <v>senior</v>
      </c>
      <c r="D722">
        <v>500</v>
      </c>
      <c r="E722">
        <v>28.398293233891501</v>
      </c>
      <c r="F722" t="b">
        <v>1</v>
      </c>
      <c r="G722" t="str">
        <v>Heart Disease</v>
      </c>
      <c r="H722" t="b">
        <v>1</v>
      </c>
      <c r="I722" t="b">
        <v>0</v>
      </c>
      <c r="J722" t="s">
        <v>1700</v>
      </c>
      <c r="K722" t="str">
        <v>West</v>
      </c>
      <c r="L722" t="str">
        <v>Private</v>
      </c>
      <c r="M722">
        <f ca="1">VLOOKUP(combined!A:A,'Patient Demographics'!A:F,6,)</f>
        <v>62</v>
      </c>
      <c r="N722">
        <v>0</v>
      </c>
      <c r="O722" t="str">
        <v>Master's Degree</v>
      </c>
    </row>
    <row r="723" spans="1:15">
      <c r="A723" s="2" t="s">
        <v>910</v>
      </c>
      <c r="B723" t="str">
        <v>Karnataka</v>
      </c>
      <c r="C723" t="str">
        <f ca="1"/>
        <v>Senior Adullt</v>
      </c>
      <c r="D723">
        <v>20000</v>
      </c>
      <c r="E723">
        <v>29.688581314878896</v>
      </c>
      <c r="F723" t="b">
        <v>1</v>
      </c>
      <c r="G723" t="str">
        <v>Fractured Leg</v>
      </c>
      <c r="H723" t="b">
        <v>1</v>
      </c>
      <c r="I723" t="b">
        <v>0</v>
      </c>
      <c r="J723" t="s">
        <v>1700</v>
      </c>
      <c r="K723" t="str">
        <v>South</v>
      </c>
      <c r="L723" t="str">
        <v>Public</v>
      </c>
      <c r="M723">
        <f ca="1">VLOOKUP(combined!A:A,'Patient Demographics'!A:F,6,)</f>
        <v>42</v>
      </c>
      <c r="N723">
        <v>0</v>
      </c>
      <c r="O723" t="str">
        <v>School</v>
      </c>
    </row>
    <row r="724" spans="1:15">
      <c r="A724" s="2" t="s">
        <v>912</v>
      </c>
      <c r="B724" t="str">
        <v>West Bengal</v>
      </c>
      <c r="C724" t="str">
        <f ca="1"/>
        <v>Young Adults</v>
      </c>
      <c r="D724">
        <v>100</v>
      </c>
      <c r="E724">
        <v>28.472022726547287</v>
      </c>
      <c r="F724" t="b">
        <v>1</v>
      </c>
      <c r="G724" t="str">
        <v>Respiratory Infection</v>
      </c>
      <c r="H724" t="b">
        <v>1</v>
      </c>
      <c r="I724" t="b">
        <v>0</v>
      </c>
      <c r="J724" t="s">
        <v>1696</v>
      </c>
      <c r="K724" t="str">
        <v>East</v>
      </c>
      <c r="L724" t="str">
        <v>Public</v>
      </c>
      <c r="M724">
        <f ca="1">VLOOKUP(combined!A:A,'Patient Demographics'!A:F,6,)</f>
        <v>33</v>
      </c>
      <c r="N724">
        <v>0</v>
      </c>
      <c r="O724" t="str">
        <v>Bachelor's Degree</v>
      </c>
    </row>
    <row r="725" spans="1:15">
      <c r="A725" s="2" t="s">
        <v>913</v>
      </c>
      <c r="B725" t="str">
        <v>Tamil Nadu</v>
      </c>
      <c r="C725" t="str">
        <f ca="1"/>
        <v>senior</v>
      </c>
      <c r="D725">
        <v>20000</v>
      </c>
      <c r="E725">
        <v>23.688888888888886</v>
      </c>
      <c r="F725" t="b">
        <v>0</v>
      </c>
      <c r="G725" t="str">
        <v>Fractured Leg</v>
      </c>
      <c r="H725" t="b">
        <v>0</v>
      </c>
      <c r="I725" t="b">
        <v>0</v>
      </c>
      <c r="J725" t="s">
        <v>1700</v>
      </c>
      <c r="K725" t="str">
        <v>South</v>
      </c>
      <c r="L725" t="str">
        <v>Public</v>
      </c>
      <c r="M725">
        <f ca="1">VLOOKUP(combined!A:A,'Patient Demographics'!A:F,6,)</f>
        <v>54</v>
      </c>
      <c r="N725">
        <v>0</v>
      </c>
      <c r="O725" t="str">
        <v>School</v>
      </c>
    </row>
    <row r="726" spans="1:15">
      <c r="A726" s="2" t="s">
        <v>914</v>
      </c>
      <c r="B726" t="str">
        <v>Kerala</v>
      </c>
      <c r="C726" t="str">
        <f ca="1"/>
        <v>Senior Adullt</v>
      </c>
      <c r="D726">
        <v>24000</v>
      </c>
      <c r="E726">
        <v>22.343158464034612</v>
      </c>
      <c r="F726" t="b">
        <v>0</v>
      </c>
      <c r="G726" t="str">
        <v>Appendicitis</v>
      </c>
      <c r="H726" t="b">
        <v>0</v>
      </c>
      <c r="I726" t="b">
        <v>0</v>
      </c>
      <c r="J726" t="s">
        <v>1685</v>
      </c>
      <c r="K726" t="str">
        <v>South</v>
      </c>
      <c r="L726" t="str">
        <v>Private</v>
      </c>
      <c r="M726">
        <f ca="1">VLOOKUP(combined!A:A,'Patient Demographics'!A:F,6,)</f>
        <v>38</v>
      </c>
      <c r="N726">
        <v>0</v>
      </c>
      <c r="O726" t="str">
        <v>Bachelor's Degree</v>
      </c>
    </row>
    <row r="727" spans="1:15">
      <c r="A727" s="2" t="s">
        <v>915</v>
      </c>
      <c r="B727" t="str">
        <v>Kerala</v>
      </c>
      <c r="C727" t="str">
        <f ca="1"/>
        <v>senior</v>
      </c>
      <c r="D727">
        <v>24000</v>
      </c>
      <c r="E727">
        <v>28.200608876782564</v>
      </c>
      <c r="F727" t="b">
        <v>1</v>
      </c>
      <c r="G727" t="str">
        <v>Fractured Arm</v>
      </c>
      <c r="H727" t="b">
        <v>0</v>
      </c>
      <c r="I727" t="b">
        <v>1</v>
      </c>
      <c r="J727" t="s">
        <v>1797</v>
      </c>
      <c r="K727" t="str">
        <v>South</v>
      </c>
      <c r="L727" t="str">
        <v>Private</v>
      </c>
      <c r="M727">
        <f ca="1">VLOOKUP(combined!A:A,'Patient Demographics'!A:F,6,)</f>
        <v>62</v>
      </c>
      <c r="N727">
        <v>0</v>
      </c>
      <c r="O727" t="str">
        <v>PhD</v>
      </c>
    </row>
    <row r="728" spans="1:15">
      <c r="A728" s="2" t="s">
        <v>917</v>
      </c>
      <c r="B728" t="str">
        <v>Tamil Nadu</v>
      </c>
      <c r="C728" t="str">
        <f ca="1"/>
        <v>senior</v>
      </c>
      <c r="D728">
        <v>12000</v>
      </c>
      <c r="E728">
        <v>33.472217359336163</v>
      </c>
      <c r="F728" t="b">
        <v>1</v>
      </c>
      <c r="G728" t="str">
        <v>Appendicitis</v>
      </c>
      <c r="H728" t="b">
        <v>0</v>
      </c>
      <c r="I728" t="b">
        <v>1</v>
      </c>
      <c r="J728" t="s">
        <v>1700</v>
      </c>
      <c r="K728" t="str">
        <v>South</v>
      </c>
      <c r="L728" t="str">
        <v>Startup</v>
      </c>
      <c r="M728">
        <f ca="1">VLOOKUP(combined!A:A,'Patient Demographics'!A:F,6,)</f>
        <v>48</v>
      </c>
      <c r="N728">
        <v>0</v>
      </c>
      <c r="O728" t="str">
        <v>Bachelor's Degree</v>
      </c>
    </row>
    <row r="729" spans="1:15">
      <c r="A729" s="2" t="s">
        <v>918</v>
      </c>
      <c r="B729" t="str">
        <v>Punjab</v>
      </c>
      <c r="C729" t="str">
        <f ca="1"/>
        <v>senior</v>
      </c>
      <c r="D729">
        <v>24000</v>
      </c>
      <c r="E729">
        <v>20.902888663086081</v>
      </c>
      <c r="F729" t="b">
        <v>0</v>
      </c>
      <c r="G729" t="str">
        <v>Allergic Reaction</v>
      </c>
      <c r="H729" t="b">
        <v>0</v>
      </c>
      <c r="I729" t="b">
        <v>0</v>
      </c>
      <c r="J729" t="s">
        <v>1696</v>
      </c>
      <c r="K729" t="str">
        <v>North</v>
      </c>
      <c r="L729" t="str">
        <v>Private</v>
      </c>
      <c r="M729">
        <f ca="1">VLOOKUP(combined!A:A,'Patient Demographics'!A:F,6,)</f>
        <v>48</v>
      </c>
      <c r="N729">
        <v>0</v>
      </c>
      <c r="O729" t="str">
        <v>Bachelor's Degree</v>
      </c>
    </row>
    <row r="730" spans="1:15">
      <c r="A730" s="2" t="s">
        <v>919</v>
      </c>
      <c r="B730" t="str">
        <v>Gujarat</v>
      </c>
      <c r="C730" t="str">
        <f ca="1"/>
        <v>senior</v>
      </c>
      <c r="D730">
        <v>90000</v>
      </c>
      <c r="E730">
        <v>20.393842375334415</v>
      </c>
      <c r="F730" t="b">
        <v>0</v>
      </c>
      <c r="G730" t="str">
        <v>Childbirth</v>
      </c>
      <c r="H730" t="b">
        <v>0</v>
      </c>
      <c r="I730" t="b">
        <v>0</v>
      </c>
      <c r="J730" t="s">
        <v>1696</v>
      </c>
      <c r="K730" t="str">
        <v>West</v>
      </c>
      <c r="L730" t="str">
        <v>Public</v>
      </c>
      <c r="M730">
        <f ca="1">VLOOKUP(combined!A:A,'Patient Demographics'!A:F,6,)</f>
        <v>62</v>
      </c>
      <c r="N730">
        <v>0</v>
      </c>
      <c r="O730" t="str">
        <v>Master's Degree</v>
      </c>
    </row>
    <row r="731" spans="1:15">
      <c r="A731" s="2" t="s">
        <v>920</v>
      </c>
      <c r="B731" t="str">
        <v>Karnataka</v>
      </c>
      <c r="C731" t="str">
        <f ca="1"/>
        <v>senior</v>
      </c>
      <c r="D731">
        <v>90000</v>
      </c>
      <c r="E731">
        <v>28.158817253467458</v>
      </c>
      <c r="F731" t="b">
        <v>1</v>
      </c>
      <c r="G731" t="str">
        <v>Heart Disease</v>
      </c>
      <c r="H731" t="b">
        <v>1</v>
      </c>
      <c r="I731" t="b">
        <v>0</v>
      </c>
      <c r="J731" t="s">
        <v>1797</v>
      </c>
      <c r="K731" t="str">
        <v>South</v>
      </c>
      <c r="L731" t="str">
        <v>Startup</v>
      </c>
      <c r="M731">
        <f ca="1">VLOOKUP(combined!A:A,'Patient Demographics'!A:F,6,)</f>
        <v>53</v>
      </c>
      <c r="N731">
        <v>0</v>
      </c>
      <c r="O731" t="str">
        <v>Bachelor's Degree</v>
      </c>
    </row>
    <row r="732" spans="1:15">
      <c r="A732" s="2" t="s">
        <v>921</v>
      </c>
      <c r="B732" t="str">
        <v>Gujarat</v>
      </c>
      <c r="C732" t="str">
        <f ca="1"/>
        <v>senior</v>
      </c>
      <c r="D732">
        <v>60000</v>
      </c>
      <c r="E732">
        <v>29.669839381320646</v>
      </c>
      <c r="F732" t="b">
        <v>1</v>
      </c>
      <c r="G732" t="str">
        <v>Osteoarthritis</v>
      </c>
      <c r="H732" t="b">
        <v>1</v>
      </c>
      <c r="I732" t="b">
        <v>0</v>
      </c>
      <c r="J732" t="s">
        <v>1679</v>
      </c>
      <c r="K732" t="str">
        <v>West</v>
      </c>
      <c r="L732" t="str">
        <v>Private</v>
      </c>
      <c r="M732">
        <f ca="1">VLOOKUP(combined!A:A,'Patient Demographics'!A:F,6,)</f>
        <v>46</v>
      </c>
      <c r="N732">
        <v>0</v>
      </c>
      <c r="O732" t="str">
        <v>Bachelor's Degree</v>
      </c>
    </row>
    <row r="733" spans="1:15">
      <c r="A733" s="2" t="s">
        <v>922</v>
      </c>
      <c r="B733" t="str">
        <v>Gujarat</v>
      </c>
      <c r="C733" t="str">
        <f ca="1"/>
        <v>senior</v>
      </c>
      <c r="D733">
        <v>48000</v>
      </c>
      <c r="E733">
        <v>29.812244897959182</v>
      </c>
      <c r="F733" t="b">
        <v>1</v>
      </c>
      <c r="G733" t="str">
        <v>Heart Attack</v>
      </c>
      <c r="H733" t="b">
        <v>1</v>
      </c>
      <c r="I733" t="b">
        <v>0</v>
      </c>
      <c r="J733" t="s">
        <v>1679</v>
      </c>
      <c r="K733" t="str">
        <v>West</v>
      </c>
      <c r="L733" t="str">
        <v>Public</v>
      </c>
      <c r="M733">
        <f ca="1">VLOOKUP(combined!A:A,'Patient Demographics'!A:F,6,)</f>
        <v>48</v>
      </c>
      <c r="N733">
        <v>0</v>
      </c>
      <c r="O733" t="str">
        <v>Post-graduate</v>
      </c>
    </row>
    <row r="734" spans="1:15">
      <c r="A734" s="2" t="s">
        <v>923</v>
      </c>
      <c r="B734" t="str">
        <v>Gujarat</v>
      </c>
      <c r="C734" t="str">
        <f ca="1"/>
        <v>senior</v>
      </c>
      <c r="D734">
        <v>800</v>
      </c>
      <c r="E734">
        <v>23.501139165444275</v>
      </c>
      <c r="F734" t="b">
        <v>0</v>
      </c>
      <c r="G734" t="str">
        <v>Prostate Cancer</v>
      </c>
      <c r="H734" t="b">
        <v>0</v>
      </c>
      <c r="I734" t="b">
        <v>0</v>
      </c>
      <c r="J734" t="s">
        <v>1679</v>
      </c>
      <c r="K734" t="str">
        <v>West</v>
      </c>
      <c r="L734" t="str">
        <v>Public</v>
      </c>
      <c r="M734">
        <f ca="1">VLOOKUP(combined!A:A,'Patient Demographics'!A:F,6,)</f>
        <v>48</v>
      </c>
      <c r="N734">
        <v>0</v>
      </c>
      <c r="O734" t="str">
        <v>PhD</v>
      </c>
    </row>
    <row r="735" spans="1:15">
      <c r="A735" s="2" t="s">
        <v>924</v>
      </c>
      <c r="B735" t="str">
        <v>Tamil Nadu</v>
      </c>
      <c r="C735" t="str">
        <f ca="1"/>
        <v>Super Adults</v>
      </c>
      <c r="D735">
        <v>40000</v>
      </c>
      <c r="E735">
        <v>30.898437499999993</v>
      </c>
      <c r="F735" t="b">
        <v>1</v>
      </c>
      <c r="G735" t="str">
        <v>Respiratory Infection</v>
      </c>
      <c r="H735" t="b">
        <v>1</v>
      </c>
      <c r="I735" t="b">
        <v>0</v>
      </c>
      <c r="J735" t="s">
        <v>1685</v>
      </c>
      <c r="K735" t="str">
        <v>South</v>
      </c>
      <c r="L735" t="str">
        <v>Startup</v>
      </c>
      <c r="M735">
        <f ca="1">VLOOKUP(combined!A:A,'Patient Demographics'!A:F,6,)</f>
        <v>73</v>
      </c>
      <c r="N735">
        <v>0</v>
      </c>
      <c r="O735" t="str">
        <v>Bachelor's Degree</v>
      </c>
    </row>
    <row r="736" spans="1:15">
      <c r="A736" s="2" t="s">
        <v>926</v>
      </c>
      <c r="B736" t="str">
        <v>Kerala</v>
      </c>
      <c r="C736" t="str">
        <f ca="1"/>
        <v>senior</v>
      </c>
      <c r="D736">
        <v>12000</v>
      </c>
      <c r="E736">
        <v>24.310318549001671</v>
      </c>
      <c r="F736" t="b">
        <v>0</v>
      </c>
      <c r="G736" t="str">
        <v>Prostate Cancer</v>
      </c>
      <c r="H736" t="b">
        <v>0</v>
      </c>
      <c r="I736" t="b">
        <v>0</v>
      </c>
      <c r="J736" t="s">
        <v>1683</v>
      </c>
      <c r="K736" t="str">
        <v>South</v>
      </c>
      <c r="L736" t="str">
        <v>Public</v>
      </c>
      <c r="M736">
        <f ca="1">VLOOKUP(combined!A:A,'Patient Demographics'!A:F,6,)</f>
        <v>53</v>
      </c>
      <c r="N736">
        <v>0</v>
      </c>
      <c r="O736" t="str">
        <v>School</v>
      </c>
    </row>
    <row r="737" spans="1:15">
      <c r="A737" s="2" t="s">
        <v>927</v>
      </c>
      <c r="B737" t="str">
        <v>West Bengal</v>
      </c>
      <c r="C737" t="str">
        <f ca="1"/>
        <v>senior</v>
      </c>
      <c r="D737">
        <v>15000</v>
      </c>
      <c r="E737">
        <v>22.793319561640001</v>
      </c>
      <c r="F737" t="b">
        <v>0</v>
      </c>
      <c r="G737" t="str">
        <v>Cancer</v>
      </c>
      <c r="H737" t="b">
        <v>0</v>
      </c>
      <c r="I737" t="b">
        <v>0</v>
      </c>
      <c r="J737" t="s">
        <v>1700</v>
      </c>
      <c r="K737" t="str">
        <v>East</v>
      </c>
      <c r="L737" t="str">
        <v>Public</v>
      </c>
      <c r="M737">
        <f ca="1">VLOOKUP(combined!A:A,'Patient Demographics'!A:F,6,)</f>
        <v>53</v>
      </c>
      <c r="N737">
        <v>0</v>
      </c>
      <c r="O737" t="str">
        <v>Master's Degree</v>
      </c>
    </row>
    <row r="738" spans="1:15">
      <c r="A738" s="2" t="s">
        <v>928</v>
      </c>
      <c r="B738" t="str">
        <v>West Bengal</v>
      </c>
      <c r="C738" t="str">
        <f ca="1"/>
        <v>Senior Adullt</v>
      </c>
      <c r="D738">
        <v>12000</v>
      </c>
      <c r="E738">
        <v>20.875227425069426</v>
      </c>
      <c r="F738" t="b">
        <v>0</v>
      </c>
      <c r="G738" t="str">
        <v>Hypertension</v>
      </c>
      <c r="H738" t="b">
        <v>0</v>
      </c>
      <c r="I738" t="b">
        <v>0</v>
      </c>
      <c r="J738" t="s">
        <v>1685</v>
      </c>
      <c r="K738" t="str">
        <v>East</v>
      </c>
      <c r="L738" t="str">
        <v>Private</v>
      </c>
      <c r="M738">
        <f ca="1">VLOOKUP(combined!A:A,'Patient Demographics'!A:F,6,)</f>
        <v>42</v>
      </c>
      <c r="N738">
        <v>0</v>
      </c>
      <c r="O738" t="str">
        <v>Bachelor's Degree</v>
      </c>
    </row>
    <row r="739" spans="1:15">
      <c r="A739" s="2" t="s">
        <v>929</v>
      </c>
      <c r="B739" t="str">
        <v>Karnataka</v>
      </c>
      <c r="C739" t="str">
        <f ca="1"/>
        <v>Senior Adullt</v>
      </c>
      <c r="D739">
        <v>20000</v>
      </c>
      <c r="E739">
        <v>29.650148763722175</v>
      </c>
      <c r="F739" t="b">
        <v>1</v>
      </c>
      <c r="G739" t="str">
        <v>Stroke</v>
      </c>
      <c r="H739" t="b">
        <v>1</v>
      </c>
      <c r="I739" t="b">
        <v>1</v>
      </c>
      <c r="J739" t="s">
        <v>1679</v>
      </c>
      <c r="K739" t="str">
        <v>South</v>
      </c>
      <c r="L739" t="str">
        <v>Private</v>
      </c>
      <c r="M739">
        <f ca="1">VLOOKUP(combined!A:A,'Patient Demographics'!A:F,6,)</f>
        <v>38</v>
      </c>
      <c r="N739">
        <v>0</v>
      </c>
      <c r="O739" t="str">
        <v>Master's Degree</v>
      </c>
    </row>
    <row r="740" spans="1:15">
      <c r="A740" s="2" t="s">
        <v>930</v>
      </c>
      <c r="B740" t="str">
        <v>Punjab</v>
      </c>
      <c r="C740" t="str">
        <f ca="1"/>
        <v>senior</v>
      </c>
      <c r="D740">
        <v>45000</v>
      </c>
      <c r="E740">
        <v>30.084192190448544</v>
      </c>
      <c r="F740" t="b">
        <v>1</v>
      </c>
      <c r="G740" t="str">
        <v>Osteoarthritis</v>
      </c>
      <c r="H740" t="b">
        <v>1</v>
      </c>
      <c r="I740" t="b">
        <v>1</v>
      </c>
      <c r="J740" t="s">
        <v>1797</v>
      </c>
      <c r="K740" t="str">
        <v>North</v>
      </c>
      <c r="L740" t="str">
        <v>Startup</v>
      </c>
      <c r="M740">
        <f ca="1">VLOOKUP(combined!A:A,'Patient Demographics'!A:F,6,)</f>
        <v>48</v>
      </c>
      <c r="N740">
        <v>0</v>
      </c>
      <c r="O740" t="str">
        <v>Bachelor's Degree</v>
      </c>
    </row>
    <row r="741" spans="1:15">
      <c r="A741" s="2" t="s">
        <v>931</v>
      </c>
      <c r="B741" t="str">
        <v>Gujarat</v>
      </c>
      <c r="C741" t="str">
        <f ca="1"/>
        <v>senior</v>
      </c>
      <c r="D741">
        <v>24000</v>
      </c>
      <c r="E741">
        <v>25.706650607851255</v>
      </c>
      <c r="F741" t="b">
        <v>0</v>
      </c>
      <c r="G741" t="str">
        <v>Fractured Arm</v>
      </c>
      <c r="H741" t="b">
        <v>0</v>
      </c>
      <c r="I741" t="b">
        <v>0</v>
      </c>
      <c r="J741" t="s">
        <v>1797</v>
      </c>
      <c r="K741" t="str">
        <v>West</v>
      </c>
      <c r="L741" t="str">
        <v>Startup</v>
      </c>
      <c r="M741">
        <f ca="1">VLOOKUP(combined!A:A,'Patient Demographics'!A:F,6,)</f>
        <v>58</v>
      </c>
      <c r="N741">
        <v>0</v>
      </c>
      <c r="O741" t="str">
        <v>Master's Degree</v>
      </c>
    </row>
    <row r="742" spans="1:15">
      <c r="A742" s="2" t="s">
        <v>932</v>
      </c>
      <c r="B742" t="str">
        <v>Karnataka</v>
      </c>
      <c r="C742" t="str">
        <f ca="1"/>
        <v>senior</v>
      </c>
      <c r="D742">
        <v>90000</v>
      </c>
      <c r="E742">
        <v>33.645546372819105</v>
      </c>
      <c r="F742" t="b">
        <v>1</v>
      </c>
      <c r="G742" t="str">
        <v>Respiratory Infection</v>
      </c>
      <c r="H742" t="b">
        <v>1</v>
      </c>
      <c r="I742" t="b">
        <v>1</v>
      </c>
      <c r="J742" t="s">
        <v>1696</v>
      </c>
      <c r="K742" t="str">
        <v>South</v>
      </c>
      <c r="L742" t="str">
        <v>Public</v>
      </c>
      <c r="M742">
        <f ca="1">VLOOKUP(combined!A:A,'Patient Demographics'!A:F,6,)</f>
        <v>48</v>
      </c>
      <c r="N742">
        <v>0</v>
      </c>
      <c r="O742" t="str">
        <v>School</v>
      </c>
    </row>
    <row r="743" spans="1:15">
      <c r="A743" s="2" t="s">
        <v>933</v>
      </c>
      <c r="B743" t="str">
        <v>Uttar Pradesh</v>
      </c>
      <c r="C743" t="str">
        <f ca="1"/>
        <v>senior</v>
      </c>
      <c r="D743">
        <v>3000</v>
      </c>
      <c r="E743">
        <v>23.952095808383234</v>
      </c>
      <c r="F743" t="b">
        <v>0</v>
      </c>
      <c r="G743" t="str">
        <v>Prostate Cancer</v>
      </c>
      <c r="H743" t="b">
        <v>0</v>
      </c>
      <c r="I743" t="b">
        <v>0</v>
      </c>
      <c r="J743" t="s">
        <v>1696</v>
      </c>
      <c r="K743" t="str">
        <v>North</v>
      </c>
      <c r="L743" t="str">
        <v>Startup</v>
      </c>
      <c r="M743">
        <f ca="1">VLOOKUP(combined!A:A,'Patient Demographics'!A:F,6,)</f>
        <v>58</v>
      </c>
      <c r="N743">
        <v>0</v>
      </c>
      <c r="O743" t="str">
        <v>PhD</v>
      </c>
    </row>
    <row r="744" spans="1:15">
      <c r="A744" s="2" t="s">
        <v>934</v>
      </c>
      <c r="B744" t="str">
        <v>Uttar Pradesh</v>
      </c>
      <c r="C744" t="str">
        <f ca="1"/>
        <v>Senior Adullt</v>
      </c>
      <c r="D744">
        <v>20000</v>
      </c>
      <c r="E744">
        <v>29.2024457883658</v>
      </c>
      <c r="F744" t="b">
        <v>1</v>
      </c>
      <c r="G744" t="str">
        <v>Respiratory Infection</v>
      </c>
      <c r="H744" t="b">
        <v>1</v>
      </c>
      <c r="I744" t="b">
        <v>1</v>
      </c>
      <c r="J744" t="s">
        <v>1679</v>
      </c>
      <c r="K744" t="str">
        <v>North</v>
      </c>
      <c r="L744" t="str">
        <v>Public</v>
      </c>
      <c r="M744">
        <f ca="1">VLOOKUP(combined!A:A,'Patient Demographics'!A:F,6,)</f>
        <v>42</v>
      </c>
      <c r="N744">
        <v>0</v>
      </c>
      <c r="O744" t="str">
        <v>School</v>
      </c>
    </row>
    <row r="745" spans="1:15">
      <c r="A745" s="2" t="s">
        <v>935</v>
      </c>
      <c r="B745" t="str">
        <v>Maharashtra</v>
      </c>
      <c r="C745" t="str">
        <f ca="1"/>
        <v>senior</v>
      </c>
      <c r="D745">
        <v>3000</v>
      </c>
      <c r="E745">
        <v>29.342361752334053</v>
      </c>
      <c r="F745" t="b">
        <v>1</v>
      </c>
      <c r="G745" t="str">
        <v>Fractured Arm</v>
      </c>
      <c r="H745" t="b">
        <v>1</v>
      </c>
      <c r="I745" t="b">
        <v>0</v>
      </c>
      <c r="J745" t="s">
        <v>1679</v>
      </c>
      <c r="K745" t="str">
        <v>West</v>
      </c>
      <c r="L745" t="str">
        <v>Public</v>
      </c>
      <c r="M745">
        <f ca="1">VLOOKUP(combined!A:A,'Patient Demographics'!A:F,6,)</f>
        <v>48</v>
      </c>
      <c r="N745">
        <v>0</v>
      </c>
      <c r="O745" t="str">
        <v>School</v>
      </c>
    </row>
    <row r="746" spans="1:15">
      <c r="A746" s="2" t="s">
        <v>937</v>
      </c>
      <c r="B746" t="str">
        <v>Uttar Pradesh</v>
      </c>
      <c r="C746" t="str">
        <f ca="1"/>
        <v>Senior Adullt</v>
      </c>
      <c r="D746">
        <v>12000</v>
      </c>
      <c r="E746">
        <v>24.620408163265306</v>
      </c>
      <c r="F746" t="b">
        <v>0</v>
      </c>
      <c r="G746" t="str">
        <v>Allergic Reaction</v>
      </c>
      <c r="H746" t="b">
        <v>0</v>
      </c>
      <c r="I746" t="b">
        <v>0</v>
      </c>
      <c r="J746" t="s">
        <v>1700</v>
      </c>
      <c r="K746" t="str">
        <v>North</v>
      </c>
      <c r="L746" t="str">
        <v>Startup</v>
      </c>
      <c r="M746">
        <f ca="1">VLOOKUP(combined!A:A,'Patient Demographics'!A:F,6,)</f>
        <v>38</v>
      </c>
      <c r="N746">
        <v>0</v>
      </c>
      <c r="O746" t="str">
        <v>Bachelor's Degree</v>
      </c>
    </row>
    <row r="747" spans="1:15">
      <c r="A747" s="2" t="s">
        <v>938</v>
      </c>
      <c r="B747" t="str">
        <v>Kerala</v>
      </c>
      <c r="C747" t="str">
        <f ca="1"/>
        <v>Senior Adullt</v>
      </c>
      <c r="D747">
        <v>500</v>
      </c>
      <c r="E747">
        <v>24.3125994819138</v>
      </c>
      <c r="F747" t="b">
        <v>0</v>
      </c>
      <c r="G747" t="str">
        <v>Childbirth</v>
      </c>
      <c r="H747" t="b">
        <v>0</v>
      </c>
      <c r="I747" t="b">
        <v>0</v>
      </c>
      <c r="J747" t="s">
        <v>1683</v>
      </c>
      <c r="K747" t="str">
        <v>South</v>
      </c>
      <c r="L747" t="str">
        <v>None</v>
      </c>
      <c r="M747">
        <f ca="1">VLOOKUP(combined!A:A,'Patient Demographics'!A:F,6,)</f>
        <v>38</v>
      </c>
      <c r="N747">
        <v>0</v>
      </c>
      <c r="O747" t="str">
        <v>High School</v>
      </c>
    </row>
    <row r="748" spans="1:15">
      <c r="A748" s="2" t="s">
        <v>939</v>
      </c>
      <c r="B748" t="str">
        <v>Kerala</v>
      </c>
      <c r="C748" t="str">
        <f ca="1"/>
        <v>Senior Adullt</v>
      </c>
      <c r="D748">
        <v>300000</v>
      </c>
      <c r="E748">
        <v>30.804191389976012</v>
      </c>
      <c r="F748" t="b">
        <v>1</v>
      </c>
      <c r="G748" t="str">
        <v>Respiratory Infection</v>
      </c>
      <c r="H748" t="b">
        <v>1</v>
      </c>
      <c r="I748" t="b">
        <v>1</v>
      </c>
      <c r="J748" t="s">
        <v>1797</v>
      </c>
      <c r="K748" t="str">
        <v>South</v>
      </c>
      <c r="L748" t="str">
        <v>Startup</v>
      </c>
      <c r="M748">
        <f ca="1">VLOOKUP(combined!A:A,'Patient Demographics'!A:F,6,)</f>
        <v>38</v>
      </c>
      <c r="N748">
        <v>0</v>
      </c>
      <c r="O748" t="str">
        <v>Bachelor's Degree</v>
      </c>
    </row>
    <row r="749" spans="1:15">
      <c r="A749" s="2" t="s">
        <v>940</v>
      </c>
      <c r="B749" t="str">
        <v>Gujarat</v>
      </c>
      <c r="C749" t="str">
        <f ca="1"/>
        <v>Senior Adullt</v>
      </c>
      <c r="D749">
        <v>200000</v>
      </c>
      <c r="E749">
        <v>30.304921818919507</v>
      </c>
      <c r="F749" t="b">
        <v>1</v>
      </c>
      <c r="G749" t="str">
        <v>Hypertension</v>
      </c>
      <c r="H749" t="b">
        <v>1</v>
      </c>
      <c r="I749" t="b">
        <v>0</v>
      </c>
      <c r="J749" t="s">
        <v>1700</v>
      </c>
      <c r="K749" t="str">
        <v>West</v>
      </c>
      <c r="L749" t="str">
        <v>Public</v>
      </c>
      <c r="M749">
        <f ca="1">VLOOKUP(combined!A:A,'Patient Demographics'!A:F,6,)</f>
        <v>42</v>
      </c>
      <c r="N749">
        <v>0</v>
      </c>
      <c r="O749" t="str">
        <v>School</v>
      </c>
    </row>
    <row r="750" spans="1:15">
      <c r="A750" s="2" t="s">
        <v>941</v>
      </c>
      <c r="B750" t="str">
        <v>Kerala</v>
      </c>
      <c r="C750" t="str">
        <f ca="1"/>
        <v>senior</v>
      </c>
      <c r="D750">
        <v>240000</v>
      </c>
      <c r="E750">
        <v>28.515624999999993</v>
      </c>
      <c r="F750" t="b">
        <v>1</v>
      </c>
      <c r="G750" t="str">
        <v>Heart Disease</v>
      </c>
      <c r="H750" t="b">
        <v>1</v>
      </c>
      <c r="I750" t="b">
        <v>0</v>
      </c>
      <c r="J750" t="s">
        <v>1685</v>
      </c>
      <c r="K750" t="str">
        <v>South</v>
      </c>
      <c r="L750" t="str">
        <v>Public</v>
      </c>
      <c r="M750">
        <f ca="1">VLOOKUP(combined!A:A,'Patient Demographics'!A:F,6,)</f>
        <v>53</v>
      </c>
      <c r="N750">
        <v>0</v>
      </c>
      <c r="O750" t="str">
        <v>School</v>
      </c>
    </row>
    <row r="751" spans="1:15">
      <c r="A751" s="2" t="s">
        <v>942</v>
      </c>
      <c r="B751" t="str">
        <v>West Bengal</v>
      </c>
      <c r="C751" t="str">
        <f ca="1"/>
        <v>Super Adults</v>
      </c>
      <c r="D751">
        <v>100</v>
      </c>
      <c r="E751">
        <v>33.694727891156468</v>
      </c>
      <c r="F751" t="b">
        <v>1</v>
      </c>
      <c r="G751" t="str">
        <v>Heart Attack</v>
      </c>
      <c r="H751" t="b">
        <v>1</v>
      </c>
      <c r="I751" t="b">
        <v>0</v>
      </c>
      <c r="J751" t="s">
        <v>1797</v>
      </c>
      <c r="K751" t="str">
        <v>East</v>
      </c>
      <c r="L751" t="str">
        <v>Private</v>
      </c>
      <c r="M751">
        <f ca="1">VLOOKUP(combined!A:A,'Patient Demographics'!A:F,6,)</f>
        <v>73</v>
      </c>
      <c r="N751">
        <v>0</v>
      </c>
      <c r="O751" t="str">
        <v>Master's Degree</v>
      </c>
    </row>
    <row r="752" spans="1:15">
      <c r="A752" s="2" t="s">
        <v>943</v>
      </c>
      <c r="B752" t="str">
        <v>Maharashtra</v>
      </c>
      <c r="C752" t="str">
        <f ca="1"/>
        <v>senior</v>
      </c>
      <c r="D752">
        <v>20000</v>
      </c>
      <c r="E752">
        <v>30.927456382001839</v>
      </c>
      <c r="F752" t="b">
        <v>1</v>
      </c>
      <c r="G752" t="str">
        <v>Fractured Leg</v>
      </c>
      <c r="H752" t="b">
        <v>1</v>
      </c>
      <c r="I752" t="b">
        <v>1</v>
      </c>
      <c r="J752" t="s">
        <v>1679</v>
      </c>
      <c r="K752" t="str">
        <v>West</v>
      </c>
      <c r="L752" t="str">
        <v>Public</v>
      </c>
      <c r="M752">
        <f ca="1">VLOOKUP(combined!A:A,'Patient Demographics'!A:F,6,)</f>
        <v>62</v>
      </c>
      <c r="N752">
        <v>0</v>
      </c>
      <c r="O752" t="str">
        <v>Post-graduate</v>
      </c>
    </row>
    <row r="753" spans="1:15">
      <c r="A753" s="2" t="s">
        <v>944</v>
      </c>
      <c r="B753" t="str">
        <v>Karnataka</v>
      </c>
      <c r="C753" t="str">
        <f ca="1"/>
        <v>senior</v>
      </c>
      <c r="D753">
        <v>18000</v>
      </c>
      <c r="E753">
        <v>33.968915237942632</v>
      </c>
      <c r="F753" t="b">
        <v>1</v>
      </c>
      <c r="G753" t="str">
        <v>Fractured Arm</v>
      </c>
      <c r="H753" t="b">
        <v>1</v>
      </c>
      <c r="I753" t="b">
        <v>1</v>
      </c>
      <c r="J753" t="s">
        <v>1685</v>
      </c>
      <c r="K753" t="str">
        <v>South</v>
      </c>
      <c r="L753" t="str">
        <v>Startup</v>
      </c>
      <c r="M753">
        <f ca="1">VLOOKUP(combined!A:A,'Patient Demographics'!A:F,6,)</f>
        <v>58</v>
      </c>
      <c r="N753">
        <v>0</v>
      </c>
      <c r="O753" t="str">
        <v>Bachelor's Degree</v>
      </c>
    </row>
    <row r="754" spans="1:15">
      <c r="A754" s="2" t="s">
        <v>945</v>
      </c>
      <c r="B754" t="str">
        <v>Tamil Nadu</v>
      </c>
      <c r="C754" t="str">
        <f ca="1"/>
        <v>Super Adults</v>
      </c>
      <c r="D754">
        <v>32000</v>
      </c>
      <c r="E754">
        <v>26.580764630994175</v>
      </c>
      <c r="F754" t="b">
        <v>0</v>
      </c>
      <c r="G754" t="str">
        <v>Fractured Arm</v>
      </c>
      <c r="H754" t="b">
        <v>0</v>
      </c>
      <c r="I754" t="b">
        <v>0</v>
      </c>
      <c r="J754" t="s">
        <v>1700</v>
      </c>
      <c r="K754" t="str">
        <v>South</v>
      </c>
      <c r="L754" t="str">
        <v>Public</v>
      </c>
      <c r="M754">
        <f ca="1">VLOOKUP(combined!A:A,'Patient Demographics'!A:F,6,)</f>
        <v>68</v>
      </c>
      <c r="N754">
        <v>0</v>
      </c>
      <c r="O754" t="str">
        <v>School</v>
      </c>
    </row>
    <row r="755" spans="1:15">
      <c r="A755" s="2" t="s">
        <v>947</v>
      </c>
      <c r="B755" t="str">
        <v>West Bengal</v>
      </c>
      <c r="C755" t="str">
        <f ca="1"/>
        <v>Senior Adullt</v>
      </c>
      <c r="D755">
        <v>24000</v>
      </c>
      <c r="E755">
        <v>23.622573423769587</v>
      </c>
      <c r="F755" t="b">
        <v>0</v>
      </c>
      <c r="G755" t="str">
        <v>Osteoarthritis</v>
      </c>
      <c r="H755" t="b">
        <v>0</v>
      </c>
      <c r="I755" t="b">
        <v>0</v>
      </c>
      <c r="J755" t="s">
        <v>1696</v>
      </c>
      <c r="K755" t="str">
        <v>East</v>
      </c>
      <c r="L755" t="str">
        <v>Startup</v>
      </c>
      <c r="M755">
        <f ca="1">VLOOKUP(combined!A:A,'Patient Demographics'!A:F,6,)</f>
        <v>38</v>
      </c>
      <c r="N755">
        <v>0</v>
      </c>
      <c r="O755" t="str">
        <v>Post-graduate</v>
      </c>
    </row>
    <row r="756" spans="1:15">
      <c r="A756" s="2" t="s">
        <v>948</v>
      </c>
      <c r="B756" t="str">
        <v>Uttar Pradesh</v>
      </c>
      <c r="C756" t="str">
        <f ca="1"/>
        <v>senior</v>
      </c>
      <c r="D756">
        <v>20000</v>
      </c>
      <c r="E756">
        <v>24.355071302675849</v>
      </c>
      <c r="F756" t="b">
        <v>0</v>
      </c>
      <c r="G756" t="str">
        <v>Cancer</v>
      </c>
      <c r="H756" t="b">
        <v>0</v>
      </c>
      <c r="I756" t="b">
        <v>0</v>
      </c>
      <c r="J756" t="s">
        <v>1696</v>
      </c>
      <c r="K756" t="str">
        <v>North</v>
      </c>
      <c r="L756" t="str">
        <v>Private</v>
      </c>
      <c r="M756">
        <f ca="1">VLOOKUP(combined!A:A,'Patient Demographics'!A:F,6,)</f>
        <v>53</v>
      </c>
      <c r="N756">
        <v>0</v>
      </c>
      <c r="O756" t="str">
        <v>Master's Degree</v>
      </c>
    </row>
    <row r="757" spans="1:15">
      <c r="A757" s="2" t="s">
        <v>949</v>
      </c>
      <c r="B757" t="str">
        <v>Gujarat</v>
      </c>
      <c r="C757" t="str">
        <f ca="1"/>
        <v>senior</v>
      </c>
      <c r="D757">
        <v>60000</v>
      </c>
      <c r="E757">
        <v>22.942130453700404</v>
      </c>
      <c r="F757" t="b">
        <v>0</v>
      </c>
      <c r="G757" t="str">
        <v>Appendicitis</v>
      </c>
      <c r="H757" t="b">
        <v>0</v>
      </c>
      <c r="I757" t="b">
        <v>0</v>
      </c>
      <c r="J757" t="s">
        <v>1797</v>
      </c>
      <c r="K757" t="str">
        <v>West</v>
      </c>
      <c r="L757" t="str">
        <v>Public</v>
      </c>
      <c r="M757">
        <f ca="1">VLOOKUP(combined!A:A,'Patient Demographics'!A:F,6,)</f>
        <v>58</v>
      </c>
      <c r="N757">
        <v>0</v>
      </c>
      <c r="O757" t="str">
        <v>School</v>
      </c>
    </row>
    <row r="758" spans="1:15">
      <c r="A758" s="2" t="s">
        <v>950</v>
      </c>
      <c r="B758" t="str">
        <v>Tamil Nadu</v>
      </c>
      <c r="C758" t="str">
        <f ca="1"/>
        <v>Senior Adullt</v>
      </c>
      <c r="D758">
        <v>15000</v>
      </c>
      <c r="E758">
        <v>31.426912469153724</v>
      </c>
      <c r="F758" t="b">
        <v>1</v>
      </c>
      <c r="G758" t="str">
        <v>Heart Disease</v>
      </c>
      <c r="H758" t="b">
        <v>1</v>
      </c>
      <c r="I758" t="b">
        <v>0</v>
      </c>
      <c r="J758" t="s">
        <v>1679</v>
      </c>
      <c r="K758" t="str">
        <v>South</v>
      </c>
      <c r="L758" t="str">
        <v>None</v>
      </c>
      <c r="M758">
        <f ca="1">VLOOKUP(combined!A:A,'Patient Demographics'!A:F,6,)</f>
        <v>45</v>
      </c>
      <c r="N758">
        <v>0</v>
      </c>
      <c r="O758" t="str">
        <v>High School</v>
      </c>
    </row>
    <row r="759" spans="1:15">
      <c r="A759" s="2" t="s">
        <v>951</v>
      </c>
      <c r="B759" t="str">
        <v>Gujarat</v>
      </c>
      <c r="C759" t="str">
        <f ca="1"/>
        <v>Senior Adullt</v>
      </c>
      <c r="D759">
        <v>12000</v>
      </c>
      <c r="E759">
        <v>33.021120293847574</v>
      </c>
      <c r="F759" t="b">
        <v>1</v>
      </c>
      <c r="G759" t="str">
        <v>Allergic Reaction</v>
      </c>
      <c r="H759" t="b">
        <v>1</v>
      </c>
      <c r="I759" t="b">
        <v>1</v>
      </c>
      <c r="J759" t="s">
        <v>1679</v>
      </c>
      <c r="K759" t="str">
        <v>West</v>
      </c>
      <c r="L759" t="str">
        <v>Public</v>
      </c>
      <c r="M759">
        <f ca="1">VLOOKUP(combined!A:A,'Patient Demographics'!A:F,6,)</f>
        <v>38</v>
      </c>
      <c r="N759">
        <v>0</v>
      </c>
      <c r="O759" t="str">
        <v>Bachelor's Degree</v>
      </c>
    </row>
    <row r="760" spans="1:15">
      <c r="A760" s="2" t="s">
        <v>952</v>
      </c>
      <c r="B760" t="str">
        <v>Punjab</v>
      </c>
      <c r="C760" t="str">
        <f ca="1"/>
        <v>senior</v>
      </c>
      <c r="D760">
        <v>18000</v>
      </c>
      <c r="E760">
        <v>31.16487742348982</v>
      </c>
      <c r="F760" t="b">
        <v>1</v>
      </c>
      <c r="G760" t="str">
        <v>Cancer</v>
      </c>
      <c r="H760" t="b">
        <v>0</v>
      </c>
      <c r="I760" t="b">
        <v>1</v>
      </c>
      <c r="J760" t="s">
        <v>1797</v>
      </c>
      <c r="K760" t="str">
        <v>North</v>
      </c>
      <c r="L760" t="str">
        <v>Startup</v>
      </c>
      <c r="M760">
        <f ca="1">VLOOKUP(combined!A:A,'Patient Demographics'!A:F,6,)</f>
        <v>58</v>
      </c>
      <c r="N760">
        <v>0</v>
      </c>
      <c r="O760" t="str">
        <v>Master's Degree</v>
      </c>
    </row>
    <row r="761" spans="1:15">
      <c r="A761" s="2" t="s">
        <v>953</v>
      </c>
      <c r="B761" t="str">
        <v>Tamil Nadu</v>
      </c>
      <c r="C761" t="str">
        <f ca="1"/>
        <v>Senior Adullt</v>
      </c>
      <c r="D761">
        <v>240000</v>
      </c>
      <c r="E761">
        <v>33.392248453478096</v>
      </c>
      <c r="F761" t="b">
        <v>1</v>
      </c>
      <c r="G761" t="str">
        <v>Heart Attack</v>
      </c>
      <c r="H761" t="b">
        <v>1</v>
      </c>
      <c r="I761" t="b">
        <v>0</v>
      </c>
      <c r="J761" t="s">
        <v>1685</v>
      </c>
      <c r="K761" t="str">
        <v>South</v>
      </c>
      <c r="L761" t="str">
        <v>Public</v>
      </c>
      <c r="M761">
        <f ca="1">VLOOKUP(combined!A:A,'Patient Demographics'!A:F,6,)</f>
        <v>42</v>
      </c>
      <c r="N761">
        <v>0</v>
      </c>
      <c r="O761" t="str">
        <v>Master's Degree</v>
      </c>
    </row>
    <row r="762" spans="1:15">
      <c r="A762" s="2" t="s">
        <v>955</v>
      </c>
      <c r="B762" t="str">
        <v>West Bengal</v>
      </c>
      <c r="C762" t="str">
        <f ca="1"/>
        <v>senior</v>
      </c>
      <c r="D762">
        <v>72000</v>
      </c>
      <c r="E762">
        <v>26.177411979881111</v>
      </c>
      <c r="F762" t="b">
        <v>0</v>
      </c>
      <c r="G762" t="str">
        <v>Fractured Leg</v>
      </c>
      <c r="H762" t="b">
        <v>0</v>
      </c>
      <c r="I762" t="b">
        <v>0</v>
      </c>
      <c r="J762" t="s">
        <v>1700</v>
      </c>
      <c r="K762" t="str">
        <v>East</v>
      </c>
      <c r="L762" t="str">
        <v>Public</v>
      </c>
      <c r="M762">
        <f ca="1">VLOOKUP(combined!A:A,'Patient Demographics'!A:F,6,)</f>
        <v>48</v>
      </c>
      <c r="N762">
        <v>0</v>
      </c>
      <c r="O762" t="str">
        <v>Bachelor's Degree</v>
      </c>
    </row>
    <row r="763" spans="1:15">
      <c r="A763" s="2" t="s">
        <v>956</v>
      </c>
      <c r="B763" t="str">
        <v>Gujarat</v>
      </c>
      <c r="C763" t="str">
        <f ca="1"/>
        <v>Super Adults</v>
      </c>
      <c r="D763">
        <v>32000</v>
      </c>
      <c r="E763">
        <v>20.077747874749029</v>
      </c>
      <c r="F763" t="b">
        <v>0</v>
      </c>
      <c r="G763" t="str">
        <v>Stroke</v>
      </c>
      <c r="H763" t="b">
        <v>0</v>
      </c>
      <c r="I763" t="b">
        <v>0</v>
      </c>
      <c r="J763" t="s">
        <v>1700</v>
      </c>
      <c r="K763" t="str">
        <v>West</v>
      </c>
      <c r="L763" t="str">
        <v>Startup</v>
      </c>
      <c r="M763">
        <f ca="1">VLOOKUP(combined!A:A,'Patient Demographics'!A:F,6,)</f>
        <v>68</v>
      </c>
      <c r="N763">
        <v>0</v>
      </c>
      <c r="O763" t="str">
        <v>PhD</v>
      </c>
    </row>
    <row r="764" spans="1:15">
      <c r="A764" s="2" t="s">
        <v>957</v>
      </c>
      <c r="B764" t="str">
        <v>Maharashtra</v>
      </c>
      <c r="C764" t="str">
        <f ca="1"/>
        <v>Super Adults</v>
      </c>
      <c r="D764">
        <v>12000</v>
      </c>
      <c r="E764">
        <v>23.92242299970097</v>
      </c>
      <c r="F764" t="b">
        <v>0</v>
      </c>
      <c r="G764" t="str">
        <v>Cancer</v>
      </c>
      <c r="H764" t="b">
        <v>0</v>
      </c>
      <c r="I764" t="b">
        <v>0</v>
      </c>
      <c r="J764" t="s">
        <v>1700</v>
      </c>
      <c r="K764" t="str">
        <v>West</v>
      </c>
      <c r="L764" t="str">
        <v>Private</v>
      </c>
      <c r="M764">
        <f ca="1">VLOOKUP(combined!A:A,'Patient Demographics'!A:F,6,)</f>
        <v>73</v>
      </c>
      <c r="N764">
        <v>0</v>
      </c>
      <c r="O764" t="str">
        <v>Master's Degree</v>
      </c>
    </row>
    <row r="765" spans="1:15">
      <c r="A765" s="2" t="s">
        <v>958</v>
      </c>
      <c r="B765" t="str">
        <v>Gujarat</v>
      </c>
      <c r="C765" t="str">
        <f ca="1"/>
        <v>senior</v>
      </c>
      <c r="D765">
        <v>240000</v>
      </c>
      <c r="E765">
        <v>30.138775510204081</v>
      </c>
      <c r="F765" t="b">
        <v>1</v>
      </c>
      <c r="G765" t="str">
        <v>Cancer</v>
      </c>
      <c r="H765" t="b">
        <v>1</v>
      </c>
      <c r="I765" t="b">
        <v>0</v>
      </c>
      <c r="J765" t="s">
        <v>1683</v>
      </c>
      <c r="K765" t="str">
        <v>West</v>
      </c>
      <c r="L765" t="str">
        <v>Startup</v>
      </c>
      <c r="M765">
        <f ca="1">VLOOKUP(combined!A:A,'Patient Demographics'!A:F,6,)</f>
        <v>48</v>
      </c>
      <c r="N765">
        <v>0</v>
      </c>
      <c r="O765" t="str">
        <v>Bachelor's Degree</v>
      </c>
    </row>
    <row r="766" spans="1:15">
      <c r="A766" s="2" t="s">
        <v>959</v>
      </c>
      <c r="B766" t="str">
        <v>Tamil Nadu</v>
      </c>
      <c r="C766" t="str">
        <f ca="1"/>
        <v>Senior Adullt</v>
      </c>
      <c r="D766">
        <v>200000</v>
      </c>
      <c r="E766">
        <v>23.313879092412847</v>
      </c>
      <c r="F766" t="b">
        <v>0</v>
      </c>
      <c r="G766" t="str">
        <v>Stroke</v>
      </c>
      <c r="H766" t="b">
        <v>0</v>
      </c>
      <c r="I766" t="b">
        <v>0</v>
      </c>
      <c r="J766" t="s">
        <v>1797</v>
      </c>
      <c r="K766" t="str">
        <v>South</v>
      </c>
      <c r="L766" t="str">
        <v>Private</v>
      </c>
      <c r="M766">
        <f ca="1">VLOOKUP(combined!A:A,'Patient Demographics'!A:F,6,)</f>
        <v>41</v>
      </c>
      <c r="N766">
        <v>0</v>
      </c>
      <c r="O766" t="str">
        <v>Master's Degree</v>
      </c>
    </row>
    <row r="767" spans="1:15">
      <c r="A767" s="2" t="s">
        <v>960</v>
      </c>
      <c r="B767" t="str">
        <v>Uttar Pradesh</v>
      </c>
      <c r="C767" t="str">
        <f ca="1"/>
        <v>senior</v>
      </c>
      <c r="D767">
        <v>3000</v>
      </c>
      <c r="E767">
        <v>29.431607353685276</v>
      </c>
      <c r="F767" t="b">
        <v>1</v>
      </c>
      <c r="G767" t="str">
        <v>Stroke</v>
      </c>
      <c r="H767" t="b">
        <v>1</v>
      </c>
      <c r="I767" t="b">
        <v>0</v>
      </c>
      <c r="J767" t="s">
        <v>1797</v>
      </c>
      <c r="K767" t="str">
        <v>North</v>
      </c>
      <c r="L767" t="str">
        <v>Startup</v>
      </c>
      <c r="M767">
        <f ca="1">VLOOKUP(combined!A:A,'Patient Demographics'!A:F,6,)</f>
        <v>53</v>
      </c>
      <c r="N767">
        <v>0</v>
      </c>
      <c r="O767" t="str">
        <v>PhD</v>
      </c>
    </row>
    <row r="768" spans="1:15">
      <c r="A768" s="2" t="s">
        <v>961</v>
      </c>
      <c r="B768" t="str">
        <v>Karnataka</v>
      </c>
      <c r="C768" t="str">
        <f ca="1"/>
        <v>senior</v>
      </c>
      <c r="D768">
        <v>20000</v>
      </c>
      <c r="E768">
        <v>33.834027364663896</v>
      </c>
      <c r="F768" t="b">
        <v>1</v>
      </c>
      <c r="G768" t="str">
        <v>Diabetes</v>
      </c>
      <c r="H768" t="b">
        <v>1</v>
      </c>
      <c r="I768" t="b">
        <v>0</v>
      </c>
      <c r="J768" t="s">
        <v>1683</v>
      </c>
      <c r="K768" t="str">
        <v>South</v>
      </c>
      <c r="L768" t="str">
        <v>None</v>
      </c>
      <c r="M768">
        <f ca="1">VLOOKUP(combined!A:A,'Patient Demographics'!A:F,6,)</f>
        <v>48</v>
      </c>
      <c r="N768">
        <v>0</v>
      </c>
      <c r="O768" t="str">
        <v>High School</v>
      </c>
    </row>
    <row r="769" spans="1:15">
      <c r="A769" s="2" t="s">
        <v>962</v>
      </c>
      <c r="B769" t="str">
        <v>Karnataka</v>
      </c>
      <c r="C769" t="str">
        <f ca="1"/>
        <v>Senior Adullt</v>
      </c>
      <c r="D769">
        <v>15000</v>
      </c>
      <c r="E769">
        <v>23.422098967556547</v>
      </c>
      <c r="F769" t="b">
        <v>0</v>
      </c>
      <c r="G769" t="str">
        <v>Diabetes</v>
      </c>
      <c r="H769" t="b">
        <v>0</v>
      </c>
      <c r="I769" t="b">
        <v>0</v>
      </c>
      <c r="J769" t="s">
        <v>1696</v>
      </c>
      <c r="K769" t="str">
        <v>South</v>
      </c>
      <c r="L769" t="str">
        <v>Startup</v>
      </c>
      <c r="M769">
        <f ca="1">VLOOKUP(combined!A:A,'Patient Demographics'!A:F,6,)</f>
        <v>42</v>
      </c>
      <c r="N769">
        <v>0</v>
      </c>
      <c r="O769" t="str">
        <v>Bachelor's Degree</v>
      </c>
    </row>
    <row r="770" spans="1:15">
      <c r="A770" s="2" t="s">
        <v>963</v>
      </c>
      <c r="B770" t="str">
        <v>Uttar Pradesh</v>
      </c>
      <c r="C770" t="str">
        <f ca="1"/>
        <v>senior</v>
      </c>
      <c r="D770">
        <v>72000</v>
      </c>
      <c r="E770">
        <v>33.150434385002278</v>
      </c>
      <c r="F770" t="b">
        <v>1</v>
      </c>
      <c r="G770" t="str">
        <v>Prostate Cancer</v>
      </c>
      <c r="H770" t="b">
        <v>1</v>
      </c>
      <c r="I770" t="b">
        <v>0</v>
      </c>
      <c r="J770" t="s">
        <v>1679</v>
      </c>
      <c r="K770" t="str">
        <v>North</v>
      </c>
      <c r="L770" t="str">
        <v>Startup</v>
      </c>
      <c r="M770">
        <f ca="1">VLOOKUP(combined!A:A,'Patient Demographics'!A:F,6,)</f>
        <v>48</v>
      </c>
      <c r="N770">
        <v>0</v>
      </c>
      <c r="O770" t="str">
        <v>Master's Degree</v>
      </c>
    </row>
    <row r="771" spans="1:15">
      <c r="A771" s="2" t="s">
        <v>964</v>
      </c>
      <c r="B771" t="str">
        <v>Tamil Nadu</v>
      </c>
      <c r="C771" t="str">
        <f ca="1"/>
        <v>senior</v>
      </c>
      <c r="D771">
        <v>12000</v>
      </c>
      <c r="E771">
        <v>32.123735871505062</v>
      </c>
      <c r="F771" t="b">
        <v>1</v>
      </c>
      <c r="G771" t="str">
        <v>Prostate Cancer</v>
      </c>
      <c r="H771" t="b">
        <v>1</v>
      </c>
      <c r="I771" t="b">
        <v>1</v>
      </c>
      <c r="J771" t="s">
        <v>1683</v>
      </c>
      <c r="K771" t="str">
        <v>South</v>
      </c>
      <c r="L771" t="str">
        <v>Private</v>
      </c>
      <c r="M771">
        <f ca="1">VLOOKUP(combined!A:A,'Patient Demographics'!A:F,6,)</f>
        <v>54</v>
      </c>
      <c r="N771">
        <v>0</v>
      </c>
      <c r="O771" t="str">
        <v>Bachelor's Degree</v>
      </c>
    </row>
    <row r="772" spans="1:15">
      <c r="A772" s="2" t="s">
        <v>965</v>
      </c>
      <c r="B772" t="str">
        <v>Uttar Pradesh</v>
      </c>
      <c r="C772" t="str">
        <f ca="1"/>
        <v>Senior Adullt</v>
      </c>
      <c r="D772">
        <v>1600</v>
      </c>
      <c r="E772">
        <v>24.156549421054276</v>
      </c>
      <c r="F772" t="b">
        <v>0</v>
      </c>
      <c r="G772" t="str">
        <v>Fractured Leg</v>
      </c>
      <c r="H772" t="b">
        <v>0</v>
      </c>
      <c r="I772" t="b">
        <v>0</v>
      </c>
      <c r="J772" t="s">
        <v>1797</v>
      </c>
      <c r="K772" t="str">
        <v>North</v>
      </c>
      <c r="L772" t="str">
        <v>Public</v>
      </c>
      <c r="M772">
        <f ca="1">VLOOKUP(combined!A:A,'Patient Demographics'!A:F,6,)</f>
        <v>38</v>
      </c>
      <c r="N772">
        <v>0</v>
      </c>
      <c r="O772" t="str">
        <v>School</v>
      </c>
    </row>
    <row r="773" spans="1:15">
      <c r="A773" s="2" t="s">
        <v>966</v>
      </c>
      <c r="B773" t="str">
        <v>Uttar Pradesh</v>
      </c>
      <c r="C773" t="str">
        <f ca="1"/>
        <v>senior</v>
      </c>
      <c r="D773">
        <v>15000</v>
      </c>
      <c r="E773">
        <v>22.4</v>
      </c>
      <c r="F773" t="b">
        <v>0</v>
      </c>
      <c r="G773" t="str">
        <v>Allergic Reaction</v>
      </c>
      <c r="H773" t="b">
        <v>0</v>
      </c>
      <c r="I773" t="b">
        <v>0</v>
      </c>
      <c r="J773" t="s">
        <v>1700</v>
      </c>
      <c r="K773" t="str">
        <v>North</v>
      </c>
      <c r="L773" t="str">
        <v>Public</v>
      </c>
      <c r="M773">
        <f ca="1">VLOOKUP(combined!A:A,'Patient Demographics'!A:F,6,)</f>
        <v>58</v>
      </c>
      <c r="N773">
        <v>0</v>
      </c>
      <c r="O773" t="str">
        <v>Post-graduate</v>
      </c>
    </row>
    <row r="774" spans="1:15">
      <c r="A774" s="2" t="s">
        <v>967</v>
      </c>
      <c r="B774" t="str">
        <v>Maharashtra</v>
      </c>
      <c r="C774" t="str">
        <f ca="1"/>
        <v>Super Adults</v>
      </c>
      <c r="D774">
        <v>32000</v>
      </c>
      <c r="E774">
        <v>31.18836291913215</v>
      </c>
      <c r="F774" t="b">
        <v>1</v>
      </c>
      <c r="G774" t="str">
        <v>Fractured Arm</v>
      </c>
      <c r="H774" t="b">
        <v>1</v>
      </c>
      <c r="I774" t="b">
        <v>1</v>
      </c>
      <c r="J774" t="s">
        <v>1696</v>
      </c>
      <c r="K774" t="str">
        <v>West</v>
      </c>
      <c r="L774" t="str">
        <v>Public</v>
      </c>
      <c r="M774">
        <f ca="1">VLOOKUP(combined!A:A,'Patient Demographics'!A:F,6,)</f>
        <v>73</v>
      </c>
      <c r="N774">
        <v>0</v>
      </c>
      <c r="O774" t="str">
        <v>Bachelor's Degree</v>
      </c>
    </row>
    <row r="775" spans="1:15">
      <c r="A775" s="2" t="s">
        <v>968</v>
      </c>
      <c r="B775" t="str">
        <v>Gujarat</v>
      </c>
      <c r="C775" t="str">
        <f ca="1"/>
        <v>Senior Adullt</v>
      </c>
      <c r="D775">
        <v>90000</v>
      </c>
      <c r="E775">
        <v>34.29651633810424</v>
      </c>
      <c r="F775" t="b">
        <v>1</v>
      </c>
      <c r="G775" t="str">
        <v>Osteoarthritis</v>
      </c>
      <c r="H775" t="b">
        <v>1</v>
      </c>
      <c r="I775" t="b">
        <v>0</v>
      </c>
      <c r="J775" t="s">
        <v>1797</v>
      </c>
      <c r="K775" t="str">
        <v>West</v>
      </c>
      <c r="L775" t="str">
        <v>Public</v>
      </c>
      <c r="M775">
        <f ca="1">VLOOKUP(combined!A:A,'Patient Demographics'!A:F,6,)</f>
        <v>42</v>
      </c>
      <c r="N775">
        <v>0</v>
      </c>
      <c r="O775" t="str">
        <v>Post-graduate</v>
      </c>
    </row>
    <row r="776" spans="1:15">
      <c r="A776" s="2" t="s">
        <v>969</v>
      </c>
      <c r="B776" t="str">
        <v>Kerala</v>
      </c>
      <c r="C776" t="str">
        <f ca="1"/>
        <v>Senior Adullt</v>
      </c>
      <c r="D776">
        <v>12000</v>
      </c>
      <c r="E776">
        <v>20.104514443315431</v>
      </c>
      <c r="F776" t="b">
        <v>0</v>
      </c>
      <c r="G776" t="str">
        <v>Fractured Arm</v>
      </c>
      <c r="H776" t="b">
        <v>0</v>
      </c>
      <c r="I776" t="b">
        <v>0</v>
      </c>
      <c r="J776" t="s">
        <v>1683</v>
      </c>
      <c r="K776" t="str">
        <v>South</v>
      </c>
      <c r="L776" t="str">
        <v>Startup</v>
      </c>
      <c r="M776">
        <f ca="1">VLOOKUP(combined!A:A,'Patient Demographics'!A:F,6,)</f>
        <v>38</v>
      </c>
      <c r="N776">
        <v>0</v>
      </c>
      <c r="O776" t="str">
        <v>Post-graduate</v>
      </c>
    </row>
    <row r="777" spans="1:15">
      <c r="A777" s="2" t="s">
        <v>971</v>
      </c>
      <c r="B777" t="str">
        <v>Gujarat</v>
      </c>
      <c r="C777" t="str">
        <f ca="1"/>
        <v>senior</v>
      </c>
      <c r="D777">
        <v>12000</v>
      </c>
      <c r="E777">
        <v>31.701962809917358</v>
      </c>
      <c r="F777" t="b">
        <v>1</v>
      </c>
      <c r="G777" t="str">
        <v>Diabetes</v>
      </c>
      <c r="H777" t="b">
        <v>0</v>
      </c>
      <c r="I777" t="b">
        <v>1</v>
      </c>
      <c r="J777" t="s">
        <v>1797</v>
      </c>
      <c r="K777" t="str">
        <v>West</v>
      </c>
      <c r="L777" t="str">
        <v>Public</v>
      </c>
      <c r="M777">
        <f ca="1">VLOOKUP(combined!A:A,'Patient Demographics'!A:F,6,)</f>
        <v>48</v>
      </c>
      <c r="N777">
        <v>0</v>
      </c>
      <c r="O777" t="str">
        <v>Master's Degree</v>
      </c>
    </row>
    <row r="778" spans="1:15">
      <c r="A778" s="2" t="s">
        <v>972</v>
      </c>
      <c r="B778" t="str">
        <v>Gujarat</v>
      </c>
      <c r="C778" t="str">
        <f ca="1"/>
        <v>senior</v>
      </c>
      <c r="D778">
        <v>240000</v>
      </c>
      <c r="E778">
        <v>30.541383219954653</v>
      </c>
      <c r="F778" t="b">
        <v>1</v>
      </c>
      <c r="G778" t="str">
        <v>Cancer</v>
      </c>
      <c r="H778" t="b">
        <v>1</v>
      </c>
      <c r="I778" t="b">
        <v>0</v>
      </c>
      <c r="J778" t="s">
        <v>1700</v>
      </c>
      <c r="K778" t="str">
        <v>West</v>
      </c>
      <c r="L778" t="str">
        <v>Startup</v>
      </c>
      <c r="M778">
        <f ca="1">VLOOKUP(combined!A:A,'Patient Demographics'!A:F,6,)</f>
        <v>48</v>
      </c>
      <c r="N778">
        <v>0</v>
      </c>
      <c r="O778" t="str">
        <v>Master's Degree</v>
      </c>
    </row>
    <row r="779" spans="1:15">
      <c r="A779" s="2" t="s">
        <v>973</v>
      </c>
      <c r="B779" t="str">
        <v>Gujarat</v>
      </c>
      <c r="C779" t="str">
        <f ca="1"/>
        <v>senior</v>
      </c>
      <c r="D779">
        <v>40000</v>
      </c>
      <c r="E779">
        <v>28.197125852808828</v>
      </c>
      <c r="F779" t="b">
        <v>1</v>
      </c>
      <c r="G779" t="str">
        <v>Cancer</v>
      </c>
      <c r="H779" t="b">
        <v>1</v>
      </c>
      <c r="I779" t="b">
        <v>1</v>
      </c>
      <c r="J779" t="s">
        <v>1797</v>
      </c>
      <c r="K779" t="str">
        <v>West</v>
      </c>
      <c r="L779" t="str">
        <v>Public</v>
      </c>
      <c r="M779">
        <f ca="1">VLOOKUP(combined!A:A,'Patient Demographics'!A:F,6,)</f>
        <v>58</v>
      </c>
      <c r="N779">
        <v>0</v>
      </c>
      <c r="O779" t="str">
        <v>Master's Degree</v>
      </c>
    </row>
    <row r="780" spans="1:15">
      <c r="A780" s="2" t="s">
        <v>974</v>
      </c>
      <c r="B780" t="str">
        <v>West Bengal</v>
      </c>
      <c r="C780" t="str">
        <f ca="1"/>
        <v>Young Adults</v>
      </c>
      <c r="D780">
        <v>240000</v>
      </c>
      <c r="E780">
        <v>28.026590930370464</v>
      </c>
      <c r="F780" t="b">
        <v>1</v>
      </c>
      <c r="G780" t="str">
        <v>Childbirth</v>
      </c>
      <c r="H780" t="b">
        <v>1</v>
      </c>
      <c r="I780" t="b">
        <v>0</v>
      </c>
      <c r="J780" t="s">
        <v>1797</v>
      </c>
      <c r="K780" t="str">
        <v>East</v>
      </c>
      <c r="L780" t="str">
        <v>Private</v>
      </c>
      <c r="M780">
        <f ca="1">VLOOKUP(combined!A:A,'Patient Demographics'!A:F,6,)</f>
        <v>33</v>
      </c>
      <c r="N780">
        <v>0</v>
      </c>
      <c r="O780" t="str">
        <v>Bachelor's Degree</v>
      </c>
    </row>
    <row r="781" spans="1:15">
      <c r="A781" s="2" t="s">
        <v>975</v>
      </c>
      <c r="B781" t="str">
        <v>Tamil Nadu</v>
      </c>
      <c r="C781" t="str">
        <f ca="1"/>
        <v>Senior Adullt</v>
      </c>
      <c r="D781">
        <v>90000</v>
      </c>
      <c r="E781">
        <v>33.417162017985056</v>
      </c>
      <c r="F781" t="b">
        <v>1</v>
      </c>
      <c r="G781" t="str">
        <v>Heart Attack</v>
      </c>
      <c r="H781" t="b">
        <v>1</v>
      </c>
      <c r="I781" t="b">
        <v>0</v>
      </c>
      <c r="J781" t="s">
        <v>1683</v>
      </c>
      <c r="K781" t="str">
        <v>South</v>
      </c>
      <c r="L781" t="str">
        <v>Startup</v>
      </c>
      <c r="M781">
        <f ca="1">VLOOKUP(combined!A:A,'Patient Demographics'!A:F,6,)</f>
        <v>41</v>
      </c>
      <c r="N781">
        <v>0</v>
      </c>
      <c r="O781" t="str">
        <v>Master's Degree</v>
      </c>
    </row>
    <row r="782" spans="1:15">
      <c r="A782" s="2" t="s">
        <v>976</v>
      </c>
      <c r="B782" t="str">
        <v>Karnataka</v>
      </c>
      <c r="C782" t="str">
        <f ca="1"/>
        <v>senior</v>
      </c>
      <c r="D782">
        <v>4000</v>
      </c>
      <c r="E782">
        <v>21.874999999999996</v>
      </c>
      <c r="F782" t="b">
        <v>0</v>
      </c>
      <c r="G782" t="str">
        <v>Allergic Reaction</v>
      </c>
      <c r="H782" t="b">
        <v>0</v>
      </c>
      <c r="I782" t="b">
        <v>0</v>
      </c>
      <c r="J782" t="s">
        <v>1679</v>
      </c>
      <c r="K782" t="str">
        <v>South</v>
      </c>
      <c r="L782" t="str">
        <v>Public</v>
      </c>
      <c r="M782">
        <f ca="1">VLOOKUP(combined!A:A,'Patient Demographics'!A:F,6,)</f>
        <v>62</v>
      </c>
      <c r="N782">
        <v>0</v>
      </c>
      <c r="O782" t="str">
        <v>Bachelor's Degree</v>
      </c>
    </row>
    <row r="783" spans="1:15">
      <c r="A783" s="2" t="s">
        <v>977</v>
      </c>
      <c r="B783" t="str">
        <v>Tamil Nadu</v>
      </c>
      <c r="C783" t="str">
        <f ca="1"/>
        <v>senior</v>
      </c>
      <c r="D783">
        <v>45000</v>
      </c>
      <c r="E783">
        <v>24.977777777777778</v>
      </c>
      <c r="F783" t="b">
        <v>0</v>
      </c>
      <c r="G783" t="str">
        <v>Fractured Leg</v>
      </c>
      <c r="H783" t="b">
        <v>0</v>
      </c>
      <c r="I783" t="b">
        <v>0</v>
      </c>
      <c r="J783" t="s">
        <v>1700</v>
      </c>
      <c r="K783" t="str">
        <v>South</v>
      </c>
      <c r="L783" t="str">
        <v>Startup</v>
      </c>
      <c r="M783">
        <f ca="1">VLOOKUP(combined!A:A,'Patient Demographics'!A:F,6,)</f>
        <v>58</v>
      </c>
      <c r="N783">
        <v>0</v>
      </c>
      <c r="O783" t="str">
        <v>Master's Degree</v>
      </c>
    </row>
    <row r="784" spans="1:15">
      <c r="A784" s="2" t="s">
        <v>978</v>
      </c>
      <c r="B784" t="str">
        <v>Karnataka</v>
      </c>
      <c r="C784" t="str">
        <f ca="1"/>
        <v>Super Adults</v>
      </c>
      <c r="D784">
        <v>100</v>
      </c>
      <c r="E784">
        <v>32.933117543001245</v>
      </c>
      <c r="F784" t="b">
        <v>1</v>
      </c>
      <c r="G784" t="str">
        <v>Stroke</v>
      </c>
      <c r="H784" t="b">
        <v>1</v>
      </c>
      <c r="I784" t="b">
        <v>0</v>
      </c>
      <c r="J784" t="s">
        <v>1797</v>
      </c>
      <c r="K784" t="str">
        <v>South</v>
      </c>
      <c r="L784" t="str">
        <v>Public</v>
      </c>
      <c r="M784">
        <f ca="1">VLOOKUP(combined!A:A,'Patient Demographics'!A:F,6,)</f>
        <v>82</v>
      </c>
      <c r="N784">
        <v>0</v>
      </c>
      <c r="O784" t="str">
        <v>Bachelor's Degree</v>
      </c>
    </row>
    <row r="785" spans="1:15">
      <c r="A785" s="2" t="s">
        <v>979</v>
      </c>
      <c r="B785" t="str">
        <v>Punjab</v>
      </c>
      <c r="C785" t="str">
        <f ca="1"/>
        <v>senior</v>
      </c>
      <c r="D785">
        <v>72000</v>
      </c>
      <c r="E785">
        <v>20.882755855524742</v>
      </c>
      <c r="F785" t="b">
        <v>0</v>
      </c>
      <c r="G785" t="str">
        <v>Fractured Leg</v>
      </c>
      <c r="H785" t="b">
        <v>0</v>
      </c>
      <c r="I785" t="b">
        <v>0</v>
      </c>
      <c r="J785" t="s">
        <v>1679</v>
      </c>
      <c r="K785" t="str">
        <v>North</v>
      </c>
      <c r="L785" t="str">
        <v>Public</v>
      </c>
      <c r="M785">
        <f ca="1">VLOOKUP(combined!A:A,'Patient Demographics'!A:F,6,)</f>
        <v>48</v>
      </c>
      <c r="N785">
        <v>0</v>
      </c>
      <c r="O785" t="str">
        <v>Master's Degree</v>
      </c>
    </row>
    <row r="786" spans="1:15">
      <c r="A786" s="2" t="s">
        <v>980</v>
      </c>
      <c r="B786" t="str">
        <v>Uttar Pradesh</v>
      </c>
      <c r="C786" t="str">
        <f ca="1"/>
        <v>Super Adults</v>
      </c>
      <c r="D786">
        <v>3000</v>
      </c>
      <c r="E786">
        <v>31.739929087103249</v>
      </c>
      <c r="F786" t="b">
        <v>1</v>
      </c>
      <c r="G786" t="str">
        <v>Fractured Arm</v>
      </c>
      <c r="H786" t="b">
        <v>0</v>
      </c>
      <c r="I786" t="b">
        <v>1</v>
      </c>
      <c r="J786" t="s">
        <v>1700</v>
      </c>
      <c r="K786" t="str">
        <v>North</v>
      </c>
      <c r="L786" t="str">
        <v>Private</v>
      </c>
      <c r="M786">
        <f ca="1">VLOOKUP(combined!A:A,'Patient Demographics'!A:F,6,)</f>
        <v>73</v>
      </c>
      <c r="N786">
        <v>0</v>
      </c>
      <c r="O786" t="str">
        <v>Master's Degree</v>
      </c>
    </row>
    <row r="787" spans="1:15">
      <c r="A787" s="2" t="s">
        <v>981</v>
      </c>
      <c r="B787" t="str">
        <v>Karnataka</v>
      </c>
      <c r="C787" t="str">
        <f ca="1"/>
        <v>Young Adults</v>
      </c>
      <c r="D787">
        <v>500</v>
      </c>
      <c r="E787">
        <v>31.37798916633637</v>
      </c>
      <c r="F787" t="b">
        <v>1</v>
      </c>
      <c r="G787" t="str">
        <v>Heart Disease</v>
      </c>
      <c r="H787" t="b">
        <v>1</v>
      </c>
      <c r="I787" t="b">
        <v>1</v>
      </c>
      <c r="J787" t="s">
        <v>1797</v>
      </c>
      <c r="K787" t="str">
        <v>South</v>
      </c>
      <c r="L787" t="str">
        <v>Startup</v>
      </c>
      <c r="M787">
        <f ca="1">VLOOKUP(combined!A:A,'Patient Demographics'!A:F,6,)</f>
        <v>33</v>
      </c>
      <c r="N787">
        <v>0</v>
      </c>
      <c r="O787" t="str">
        <v>Master's Degree</v>
      </c>
    </row>
    <row r="788" spans="1:15">
      <c r="A788" s="2" t="s">
        <v>983</v>
      </c>
      <c r="B788" t="str">
        <v>Karnataka</v>
      </c>
      <c r="C788" t="str">
        <f ca="1"/>
        <v>Super Adults</v>
      </c>
      <c r="D788">
        <v>32000</v>
      </c>
      <c r="E788">
        <v>29.079565420058085</v>
      </c>
      <c r="F788" t="b">
        <v>1</v>
      </c>
      <c r="G788" t="str">
        <v>Fractured Leg</v>
      </c>
      <c r="H788" t="b">
        <v>1</v>
      </c>
      <c r="I788" t="b">
        <v>1</v>
      </c>
      <c r="J788" t="s">
        <v>1700</v>
      </c>
      <c r="K788" t="str">
        <v>South</v>
      </c>
      <c r="L788" t="str">
        <v>Startup</v>
      </c>
      <c r="M788">
        <f ca="1">VLOOKUP(combined!A:A,'Patient Demographics'!A:F,6,)</f>
        <v>73</v>
      </c>
      <c r="N788">
        <v>0</v>
      </c>
      <c r="O788" t="str">
        <v>Bachelor's Degree</v>
      </c>
    </row>
    <row r="789" spans="1:15">
      <c r="A789" s="2" t="s">
        <v>984</v>
      </c>
      <c r="B789" t="str">
        <v>West Bengal</v>
      </c>
      <c r="C789" t="str">
        <f ca="1"/>
        <v>Young Adults</v>
      </c>
      <c r="D789">
        <v>40000</v>
      </c>
      <c r="E789">
        <v>28.415532879818599</v>
      </c>
      <c r="F789" t="b">
        <v>1</v>
      </c>
      <c r="G789" t="str">
        <v>Heart Attack</v>
      </c>
      <c r="H789" t="b">
        <v>1</v>
      </c>
      <c r="I789" t="b">
        <v>1</v>
      </c>
      <c r="J789" t="s">
        <v>1797</v>
      </c>
      <c r="K789" t="str">
        <v>East</v>
      </c>
      <c r="L789" t="str">
        <v>Private</v>
      </c>
      <c r="M789">
        <f ca="1">VLOOKUP(combined!A:A,'Patient Demographics'!A:F,6,)</f>
        <v>30</v>
      </c>
      <c r="N789">
        <v>0</v>
      </c>
      <c r="O789" t="str">
        <v>Bachelor's Degree</v>
      </c>
    </row>
    <row r="790" spans="1:15">
      <c r="A790" s="2" t="s">
        <v>985</v>
      </c>
      <c r="B790" t="str">
        <v>Uttar Pradesh</v>
      </c>
      <c r="C790" t="str">
        <f ca="1"/>
        <v>Super Adults</v>
      </c>
      <c r="D790">
        <v>75000</v>
      </c>
      <c r="E790">
        <v>29.010519395134775</v>
      </c>
      <c r="F790" t="b">
        <v>1</v>
      </c>
      <c r="G790" t="str">
        <v>Kidney Stones</v>
      </c>
      <c r="H790" t="b">
        <v>0</v>
      </c>
      <c r="I790" t="b">
        <v>1</v>
      </c>
      <c r="J790" t="s">
        <v>1797</v>
      </c>
      <c r="K790" t="str">
        <v>North</v>
      </c>
      <c r="L790" t="str">
        <v>Private</v>
      </c>
      <c r="M790">
        <f ca="1">VLOOKUP(combined!A:A,'Patient Demographics'!A:F,6,)</f>
        <v>73</v>
      </c>
      <c r="N790">
        <v>0</v>
      </c>
      <c r="O790" t="str">
        <v>Master's Degree</v>
      </c>
    </row>
    <row r="791" spans="1:15">
      <c r="A791" s="2" t="s">
        <v>986</v>
      </c>
      <c r="B791" t="str">
        <v>Gujarat</v>
      </c>
      <c r="C791" t="str">
        <f ca="1"/>
        <v>Senior Adullt</v>
      </c>
      <c r="D791">
        <v>12000</v>
      </c>
      <c r="E791">
        <v>21.604938271604937</v>
      </c>
      <c r="F791" t="b">
        <v>0</v>
      </c>
      <c r="G791" t="str">
        <v>Allergic Reaction</v>
      </c>
      <c r="H791" t="b">
        <v>0</v>
      </c>
      <c r="I791" t="b">
        <v>0</v>
      </c>
      <c r="J791" t="s">
        <v>1685</v>
      </c>
      <c r="K791" t="str">
        <v>West</v>
      </c>
      <c r="L791" t="str">
        <v>Startup</v>
      </c>
      <c r="M791">
        <f ca="1">VLOOKUP(combined!A:A,'Patient Demographics'!A:F,6,)</f>
        <v>38</v>
      </c>
      <c r="N791">
        <v>0</v>
      </c>
      <c r="O791" t="str">
        <v>PhD</v>
      </c>
    </row>
    <row r="792" spans="1:15">
      <c r="A792" s="2" t="s">
        <v>988</v>
      </c>
      <c r="B792" t="str">
        <v>Kerala</v>
      </c>
      <c r="C792" t="str">
        <f ca="1"/>
        <v>senior</v>
      </c>
      <c r="D792">
        <v>32000</v>
      </c>
      <c r="E792">
        <v>22.887902695595002</v>
      </c>
      <c r="F792" t="b">
        <v>0</v>
      </c>
      <c r="G792" t="str">
        <v>Fractured Leg</v>
      </c>
      <c r="H792" t="b">
        <v>0</v>
      </c>
      <c r="I792" t="b">
        <v>0</v>
      </c>
      <c r="J792" t="s">
        <v>1797</v>
      </c>
      <c r="K792" t="str">
        <v>South</v>
      </c>
      <c r="L792" t="str">
        <v>Public</v>
      </c>
      <c r="M792">
        <f ca="1">VLOOKUP(combined!A:A,'Patient Demographics'!A:F,6,)</f>
        <v>58</v>
      </c>
      <c r="N792">
        <v>0</v>
      </c>
      <c r="O792" t="str">
        <v>Master's Degree</v>
      </c>
    </row>
    <row r="793" spans="1:15">
      <c r="A793" s="2" t="s">
        <v>989</v>
      </c>
      <c r="B793" t="str">
        <v>Karnataka</v>
      </c>
      <c r="C793" t="str">
        <f ca="1"/>
        <v>Senior Adullt</v>
      </c>
      <c r="D793">
        <v>1000</v>
      </c>
      <c r="E793">
        <v>33.945568114217735</v>
      </c>
      <c r="F793" t="b">
        <v>1</v>
      </c>
      <c r="G793" t="str">
        <v>Heart Disease</v>
      </c>
      <c r="H793" t="b">
        <v>1</v>
      </c>
      <c r="I793" t="b">
        <v>1</v>
      </c>
      <c r="J793" t="s">
        <v>1700</v>
      </c>
      <c r="K793" t="str">
        <v>South</v>
      </c>
      <c r="L793" t="str">
        <v>Startup</v>
      </c>
      <c r="M793">
        <f ca="1">VLOOKUP(combined!A:A,'Patient Demographics'!A:F,6,)</f>
        <v>41</v>
      </c>
      <c r="N793">
        <v>0</v>
      </c>
      <c r="O793" t="str">
        <v>Master's Degree</v>
      </c>
    </row>
    <row r="794" spans="1:15">
      <c r="A794" s="2" t="s">
        <v>990</v>
      </c>
      <c r="B794" t="str">
        <v>Tamil Nadu</v>
      </c>
      <c r="C794" t="str">
        <f ca="1"/>
        <v>Super Adults</v>
      </c>
      <c r="D794">
        <v>30000</v>
      </c>
      <c r="E794">
        <v>32.031249999999993</v>
      </c>
      <c r="F794" t="b">
        <v>1</v>
      </c>
      <c r="G794" t="str">
        <v>Heart Attack</v>
      </c>
      <c r="H794" t="b">
        <v>1</v>
      </c>
      <c r="I794" t="b">
        <v>1</v>
      </c>
      <c r="J794" t="s">
        <v>1696</v>
      </c>
      <c r="K794" t="str">
        <v>South</v>
      </c>
      <c r="L794" t="str">
        <v>Public</v>
      </c>
      <c r="M794">
        <f ca="1">VLOOKUP(combined!A:A,'Patient Demographics'!A:F,6,)</f>
        <v>82</v>
      </c>
      <c r="N794">
        <v>0</v>
      </c>
      <c r="O794" t="str">
        <v>Bachelor's Degree</v>
      </c>
    </row>
    <row r="795" spans="1:15">
      <c r="A795" s="2" t="s">
        <v>992</v>
      </c>
      <c r="B795" t="str">
        <v>Gujarat</v>
      </c>
      <c r="C795" t="str">
        <f ca="1"/>
        <v>Super Adults</v>
      </c>
      <c r="D795">
        <v>500</v>
      </c>
      <c r="E795">
        <v>20.972655019081966</v>
      </c>
      <c r="F795" t="b">
        <v>0</v>
      </c>
      <c r="G795" t="str">
        <v>Diabetes</v>
      </c>
      <c r="H795" t="b">
        <v>0</v>
      </c>
      <c r="I795" t="b">
        <v>0</v>
      </c>
      <c r="J795" t="s">
        <v>1679</v>
      </c>
      <c r="K795" t="str">
        <v>West</v>
      </c>
      <c r="L795" t="str">
        <v>None</v>
      </c>
      <c r="M795">
        <f ca="1">VLOOKUP(combined!A:A,'Patient Demographics'!A:F,6,)</f>
        <v>68</v>
      </c>
      <c r="N795">
        <v>0</v>
      </c>
      <c r="O795" t="str">
        <v>High School</v>
      </c>
    </row>
    <row r="796" spans="1:15">
      <c r="A796" s="2" t="s">
        <v>993</v>
      </c>
      <c r="B796" t="str">
        <v>Kerala</v>
      </c>
      <c r="C796" t="str">
        <f ca="1"/>
        <v>Senior Adullt</v>
      </c>
      <c r="D796">
        <v>250000</v>
      </c>
      <c r="E796">
        <v>29.696262561631983</v>
      </c>
      <c r="F796" t="b">
        <v>1</v>
      </c>
      <c r="G796" t="str">
        <v>Heart Disease</v>
      </c>
      <c r="H796" t="b">
        <v>1</v>
      </c>
      <c r="I796" t="b">
        <v>0</v>
      </c>
      <c r="J796" t="s">
        <v>1685</v>
      </c>
      <c r="K796" t="str">
        <v>South</v>
      </c>
      <c r="L796" t="str">
        <v>Private</v>
      </c>
      <c r="M796">
        <f ca="1">VLOOKUP(combined!A:A,'Patient Demographics'!A:F,6,)</f>
        <v>38</v>
      </c>
      <c r="N796">
        <v>0</v>
      </c>
      <c r="O796" t="str">
        <v>Master's Degree</v>
      </c>
    </row>
    <row r="797" spans="1:15">
      <c r="A797" s="2" t="s">
        <v>994</v>
      </c>
      <c r="B797" t="str">
        <v>Tamil Nadu</v>
      </c>
      <c r="C797" t="str">
        <f ca="1"/>
        <v>Senior Adullt</v>
      </c>
      <c r="D797">
        <v>3000</v>
      </c>
      <c r="E797">
        <v>28.760986286378717</v>
      </c>
      <c r="F797" t="b">
        <v>1</v>
      </c>
      <c r="G797" t="str">
        <v>Kidney Stones</v>
      </c>
      <c r="H797" t="b">
        <v>0</v>
      </c>
      <c r="I797" t="b">
        <v>1</v>
      </c>
      <c r="J797" t="s">
        <v>1696</v>
      </c>
      <c r="K797" t="str">
        <v>South</v>
      </c>
      <c r="L797" t="str">
        <v>Public</v>
      </c>
      <c r="M797">
        <f ca="1">VLOOKUP(combined!A:A,'Patient Demographics'!A:F,6,)</f>
        <v>45</v>
      </c>
      <c r="N797">
        <v>0</v>
      </c>
      <c r="O797" t="str">
        <v>Post-graduate</v>
      </c>
    </row>
    <row r="798" spans="1:15">
      <c r="A798" s="2" t="s">
        <v>995</v>
      </c>
      <c r="B798" t="str">
        <v>West Bengal</v>
      </c>
      <c r="C798" t="str">
        <f ca="1"/>
        <v>Senior Adullt</v>
      </c>
      <c r="D798">
        <v>200000</v>
      </c>
      <c r="E798">
        <v>24.558120886097097</v>
      </c>
      <c r="F798" t="b">
        <v>0</v>
      </c>
      <c r="G798" t="str">
        <v>Osteoarthritis</v>
      </c>
      <c r="H798" t="b">
        <v>0</v>
      </c>
      <c r="I798" t="b">
        <v>0</v>
      </c>
      <c r="J798" t="s">
        <v>1700</v>
      </c>
      <c r="K798" t="str">
        <v>East</v>
      </c>
      <c r="L798" t="str">
        <v>None</v>
      </c>
      <c r="M798">
        <f ca="1">VLOOKUP(combined!A:A,'Patient Demographics'!A:F,6,)</f>
        <v>38</v>
      </c>
      <c r="N798">
        <v>0</v>
      </c>
      <c r="O798" t="str">
        <v>Uneducated</v>
      </c>
    </row>
    <row r="799" spans="1:15">
      <c r="A799" s="2" t="s">
        <v>996</v>
      </c>
      <c r="B799" t="str">
        <v>Tamil Nadu</v>
      </c>
      <c r="C799" t="str">
        <f ca="1"/>
        <v>senior</v>
      </c>
      <c r="D799">
        <v>36000</v>
      </c>
      <c r="E799">
        <v>25.078124999999996</v>
      </c>
      <c r="F799" t="b">
        <v>0</v>
      </c>
      <c r="G799" t="str">
        <v>Kidney Stones</v>
      </c>
      <c r="H799" t="b">
        <v>0</v>
      </c>
      <c r="I799" t="b">
        <v>0</v>
      </c>
      <c r="J799" t="s">
        <v>1685</v>
      </c>
      <c r="K799" t="str">
        <v>South</v>
      </c>
      <c r="L799" t="str">
        <v>Startup</v>
      </c>
      <c r="M799">
        <f ca="1">VLOOKUP(combined!A:A,'Patient Demographics'!A:F,6,)</f>
        <v>54</v>
      </c>
      <c r="N799">
        <v>0</v>
      </c>
      <c r="O799" t="str">
        <v>Master's Degree</v>
      </c>
    </row>
    <row r="800" spans="1:15">
      <c r="A800" s="2" t="s">
        <v>997</v>
      </c>
      <c r="B800" t="str">
        <v>Punjab</v>
      </c>
      <c r="C800" t="str">
        <f ca="1"/>
        <v>senior</v>
      </c>
      <c r="D800">
        <v>12000</v>
      </c>
      <c r="E800">
        <v>30.483896811408421</v>
      </c>
      <c r="F800" t="b">
        <v>1</v>
      </c>
      <c r="G800" t="str">
        <v>Kidney Stones</v>
      </c>
      <c r="H800" t="b">
        <v>1</v>
      </c>
      <c r="I800" t="b">
        <v>0</v>
      </c>
      <c r="J800" t="s">
        <v>1696</v>
      </c>
      <c r="K800" t="str">
        <v>North</v>
      </c>
      <c r="L800" t="str">
        <v>Public</v>
      </c>
      <c r="M800">
        <f ca="1">VLOOKUP(combined!A:A,'Patient Demographics'!A:F,6,)</f>
        <v>58</v>
      </c>
      <c r="N800">
        <v>0</v>
      </c>
      <c r="O800" t="str">
        <v>Bachelor's Degree</v>
      </c>
    </row>
    <row r="801" spans="1:15">
      <c r="A801" s="2" t="s">
        <v>998</v>
      </c>
      <c r="B801" t="str">
        <v>Gujarat</v>
      </c>
      <c r="C801" t="str">
        <f ca="1"/>
        <v>senior</v>
      </c>
      <c r="D801">
        <v>15000</v>
      </c>
      <c r="E801">
        <v>25.37777777777778</v>
      </c>
      <c r="F801" t="b">
        <v>0</v>
      </c>
      <c r="G801" t="str">
        <v>Stroke</v>
      </c>
      <c r="H801" t="b">
        <v>0</v>
      </c>
      <c r="I801" t="b">
        <v>0</v>
      </c>
      <c r="J801" t="s">
        <v>1700</v>
      </c>
      <c r="K801" t="str">
        <v>West</v>
      </c>
      <c r="L801" t="str">
        <v>Startup</v>
      </c>
      <c r="M801">
        <f ca="1">VLOOKUP(combined!A:A,'Patient Demographics'!A:F,6,)</f>
        <v>53</v>
      </c>
      <c r="N801">
        <v>0</v>
      </c>
      <c r="O801" t="str">
        <v>Bachelor's Degree</v>
      </c>
    </row>
    <row r="802" spans="1:15">
      <c r="A802" s="2" t="s">
        <v>999</v>
      </c>
      <c r="B802" t="str">
        <v>Gujarat</v>
      </c>
      <c r="C802" t="str">
        <f ca="1"/>
        <v>Senior Adullt</v>
      </c>
      <c r="D802">
        <v>300000</v>
      </c>
      <c r="E802">
        <v>26.367187499999996</v>
      </c>
      <c r="F802" t="b">
        <v>0</v>
      </c>
      <c r="G802" t="str">
        <v>Stroke</v>
      </c>
      <c r="H802" t="b">
        <v>0</v>
      </c>
      <c r="I802" t="b">
        <v>0</v>
      </c>
      <c r="J802" t="s">
        <v>1797</v>
      </c>
      <c r="K802" t="str">
        <v>West</v>
      </c>
      <c r="L802" t="str">
        <v>Public</v>
      </c>
      <c r="M802">
        <f ca="1">VLOOKUP(combined!A:A,'Patient Demographics'!A:F,6,)</f>
        <v>38</v>
      </c>
      <c r="N802">
        <v>0</v>
      </c>
      <c r="O802" t="str">
        <v>Post-graduate</v>
      </c>
    </row>
    <row r="803" spans="1:15">
      <c r="A803" s="2" t="s">
        <v>1000</v>
      </c>
      <c r="B803" t="str">
        <v>Gujarat</v>
      </c>
      <c r="C803" t="str">
        <f ca="1"/>
        <v>Senior Adullt</v>
      </c>
      <c r="D803">
        <v>500</v>
      </c>
      <c r="E803">
        <v>31.531069388871792</v>
      </c>
      <c r="F803" t="b">
        <v>1</v>
      </c>
      <c r="G803" t="str">
        <v>Respiratory Infection</v>
      </c>
      <c r="H803" t="b">
        <v>1</v>
      </c>
      <c r="I803" t="b">
        <v>0</v>
      </c>
      <c r="J803" t="s">
        <v>1700</v>
      </c>
      <c r="K803" t="str">
        <v>West</v>
      </c>
      <c r="L803" t="str">
        <v>Startup</v>
      </c>
      <c r="M803">
        <f ca="1">VLOOKUP(combined!A:A,'Patient Demographics'!A:F,6,)</f>
        <v>42</v>
      </c>
      <c r="N803">
        <v>0</v>
      </c>
      <c r="O803" t="str">
        <v>Master's Degree</v>
      </c>
    </row>
    <row r="804" spans="1:15">
      <c r="A804" s="2" t="s">
        <v>1001</v>
      </c>
      <c r="B804" t="str">
        <v>West Bengal</v>
      </c>
      <c r="C804" t="str">
        <f ca="1"/>
        <v>senior</v>
      </c>
      <c r="D804">
        <v>60000</v>
      </c>
      <c r="E804">
        <v>25.293946871824652</v>
      </c>
      <c r="F804" t="b">
        <v>0</v>
      </c>
      <c r="G804" t="str">
        <v>Stroke</v>
      </c>
      <c r="H804" t="b">
        <v>0</v>
      </c>
      <c r="I804" t="b">
        <v>0</v>
      </c>
      <c r="J804" t="s">
        <v>1685</v>
      </c>
      <c r="K804" t="str">
        <v>East</v>
      </c>
      <c r="L804" t="str">
        <v>Public</v>
      </c>
      <c r="M804">
        <f ca="1">VLOOKUP(combined!A:A,'Patient Demographics'!A:F,6,)</f>
        <v>62</v>
      </c>
      <c r="N804">
        <v>0</v>
      </c>
      <c r="O804" t="str">
        <v>School</v>
      </c>
    </row>
    <row r="805" spans="1:15">
      <c r="A805" s="2" t="s">
        <v>1002</v>
      </c>
      <c r="B805" t="str">
        <v>Karnataka</v>
      </c>
      <c r="C805" t="str">
        <f ca="1"/>
        <v>Young Adults</v>
      </c>
      <c r="D805">
        <v>48000</v>
      </c>
      <c r="E805">
        <v>28.844688309708882</v>
      </c>
      <c r="F805" t="b">
        <v>1</v>
      </c>
      <c r="G805" t="str">
        <v>Respiratory Infection</v>
      </c>
      <c r="H805" t="b">
        <v>1</v>
      </c>
      <c r="I805" t="b">
        <v>1</v>
      </c>
      <c r="J805" t="s">
        <v>1700</v>
      </c>
      <c r="K805" t="str">
        <v>South</v>
      </c>
      <c r="L805" t="str">
        <v>Startup</v>
      </c>
      <c r="M805">
        <f ca="1">VLOOKUP(combined!A:A,'Patient Demographics'!A:F,6,)</f>
        <v>28</v>
      </c>
      <c r="N805">
        <v>0</v>
      </c>
      <c r="O805" t="str">
        <v>Bachelor's Degree</v>
      </c>
    </row>
    <row r="806" spans="1:15">
      <c r="A806" s="2" t="s">
        <v>1003</v>
      </c>
      <c r="B806" t="str">
        <v>Punjab</v>
      </c>
      <c r="C806" t="str">
        <f ca="1"/>
        <v>senior</v>
      </c>
      <c r="D806">
        <v>24000</v>
      </c>
      <c r="E806">
        <v>33.425160697887975</v>
      </c>
      <c r="F806" t="b">
        <v>1</v>
      </c>
      <c r="G806" t="str">
        <v>Heart Disease</v>
      </c>
      <c r="H806" t="b">
        <v>1</v>
      </c>
      <c r="I806" t="b">
        <v>1</v>
      </c>
      <c r="J806" t="s">
        <v>1700</v>
      </c>
      <c r="K806" t="str">
        <v>North</v>
      </c>
      <c r="L806" t="str">
        <v>Startup</v>
      </c>
      <c r="M806">
        <f ca="1">VLOOKUP(combined!A:A,'Patient Demographics'!A:F,6,)</f>
        <v>58</v>
      </c>
      <c r="N806">
        <v>0</v>
      </c>
      <c r="O806" t="str">
        <v>Bachelor's Degree</v>
      </c>
    </row>
    <row r="807" spans="1:15">
      <c r="A807" s="2" t="s">
        <v>1004</v>
      </c>
      <c r="B807" t="str">
        <v>Punjab</v>
      </c>
      <c r="C807" t="str">
        <f ca="1"/>
        <v>senior</v>
      </c>
      <c r="D807">
        <v>3000</v>
      </c>
      <c r="E807">
        <v>26.749763663737269</v>
      </c>
      <c r="F807" t="b">
        <v>0</v>
      </c>
      <c r="G807" t="str">
        <v>Diabetes</v>
      </c>
      <c r="H807" t="b">
        <v>0</v>
      </c>
      <c r="I807" t="b">
        <v>0</v>
      </c>
      <c r="J807" t="s">
        <v>1683</v>
      </c>
      <c r="K807" t="str">
        <v>North</v>
      </c>
      <c r="L807" t="str">
        <v>Private</v>
      </c>
      <c r="M807">
        <f ca="1">VLOOKUP(combined!A:A,'Patient Demographics'!A:F,6,)</f>
        <v>48</v>
      </c>
      <c r="N807">
        <v>0</v>
      </c>
      <c r="O807" t="str">
        <v>Post-graduate</v>
      </c>
    </row>
    <row r="808" spans="1:15">
      <c r="A808" s="2" t="s">
        <v>1005</v>
      </c>
      <c r="B808" t="str">
        <v>West Bengal</v>
      </c>
      <c r="C808" t="str">
        <f ca="1"/>
        <v>Young Adults</v>
      </c>
      <c r="D808">
        <v>800</v>
      </c>
      <c r="E808">
        <v>28.658390615916009</v>
      </c>
      <c r="F808" t="b">
        <v>1</v>
      </c>
      <c r="G808" t="str">
        <v>Osteoarthritis</v>
      </c>
      <c r="H808" t="b">
        <v>1</v>
      </c>
      <c r="I808" t="b">
        <v>0</v>
      </c>
      <c r="J808" t="s">
        <v>1700</v>
      </c>
      <c r="K808" t="str">
        <v>East</v>
      </c>
      <c r="L808" t="str">
        <v>Public</v>
      </c>
      <c r="M808">
        <f ca="1">VLOOKUP(combined!A:A,'Patient Demographics'!A:F,6,)</f>
        <v>32</v>
      </c>
      <c r="N808">
        <v>0</v>
      </c>
      <c r="O808" t="str">
        <v>School</v>
      </c>
    </row>
    <row r="809" spans="1:15">
      <c r="A809" s="2" t="s">
        <v>1006</v>
      </c>
      <c r="B809" t="str">
        <v>Kerala</v>
      </c>
      <c r="C809" t="str">
        <f ca="1"/>
        <v>Young Adults</v>
      </c>
      <c r="D809">
        <v>15000</v>
      </c>
      <c r="E809">
        <v>32.226562499999993</v>
      </c>
      <c r="F809" t="b">
        <v>1</v>
      </c>
      <c r="G809" t="str">
        <v>Childbirth</v>
      </c>
      <c r="H809" t="b">
        <v>1</v>
      </c>
      <c r="I809" t="b">
        <v>0</v>
      </c>
      <c r="J809" t="s">
        <v>1679</v>
      </c>
      <c r="K809" t="str">
        <v>South</v>
      </c>
      <c r="L809" t="str">
        <v>Public</v>
      </c>
      <c r="M809">
        <f ca="1">VLOOKUP(combined!A:A,'Patient Demographics'!A:F,6,)</f>
        <v>28</v>
      </c>
      <c r="N809">
        <v>0</v>
      </c>
      <c r="O809" t="str">
        <v>Master's Degree</v>
      </c>
    </row>
    <row r="810" spans="1:15">
      <c r="A810" s="2" t="s">
        <v>1007</v>
      </c>
      <c r="B810" t="str">
        <v>Maharashtra</v>
      </c>
      <c r="C810" t="str">
        <f ca="1"/>
        <v>senior</v>
      </c>
      <c r="D810">
        <v>12000</v>
      </c>
      <c r="E810">
        <v>21.223898795915254</v>
      </c>
      <c r="F810" t="b">
        <v>0</v>
      </c>
      <c r="G810" t="str">
        <v>Fractured Leg</v>
      </c>
      <c r="H810" t="b">
        <v>0</v>
      </c>
      <c r="I810" t="b">
        <v>0</v>
      </c>
      <c r="J810" t="s">
        <v>1797</v>
      </c>
      <c r="K810" t="str">
        <v>West</v>
      </c>
      <c r="L810" t="str">
        <v>Public</v>
      </c>
      <c r="M810">
        <f ca="1">VLOOKUP(combined!A:A,'Patient Demographics'!A:F,6,)</f>
        <v>58</v>
      </c>
      <c r="N810">
        <v>0</v>
      </c>
      <c r="O810" t="str">
        <v>School</v>
      </c>
    </row>
    <row r="811" spans="1:15">
      <c r="A811" s="2" t="s">
        <v>1008</v>
      </c>
      <c r="B811" t="str">
        <v>Kerala</v>
      </c>
      <c r="C811" t="str">
        <f ca="1"/>
        <v>Senior Adullt</v>
      </c>
      <c r="D811">
        <v>24000</v>
      </c>
      <c r="E811">
        <v>29.474171521160446</v>
      </c>
      <c r="F811" t="b">
        <v>1</v>
      </c>
      <c r="G811" t="str">
        <v>Hypertension</v>
      </c>
      <c r="H811" t="b">
        <v>1</v>
      </c>
      <c r="I811" t="b">
        <v>1</v>
      </c>
      <c r="J811" t="s">
        <v>1685</v>
      </c>
      <c r="K811" t="str">
        <v>South</v>
      </c>
      <c r="L811" t="str">
        <v>Private</v>
      </c>
      <c r="M811">
        <f ca="1">VLOOKUP(combined!A:A,'Patient Demographics'!A:F,6,)</f>
        <v>42</v>
      </c>
      <c r="N811">
        <v>0</v>
      </c>
      <c r="O811" t="str">
        <v>Bachelor's Degree</v>
      </c>
    </row>
    <row r="812" spans="1:15">
      <c r="A812" s="2" t="s">
        <v>1009</v>
      </c>
      <c r="B812" t="str">
        <v>Gujarat</v>
      </c>
      <c r="C812" t="str">
        <f ca="1"/>
        <v>senior</v>
      </c>
      <c r="D812">
        <v>800</v>
      </c>
      <c r="E812">
        <v>23.100907029478464</v>
      </c>
      <c r="F812" t="b">
        <v>0</v>
      </c>
      <c r="G812" t="str">
        <v>Stroke</v>
      </c>
      <c r="H812" t="b">
        <v>0</v>
      </c>
      <c r="I812" t="b">
        <v>0</v>
      </c>
      <c r="J812" t="s">
        <v>1683</v>
      </c>
      <c r="K812" t="str">
        <v>West</v>
      </c>
      <c r="L812" t="str">
        <v>Private</v>
      </c>
      <c r="M812">
        <f ca="1">VLOOKUP(combined!A:A,'Patient Demographics'!A:F,6,)</f>
        <v>53</v>
      </c>
      <c r="N812">
        <v>0</v>
      </c>
      <c r="O812" t="str">
        <v>Bachelor's Degree</v>
      </c>
    </row>
    <row r="813" spans="1:15">
      <c r="A813" s="2" t="s">
        <v>1010</v>
      </c>
      <c r="B813" t="str">
        <v>West Bengal</v>
      </c>
      <c r="C813" t="str">
        <f ca="1"/>
        <v>Senior Adullt</v>
      </c>
      <c r="D813">
        <v>60000</v>
      </c>
      <c r="E813">
        <v>24.725182932941294</v>
      </c>
      <c r="F813" t="b">
        <v>0</v>
      </c>
      <c r="G813" t="str">
        <v>Fractured Arm</v>
      </c>
      <c r="H813" t="b">
        <v>0</v>
      </c>
      <c r="I813" t="b">
        <v>0</v>
      </c>
      <c r="J813" t="s">
        <v>1685</v>
      </c>
      <c r="K813" t="str">
        <v>East</v>
      </c>
      <c r="L813" t="str">
        <v>Public</v>
      </c>
      <c r="M813">
        <f ca="1">VLOOKUP(combined!A:A,'Patient Demographics'!A:F,6,)</f>
        <v>38</v>
      </c>
      <c r="N813">
        <v>0</v>
      </c>
      <c r="O813" t="str">
        <v>Bachelor's Degree</v>
      </c>
    </row>
    <row r="814" spans="1:15">
      <c r="A814" s="2" t="s">
        <v>1011</v>
      </c>
      <c r="B814" t="str">
        <v>Punjab</v>
      </c>
      <c r="C814" t="str">
        <f ca="1"/>
        <v>Young Adults</v>
      </c>
      <c r="D814">
        <v>250000</v>
      </c>
      <c r="E814">
        <v>34.433783613180154</v>
      </c>
      <c r="F814" t="b">
        <v>1</v>
      </c>
      <c r="G814" t="str">
        <v>Childbirth</v>
      </c>
      <c r="H814" t="b">
        <v>0</v>
      </c>
      <c r="I814" t="b">
        <v>1</v>
      </c>
      <c r="J814" t="s">
        <v>1679</v>
      </c>
      <c r="K814" t="str">
        <v>North</v>
      </c>
      <c r="L814" t="str">
        <v>None</v>
      </c>
      <c r="M814">
        <f ca="1">VLOOKUP(combined!A:A,'Patient Demographics'!A:F,6,)</f>
        <v>32</v>
      </c>
      <c r="N814">
        <v>0</v>
      </c>
      <c r="O814" t="str">
        <v>High School</v>
      </c>
    </row>
    <row r="815" spans="1:15">
      <c r="A815" s="2" t="s">
        <v>1012</v>
      </c>
      <c r="B815" t="str">
        <v>Gujarat</v>
      </c>
      <c r="C815" t="str">
        <f ca="1"/>
        <v>senior</v>
      </c>
      <c r="D815">
        <v>36000</v>
      </c>
      <c r="E815">
        <v>34.656699085498623</v>
      </c>
      <c r="F815" t="b">
        <v>1</v>
      </c>
      <c r="G815" t="str">
        <v>Heart Disease</v>
      </c>
      <c r="H815" t="b">
        <v>1</v>
      </c>
      <c r="I815" t="b">
        <v>0</v>
      </c>
      <c r="J815" t="s">
        <v>1683</v>
      </c>
      <c r="K815" t="str">
        <v>West</v>
      </c>
      <c r="L815" t="str">
        <v>Private</v>
      </c>
      <c r="M815">
        <f ca="1">VLOOKUP(combined!A:A,'Patient Demographics'!A:F,6,)</f>
        <v>62</v>
      </c>
      <c r="N815">
        <v>0</v>
      </c>
      <c r="O815" t="str">
        <v>Master's Degree</v>
      </c>
    </row>
    <row r="816" spans="1:15">
      <c r="A816" s="2" t="s">
        <v>1013</v>
      </c>
      <c r="B816" t="str">
        <v>West Bengal</v>
      </c>
      <c r="C816" t="str">
        <f ca="1"/>
        <v>senior</v>
      </c>
      <c r="D816">
        <v>3000</v>
      </c>
      <c r="E816">
        <v>25.312294543063771</v>
      </c>
      <c r="F816" t="b">
        <v>0</v>
      </c>
      <c r="G816" t="str">
        <v>Hypertension</v>
      </c>
      <c r="H816" t="b">
        <v>0</v>
      </c>
      <c r="I816" t="b">
        <v>0</v>
      </c>
      <c r="J816" t="s">
        <v>1679</v>
      </c>
      <c r="K816" t="str">
        <v>East</v>
      </c>
      <c r="L816" t="str">
        <v>Public</v>
      </c>
      <c r="M816">
        <f ca="1">VLOOKUP(combined!A:A,'Patient Demographics'!A:F,6,)</f>
        <v>58</v>
      </c>
      <c r="N816">
        <v>0</v>
      </c>
      <c r="O816" t="str">
        <v>School</v>
      </c>
    </row>
    <row r="817" spans="1:15">
      <c r="A817" s="2" t="s">
        <v>1015</v>
      </c>
      <c r="B817" t="str">
        <v>Punjab</v>
      </c>
      <c r="C817" t="str">
        <f ca="1"/>
        <v>Young Adults</v>
      </c>
      <c r="D817">
        <v>12000</v>
      </c>
      <c r="E817">
        <v>34.98279260917505</v>
      </c>
      <c r="F817" t="b">
        <v>1</v>
      </c>
      <c r="G817" t="str">
        <v>Kidney Stones</v>
      </c>
      <c r="H817" t="b">
        <v>0</v>
      </c>
      <c r="I817" t="b">
        <v>1</v>
      </c>
      <c r="J817" t="s">
        <v>1797</v>
      </c>
      <c r="K817" t="str">
        <v>North</v>
      </c>
      <c r="L817" t="str">
        <v>Public</v>
      </c>
      <c r="M817">
        <f ca="1">VLOOKUP(combined!A:A,'Patient Demographics'!A:F,6,)</f>
        <v>33</v>
      </c>
      <c r="N817">
        <v>0</v>
      </c>
      <c r="O817" t="str">
        <v>Post-graduate</v>
      </c>
    </row>
    <row r="818" spans="1:15">
      <c r="A818" s="2" t="s">
        <v>1016</v>
      </c>
      <c r="B818" t="str">
        <v>Maharashtra</v>
      </c>
      <c r="C818" t="str">
        <f ca="1"/>
        <v>Senior Adullt</v>
      </c>
      <c r="D818">
        <v>32000</v>
      </c>
      <c r="E818">
        <v>20.868764172335602</v>
      </c>
      <c r="F818" t="b">
        <v>0</v>
      </c>
      <c r="G818" t="str">
        <v>Fractured Leg</v>
      </c>
      <c r="H818" t="b">
        <v>0</v>
      </c>
      <c r="I818" t="b">
        <v>0</v>
      </c>
      <c r="J818" t="s">
        <v>1679</v>
      </c>
      <c r="K818" t="str">
        <v>West</v>
      </c>
      <c r="L818" t="str">
        <v>Public</v>
      </c>
      <c r="M818">
        <f ca="1">VLOOKUP(combined!A:A,'Patient Demographics'!A:F,6,)</f>
        <v>38</v>
      </c>
      <c r="N818">
        <v>0</v>
      </c>
      <c r="O818" t="str">
        <v>School</v>
      </c>
    </row>
    <row r="819" spans="1:15">
      <c r="A819" s="2" t="s">
        <v>1017</v>
      </c>
      <c r="B819" t="str">
        <v>Punjab</v>
      </c>
      <c r="C819" t="str">
        <f ca="1"/>
        <v>senior</v>
      </c>
      <c r="D819">
        <v>100</v>
      </c>
      <c r="E819">
        <v>26.892006802721095</v>
      </c>
      <c r="F819" t="b">
        <v>0</v>
      </c>
      <c r="G819" t="str">
        <v>Cancer</v>
      </c>
      <c r="H819" t="b">
        <v>0</v>
      </c>
      <c r="I819" t="b">
        <v>0</v>
      </c>
      <c r="J819" t="s">
        <v>1700</v>
      </c>
      <c r="K819" t="str">
        <v>North</v>
      </c>
      <c r="L819" t="str">
        <v>Startup</v>
      </c>
      <c r="M819">
        <f ca="1">VLOOKUP(combined!A:A,'Patient Demographics'!A:F,6,)</f>
        <v>53</v>
      </c>
      <c r="N819">
        <v>0</v>
      </c>
      <c r="O819" t="str">
        <v>Master's Degree</v>
      </c>
    </row>
    <row r="820" spans="1:15">
      <c r="A820" s="2" t="s">
        <v>1019</v>
      </c>
      <c r="B820" t="str">
        <v>Kerala</v>
      </c>
      <c r="C820" t="str">
        <f ca="1"/>
        <v>Senior Adullt</v>
      </c>
      <c r="D820">
        <v>240000</v>
      </c>
      <c r="E820">
        <v>24.785890550152416</v>
      </c>
      <c r="F820" t="b">
        <v>0</v>
      </c>
      <c r="G820" t="str">
        <v>Appendicitis</v>
      </c>
      <c r="H820" t="b">
        <v>0</v>
      </c>
      <c r="I820" t="b">
        <v>0</v>
      </c>
      <c r="J820" t="s">
        <v>1679</v>
      </c>
      <c r="K820" t="str">
        <v>South</v>
      </c>
      <c r="L820" t="str">
        <v>Startup</v>
      </c>
      <c r="M820">
        <f ca="1">VLOOKUP(combined!A:A,'Patient Demographics'!A:F,6,)</f>
        <v>38</v>
      </c>
      <c r="N820">
        <v>0</v>
      </c>
      <c r="O820" t="str">
        <v>Master's Degree</v>
      </c>
    </row>
    <row r="821" spans="1:15">
      <c r="A821" s="2" t="s">
        <v>1020</v>
      </c>
      <c r="B821" t="str">
        <v>West Bengal</v>
      </c>
      <c r="C821" t="str">
        <f ca="1"/>
        <v>Senior Adullt</v>
      </c>
      <c r="D821">
        <v>16000</v>
      </c>
      <c r="E821">
        <v>31.83885640025991</v>
      </c>
      <c r="F821" t="b">
        <v>1</v>
      </c>
      <c r="G821" t="str">
        <v>Cancer</v>
      </c>
      <c r="H821" t="b">
        <v>0</v>
      </c>
      <c r="I821" t="b">
        <v>1</v>
      </c>
      <c r="J821" t="s">
        <v>1685</v>
      </c>
      <c r="K821" t="str">
        <v>East</v>
      </c>
      <c r="L821" t="str">
        <v>Private</v>
      </c>
      <c r="M821">
        <f ca="1">VLOOKUP(combined!A:A,'Patient Demographics'!A:F,6,)</f>
        <v>42</v>
      </c>
      <c r="N821">
        <v>0</v>
      </c>
      <c r="O821" t="str">
        <v>Master's Degree</v>
      </c>
    </row>
    <row r="822" spans="1:15">
      <c r="A822" s="2" t="s">
        <v>1021</v>
      </c>
      <c r="B822" t="str">
        <v>Tamil Nadu</v>
      </c>
      <c r="C822" t="str">
        <f ca="1"/>
        <v>senior</v>
      </c>
      <c r="D822">
        <v>300000</v>
      </c>
      <c r="E822">
        <v>33.515273388872927</v>
      </c>
      <c r="F822" t="b">
        <v>1</v>
      </c>
      <c r="G822" t="str">
        <v>Diabetes</v>
      </c>
      <c r="H822" t="b">
        <v>1</v>
      </c>
      <c r="I822" t="b">
        <v>0</v>
      </c>
      <c r="J822" t="s">
        <v>1797</v>
      </c>
      <c r="K822" t="str">
        <v>South</v>
      </c>
      <c r="L822" t="str">
        <v>Public</v>
      </c>
      <c r="M822">
        <f ca="1">VLOOKUP(combined!A:A,'Patient Demographics'!A:F,6,)</f>
        <v>48</v>
      </c>
      <c r="N822">
        <v>0</v>
      </c>
      <c r="O822" t="str">
        <v>Post-graduate</v>
      </c>
    </row>
    <row r="823" spans="1:15">
      <c r="A823" s="2" t="s">
        <v>1022</v>
      </c>
      <c r="B823" t="str">
        <v>Tamil Nadu</v>
      </c>
      <c r="C823" t="str">
        <f ca="1"/>
        <v>senior</v>
      </c>
      <c r="D823">
        <v>500</v>
      </c>
      <c r="E823">
        <v>33.822345155981935</v>
      </c>
      <c r="F823" t="b">
        <v>1</v>
      </c>
      <c r="G823" t="str">
        <v>Allergic Reaction</v>
      </c>
      <c r="H823" t="b">
        <v>0</v>
      </c>
      <c r="I823" t="b">
        <v>1</v>
      </c>
      <c r="J823" t="s">
        <v>1683</v>
      </c>
      <c r="K823" t="str">
        <v>South</v>
      </c>
      <c r="L823" t="str">
        <v>None</v>
      </c>
      <c r="M823">
        <f ca="1">VLOOKUP(combined!A:A,'Patient Demographics'!A:F,6,)</f>
        <v>58</v>
      </c>
      <c r="N823">
        <v>0</v>
      </c>
      <c r="O823" t="str">
        <v>High School</v>
      </c>
    </row>
    <row r="824" spans="1:15">
      <c r="A824" s="2" t="s">
        <v>1023</v>
      </c>
      <c r="B824" t="str">
        <v>West Bengal</v>
      </c>
      <c r="C824" t="str">
        <f ca="1"/>
        <v>senior</v>
      </c>
      <c r="D824">
        <v>90000</v>
      </c>
      <c r="E824">
        <v>21.561065197428839</v>
      </c>
      <c r="F824" t="b">
        <v>0</v>
      </c>
      <c r="G824" t="str">
        <v>Fractured Arm</v>
      </c>
      <c r="H824" t="b">
        <v>0</v>
      </c>
      <c r="I824" t="b">
        <v>0</v>
      </c>
      <c r="J824" t="s">
        <v>1700</v>
      </c>
      <c r="K824" t="str">
        <v>East</v>
      </c>
      <c r="L824" t="str">
        <v>Startup</v>
      </c>
      <c r="M824">
        <f ca="1">VLOOKUP(combined!A:A,'Patient Demographics'!A:F,6,)</f>
        <v>62</v>
      </c>
      <c r="N824">
        <v>0</v>
      </c>
      <c r="O824" t="str">
        <v>Bachelor's Degree</v>
      </c>
    </row>
    <row r="825" spans="1:15">
      <c r="A825" s="2" t="s">
        <v>1024</v>
      </c>
      <c r="B825" t="str">
        <v>West Bengal</v>
      </c>
      <c r="C825" t="str">
        <f ca="1"/>
        <v>Senior Adullt</v>
      </c>
      <c r="D825">
        <v>100</v>
      </c>
      <c r="E825">
        <v>29.225727785398561</v>
      </c>
      <c r="F825" t="b">
        <v>1</v>
      </c>
      <c r="G825" t="str">
        <v>Fractured Leg</v>
      </c>
      <c r="H825" t="b">
        <v>0</v>
      </c>
      <c r="I825" t="b">
        <v>1</v>
      </c>
      <c r="J825" t="s">
        <v>1679</v>
      </c>
      <c r="K825" t="str">
        <v>East</v>
      </c>
      <c r="L825" t="str">
        <v>Private</v>
      </c>
      <c r="M825">
        <f ca="1">VLOOKUP(combined!A:A,'Patient Demographics'!A:F,6,)</f>
        <v>38</v>
      </c>
      <c r="N825">
        <v>0</v>
      </c>
      <c r="O825" t="str">
        <v>Master's Degree</v>
      </c>
    </row>
    <row r="826" spans="1:15">
      <c r="A826" s="2" t="s">
        <v>1025</v>
      </c>
      <c r="B826" t="str">
        <v>Maharashtra</v>
      </c>
      <c r="C826" t="str">
        <f ca="1"/>
        <v>Senior Adullt</v>
      </c>
      <c r="D826">
        <v>240000</v>
      </c>
      <c r="E826">
        <v>33.283832644628099</v>
      </c>
      <c r="F826" t="b">
        <v>1</v>
      </c>
      <c r="G826" t="str">
        <v>Kidney Stones</v>
      </c>
      <c r="H826" t="b">
        <v>0</v>
      </c>
      <c r="I826" t="b">
        <v>1</v>
      </c>
      <c r="J826" t="s">
        <v>1696</v>
      </c>
      <c r="K826" t="str">
        <v>West</v>
      </c>
      <c r="L826" t="str">
        <v>Public</v>
      </c>
      <c r="M826">
        <f ca="1">VLOOKUP(combined!A:A,'Patient Demographics'!A:F,6,)</f>
        <v>42</v>
      </c>
      <c r="N826">
        <v>0</v>
      </c>
      <c r="O826" t="str">
        <v>PhD</v>
      </c>
    </row>
    <row r="827" spans="1:15">
      <c r="A827" s="2" t="s">
        <v>1026</v>
      </c>
      <c r="B827" t="str">
        <v>Karnataka</v>
      </c>
      <c r="C827" t="str">
        <f ca="1"/>
        <v>senior</v>
      </c>
      <c r="D827">
        <v>40000</v>
      </c>
      <c r="E827">
        <v>26.500811249323963</v>
      </c>
      <c r="F827" t="b">
        <v>0</v>
      </c>
      <c r="G827" t="str">
        <v>Diabetes</v>
      </c>
      <c r="H827" t="b">
        <v>0</v>
      </c>
      <c r="I827" t="b">
        <v>0</v>
      </c>
      <c r="J827" t="s">
        <v>1685</v>
      </c>
      <c r="K827" t="str">
        <v>South</v>
      </c>
      <c r="L827" t="str">
        <v>Startup</v>
      </c>
      <c r="M827">
        <f ca="1">VLOOKUP(combined!A:A,'Patient Demographics'!A:F,6,)</f>
        <v>48</v>
      </c>
      <c r="N827">
        <v>0</v>
      </c>
      <c r="O827" t="str">
        <v>Master's Degree</v>
      </c>
    </row>
    <row r="828" spans="1:15">
      <c r="A828" s="2" t="s">
        <v>1027</v>
      </c>
      <c r="B828" t="str">
        <v>Uttar Pradesh</v>
      </c>
      <c r="C828" t="str">
        <f ca="1"/>
        <v>Super Adults</v>
      </c>
      <c r="D828">
        <v>30000</v>
      </c>
      <c r="E828">
        <v>28.722879684418146</v>
      </c>
      <c r="F828" t="b">
        <v>1</v>
      </c>
      <c r="G828" t="str">
        <v>Childbirth</v>
      </c>
      <c r="H828" t="b">
        <v>1</v>
      </c>
      <c r="I828" t="b">
        <v>0</v>
      </c>
      <c r="J828" t="s">
        <v>1696</v>
      </c>
      <c r="K828" t="str">
        <v>North</v>
      </c>
      <c r="L828" t="str">
        <v>Private</v>
      </c>
      <c r="M828">
        <f ca="1">VLOOKUP(combined!A:A,'Patient Demographics'!A:F,6,)</f>
        <v>68</v>
      </c>
      <c r="N828">
        <v>0</v>
      </c>
      <c r="O828" t="str">
        <v>Bachelor's Degree</v>
      </c>
    </row>
    <row r="829" spans="1:15">
      <c r="A829" s="2" t="s">
        <v>1028</v>
      </c>
      <c r="B829" t="str">
        <v>Karnataka</v>
      </c>
      <c r="C829" t="str">
        <f ca="1"/>
        <v>senior</v>
      </c>
      <c r="D829">
        <v>500</v>
      </c>
      <c r="E829">
        <v>30.508337052213072</v>
      </c>
      <c r="F829" t="b">
        <v>1</v>
      </c>
      <c r="G829" t="str">
        <v>Appendicitis</v>
      </c>
      <c r="H829" t="b">
        <v>0</v>
      </c>
      <c r="I829" t="b">
        <v>1</v>
      </c>
      <c r="J829" t="s">
        <v>1696</v>
      </c>
      <c r="K829" t="str">
        <v>South</v>
      </c>
      <c r="L829" t="str">
        <v>Public</v>
      </c>
      <c r="M829">
        <f ca="1">VLOOKUP(combined!A:A,'Patient Demographics'!A:F,6,)</f>
        <v>53</v>
      </c>
      <c r="N829">
        <v>0</v>
      </c>
      <c r="O829" t="str">
        <v>Post-graduate</v>
      </c>
    </row>
    <row r="830" spans="1:15">
      <c r="A830" s="2" t="s">
        <v>1029</v>
      </c>
      <c r="B830" t="str">
        <v>Kerala</v>
      </c>
      <c r="C830" t="str">
        <f ca="1"/>
        <v>Senior Adullt</v>
      </c>
      <c r="D830">
        <v>800</v>
      </c>
      <c r="E830">
        <v>28.692589172736916</v>
      </c>
      <c r="F830" t="b">
        <v>1</v>
      </c>
      <c r="G830" t="str">
        <v>Prostate Cancer</v>
      </c>
      <c r="H830" t="b">
        <v>0</v>
      </c>
      <c r="I830" t="b">
        <v>1</v>
      </c>
      <c r="J830" t="s">
        <v>1700</v>
      </c>
      <c r="K830" t="str">
        <v>South</v>
      </c>
      <c r="L830" t="str">
        <v>Startup</v>
      </c>
      <c r="M830">
        <f ca="1">VLOOKUP(combined!A:A,'Patient Demographics'!A:F,6,)</f>
        <v>38</v>
      </c>
      <c r="N830">
        <v>0</v>
      </c>
      <c r="O830" t="str">
        <v>Post-graduate</v>
      </c>
    </row>
    <row r="831" spans="1:15">
      <c r="A831" s="2" t="s">
        <v>1030</v>
      </c>
      <c r="B831" t="str">
        <v>Karnataka</v>
      </c>
      <c r="C831" t="str">
        <f ca="1"/>
        <v>Senior Adullt</v>
      </c>
      <c r="D831">
        <v>500</v>
      </c>
      <c r="E831">
        <v>32.031249999999993</v>
      </c>
      <c r="F831" t="b">
        <v>1</v>
      </c>
      <c r="G831" t="str">
        <v>Hypertension</v>
      </c>
      <c r="H831" t="b">
        <v>1</v>
      </c>
      <c r="I831" t="b">
        <v>0</v>
      </c>
      <c r="J831" t="s">
        <v>1700</v>
      </c>
      <c r="K831" t="str">
        <v>South</v>
      </c>
      <c r="L831" t="str">
        <v>None</v>
      </c>
      <c r="M831">
        <f ca="1">VLOOKUP(combined!A:A,'Patient Demographics'!A:F,6,)</f>
        <v>38</v>
      </c>
      <c r="N831">
        <v>0</v>
      </c>
      <c r="O831" t="str">
        <v>High School</v>
      </c>
    </row>
    <row r="832" spans="1:15">
      <c r="A832" s="2" t="s">
        <v>1031</v>
      </c>
      <c r="B832" t="str">
        <v>Uttar Pradesh</v>
      </c>
      <c r="C832" t="str">
        <f ca="1"/>
        <v>Senior Adullt</v>
      </c>
      <c r="D832">
        <v>30000</v>
      </c>
      <c r="E832">
        <v>31.789113622843551</v>
      </c>
      <c r="F832" t="b">
        <v>1</v>
      </c>
      <c r="G832" t="str">
        <v>Fractured Arm</v>
      </c>
      <c r="H832" t="b">
        <v>0</v>
      </c>
      <c r="I832" t="b">
        <v>1</v>
      </c>
      <c r="J832" t="s">
        <v>1683</v>
      </c>
      <c r="K832" t="str">
        <v>North</v>
      </c>
      <c r="L832" t="str">
        <v>Public</v>
      </c>
      <c r="M832">
        <f ca="1">VLOOKUP(combined!A:A,'Patient Demographics'!A:F,6,)</f>
        <v>42</v>
      </c>
      <c r="N832">
        <v>0</v>
      </c>
      <c r="O832" t="str">
        <v>School</v>
      </c>
    </row>
    <row r="833" spans="1:15">
      <c r="A833" s="2" t="s">
        <v>1032</v>
      </c>
      <c r="B833" t="str">
        <v>Karnataka</v>
      </c>
      <c r="C833" t="str">
        <f ca="1"/>
        <v>senior</v>
      </c>
      <c r="D833">
        <v>12000</v>
      </c>
      <c r="E833">
        <v>34.545700378583021</v>
      </c>
      <c r="F833" t="b">
        <v>1</v>
      </c>
      <c r="G833" t="str">
        <v>Fractured Arm</v>
      </c>
      <c r="H833" t="b">
        <v>1</v>
      </c>
      <c r="I833" t="b">
        <v>0</v>
      </c>
      <c r="J833" t="s">
        <v>1797</v>
      </c>
      <c r="K833" t="str">
        <v>South</v>
      </c>
      <c r="L833" t="str">
        <v>Public</v>
      </c>
      <c r="M833">
        <f ca="1">VLOOKUP(combined!A:A,'Patient Demographics'!A:F,6,)</f>
        <v>48</v>
      </c>
      <c r="N833">
        <v>0</v>
      </c>
      <c r="O833" t="str">
        <v>School</v>
      </c>
    </row>
    <row r="834" spans="1:15">
      <c r="A834" s="2" t="s">
        <v>1033</v>
      </c>
      <c r="B834" t="str">
        <v>Karnataka</v>
      </c>
      <c r="C834" t="str">
        <f ca="1"/>
        <v>Senior Adullt</v>
      </c>
      <c r="D834">
        <v>60000</v>
      </c>
      <c r="E834">
        <v>28.369901064261416</v>
      </c>
      <c r="F834" t="b">
        <v>1</v>
      </c>
      <c r="G834" t="str">
        <v>Stroke</v>
      </c>
      <c r="H834" t="b">
        <v>1</v>
      </c>
      <c r="I834" t="b">
        <v>0</v>
      </c>
      <c r="J834" t="s">
        <v>1683</v>
      </c>
      <c r="K834" t="str">
        <v>South</v>
      </c>
      <c r="L834" t="str">
        <v>Private</v>
      </c>
      <c r="M834">
        <f ca="1">VLOOKUP(combined!A:A,'Patient Demographics'!A:F,6,)</f>
        <v>38</v>
      </c>
      <c r="N834">
        <v>0</v>
      </c>
      <c r="O834" t="str">
        <v>Bachelor's Degree</v>
      </c>
    </row>
    <row r="835" spans="1:15">
      <c r="A835" s="2" t="s">
        <v>1034</v>
      </c>
      <c r="B835" t="str">
        <v>West Bengal</v>
      </c>
      <c r="C835" t="str">
        <f ca="1"/>
        <v>Super Adults</v>
      </c>
      <c r="D835">
        <v>15000</v>
      </c>
      <c r="E835">
        <v>23.258573632372133</v>
      </c>
      <c r="F835" t="b">
        <v>0</v>
      </c>
      <c r="G835" t="str">
        <v>Fractured Leg</v>
      </c>
      <c r="H835" t="b">
        <v>0</v>
      </c>
      <c r="I835" t="b">
        <v>0</v>
      </c>
      <c r="J835" t="s">
        <v>1700</v>
      </c>
      <c r="K835" t="str">
        <v>East</v>
      </c>
      <c r="L835" t="str">
        <v>Public</v>
      </c>
      <c r="M835">
        <f ca="1">VLOOKUP(combined!A:A,'Patient Demographics'!A:F,6,)</f>
        <v>73</v>
      </c>
      <c r="N835">
        <v>0</v>
      </c>
      <c r="O835" t="str">
        <v>School</v>
      </c>
    </row>
    <row r="836" spans="1:15">
      <c r="A836" s="2" t="s">
        <v>1035</v>
      </c>
      <c r="B836" t="str">
        <v>Tamil Nadu</v>
      </c>
      <c r="C836" t="str">
        <f ca="1"/>
        <v>senior</v>
      </c>
      <c r="D836">
        <v>250000</v>
      </c>
      <c r="E836">
        <v>28.878929428102513</v>
      </c>
      <c r="F836" t="b">
        <v>1</v>
      </c>
      <c r="G836" t="str">
        <v>Cancer</v>
      </c>
      <c r="H836" t="b">
        <v>1</v>
      </c>
      <c r="I836" t="b">
        <v>0</v>
      </c>
      <c r="J836" t="s">
        <v>1797</v>
      </c>
      <c r="K836" t="str">
        <v>South</v>
      </c>
      <c r="L836" t="str">
        <v>Private</v>
      </c>
      <c r="M836">
        <f ca="1">VLOOKUP(combined!A:A,'Patient Demographics'!A:F,6,)</f>
        <v>48</v>
      </c>
      <c r="N836">
        <v>0</v>
      </c>
      <c r="O836" t="str">
        <v>Bachelor's Degree</v>
      </c>
    </row>
    <row r="837" spans="1:15">
      <c r="A837" s="2" t="s">
        <v>1036</v>
      </c>
      <c r="B837" t="str">
        <v>Maharashtra</v>
      </c>
      <c r="C837" t="str">
        <f ca="1"/>
        <v>Senior Adullt</v>
      </c>
      <c r="D837">
        <v>500</v>
      </c>
      <c r="E837">
        <v>30.236734693877548</v>
      </c>
      <c r="F837" t="b">
        <v>1</v>
      </c>
      <c r="G837" t="str">
        <v>Heart Disease</v>
      </c>
      <c r="H837" t="b">
        <v>1</v>
      </c>
      <c r="I837" t="b">
        <v>0</v>
      </c>
      <c r="J837" t="s">
        <v>1696</v>
      </c>
      <c r="K837" t="str">
        <v>West</v>
      </c>
      <c r="L837" t="str">
        <v>None</v>
      </c>
      <c r="M837">
        <f ca="1">VLOOKUP(combined!A:A,'Patient Demographics'!A:F,6,)</f>
        <v>41</v>
      </c>
      <c r="N837">
        <v>0</v>
      </c>
      <c r="O837" t="str">
        <v>High School</v>
      </c>
    </row>
    <row r="838" spans="1:15">
      <c r="A838" s="2" t="s">
        <v>1037</v>
      </c>
      <c r="B838" t="str">
        <v>Kerala</v>
      </c>
      <c r="C838" t="str">
        <f ca="1"/>
        <v>Young Adults</v>
      </c>
      <c r="D838">
        <v>1000</v>
      </c>
      <c r="E838">
        <v>24.418229409444582</v>
      </c>
      <c r="F838" t="b">
        <v>0</v>
      </c>
      <c r="G838" t="str">
        <v>Allergic Reaction</v>
      </c>
      <c r="H838" t="b">
        <v>0</v>
      </c>
      <c r="I838" t="b">
        <v>0</v>
      </c>
      <c r="J838" t="s">
        <v>1797</v>
      </c>
      <c r="K838" t="str">
        <v>South</v>
      </c>
      <c r="L838" t="str">
        <v>None</v>
      </c>
      <c r="M838">
        <f ca="1">VLOOKUP(combined!A:A,'Patient Demographics'!A:F,6,)</f>
        <v>28</v>
      </c>
      <c r="N838">
        <v>0</v>
      </c>
      <c r="O838" t="str">
        <v>High School</v>
      </c>
    </row>
    <row r="839" spans="1:15">
      <c r="A839" s="2" t="s">
        <v>1038</v>
      </c>
      <c r="B839" t="str">
        <v>Gujarat</v>
      </c>
      <c r="C839" t="str">
        <f ca="1"/>
        <v>Super Adults</v>
      </c>
      <c r="D839">
        <v>250000</v>
      </c>
      <c r="E839">
        <v>31.266807701961348</v>
      </c>
      <c r="F839" t="b">
        <v>1</v>
      </c>
      <c r="G839" t="str">
        <v>Fractured Leg</v>
      </c>
      <c r="H839" t="b">
        <v>0</v>
      </c>
      <c r="I839" t="b">
        <v>1</v>
      </c>
      <c r="J839" t="s">
        <v>1679</v>
      </c>
      <c r="K839" t="str">
        <v>West</v>
      </c>
      <c r="L839" t="str">
        <v>Public</v>
      </c>
      <c r="M839">
        <f ca="1">VLOOKUP(combined!A:A,'Patient Demographics'!A:F,6,)</f>
        <v>73</v>
      </c>
      <c r="N839">
        <v>0</v>
      </c>
      <c r="O839" t="str">
        <v>Master's Degree</v>
      </c>
    </row>
    <row r="840" spans="1:15">
      <c r="A840" s="2" t="s">
        <v>1039</v>
      </c>
      <c r="B840" t="str">
        <v>Tamil Nadu</v>
      </c>
      <c r="C840" t="str">
        <f ca="1"/>
        <v>Senior Adullt</v>
      </c>
      <c r="D840">
        <v>15000</v>
      </c>
      <c r="E840">
        <v>28.344671201814062</v>
      </c>
      <c r="F840" t="b">
        <v>1</v>
      </c>
      <c r="G840" t="str">
        <v>Kidney Stones</v>
      </c>
      <c r="H840" t="b">
        <v>0</v>
      </c>
      <c r="I840" t="b">
        <v>1</v>
      </c>
      <c r="J840" t="s">
        <v>1700</v>
      </c>
      <c r="K840" t="str">
        <v>South</v>
      </c>
      <c r="L840" t="str">
        <v>Private</v>
      </c>
      <c r="M840">
        <f ca="1">VLOOKUP(combined!A:A,'Patient Demographics'!A:F,6,)</f>
        <v>45</v>
      </c>
      <c r="N840">
        <v>0</v>
      </c>
      <c r="O840" t="str">
        <v>Master's Degree</v>
      </c>
    </row>
    <row r="841" spans="1:15">
      <c r="A841" s="2" t="s">
        <v>1040</v>
      </c>
      <c r="B841" t="str">
        <v>Kerala</v>
      </c>
      <c r="C841" t="str">
        <f ca="1"/>
        <v>Senior Adullt</v>
      </c>
      <c r="D841">
        <v>45000</v>
      </c>
      <c r="E841">
        <v>34.748512709572744</v>
      </c>
      <c r="F841" t="b">
        <v>1</v>
      </c>
      <c r="G841" t="str">
        <v>Respiratory Infection</v>
      </c>
      <c r="H841" t="b">
        <v>1</v>
      </c>
      <c r="I841" t="b">
        <v>0</v>
      </c>
      <c r="J841" t="s">
        <v>1683</v>
      </c>
      <c r="K841" t="str">
        <v>South</v>
      </c>
      <c r="L841" t="str">
        <v>Public</v>
      </c>
      <c r="M841">
        <f ca="1">VLOOKUP(combined!A:A,'Patient Demographics'!A:F,6,)</f>
        <v>45</v>
      </c>
      <c r="N841">
        <v>0</v>
      </c>
      <c r="O841" t="str">
        <v>School</v>
      </c>
    </row>
    <row r="842" spans="1:15">
      <c r="A842" s="2" t="s">
        <v>1041</v>
      </c>
      <c r="B842" t="str">
        <v>Punjab</v>
      </c>
      <c r="C842" t="str">
        <f ca="1"/>
        <v>senior</v>
      </c>
      <c r="D842">
        <v>240000</v>
      </c>
      <c r="E842">
        <v>34.816594356197783</v>
      </c>
      <c r="F842" t="b">
        <v>1</v>
      </c>
      <c r="G842" t="str">
        <v>Respiratory Infection</v>
      </c>
      <c r="H842" t="b">
        <v>1</v>
      </c>
      <c r="I842" t="b">
        <v>1</v>
      </c>
      <c r="J842" t="s">
        <v>1683</v>
      </c>
      <c r="K842" t="str">
        <v>North</v>
      </c>
      <c r="L842" t="str">
        <v>Public</v>
      </c>
      <c r="M842">
        <f ca="1">VLOOKUP(combined!A:A,'Patient Demographics'!A:F,6,)</f>
        <v>54</v>
      </c>
      <c r="N842">
        <v>0</v>
      </c>
      <c r="O842" t="str">
        <v>School</v>
      </c>
    </row>
    <row r="843" spans="1:15">
      <c r="A843" s="2" t="s">
        <v>1042</v>
      </c>
      <c r="B843" t="str">
        <v>Tamil Nadu</v>
      </c>
      <c r="C843" t="str">
        <f ca="1"/>
        <v>Senior Adullt</v>
      </c>
      <c r="D843">
        <v>800</v>
      </c>
      <c r="E843">
        <v>31.441476138790662</v>
      </c>
      <c r="F843" t="b">
        <v>1</v>
      </c>
      <c r="G843" t="str">
        <v>Allergic Reaction</v>
      </c>
      <c r="H843" t="b">
        <v>0</v>
      </c>
      <c r="I843" t="b">
        <v>1</v>
      </c>
      <c r="J843" t="s">
        <v>1700</v>
      </c>
      <c r="K843" t="str">
        <v>South</v>
      </c>
      <c r="L843" t="str">
        <v>Public</v>
      </c>
      <c r="M843">
        <f ca="1">VLOOKUP(combined!A:A,'Patient Demographics'!A:F,6,)</f>
        <v>38</v>
      </c>
      <c r="N843">
        <v>0</v>
      </c>
      <c r="O843" t="str">
        <v>Master's Degree</v>
      </c>
    </row>
    <row r="844" spans="1:15">
      <c r="A844" s="2" t="s">
        <v>1044</v>
      </c>
      <c r="B844" t="str">
        <v>Tamil Nadu</v>
      </c>
      <c r="C844" t="str">
        <f ca="1"/>
        <v>Senior Adullt</v>
      </c>
      <c r="D844">
        <v>800</v>
      </c>
      <c r="E844">
        <v>26.609958974745005</v>
      </c>
      <c r="F844" t="b">
        <v>0</v>
      </c>
      <c r="G844" t="str">
        <v>Hypertension</v>
      </c>
      <c r="H844" t="b">
        <v>0</v>
      </c>
      <c r="I844" t="b">
        <v>0</v>
      </c>
      <c r="J844" t="s">
        <v>1797</v>
      </c>
      <c r="K844" t="str">
        <v>South</v>
      </c>
      <c r="L844" t="str">
        <v>Public</v>
      </c>
      <c r="M844">
        <f ca="1">VLOOKUP(combined!A:A,'Patient Demographics'!A:F,6,)</f>
        <v>42</v>
      </c>
      <c r="N844">
        <v>0</v>
      </c>
      <c r="O844" t="str">
        <v>School</v>
      </c>
    </row>
    <row r="845" spans="1:15">
      <c r="A845" s="2" t="s">
        <v>1045</v>
      </c>
      <c r="B845" t="str">
        <v>Maharashtra</v>
      </c>
      <c r="C845" t="str">
        <f ca="1"/>
        <v>Super Adults</v>
      </c>
      <c r="D845">
        <v>60000</v>
      </c>
      <c r="E845">
        <v>23.95124716553288</v>
      </c>
      <c r="F845" t="b">
        <v>0</v>
      </c>
      <c r="G845" t="str">
        <v>Fractured Leg</v>
      </c>
      <c r="H845" t="b">
        <v>0</v>
      </c>
      <c r="I845" t="b">
        <v>0</v>
      </c>
      <c r="J845" t="s">
        <v>1797</v>
      </c>
      <c r="K845" t="str">
        <v>West</v>
      </c>
      <c r="L845" t="str">
        <v>Private</v>
      </c>
      <c r="M845">
        <f ca="1">VLOOKUP(combined!A:A,'Patient Demographics'!A:F,6,)</f>
        <v>73</v>
      </c>
      <c r="N845">
        <v>0</v>
      </c>
      <c r="O845" t="str">
        <v>Post-graduate</v>
      </c>
    </row>
    <row r="846" spans="1:15">
      <c r="A846" s="2" t="s">
        <v>1046</v>
      </c>
      <c r="B846" t="str">
        <v>Uttar Pradesh</v>
      </c>
      <c r="C846" t="str">
        <f ca="1"/>
        <v>senior</v>
      </c>
      <c r="D846">
        <v>32000</v>
      </c>
      <c r="E846">
        <v>26.62222222222222</v>
      </c>
      <c r="F846" t="b">
        <v>0</v>
      </c>
      <c r="G846" t="str">
        <v>Hypertension</v>
      </c>
      <c r="H846" t="b">
        <v>0</v>
      </c>
      <c r="I846" t="b">
        <v>0</v>
      </c>
      <c r="J846" t="s">
        <v>1683</v>
      </c>
      <c r="K846" t="str">
        <v>North</v>
      </c>
      <c r="L846" t="str">
        <v>None</v>
      </c>
      <c r="M846">
        <f ca="1">VLOOKUP(combined!A:A,'Patient Demographics'!A:F,6,)</f>
        <v>58</v>
      </c>
      <c r="N846">
        <v>0</v>
      </c>
      <c r="O846" t="str">
        <v>Uneducated</v>
      </c>
    </row>
    <row r="847" spans="1:15">
      <c r="A847" s="2" t="s">
        <v>1048</v>
      </c>
      <c r="B847" t="str">
        <v>Punjab</v>
      </c>
      <c r="C847" t="str">
        <f ca="1"/>
        <v>Senior Adullt</v>
      </c>
      <c r="D847">
        <v>250000</v>
      </c>
      <c r="E847">
        <v>33.044897959183672</v>
      </c>
      <c r="F847" t="b">
        <v>1</v>
      </c>
      <c r="G847" t="str">
        <v>Diabetes</v>
      </c>
      <c r="H847" t="b">
        <v>1</v>
      </c>
      <c r="I847" t="b">
        <v>0</v>
      </c>
      <c r="J847" t="s">
        <v>1683</v>
      </c>
      <c r="K847" t="str">
        <v>North</v>
      </c>
      <c r="L847" t="str">
        <v>Public</v>
      </c>
      <c r="M847">
        <f ca="1">VLOOKUP(combined!A:A,'Patient Demographics'!A:F,6,)</f>
        <v>45</v>
      </c>
      <c r="N847">
        <v>0</v>
      </c>
      <c r="O847" t="str">
        <v>Bachelor's Degree</v>
      </c>
    </row>
    <row r="848" spans="1:15">
      <c r="A848" s="2" t="s">
        <v>1049</v>
      </c>
      <c r="B848" t="str">
        <v>Punjab</v>
      </c>
      <c r="C848" t="str">
        <f ca="1"/>
        <v>Super Adults</v>
      </c>
      <c r="D848">
        <v>12000</v>
      </c>
      <c r="E848">
        <v>29.136316337148799</v>
      </c>
      <c r="F848" t="b">
        <v>1</v>
      </c>
      <c r="G848" t="str">
        <v>Stroke</v>
      </c>
      <c r="H848" t="b">
        <v>0</v>
      </c>
      <c r="I848" t="b">
        <v>1</v>
      </c>
      <c r="J848" t="s">
        <v>1700</v>
      </c>
      <c r="K848" t="str">
        <v>North</v>
      </c>
      <c r="L848" t="str">
        <v>Public</v>
      </c>
      <c r="M848">
        <f ca="1">VLOOKUP(combined!A:A,'Patient Demographics'!A:F,6,)</f>
        <v>68</v>
      </c>
      <c r="N848">
        <v>0</v>
      </c>
      <c r="O848" t="str">
        <v>Bachelor's Degree</v>
      </c>
    </row>
    <row r="849" spans="1:15">
      <c r="A849" s="2" t="s">
        <v>1050</v>
      </c>
      <c r="B849" t="str">
        <v>West Bengal</v>
      </c>
      <c r="C849" t="str">
        <f ca="1"/>
        <v>Senior Adullt</v>
      </c>
      <c r="D849">
        <v>240000</v>
      </c>
      <c r="E849">
        <v>29.725849935226364</v>
      </c>
      <c r="F849" t="b">
        <v>1</v>
      </c>
      <c r="G849" t="str">
        <v>Allergic Reaction</v>
      </c>
      <c r="H849" t="b">
        <v>0</v>
      </c>
      <c r="I849" t="b">
        <v>1</v>
      </c>
      <c r="J849" t="s">
        <v>1683</v>
      </c>
      <c r="K849" t="str">
        <v>East</v>
      </c>
      <c r="L849" t="str">
        <v>Public</v>
      </c>
      <c r="M849">
        <f ca="1">VLOOKUP(combined!A:A,'Patient Demographics'!A:F,6,)</f>
        <v>38</v>
      </c>
      <c r="N849">
        <v>0</v>
      </c>
      <c r="O849" t="str">
        <v>School</v>
      </c>
    </row>
    <row r="850" spans="1:15">
      <c r="A850" s="2" t="s">
        <v>1051</v>
      </c>
      <c r="B850" t="str">
        <v>West Bengal</v>
      </c>
      <c r="C850" t="str">
        <f ca="1"/>
        <v>senior</v>
      </c>
      <c r="D850">
        <v>300000</v>
      </c>
      <c r="E850">
        <v>31.866054550364563</v>
      </c>
      <c r="F850" t="b">
        <v>1</v>
      </c>
      <c r="G850" t="str">
        <v>Heart Attack</v>
      </c>
      <c r="H850" t="b">
        <v>1</v>
      </c>
      <c r="I850" t="b">
        <v>0</v>
      </c>
      <c r="J850" t="s">
        <v>1679</v>
      </c>
      <c r="K850" t="str">
        <v>East</v>
      </c>
      <c r="L850" t="str">
        <v>Private</v>
      </c>
      <c r="M850">
        <f ca="1">VLOOKUP(combined!A:A,'Patient Demographics'!A:F,6,)</f>
        <v>62</v>
      </c>
      <c r="N850">
        <v>0</v>
      </c>
      <c r="O850" t="str">
        <v>Master's Degree</v>
      </c>
    </row>
    <row r="851" spans="1:15">
      <c r="A851" s="2" t="s">
        <v>1052</v>
      </c>
      <c r="B851" t="str">
        <v>West Bengal</v>
      </c>
      <c r="C851" t="str">
        <f ca="1"/>
        <v>Senior Adullt</v>
      </c>
      <c r="D851">
        <v>300000</v>
      </c>
      <c r="E851">
        <v>20.473469387755102</v>
      </c>
      <c r="F851" t="b">
        <v>0</v>
      </c>
      <c r="G851" t="str">
        <v>Diabetes</v>
      </c>
      <c r="H851" t="b">
        <v>0</v>
      </c>
      <c r="I851" t="b">
        <v>0</v>
      </c>
      <c r="J851" t="s">
        <v>1679</v>
      </c>
      <c r="K851" t="str">
        <v>East</v>
      </c>
      <c r="L851" t="str">
        <v>None</v>
      </c>
      <c r="M851">
        <f ca="1">VLOOKUP(combined!A:A,'Patient Demographics'!A:F,6,)</f>
        <v>38</v>
      </c>
      <c r="N851">
        <v>0</v>
      </c>
      <c r="O851" t="str">
        <v>High School</v>
      </c>
    </row>
    <row r="852" spans="1:15">
      <c r="A852" s="2" t="s">
        <v>1053</v>
      </c>
      <c r="B852" t="str">
        <v>Punjab</v>
      </c>
      <c r="C852" t="str">
        <f ca="1"/>
        <v>senior</v>
      </c>
      <c r="D852">
        <v>1600</v>
      </c>
      <c r="E852">
        <v>32.461911357340718</v>
      </c>
      <c r="F852" t="b">
        <v>1</v>
      </c>
      <c r="G852" t="str">
        <v>Fractured Arm</v>
      </c>
      <c r="H852" t="b">
        <v>1</v>
      </c>
      <c r="I852" t="b">
        <v>0</v>
      </c>
      <c r="J852" t="s">
        <v>1797</v>
      </c>
      <c r="K852" t="str">
        <v>North</v>
      </c>
      <c r="L852" t="str">
        <v>Public</v>
      </c>
      <c r="M852">
        <f ca="1">VLOOKUP(combined!A:A,'Patient Demographics'!A:F,6,)</f>
        <v>53</v>
      </c>
      <c r="N852">
        <v>0</v>
      </c>
      <c r="O852" t="str">
        <v>School</v>
      </c>
    </row>
    <row r="853" spans="1:15">
      <c r="A853" s="2" t="s">
        <v>1054</v>
      </c>
      <c r="B853" t="str">
        <v>Tamil Nadu</v>
      </c>
      <c r="C853" t="str">
        <f ca="1"/>
        <v>Young Adults</v>
      </c>
      <c r="D853">
        <v>200000</v>
      </c>
      <c r="E853">
        <v>23.205809566311007</v>
      </c>
      <c r="F853" t="b">
        <v>0</v>
      </c>
      <c r="G853" t="str">
        <v>Childbirth</v>
      </c>
      <c r="H853" t="b">
        <v>0</v>
      </c>
      <c r="I853" t="b">
        <v>0</v>
      </c>
      <c r="J853" t="s">
        <v>1700</v>
      </c>
      <c r="K853" t="str">
        <v>South</v>
      </c>
      <c r="L853" t="str">
        <v>Startup</v>
      </c>
      <c r="M853">
        <f ca="1">VLOOKUP(combined!A:A,'Patient Demographics'!A:F,6,)</f>
        <v>22</v>
      </c>
      <c r="N853">
        <v>0</v>
      </c>
      <c r="O853" t="str">
        <v>Bachelor's Degree</v>
      </c>
    </row>
    <row r="854" spans="1:15">
      <c r="A854" s="2" t="s">
        <v>1055</v>
      </c>
      <c r="B854" t="str">
        <v>Gujarat</v>
      </c>
      <c r="C854" t="str">
        <f ca="1"/>
        <v>Senior Adullt</v>
      </c>
      <c r="D854">
        <v>30000</v>
      </c>
      <c r="E854">
        <v>21.285228301239037</v>
      </c>
      <c r="F854" t="b">
        <v>0</v>
      </c>
      <c r="G854" t="str">
        <v>Diabetes</v>
      </c>
      <c r="H854" t="b">
        <v>0</v>
      </c>
      <c r="I854" t="b">
        <v>0</v>
      </c>
      <c r="J854" t="s">
        <v>1679</v>
      </c>
      <c r="K854" t="str">
        <v>West</v>
      </c>
      <c r="L854" t="str">
        <v>None</v>
      </c>
      <c r="M854">
        <f ca="1">VLOOKUP(combined!A:A,'Patient Demographics'!A:F,6,)</f>
        <v>45</v>
      </c>
      <c r="N854">
        <v>0</v>
      </c>
      <c r="O854" t="str">
        <v>High School</v>
      </c>
    </row>
    <row r="855" spans="1:15">
      <c r="A855" s="2" t="s">
        <v>1056</v>
      </c>
      <c r="B855" t="str">
        <v>Kerala</v>
      </c>
      <c r="C855" t="str">
        <f ca="1"/>
        <v>Senior Adullt</v>
      </c>
      <c r="D855">
        <v>60000</v>
      </c>
      <c r="E855">
        <v>29.797286998933085</v>
      </c>
      <c r="F855" t="b">
        <v>1</v>
      </c>
      <c r="G855" t="str">
        <v>Childbirth</v>
      </c>
      <c r="H855" t="b">
        <v>1</v>
      </c>
      <c r="I855" t="b">
        <v>1</v>
      </c>
      <c r="J855" t="s">
        <v>1797</v>
      </c>
      <c r="K855" t="str">
        <v>South</v>
      </c>
      <c r="L855" t="str">
        <v>Private</v>
      </c>
      <c r="M855">
        <f ca="1">VLOOKUP(combined!A:A,'Patient Demographics'!A:F,6,)</f>
        <v>42</v>
      </c>
      <c r="N855">
        <v>0</v>
      </c>
      <c r="O855" t="str">
        <v>Master's Degree</v>
      </c>
    </row>
    <row r="856" spans="1:15">
      <c r="A856" s="2" t="s">
        <v>1057</v>
      </c>
      <c r="B856" t="str">
        <v>Karnataka</v>
      </c>
      <c r="C856" t="str">
        <f ca="1"/>
        <v>Young Adults</v>
      </c>
      <c r="D856">
        <v>18000</v>
      </c>
      <c r="E856">
        <v>31.248794413795761</v>
      </c>
      <c r="F856" t="b">
        <v>1</v>
      </c>
      <c r="G856" t="str">
        <v>Heart Disease</v>
      </c>
      <c r="H856" t="b">
        <v>1</v>
      </c>
      <c r="I856" t="b">
        <v>0</v>
      </c>
      <c r="J856" t="s">
        <v>1683</v>
      </c>
      <c r="K856" t="str">
        <v>South</v>
      </c>
      <c r="L856" t="str">
        <v>Public</v>
      </c>
      <c r="M856">
        <f ca="1">VLOOKUP(combined!A:A,'Patient Demographics'!A:F,6,)</f>
        <v>33</v>
      </c>
      <c r="N856">
        <v>0</v>
      </c>
      <c r="O856" t="str">
        <v>School</v>
      </c>
    </row>
    <row r="857" spans="1:15">
      <c r="A857" s="2" t="s">
        <v>1058</v>
      </c>
      <c r="B857" t="str">
        <v>Uttar Pradesh</v>
      </c>
      <c r="C857" t="e">
        <f ca="1"/>
        <v>#N/A</v>
      </c>
      <c r="D857">
        <v>2000</v>
      </c>
      <c r="E857">
        <v>22.507433475102562</v>
      </c>
      <c r="F857" t="b">
        <v>0</v>
      </c>
      <c r="G857" t="str">
        <v>Kidney Stones</v>
      </c>
      <c r="H857" t="b">
        <v>0</v>
      </c>
      <c r="I857" t="b">
        <v>0</v>
      </c>
      <c r="J857" t="s">
        <v>1797</v>
      </c>
      <c r="K857" t="str">
        <v>North</v>
      </c>
      <c r="L857" t="str">
        <v>Public</v>
      </c>
      <c r="M857">
        <f ca="1">VLOOKUP(combined!A:A,'Patient Demographics'!A:F,6,)</f>
        <v>88</v>
      </c>
      <c r="N857">
        <v>0</v>
      </c>
      <c r="O857" t="str">
        <v>Bachelor's Degree</v>
      </c>
    </row>
    <row r="858" spans="1:15">
      <c r="A858" s="2" t="s">
        <v>1059</v>
      </c>
      <c r="B858" t="str">
        <v>Gujarat</v>
      </c>
      <c r="C858" t="str">
        <f ca="1"/>
        <v>senior</v>
      </c>
      <c r="D858">
        <v>75000</v>
      </c>
      <c r="E858">
        <v>20.668967784352397</v>
      </c>
      <c r="F858" t="b">
        <v>0</v>
      </c>
      <c r="G858" t="str">
        <v>Cancer</v>
      </c>
      <c r="H858" t="b">
        <v>0</v>
      </c>
      <c r="I858" t="b">
        <v>0</v>
      </c>
      <c r="J858" t="s">
        <v>1797</v>
      </c>
      <c r="K858" t="str">
        <v>West</v>
      </c>
      <c r="L858" t="str">
        <v>Public</v>
      </c>
      <c r="M858">
        <f ca="1">VLOOKUP(combined!A:A,'Patient Demographics'!A:F,6,)</f>
        <v>53</v>
      </c>
      <c r="N858">
        <v>0</v>
      </c>
      <c r="O858" t="str">
        <v>School</v>
      </c>
    </row>
    <row r="859" spans="1:15">
      <c r="A859" s="2" t="s">
        <v>1060</v>
      </c>
      <c r="B859" t="str">
        <v>Maharashtra</v>
      </c>
      <c r="C859" t="str">
        <f ca="1"/>
        <v>Senior Adullt</v>
      </c>
      <c r="D859">
        <v>800</v>
      </c>
      <c r="E859">
        <v>31.906460562822033</v>
      </c>
      <c r="F859" t="b">
        <v>1</v>
      </c>
      <c r="G859" t="str">
        <v>Childbirth</v>
      </c>
      <c r="H859" t="b">
        <v>1</v>
      </c>
      <c r="I859" t="b">
        <v>0</v>
      </c>
      <c r="J859" t="s">
        <v>1700</v>
      </c>
      <c r="K859" t="str">
        <v>West</v>
      </c>
      <c r="L859" t="str">
        <v>Startup</v>
      </c>
      <c r="M859">
        <f ca="1">VLOOKUP(combined!A:A,'Patient Demographics'!A:F,6,)</f>
        <v>38</v>
      </c>
      <c r="N859">
        <v>0</v>
      </c>
      <c r="O859" t="str">
        <v>Bachelor's Degree</v>
      </c>
    </row>
    <row r="860" spans="1:15">
      <c r="A860" s="2" t="s">
        <v>1062</v>
      </c>
      <c r="B860" t="str">
        <v>Punjab</v>
      </c>
      <c r="C860" t="str">
        <f ca="1"/>
        <v>Young Adults</v>
      </c>
      <c r="D860">
        <v>18000</v>
      </c>
      <c r="E860">
        <v>32.655083066605698</v>
      </c>
      <c r="F860" t="b">
        <v>1</v>
      </c>
      <c r="G860" t="str">
        <v>Diabetes</v>
      </c>
      <c r="H860" t="b">
        <v>1</v>
      </c>
      <c r="I860" t="b">
        <v>1</v>
      </c>
      <c r="J860" t="s">
        <v>1696</v>
      </c>
      <c r="K860" t="str">
        <v>North</v>
      </c>
      <c r="L860" t="str">
        <v>Startup</v>
      </c>
      <c r="M860">
        <f ca="1">VLOOKUP(combined!A:A,'Patient Demographics'!A:F,6,)</f>
        <v>33</v>
      </c>
      <c r="N860">
        <v>0</v>
      </c>
      <c r="O860" t="str">
        <v>Master's Degree</v>
      </c>
    </row>
    <row r="861" spans="1:15">
      <c r="A861" s="2" t="s">
        <v>1063</v>
      </c>
      <c r="B861" t="str">
        <v>Punjab</v>
      </c>
      <c r="C861" t="str">
        <f ca="1"/>
        <v>Young Adults</v>
      </c>
      <c r="D861">
        <v>18000</v>
      </c>
      <c r="E861">
        <v>28.593749999999996</v>
      </c>
      <c r="F861" t="b">
        <v>1</v>
      </c>
      <c r="G861" t="str">
        <v>Respiratory Infection</v>
      </c>
      <c r="H861" t="b">
        <v>1</v>
      </c>
      <c r="I861" t="b">
        <v>1</v>
      </c>
      <c r="J861" t="s">
        <v>1685</v>
      </c>
      <c r="K861" t="str">
        <v>North</v>
      </c>
      <c r="L861" t="str">
        <v>Public</v>
      </c>
      <c r="M861">
        <f ca="1">VLOOKUP(combined!A:A,'Patient Demographics'!A:F,6,)</f>
        <v>33</v>
      </c>
      <c r="N861">
        <v>0</v>
      </c>
      <c r="O861" t="str">
        <v>Master's Degree</v>
      </c>
    </row>
    <row r="862" spans="1:15">
      <c r="A862" s="2" t="s">
        <v>1064</v>
      </c>
      <c r="B862" t="str">
        <v>Maharashtra</v>
      </c>
      <c r="C862" t="str">
        <f ca="1"/>
        <v>Super Adults</v>
      </c>
      <c r="D862">
        <v>800</v>
      </c>
      <c r="E862">
        <v>20.898437499999996</v>
      </c>
      <c r="F862" t="b">
        <v>0</v>
      </c>
      <c r="G862" t="str">
        <v>Stroke</v>
      </c>
      <c r="H862" t="b">
        <v>0</v>
      </c>
      <c r="I862" t="b">
        <v>0</v>
      </c>
      <c r="J862" t="s">
        <v>1797</v>
      </c>
      <c r="K862" t="str">
        <v>West</v>
      </c>
      <c r="L862" t="str">
        <v>Public</v>
      </c>
      <c r="M862">
        <f ca="1">VLOOKUP(combined!A:A,'Patient Demographics'!A:F,6,)</f>
        <v>73</v>
      </c>
      <c r="N862">
        <v>0</v>
      </c>
      <c r="O862" t="str">
        <v>Bachelor's Degree</v>
      </c>
    </row>
    <row r="863" spans="1:15">
      <c r="A863" s="2" t="s">
        <v>1065</v>
      </c>
      <c r="B863" t="str">
        <v>Uttar Pradesh</v>
      </c>
      <c r="C863" t="str">
        <f ca="1"/>
        <v>Young Adults</v>
      </c>
      <c r="D863">
        <v>12000</v>
      </c>
      <c r="E863">
        <v>34.306703397612495</v>
      </c>
      <c r="F863" t="b">
        <v>1</v>
      </c>
      <c r="G863" t="str">
        <v>Hypertension</v>
      </c>
      <c r="H863" t="b">
        <v>0</v>
      </c>
      <c r="I863" t="b">
        <v>1</v>
      </c>
      <c r="J863" t="s">
        <v>1683</v>
      </c>
      <c r="K863" t="str">
        <v>North</v>
      </c>
      <c r="L863" t="str">
        <v>Startup</v>
      </c>
      <c r="M863">
        <f ca="1">VLOOKUP(combined!A:A,'Patient Demographics'!A:F,6,)</f>
        <v>32</v>
      </c>
      <c r="N863">
        <v>0</v>
      </c>
      <c r="O863" t="str">
        <v>Bachelor's Degree</v>
      </c>
    </row>
    <row r="864" spans="1:15">
      <c r="A864" s="2" t="s">
        <v>1066</v>
      </c>
      <c r="B864" t="str">
        <v>Gujarat</v>
      </c>
      <c r="C864" t="e">
        <f ca="1"/>
        <v>#N/A</v>
      </c>
      <c r="D864">
        <v>30000</v>
      </c>
      <c r="E864">
        <v>34.643725164924184</v>
      </c>
      <c r="F864" t="b">
        <v>1</v>
      </c>
      <c r="G864" t="str">
        <v>Osteoarthritis</v>
      </c>
      <c r="H864" t="b">
        <v>0</v>
      </c>
      <c r="I864" t="b">
        <v>1</v>
      </c>
      <c r="J864" t="s">
        <v>1700</v>
      </c>
      <c r="K864" t="str">
        <v>West</v>
      </c>
      <c r="L864" t="str">
        <v>Startup</v>
      </c>
      <c r="M864">
        <f ca="1">VLOOKUP(combined!A:A,'Patient Demographics'!A:F,6,)</f>
        <v>88</v>
      </c>
      <c r="N864">
        <v>0</v>
      </c>
      <c r="O864" t="str">
        <v>Bachelor's Degree</v>
      </c>
    </row>
    <row r="865" spans="1:15">
      <c r="A865" s="2" t="s">
        <v>1067</v>
      </c>
      <c r="B865" t="str">
        <v>Punjab</v>
      </c>
      <c r="C865" t="str">
        <f ca="1"/>
        <v>Super Adults</v>
      </c>
      <c r="D865">
        <v>800</v>
      </c>
      <c r="E865">
        <v>34.214360041623308</v>
      </c>
      <c r="F865" t="b">
        <v>1</v>
      </c>
      <c r="G865" t="str">
        <v>Diabetes</v>
      </c>
      <c r="H865" t="b">
        <v>0</v>
      </c>
      <c r="I865" t="b">
        <v>1</v>
      </c>
      <c r="J865" t="s">
        <v>1685</v>
      </c>
      <c r="K865" t="str">
        <v>North</v>
      </c>
      <c r="L865" t="str">
        <v>Public</v>
      </c>
      <c r="M865">
        <f ca="1">VLOOKUP(combined!A:A,'Patient Demographics'!A:F,6,)</f>
        <v>68</v>
      </c>
      <c r="N865">
        <v>0</v>
      </c>
      <c r="O865" t="str">
        <v>School</v>
      </c>
    </row>
    <row r="866" spans="1:15">
      <c r="A866" s="2" t="s">
        <v>1068</v>
      </c>
      <c r="B866" t="str">
        <v>Punjab</v>
      </c>
      <c r="C866" t="str">
        <f ca="1"/>
        <v>senior</v>
      </c>
      <c r="D866">
        <v>3000</v>
      </c>
      <c r="E866">
        <v>26.684560406978559</v>
      </c>
      <c r="F866" t="b">
        <v>0</v>
      </c>
      <c r="G866" t="str">
        <v>Allergic Reaction</v>
      </c>
      <c r="H866" t="b">
        <v>0</v>
      </c>
      <c r="I866" t="b">
        <v>0</v>
      </c>
      <c r="J866" t="s">
        <v>1696</v>
      </c>
      <c r="K866" t="str">
        <v>North</v>
      </c>
      <c r="L866" t="str">
        <v>Startup</v>
      </c>
      <c r="M866">
        <f ca="1">VLOOKUP(combined!A:A,'Patient Demographics'!A:F,6,)</f>
        <v>48</v>
      </c>
      <c r="N866">
        <v>0</v>
      </c>
      <c r="O866" t="str">
        <v>Bachelor's Degree</v>
      </c>
    </row>
    <row r="867" spans="1:15">
      <c r="A867" s="2" t="s">
        <v>1069</v>
      </c>
      <c r="B867" t="str">
        <v>Karnataka</v>
      </c>
      <c r="C867" t="str">
        <f ca="1"/>
        <v>Super Adults</v>
      </c>
      <c r="D867">
        <v>24000</v>
      </c>
      <c r="E867">
        <v>34.823034077452746</v>
      </c>
      <c r="F867" t="b">
        <v>1</v>
      </c>
      <c r="G867" t="str">
        <v>Heart Disease</v>
      </c>
      <c r="H867" t="b">
        <v>1</v>
      </c>
      <c r="I867" t="b">
        <v>0</v>
      </c>
      <c r="J867" t="s">
        <v>1696</v>
      </c>
      <c r="K867" t="str">
        <v>South</v>
      </c>
      <c r="L867" t="str">
        <v>Public</v>
      </c>
      <c r="M867">
        <f ca="1">VLOOKUP(combined!A:A,'Patient Demographics'!A:F,6,)</f>
        <v>68</v>
      </c>
      <c r="N867">
        <v>0</v>
      </c>
      <c r="O867" t="str">
        <v>Master's Degree</v>
      </c>
    </row>
    <row r="868" spans="1:15">
      <c r="A868" s="2" t="s">
        <v>1070</v>
      </c>
      <c r="B868" t="str">
        <v>Kerala</v>
      </c>
      <c r="C868" t="str">
        <f ca="1"/>
        <v>Senior Adullt</v>
      </c>
      <c r="D868">
        <v>100</v>
      </c>
      <c r="E868">
        <v>25.419278036483316</v>
      </c>
      <c r="F868" t="b">
        <v>0</v>
      </c>
      <c r="G868" t="str">
        <v>Hypertension</v>
      </c>
      <c r="H868" t="b">
        <v>0</v>
      </c>
      <c r="I868" t="b">
        <v>0</v>
      </c>
      <c r="J868" t="s">
        <v>1797</v>
      </c>
      <c r="K868" t="str">
        <v>South</v>
      </c>
      <c r="L868" t="str">
        <v>Public</v>
      </c>
      <c r="M868">
        <f ca="1">VLOOKUP(combined!A:A,'Patient Demographics'!A:F,6,)</f>
        <v>42</v>
      </c>
      <c r="N868">
        <v>0</v>
      </c>
      <c r="O868" t="str">
        <v>Master's Degree</v>
      </c>
    </row>
    <row r="869" spans="1:15">
      <c r="A869" s="2" t="s">
        <v>1071</v>
      </c>
      <c r="B869" t="str">
        <v>West Bengal</v>
      </c>
      <c r="C869" t="str">
        <f ca="1"/>
        <v>senior</v>
      </c>
      <c r="D869">
        <v>18000</v>
      </c>
      <c r="E869">
        <v>28.961704854991183</v>
      </c>
      <c r="F869" t="b">
        <v>1</v>
      </c>
      <c r="G869" t="str">
        <v>Heart Attack</v>
      </c>
      <c r="H869" t="b">
        <v>1</v>
      </c>
      <c r="I869" t="b">
        <v>1</v>
      </c>
      <c r="J869" t="s">
        <v>1700</v>
      </c>
      <c r="K869" t="str">
        <v>East</v>
      </c>
      <c r="L869" t="str">
        <v>Private</v>
      </c>
      <c r="M869">
        <f ca="1">VLOOKUP(combined!A:A,'Patient Demographics'!A:F,6,)</f>
        <v>53</v>
      </c>
      <c r="N869">
        <v>0</v>
      </c>
      <c r="O869" t="str">
        <v>Bachelor's Degree</v>
      </c>
    </row>
    <row r="870" spans="1:15">
      <c r="A870" s="2" t="s">
        <v>1072</v>
      </c>
      <c r="B870" t="str">
        <v>Kerala</v>
      </c>
      <c r="C870" t="str">
        <f ca="1"/>
        <v>Senior Adullt</v>
      </c>
      <c r="D870">
        <v>40000</v>
      </c>
      <c r="E870">
        <v>21.193755739210289</v>
      </c>
      <c r="F870" t="b">
        <v>0</v>
      </c>
      <c r="G870" t="str">
        <v>Appendicitis</v>
      </c>
      <c r="H870" t="b">
        <v>0</v>
      </c>
      <c r="I870" t="b">
        <v>0</v>
      </c>
      <c r="J870" t="s">
        <v>1685</v>
      </c>
      <c r="K870" t="str">
        <v>South</v>
      </c>
      <c r="L870" t="str">
        <v>Private</v>
      </c>
      <c r="M870">
        <f ca="1">VLOOKUP(combined!A:A,'Patient Demographics'!A:F,6,)</f>
        <v>38</v>
      </c>
      <c r="N870">
        <v>0</v>
      </c>
      <c r="O870" t="str">
        <v>PhD</v>
      </c>
    </row>
    <row r="871" spans="1:15">
      <c r="A871" s="2" t="s">
        <v>1073</v>
      </c>
      <c r="B871" t="str">
        <v>Kerala</v>
      </c>
      <c r="C871" t="str">
        <f ca="1"/>
        <v>Senior Adullt</v>
      </c>
      <c r="D871">
        <v>200000</v>
      </c>
      <c r="E871">
        <v>26.481632653061222</v>
      </c>
      <c r="F871" t="b">
        <v>0</v>
      </c>
      <c r="G871" t="str">
        <v>Fractured Arm</v>
      </c>
      <c r="H871" t="b">
        <v>0</v>
      </c>
      <c r="I871" t="b">
        <v>0</v>
      </c>
      <c r="J871" t="s">
        <v>1685</v>
      </c>
      <c r="K871" t="str">
        <v>South</v>
      </c>
      <c r="L871" t="str">
        <v>Startup</v>
      </c>
      <c r="M871">
        <f ca="1">VLOOKUP(combined!A:A,'Patient Demographics'!A:F,6,)</f>
        <v>38</v>
      </c>
      <c r="N871">
        <v>0</v>
      </c>
      <c r="O871" t="str">
        <v>Master's Degree</v>
      </c>
    </row>
    <row r="872" spans="1:15">
      <c r="A872" s="2" t="s">
        <v>1074</v>
      </c>
      <c r="B872" t="str">
        <v>Punjab</v>
      </c>
      <c r="C872" t="str">
        <f ca="1"/>
        <v>senior</v>
      </c>
      <c r="D872">
        <v>50000</v>
      </c>
      <c r="E872">
        <v>25.027788733909425</v>
      </c>
      <c r="F872" t="b">
        <v>0</v>
      </c>
      <c r="G872" t="str">
        <v>Prostate Cancer</v>
      </c>
      <c r="H872" t="b">
        <v>0</v>
      </c>
      <c r="I872" t="b">
        <v>0</v>
      </c>
      <c r="J872" t="s">
        <v>1679</v>
      </c>
      <c r="K872" t="str">
        <v>North</v>
      </c>
      <c r="L872" t="str">
        <v>Private</v>
      </c>
      <c r="M872">
        <f ca="1">VLOOKUP(combined!A:A,'Patient Demographics'!A:F,6,)</f>
        <v>58</v>
      </c>
      <c r="N872">
        <v>0</v>
      </c>
      <c r="O872" t="str">
        <v>Master's Degree</v>
      </c>
    </row>
    <row r="873" spans="1:15">
      <c r="A873" s="2" t="s">
        <v>1075</v>
      </c>
      <c r="B873" t="str">
        <v>Uttar Pradesh</v>
      </c>
      <c r="C873" t="str">
        <f ca="1"/>
        <v>Senior Adullt</v>
      </c>
      <c r="D873">
        <v>32000</v>
      </c>
      <c r="E873">
        <v>31.992171327486922</v>
      </c>
      <c r="F873" t="b">
        <v>1</v>
      </c>
      <c r="G873" t="str">
        <v>Appendicitis</v>
      </c>
      <c r="H873" t="b">
        <v>0</v>
      </c>
      <c r="I873" t="b">
        <v>1</v>
      </c>
      <c r="J873" t="s">
        <v>1685</v>
      </c>
      <c r="K873" t="str">
        <v>North</v>
      </c>
      <c r="L873" t="str">
        <v>Public</v>
      </c>
      <c r="M873">
        <f ca="1">VLOOKUP(combined!A:A,'Patient Demographics'!A:F,6,)</f>
        <v>42</v>
      </c>
      <c r="N873">
        <v>0</v>
      </c>
      <c r="O873" t="str">
        <v>School</v>
      </c>
    </row>
    <row r="874" spans="1:15">
      <c r="A874" s="2" t="s">
        <v>1076</v>
      </c>
      <c r="B874" t="str">
        <v>Karnataka</v>
      </c>
      <c r="C874" t="str">
        <f ca="1"/>
        <v>senior</v>
      </c>
      <c r="D874">
        <v>500</v>
      </c>
      <c r="E874">
        <v>26.399635867091494</v>
      </c>
      <c r="F874" t="b">
        <v>0</v>
      </c>
      <c r="G874" t="str">
        <v>Hypertension</v>
      </c>
      <c r="H874" t="b">
        <v>0</v>
      </c>
      <c r="I874" t="b">
        <v>0</v>
      </c>
      <c r="J874" t="s">
        <v>1700</v>
      </c>
      <c r="K874" t="str">
        <v>South</v>
      </c>
      <c r="L874" t="str">
        <v>Public</v>
      </c>
      <c r="M874">
        <f ca="1">VLOOKUP(combined!A:A,'Patient Demographics'!A:F,6,)</f>
        <v>53</v>
      </c>
      <c r="N874">
        <v>0</v>
      </c>
      <c r="O874" t="str">
        <v>Master's Degree</v>
      </c>
    </row>
    <row r="875" spans="1:15">
      <c r="A875" s="2" t="s">
        <v>1077</v>
      </c>
      <c r="B875" t="str">
        <v>Kerala</v>
      </c>
      <c r="C875" t="str">
        <f ca="1"/>
        <v>Young Adults</v>
      </c>
      <c r="D875">
        <v>18000</v>
      </c>
      <c r="E875">
        <v>34.284607438016529</v>
      </c>
      <c r="F875" t="b">
        <v>1</v>
      </c>
      <c r="G875" t="str">
        <v>Cancer</v>
      </c>
      <c r="H875" t="b">
        <v>1</v>
      </c>
      <c r="I875" t="b">
        <v>0</v>
      </c>
      <c r="J875" t="s">
        <v>1679</v>
      </c>
      <c r="K875" t="str">
        <v>South</v>
      </c>
      <c r="L875" t="str">
        <v>Startup</v>
      </c>
      <c r="M875">
        <f ca="1">VLOOKUP(combined!A:A,'Patient Demographics'!A:F,6,)</f>
        <v>33</v>
      </c>
      <c r="N875">
        <v>0</v>
      </c>
      <c r="O875" t="str">
        <v>Post-graduate</v>
      </c>
    </row>
    <row r="876" spans="1:15">
      <c r="A876" s="2" t="s">
        <v>1078</v>
      </c>
      <c r="B876" t="str">
        <v>Tamil Nadu</v>
      </c>
      <c r="C876" t="str">
        <f ca="1"/>
        <v>Senior Adullt</v>
      </c>
      <c r="D876">
        <v>16000</v>
      </c>
      <c r="E876">
        <v>21.94286574579397</v>
      </c>
      <c r="F876" t="b">
        <v>0</v>
      </c>
      <c r="G876" t="str">
        <v>Prostate Cancer</v>
      </c>
      <c r="H876" t="b">
        <v>0</v>
      </c>
      <c r="I876" t="b">
        <v>0</v>
      </c>
      <c r="J876" t="s">
        <v>1679</v>
      </c>
      <c r="K876" t="str">
        <v>South</v>
      </c>
      <c r="L876" t="str">
        <v>Public</v>
      </c>
      <c r="M876">
        <f ca="1">VLOOKUP(combined!A:A,'Patient Demographics'!A:F,6,)</f>
        <v>45</v>
      </c>
      <c r="N876">
        <v>0</v>
      </c>
      <c r="O876" t="str">
        <v>School</v>
      </c>
    </row>
    <row r="877" spans="1:15">
      <c r="A877" s="2" t="s">
        <v>1079</v>
      </c>
      <c r="B877" t="str">
        <v>Maharashtra</v>
      </c>
      <c r="C877" t="str">
        <f ca="1"/>
        <v>Super Adults</v>
      </c>
      <c r="D877">
        <v>14000</v>
      </c>
      <c r="E877">
        <v>21.64268353844373</v>
      </c>
      <c r="F877" t="b">
        <v>0</v>
      </c>
      <c r="G877" t="str">
        <v>Stroke</v>
      </c>
      <c r="H877" t="b">
        <v>0</v>
      </c>
      <c r="I877" t="b">
        <v>0</v>
      </c>
      <c r="J877" t="s">
        <v>1685</v>
      </c>
      <c r="K877" t="str">
        <v>West</v>
      </c>
      <c r="L877" t="str">
        <v>Public</v>
      </c>
      <c r="M877">
        <f ca="1">VLOOKUP(combined!A:A,'Patient Demographics'!A:F,6,)</f>
        <v>73</v>
      </c>
      <c r="N877">
        <v>0</v>
      </c>
      <c r="O877" t="str">
        <v>Bachelor's Degree</v>
      </c>
    </row>
    <row r="878" spans="1:15">
      <c r="A878" s="2" t="s">
        <v>1081</v>
      </c>
      <c r="B878" t="str">
        <v>Kerala</v>
      </c>
      <c r="C878" t="str">
        <f ca="1"/>
        <v>Young Adults</v>
      </c>
      <c r="D878">
        <v>40000</v>
      </c>
      <c r="E878">
        <v>22.620347020964285</v>
      </c>
      <c r="F878" t="b">
        <v>0</v>
      </c>
      <c r="G878" t="str">
        <v>Appendicitis</v>
      </c>
      <c r="H878" t="b">
        <v>0</v>
      </c>
      <c r="I878" t="b">
        <v>0</v>
      </c>
      <c r="J878" t="s">
        <v>1683</v>
      </c>
      <c r="K878" t="str">
        <v>South</v>
      </c>
      <c r="L878" t="str">
        <v>None</v>
      </c>
      <c r="M878">
        <f ca="1">VLOOKUP(combined!A:A,'Patient Demographics'!A:F,6,)</f>
        <v>34</v>
      </c>
      <c r="N878">
        <v>0</v>
      </c>
      <c r="O878" t="str">
        <v>High School</v>
      </c>
    </row>
    <row r="879" spans="1:15">
      <c r="A879" s="2" t="s">
        <v>1082</v>
      </c>
      <c r="B879" t="str">
        <v>Maharashtra</v>
      </c>
      <c r="C879" t="str">
        <f ca="1"/>
        <v>Young Adults</v>
      </c>
      <c r="D879">
        <v>48000</v>
      </c>
      <c r="E879">
        <v>32.368549813692653</v>
      </c>
      <c r="F879" t="b">
        <v>1</v>
      </c>
      <c r="G879" t="str">
        <v>Hypertension</v>
      </c>
      <c r="H879" t="b">
        <v>1</v>
      </c>
      <c r="I879" t="b">
        <v>0</v>
      </c>
      <c r="J879" t="s">
        <v>1679</v>
      </c>
      <c r="K879" t="str">
        <v>West</v>
      </c>
      <c r="L879" t="str">
        <v>Public</v>
      </c>
      <c r="M879">
        <f ca="1">VLOOKUP(combined!A:A,'Patient Demographics'!A:F,6,)</f>
        <v>33</v>
      </c>
      <c r="N879">
        <v>0</v>
      </c>
      <c r="O879" t="str">
        <v>School</v>
      </c>
    </row>
    <row r="880" spans="1:15">
      <c r="A880" s="2" t="s">
        <v>1083</v>
      </c>
      <c r="B880" t="str">
        <v>West Bengal</v>
      </c>
      <c r="C880" t="str">
        <f ca="1"/>
        <v>senior</v>
      </c>
      <c r="D880">
        <v>32000</v>
      </c>
      <c r="E880">
        <v>34.601455771092546</v>
      </c>
      <c r="F880" t="b">
        <v>1</v>
      </c>
      <c r="G880" t="str">
        <v>Childbirth</v>
      </c>
      <c r="H880" t="b">
        <v>0</v>
      </c>
      <c r="I880" t="b">
        <v>1</v>
      </c>
      <c r="J880" t="s">
        <v>1797</v>
      </c>
      <c r="K880" t="str">
        <v>East</v>
      </c>
      <c r="L880" t="str">
        <v>Private</v>
      </c>
      <c r="M880">
        <f ca="1">VLOOKUP(combined!A:A,'Patient Demographics'!A:F,6,)</f>
        <v>53</v>
      </c>
      <c r="N880">
        <v>0</v>
      </c>
      <c r="O880" t="str">
        <v>Bachelor's Degree</v>
      </c>
    </row>
    <row r="881" spans="1:15">
      <c r="A881" s="2" t="s">
        <v>1084</v>
      </c>
      <c r="B881" t="str">
        <v>Uttar Pradesh</v>
      </c>
      <c r="C881" t="str">
        <f ca="1"/>
        <v>Senior Adullt</v>
      </c>
      <c r="D881">
        <v>60000</v>
      </c>
      <c r="E881">
        <v>30.116213151927443</v>
      </c>
      <c r="F881" t="b">
        <v>1</v>
      </c>
      <c r="G881" t="str">
        <v>Childbirth</v>
      </c>
      <c r="H881" t="b">
        <v>1</v>
      </c>
      <c r="I881" t="b">
        <v>0</v>
      </c>
      <c r="J881" t="s">
        <v>1797</v>
      </c>
      <c r="K881" t="str">
        <v>North</v>
      </c>
      <c r="L881" t="str">
        <v>None</v>
      </c>
      <c r="M881">
        <f ca="1">VLOOKUP(combined!A:A,'Patient Demographics'!A:F,6,)</f>
        <v>42</v>
      </c>
      <c r="N881">
        <v>0</v>
      </c>
      <c r="O881" t="str">
        <v>High School</v>
      </c>
    </row>
    <row r="882" spans="1:15">
      <c r="A882" s="2" t="s">
        <v>1085</v>
      </c>
      <c r="B882" t="str">
        <v>Uttar Pradesh</v>
      </c>
      <c r="C882" t="str">
        <f ca="1"/>
        <v>Senior Adullt</v>
      </c>
      <c r="D882">
        <v>40000</v>
      </c>
      <c r="E882">
        <v>32.251842135720068</v>
      </c>
      <c r="F882" t="b">
        <v>1</v>
      </c>
      <c r="G882" t="str">
        <v>Heart Attack</v>
      </c>
      <c r="H882" t="b">
        <v>1</v>
      </c>
      <c r="I882" t="b">
        <v>0</v>
      </c>
      <c r="J882" t="s">
        <v>1700</v>
      </c>
      <c r="K882" t="str">
        <v>North</v>
      </c>
      <c r="L882" t="str">
        <v>Public</v>
      </c>
      <c r="M882">
        <f ca="1">VLOOKUP(combined!A:A,'Patient Demographics'!A:F,6,)</f>
        <v>38</v>
      </c>
      <c r="N882">
        <v>0</v>
      </c>
      <c r="O882" t="str">
        <v>School</v>
      </c>
    </row>
    <row r="883" spans="1:15">
      <c r="A883" s="2" t="s">
        <v>1086</v>
      </c>
      <c r="B883" t="str">
        <v>Maharashtra</v>
      </c>
      <c r="C883" t="str">
        <f ca="1"/>
        <v>senior</v>
      </c>
      <c r="D883">
        <v>18000</v>
      </c>
      <c r="E883">
        <v>34.380165289256198</v>
      </c>
      <c r="F883" t="b">
        <v>1</v>
      </c>
      <c r="G883" t="str">
        <v>Stroke</v>
      </c>
      <c r="H883" t="b">
        <v>0</v>
      </c>
      <c r="I883" t="b">
        <v>1</v>
      </c>
      <c r="J883" t="s">
        <v>1700</v>
      </c>
      <c r="K883" t="str">
        <v>West</v>
      </c>
      <c r="L883" t="str">
        <v>Startup</v>
      </c>
      <c r="M883">
        <f ca="1">VLOOKUP(combined!A:A,'Patient Demographics'!A:F,6,)</f>
        <v>53</v>
      </c>
      <c r="N883">
        <v>0</v>
      </c>
      <c r="O883" t="str">
        <v>Master's Degree</v>
      </c>
    </row>
    <row r="884" spans="1:15">
      <c r="A884" s="2" t="s">
        <v>1087</v>
      </c>
      <c r="B884" t="str">
        <v>Uttar Pradesh</v>
      </c>
      <c r="C884" t="str">
        <f ca="1"/>
        <v>Young Adults</v>
      </c>
      <c r="D884">
        <v>18000</v>
      </c>
      <c r="E884">
        <v>30.639179391225902</v>
      </c>
      <c r="F884" t="b">
        <v>1</v>
      </c>
      <c r="G884" t="str">
        <v>Heart Disease</v>
      </c>
      <c r="H884" t="b">
        <v>1</v>
      </c>
      <c r="I884" t="b">
        <v>0</v>
      </c>
      <c r="J884" t="s">
        <v>1700</v>
      </c>
      <c r="K884" t="str">
        <v>North</v>
      </c>
      <c r="L884" t="str">
        <v>Private</v>
      </c>
      <c r="M884">
        <f ca="1">VLOOKUP(combined!A:A,'Patient Demographics'!A:F,6,)</f>
        <v>30</v>
      </c>
      <c r="N884">
        <v>0</v>
      </c>
      <c r="O884" t="str">
        <v>Bachelor's Degree</v>
      </c>
    </row>
    <row r="885" spans="1:15">
      <c r="A885" s="2" t="s">
        <v>1088</v>
      </c>
      <c r="B885" t="str">
        <v>Kerala</v>
      </c>
      <c r="C885" t="str">
        <f ca="1"/>
        <v>senior</v>
      </c>
      <c r="D885">
        <v>800</v>
      </c>
      <c r="E885">
        <v>29.140624999999993</v>
      </c>
      <c r="F885" t="b">
        <v>1</v>
      </c>
      <c r="G885" t="str">
        <v>Heart Disease</v>
      </c>
      <c r="H885" t="b">
        <v>1</v>
      </c>
      <c r="I885" t="b">
        <v>0</v>
      </c>
      <c r="J885" t="s">
        <v>1679</v>
      </c>
      <c r="K885" t="str">
        <v>South</v>
      </c>
      <c r="L885" t="str">
        <v>Private</v>
      </c>
      <c r="M885">
        <f ca="1">VLOOKUP(combined!A:A,'Patient Demographics'!A:F,6,)</f>
        <v>48</v>
      </c>
      <c r="N885">
        <v>0</v>
      </c>
      <c r="O885" t="str">
        <v>PhD</v>
      </c>
    </row>
    <row r="886" spans="1:15">
      <c r="A886" s="2" t="s">
        <v>1089</v>
      </c>
      <c r="B886" t="str">
        <v>Karnataka</v>
      </c>
      <c r="C886" t="str">
        <f ca="1"/>
        <v>senior</v>
      </c>
      <c r="D886">
        <v>12000</v>
      </c>
      <c r="E886">
        <v>24.690405462752206</v>
      </c>
      <c r="F886" t="b">
        <v>0</v>
      </c>
      <c r="G886" t="str">
        <v>Allergic Reaction</v>
      </c>
      <c r="H886" t="b">
        <v>0</v>
      </c>
      <c r="I886" t="b">
        <v>0</v>
      </c>
      <c r="J886" t="s">
        <v>1683</v>
      </c>
      <c r="K886" t="str">
        <v>South</v>
      </c>
      <c r="L886" t="str">
        <v>Public</v>
      </c>
      <c r="M886">
        <f ca="1">VLOOKUP(combined!A:A,'Patient Demographics'!A:F,6,)</f>
        <v>58</v>
      </c>
      <c r="N886">
        <v>0</v>
      </c>
      <c r="O886" t="str">
        <v>Bachelor's Degree</v>
      </c>
    </row>
    <row r="887" spans="1:15">
      <c r="A887" s="2" t="s">
        <v>1090</v>
      </c>
      <c r="B887" t="str">
        <v>Maharashtra</v>
      </c>
      <c r="C887" t="str">
        <f ca="1"/>
        <v>Senior Adullt</v>
      </c>
      <c r="D887">
        <v>30000</v>
      </c>
      <c r="E887">
        <v>29.792387543252598</v>
      </c>
      <c r="F887" t="b">
        <v>1</v>
      </c>
      <c r="G887" t="str">
        <v>Heart Disease</v>
      </c>
      <c r="H887" t="b">
        <v>1</v>
      </c>
      <c r="I887" t="b">
        <v>1</v>
      </c>
      <c r="J887" t="s">
        <v>1700</v>
      </c>
      <c r="K887" t="str">
        <v>West</v>
      </c>
      <c r="L887" t="str">
        <v>None</v>
      </c>
      <c r="M887">
        <f ca="1">VLOOKUP(combined!A:A,'Patient Demographics'!A:F,6,)</f>
        <v>45</v>
      </c>
      <c r="N887">
        <v>0</v>
      </c>
      <c r="O887" t="str">
        <v>Uneducated</v>
      </c>
    </row>
    <row r="888" spans="1:15">
      <c r="A888" s="2" t="s">
        <v>1091</v>
      </c>
      <c r="B888" t="str">
        <v>Maharashtra</v>
      </c>
      <c r="C888" t="str">
        <f ca="1"/>
        <v>senior</v>
      </c>
      <c r="D888">
        <v>200000</v>
      </c>
      <c r="E888">
        <v>31.147271531886911</v>
      </c>
      <c r="F888" t="b">
        <v>1</v>
      </c>
      <c r="G888" t="str">
        <v>Osteoarthritis</v>
      </c>
      <c r="H888" t="b">
        <v>0</v>
      </c>
      <c r="I888" t="b">
        <v>1</v>
      </c>
      <c r="J888" t="s">
        <v>1683</v>
      </c>
      <c r="K888" t="str">
        <v>West</v>
      </c>
      <c r="L888" t="str">
        <v>Public</v>
      </c>
      <c r="M888">
        <f ca="1">VLOOKUP(combined!A:A,'Patient Demographics'!A:F,6,)</f>
        <v>62</v>
      </c>
      <c r="N888">
        <v>0</v>
      </c>
      <c r="O888" t="str">
        <v>Master's Degree</v>
      </c>
    </row>
    <row r="889" spans="1:15">
      <c r="A889" s="2" t="s">
        <v>1092</v>
      </c>
      <c r="B889" t="str">
        <v>Maharashtra</v>
      </c>
      <c r="C889" t="str">
        <f ca="1"/>
        <v>Young Adults</v>
      </c>
      <c r="D889">
        <v>300000</v>
      </c>
      <c r="E889">
        <v>25.406766528925623</v>
      </c>
      <c r="F889" t="b">
        <v>0</v>
      </c>
      <c r="G889" t="str">
        <v>Diabetes</v>
      </c>
      <c r="H889" t="b">
        <v>0</v>
      </c>
      <c r="I889" t="b">
        <v>0</v>
      </c>
      <c r="J889" t="s">
        <v>1679</v>
      </c>
      <c r="K889" t="str">
        <v>West</v>
      </c>
      <c r="L889" t="str">
        <v>Public</v>
      </c>
      <c r="M889">
        <f ca="1">VLOOKUP(combined!A:A,'Patient Demographics'!A:F,6,)</f>
        <v>28</v>
      </c>
      <c r="N889">
        <v>0</v>
      </c>
      <c r="O889" t="str">
        <v>Bachelor's Degree</v>
      </c>
    </row>
    <row r="890" spans="1:15">
      <c r="A890" s="2" t="s">
        <v>1093</v>
      </c>
      <c r="B890" t="str">
        <v>Karnataka</v>
      </c>
      <c r="C890" t="str">
        <f ca="1"/>
        <v>Senior Adullt</v>
      </c>
      <c r="D890">
        <v>72000</v>
      </c>
      <c r="E890">
        <v>29.159183673469386</v>
      </c>
      <c r="F890" t="b">
        <v>1</v>
      </c>
      <c r="G890" t="str">
        <v>Stroke</v>
      </c>
      <c r="H890" t="b">
        <v>0</v>
      </c>
      <c r="I890" t="b">
        <v>1</v>
      </c>
      <c r="J890" t="s">
        <v>1700</v>
      </c>
      <c r="K890" t="str">
        <v>South</v>
      </c>
      <c r="L890" t="str">
        <v>Public</v>
      </c>
      <c r="M890">
        <f ca="1">VLOOKUP(combined!A:A,'Patient Demographics'!A:F,6,)</f>
        <v>41</v>
      </c>
      <c r="N890">
        <v>0</v>
      </c>
      <c r="O890" t="str">
        <v>Master's Degree</v>
      </c>
    </row>
    <row r="891" spans="1:15">
      <c r="A891" s="2" t="s">
        <v>1094</v>
      </c>
      <c r="B891" t="str">
        <v>Maharashtra</v>
      </c>
      <c r="C891" t="str">
        <f ca="1"/>
        <v>Senior Adullt</v>
      </c>
      <c r="D891">
        <v>240000</v>
      </c>
      <c r="E891">
        <v>20.109164033323754</v>
      </c>
      <c r="F891" t="b">
        <v>0</v>
      </c>
      <c r="G891" t="str">
        <v>Diabetes</v>
      </c>
      <c r="H891" t="b">
        <v>0</v>
      </c>
      <c r="I891" t="b">
        <v>0</v>
      </c>
      <c r="J891" t="s">
        <v>1797</v>
      </c>
      <c r="K891" t="str">
        <v>West</v>
      </c>
      <c r="L891" t="str">
        <v>Startup</v>
      </c>
      <c r="M891">
        <f ca="1">VLOOKUP(combined!A:A,'Patient Demographics'!A:F,6,)</f>
        <v>38</v>
      </c>
      <c r="N891">
        <v>0</v>
      </c>
      <c r="O891" t="str">
        <v>PhD</v>
      </c>
    </row>
    <row r="892" spans="1:15">
      <c r="A892" s="2" t="s">
        <v>1096</v>
      </c>
      <c r="B892" t="str">
        <v>Uttar Pradesh</v>
      </c>
      <c r="C892" t="str">
        <f ca="1"/>
        <v>Senior Adullt</v>
      </c>
      <c r="D892">
        <v>1600</v>
      </c>
      <c r="E892">
        <v>24.567474048442911</v>
      </c>
      <c r="F892" t="b">
        <v>0</v>
      </c>
      <c r="G892" t="str">
        <v>Cancer</v>
      </c>
      <c r="H892" t="b">
        <v>0</v>
      </c>
      <c r="I892" t="b">
        <v>0</v>
      </c>
      <c r="J892" t="s">
        <v>1679</v>
      </c>
      <c r="K892" t="str">
        <v>North</v>
      </c>
      <c r="L892" t="str">
        <v>Startup</v>
      </c>
      <c r="M892">
        <f ca="1">VLOOKUP(combined!A:A,'Patient Demographics'!A:F,6,)</f>
        <v>45</v>
      </c>
      <c r="N892">
        <v>0</v>
      </c>
      <c r="O892" t="str">
        <v>Bachelor's Degree</v>
      </c>
    </row>
    <row r="893" spans="1:15">
      <c r="A893" s="2" t="s">
        <v>1097</v>
      </c>
      <c r="B893" t="str">
        <v>West Bengal</v>
      </c>
      <c r="C893" t="str">
        <f ca="1"/>
        <v>senior</v>
      </c>
      <c r="D893">
        <v>40000</v>
      </c>
      <c r="E893">
        <v>23.550006605892456</v>
      </c>
      <c r="F893" t="b">
        <v>0</v>
      </c>
      <c r="G893" t="str">
        <v>Appendicitis</v>
      </c>
      <c r="H893" t="b">
        <v>0</v>
      </c>
      <c r="I893" t="b">
        <v>0</v>
      </c>
      <c r="J893" t="s">
        <v>1679</v>
      </c>
      <c r="K893" t="str">
        <v>East</v>
      </c>
      <c r="L893" t="str">
        <v>None</v>
      </c>
      <c r="M893">
        <f ca="1">VLOOKUP(combined!A:A,'Patient Demographics'!A:F,6,)</f>
        <v>48</v>
      </c>
      <c r="N893">
        <v>0</v>
      </c>
      <c r="O893" t="str">
        <v>High School</v>
      </c>
    </row>
    <row r="894" spans="1:15">
      <c r="A894" s="2" t="s">
        <v>1099</v>
      </c>
      <c r="B894" t="str">
        <v>Tamil Nadu</v>
      </c>
      <c r="C894" t="str">
        <f ca="1"/>
        <v>Senior Adullt</v>
      </c>
      <c r="D894">
        <v>60000</v>
      </c>
      <c r="E894">
        <v>30.631534277226958</v>
      </c>
      <c r="F894" t="b">
        <v>1</v>
      </c>
      <c r="G894" t="str">
        <v>Diabetes</v>
      </c>
      <c r="H894" t="b">
        <v>0</v>
      </c>
      <c r="I894" t="b">
        <v>1</v>
      </c>
      <c r="J894" t="s">
        <v>1683</v>
      </c>
      <c r="K894" t="str">
        <v>South</v>
      </c>
      <c r="L894" t="str">
        <v>Private</v>
      </c>
      <c r="M894">
        <f ca="1">VLOOKUP(combined!A:A,'Patient Demographics'!A:F,6,)</f>
        <v>38</v>
      </c>
      <c r="N894">
        <v>0</v>
      </c>
      <c r="O894" t="str">
        <v>Bachelor's Degree</v>
      </c>
    </row>
    <row r="895" spans="1:15">
      <c r="A895" s="2" t="s">
        <v>1100</v>
      </c>
      <c r="B895" t="str">
        <v>Tamil Nadu</v>
      </c>
      <c r="C895" t="str">
        <f ca="1"/>
        <v>Senior Adullt</v>
      </c>
      <c r="D895">
        <v>18000</v>
      </c>
      <c r="E895">
        <v>20.231031435424818</v>
      </c>
      <c r="F895" t="b">
        <v>0</v>
      </c>
      <c r="G895" t="str">
        <v>Fractured Arm</v>
      </c>
      <c r="H895" t="b">
        <v>0</v>
      </c>
      <c r="I895" t="b">
        <v>0</v>
      </c>
      <c r="J895" t="s">
        <v>1685</v>
      </c>
      <c r="K895" t="str">
        <v>South</v>
      </c>
      <c r="L895" t="str">
        <v>Private</v>
      </c>
      <c r="M895">
        <f ca="1">VLOOKUP(combined!A:A,'Patient Demographics'!A:F,6,)</f>
        <v>38</v>
      </c>
      <c r="N895">
        <v>0</v>
      </c>
      <c r="O895" t="str">
        <v>Bachelor's Degree</v>
      </c>
    </row>
    <row r="896" spans="1:15">
      <c r="A896" s="2" t="s">
        <v>1101</v>
      </c>
      <c r="B896" t="str">
        <v>Tamil Nadu</v>
      </c>
      <c r="C896" t="str">
        <f ca="1"/>
        <v>senior</v>
      </c>
      <c r="D896">
        <v>24000</v>
      </c>
      <c r="E896">
        <v>29.975695382122602</v>
      </c>
      <c r="F896" t="b">
        <v>1</v>
      </c>
      <c r="G896" t="str">
        <v>Diabetes</v>
      </c>
      <c r="H896" t="b">
        <v>0</v>
      </c>
      <c r="I896" t="b">
        <v>1</v>
      </c>
      <c r="J896" t="s">
        <v>1696</v>
      </c>
      <c r="K896" t="str">
        <v>South</v>
      </c>
      <c r="L896" t="str">
        <v>Startup</v>
      </c>
      <c r="M896">
        <f ca="1">VLOOKUP(combined!A:A,'Patient Demographics'!A:F,6,)</f>
        <v>48</v>
      </c>
      <c r="N896">
        <v>0</v>
      </c>
      <c r="O896" t="str">
        <v>Post-graduate</v>
      </c>
    </row>
    <row r="897" spans="1:15">
      <c r="A897" s="2" t="s">
        <v>1102</v>
      </c>
      <c r="B897" t="str">
        <v>Uttar Pradesh</v>
      </c>
      <c r="C897" t="str">
        <f ca="1"/>
        <v>senior</v>
      </c>
      <c r="D897">
        <v>240000</v>
      </c>
      <c r="E897">
        <v>33.892370715311095</v>
      </c>
      <c r="F897" t="b">
        <v>1</v>
      </c>
      <c r="G897" t="str">
        <v>Fractured Arm</v>
      </c>
      <c r="H897" t="b">
        <v>0</v>
      </c>
      <c r="I897" t="b">
        <v>1</v>
      </c>
      <c r="J897" t="s">
        <v>1679</v>
      </c>
      <c r="K897" t="str">
        <v>North</v>
      </c>
      <c r="L897" t="str">
        <v>Public</v>
      </c>
      <c r="M897">
        <f ca="1">VLOOKUP(combined!A:A,'Patient Demographics'!A:F,6,)</f>
        <v>48</v>
      </c>
      <c r="N897">
        <v>0</v>
      </c>
      <c r="O897" t="str">
        <v>School</v>
      </c>
    </row>
    <row r="898" spans="1:15">
      <c r="A898" s="2" t="s">
        <v>1103</v>
      </c>
      <c r="B898" t="str">
        <v>Uttar Pradesh</v>
      </c>
      <c r="C898" t="str">
        <f ca="1"/>
        <v>Senior Adullt</v>
      </c>
      <c r="D898">
        <v>60000</v>
      </c>
      <c r="E898">
        <v>31.427154195011344</v>
      </c>
      <c r="F898" t="b">
        <v>1</v>
      </c>
      <c r="G898" t="str">
        <v>Allergic Reaction</v>
      </c>
      <c r="H898" t="b">
        <v>1</v>
      </c>
      <c r="I898" t="b">
        <v>1</v>
      </c>
      <c r="J898" t="s">
        <v>1797</v>
      </c>
      <c r="K898" t="str">
        <v>North</v>
      </c>
      <c r="L898" t="str">
        <v>Public</v>
      </c>
      <c r="M898">
        <f ca="1">VLOOKUP(combined!A:A,'Patient Demographics'!A:F,6,)</f>
        <v>45</v>
      </c>
      <c r="N898">
        <v>0</v>
      </c>
      <c r="O898" t="str">
        <v>School</v>
      </c>
    </row>
    <row r="899" spans="1:15">
      <c r="A899" s="2" t="s">
        <v>1104</v>
      </c>
      <c r="B899" t="str">
        <v>West Bengal</v>
      </c>
      <c r="C899" t="str">
        <f ca="1"/>
        <v>Super Adults</v>
      </c>
      <c r="D899">
        <v>90000</v>
      </c>
      <c r="E899">
        <v>23.309053069719038</v>
      </c>
      <c r="F899" t="b">
        <v>0</v>
      </c>
      <c r="G899" t="str">
        <v>Kidney Stones</v>
      </c>
      <c r="H899" t="b">
        <v>0</v>
      </c>
      <c r="I899" t="b">
        <v>0</v>
      </c>
      <c r="J899" t="s">
        <v>1685</v>
      </c>
      <c r="K899" t="str">
        <v>East</v>
      </c>
      <c r="L899" t="str">
        <v>Public</v>
      </c>
      <c r="M899">
        <f ca="1">VLOOKUP(combined!A:A,'Patient Demographics'!A:F,6,)</f>
        <v>68</v>
      </c>
      <c r="N899">
        <v>0</v>
      </c>
      <c r="O899" t="str">
        <v>Bachelor's Degree</v>
      </c>
    </row>
    <row r="900" spans="1:15">
      <c r="A900" s="2" t="s">
        <v>1105</v>
      </c>
      <c r="B900" t="str">
        <v>Kerala</v>
      </c>
      <c r="C900" t="str">
        <f ca="1"/>
        <v>Senior Adullt</v>
      </c>
      <c r="D900">
        <v>800</v>
      </c>
      <c r="E900">
        <v>22.826244737988098</v>
      </c>
      <c r="F900" t="b">
        <v>0</v>
      </c>
      <c r="G900" t="str">
        <v>Diabetes</v>
      </c>
      <c r="H900" t="b">
        <v>0</v>
      </c>
      <c r="I900" t="b">
        <v>0</v>
      </c>
      <c r="J900" t="s">
        <v>1683</v>
      </c>
      <c r="K900" t="str">
        <v>South</v>
      </c>
      <c r="L900" t="str">
        <v>Public</v>
      </c>
      <c r="M900">
        <f ca="1">VLOOKUP(combined!A:A,'Patient Demographics'!A:F,6,)</f>
        <v>45</v>
      </c>
      <c r="N900">
        <v>0</v>
      </c>
      <c r="O900" t="str">
        <v>Master's Degree</v>
      </c>
    </row>
    <row r="901" spans="1:15">
      <c r="A901" s="2" t="s">
        <v>1106</v>
      </c>
      <c r="B901" t="str">
        <v>Gujarat</v>
      </c>
      <c r="C901" t="str">
        <f ca="1"/>
        <v>senior</v>
      </c>
      <c r="D901">
        <v>90000</v>
      </c>
      <c r="E901">
        <v>20.615456580574026</v>
      </c>
      <c r="F901" t="b">
        <v>0</v>
      </c>
      <c r="G901" t="str">
        <v>Allergic Reaction</v>
      </c>
      <c r="H901" t="b">
        <v>0</v>
      </c>
      <c r="I901" t="b">
        <v>0</v>
      </c>
      <c r="J901" t="s">
        <v>1797</v>
      </c>
      <c r="K901" t="str">
        <v>West</v>
      </c>
      <c r="L901" t="str">
        <v>Public</v>
      </c>
      <c r="M901">
        <f ca="1">VLOOKUP(combined!A:A,'Patient Demographics'!A:F,6,)</f>
        <v>48</v>
      </c>
      <c r="N901">
        <v>0</v>
      </c>
      <c r="O901" t="str">
        <v>Master's Degree</v>
      </c>
    </row>
    <row r="902" spans="1:15">
      <c r="A902" s="2" t="s">
        <v>1107</v>
      </c>
      <c r="B902" t="str">
        <v>West Bengal</v>
      </c>
      <c r="C902" t="str">
        <f ca="1"/>
        <v>Young Adults</v>
      </c>
      <c r="D902">
        <v>100</v>
      </c>
      <c r="E902">
        <v>21.328124999999996</v>
      </c>
      <c r="F902" t="b">
        <v>0</v>
      </c>
      <c r="G902" t="str">
        <v>Allergic Reaction</v>
      </c>
      <c r="H902" t="b">
        <v>0</v>
      </c>
      <c r="I902" t="b">
        <v>0</v>
      </c>
      <c r="J902" t="s">
        <v>1696</v>
      </c>
      <c r="K902" t="str">
        <v>East</v>
      </c>
      <c r="L902" t="str">
        <v>Public</v>
      </c>
      <c r="M902">
        <f ca="1">VLOOKUP(combined!A:A,'Patient Demographics'!A:F,6,)</f>
        <v>28</v>
      </c>
      <c r="N902">
        <v>0</v>
      </c>
      <c r="O902" t="str">
        <v>Bachelor's Degree</v>
      </c>
    </row>
    <row r="903" spans="1:15">
      <c r="A903" s="2" t="s">
        <v>1108</v>
      </c>
      <c r="B903" t="str">
        <v>Uttar Pradesh</v>
      </c>
      <c r="C903" t="str">
        <f ca="1"/>
        <v>Senior Adullt</v>
      </c>
      <c r="D903">
        <v>32000</v>
      </c>
      <c r="E903">
        <v>28.312426186600273</v>
      </c>
      <c r="F903" t="b">
        <v>1</v>
      </c>
      <c r="G903" t="str">
        <v>Heart Disease</v>
      </c>
      <c r="H903" t="b">
        <v>1</v>
      </c>
      <c r="I903" t="b">
        <v>0</v>
      </c>
      <c r="J903" t="s">
        <v>1700</v>
      </c>
      <c r="K903" t="str">
        <v>North</v>
      </c>
      <c r="L903" t="str">
        <v>Public</v>
      </c>
      <c r="M903">
        <f ca="1">VLOOKUP(combined!A:A,'Patient Demographics'!A:F,6,)</f>
        <v>38</v>
      </c>
      <c r="N903">
        <v>0</v>
      </c>
      <c r="O903" t="str">
        <v>School</v>
      </c>
    </row>
    <row r="904" spans="1:15">
      <c r="A904" s="2" t="s">
        <v>1109</v>
      </c>
      <c r="B904" t="str">
        <v>Gujarat</v>
      </c>
      <c r="C904" t="str">
        <f ca="1"/>
        <v>Senior Adullt</v>
      </c>
      <c r="D904">
        <v>21000</v>
      </c>
      <c r="E904">
        <v>25.186213861886124</v>
      </c>
      <c r="F904" t="b">
        <v>0</v>
      </c>
      <c r="G904" t="str">
        <v>Osteoarthritis</v>
      </c>
      <c r="H904" t="b">
        <v>0</v>
      </c>
      <c r="I904" t="b">
        <v>0</v>
      </c>
      <c r="J904" t="s">
        <v>1696</v>
      </c>
      <c r="K904" t="str">
        <v>West</v>
      </c>
      <c r="L904" t="str">
        <v>Private</v>
      </c>
      <c r="M904">
        <f ca="1">VLOOKUP(combined!A:A,'Patient Demographics'!A:F,6,)</f>
        <v>45</v>
      </c>
      <c r="N904">
        <v>0</v>
      </c>
      <c r="O904" t="str">
        <v>PhD</v>
      </c>
    </row>
    <row r="905" spans="1:15">
      <c r="A905" s="2" t="s">
        <v>1111</v>
      </c>
      <c r="B905" t="str">
        <v>Punjab</v>
      </c>
      <c r="C905" t="str">
        <f ca="1"/>
        <v>senior</v>
      </c>
      <c r="D905">
        <v>60000</v>
      </c>
      <c r="E905">
        <v>22.442607897153355</v>
      </c>
      <c r="F905" t="b">
        <v>0</v>
      </c>
      <c r="G905" t="str">
        <v>Childbirth</v>
      </c>
      <c r="H905" t="b">
        <v>0</v>
      </c>
      <c r="I905" t="b">
        <v>0</v>
      </c>
      <c r="J905" t="s">
        <v>1700</v>
      </c>
      <c r="K905" t="str">
        <v>North</v>
      </c>
      <c r="L905" t="str">
        <v>Public</v>
      </c>
      <c r="M905">
        <f ca="1">VLOOKUP(combined!A:A,'Patient Demographics'!A:F,6,)</f>
        <v>53</v>
      </c>
      <c r="N905">
        <v>0</v>
      </c>
      <c r="O905" t="str">
        <v>Master's Degree</v>
      </c>
    </row>
    <row r="906" spans="1:15">
      <c r="A906" s="2" t="s">
        <v>1112</v>
      </c>
      <c r="B906" t="str">
        <v>Punjab</v>
      </c>
      <c r="C906" t="str">
        <f ca="1"/>
        <v>senior</v>
      </c>
      <c r="D906">
        <v>18000</v>
      </c>
      <c r="E906">
        <v>31.816893424036284</v>
      </c>
      <c r="F906" t="b">
        <v>1</v>
      </c>
      <c r="G906" t="str">
        <v>Hypertension</v>
      </c>
      <c r="H906" t="b">
        <v>0</v>
      </c>
      <c r="I906" t="b">
        <v>1</v>
      </c>
      <c r="J906" t="s">
        <v>1797</v>
      </c>
      <c r="K906" t="str">
        <v>North</v>
      </c>
      <c r="L906" t="str">
        <v>Public</v>
      </c>
      <c r="M906">
        <f ca="1">VLOOKUP(combined!A:A,'Patient Demographics'!A:F,6,)</f>
        <v>53</v>
      </c>
      <c r="N906">
        <v>0</v>
      </c>
      <c r="O906" t="str">
        <v>Master's Degree</v>
      </c>
    </row>
    <row r="907" spans="1:15">
      <c r="A907" s="2" t="s">
        <v>1113</v>
      </c>
      <c r="B907" t="str">
        <v>Karnataka</v>
      </c>
      <c r="C907" t="str">
        <f ca="1"/>
        <v>Senior Adullt</v>
      </c>
      <c r="D907">
        <v>21000</v>
      </c>
      <c r="E907">
        <v>25.643956713915557</v>
      </c>
      <c r="F907" t="b">
        <v>0</v>
      </c>
      <c r="G907" t="str">
        <v>Diabetes</v>
      </c>
      <c r="H907" t="b">
        <v>0</v>
      </c>
      <c r="I907" t="b">
        <v>0</v>
      </c>
      <c r="J907" t="s">
        <v>1679</v>
      </c>
      <c r="K907" t="str">
        <v>South</v>
      </c>
      <c r="L907" t="str">
        <v>Public</v>
      </c>
      <c r="M907">
        <f ca="1">VLOOKUP(combined!A:A,'Patient Demographics'!A:F,6,)</f>
        <v>38</v>
      </c>
      <c r="N907">
        <v>0</v>
      </c>
      <c r="O907" t="str">
        <v>Bachelor's Degree</v>
      </c>
    </row>
    <row r="908" spans="1:15">
      <c r="A908" s="2" t="s">
        <v>1114</v>
      </c>
      <c r="B908" t="str">
        <v>West Bengal</v>
      </c>
      <c r="C908" t="str">
        <f ca="1"/>
        <v>senior</v>
      </c>
      <c r="D908">
        <v>45000</v>
      </c>
      <c r="E908">
        <v>22.800113594872002</v>
      </c>
      <c r="F908" t="b">
        <v>0</v>
      </c>
      <c r="G908" t="str">
        <v>Appendicitis</v>
      </c>
      <c r="H908" t="b">
        <v>0</v>
      </c>
      <c r="I908" t="b">
        <v>0</v>
      </c>
      <c r="J908" t="s">
        <v>1685</v>
      </c>
      <c r="K908" t="str">
        <v>East</v>
      </c>
      <c r="L908" t="str">
        <v>Public</v>
      </c>
      <c r="M908">
        <f ca="1">VLOOKUP(combined!A:A,'Patient Demographics'!A:F,6,)</f>
        <v>53</v>
      </c>
      <c r="N908">
        <v>0</v>
      </c>
      <c r="O908" t="str">
        <v>Master's Degree</v>
      </c>
    </row>
    <row r="909" spans="1:15">
      <c r="A909" s="2" t="s">
        <v>1115</v>
      </c>
      <c r="B909" t="str">
        <v>West Bengal</v>
      </c>
      <c r="C909" t="str">
        <f ca="1"/>
        <v>Super Adults</v>
      </c>
      <c r="D909">
        <v>800</v>
      </c>
      <c r="E909">
        <v>20.613131003026183</v>
      </c>
      <c r="F909" t="b">
        <v>0</v>
      </c>
      <c r="G909" t="str">
        <v>Appendicitis</v>
      </c>
      <c r="H909" t="b">
        <v>0</v>
      </c>
      <c r="I909" t="b">
        <v>0</v>
      </c>
      <c r="J909" t="s">
        <v>1797</v>
      </c>
      <c r="K909" t="str">
        <v>East</v>
      </c>
      <c r="L909" t="str">
        <v>Public</v>
      </c>
      <c r="M909">
        <f ca="1">VLOOKUP(combined!A:A,'Patient Demographics'!A:F,6,)</f>
        <v>68</v>
      </c>
      <c r="N909">
        <v>0</v>
      </c>
      <c r="O909" t="str">
        <v>Bachelor's Degree</v>
      </c>
    </row>
    <row r="910" spans="1:15">
      <c r="A910" s="2" t="s">
        <v>1116</v>
      </c>
      <c r="B910" t="str">
        <v>Uttar Pradesh</v>
      </c>
      <c r="C910" t="str">
        <f ca="1"/>
        <v>senior</v>
      </c>
      <c r="D910">
        <v>90000</v>
      </c>
      <c r="E910">
        <v>33.779945871896821</v>
      </c>
      <c r="F910" t="b">
        <v>1</v>
      </c>
      <c r="G910" t="str">
        <v>Childbirth</v>
      </c>
      <c r="H910" t="b">
        <v>1</v>
      </c>
      <c r="I910" t="b">
        <v>0</v>
      </c>
      <c r="J910" t="s">
        <v>1683</v>
      </c>
      <c r="K910" t="str">
        <v>North</v>
      </c>
      <c r="L910" t="str">
        <v>Startup</v>
      </c>
      <c r="M910">
        <f ca="1">VLOOKUP(combined!A:A,'Patient Demographics'!A:F,6,)</f>
        <v>46</v>
      </c>
      <c r="N910">
        <v>0</v>
      </c>
      <c r="O910" t="str">
        <v>Bachelor's Degree</v>
      </c>
    </row>
    <row r="911" spans="1:15">
      <c r="A911" s="2" t="s">
        <v>1117</v>
      </c>
      <c r="B911" t="str">
        <v>Kerala</v>
      </c>
      <c r="C911" t="str">
        <f ca="1"/>
        <v>Young Adults</v>
      </c>
      <c r="D911">
        <v>240000</v>
      </c>
      <c r="E911">
        <v>35.005668934240369</v>
      </c>
      <c r="F911" t="b">
        <v>1</v>
      </c>
      <c r="G911" t="str">
        <v>Kidney Stones</v>
      </c>
      <c r="H911" t="b">
        <v>0</v>
      </c>
      <c r="I911" t="b">
        <v>1</v>
      </c>
      <c r="J911" t="s">
        <v>1685</v>
      </c>
      <c r="K911" t="str">
        <v>South</v>
      </c>
      <c r="L911" t="str">
        <v>Public</v>
      </c>
      <c r="M911">
        <f ca="1">VLOOKUP(combined!A:A,'Patient Demographics'!A:F,6,)</f>
        <v>28</v>
      </c>
      <c r="N911">
        <v>0</v>
      </c>
      <c r="O911" t="str">
        <v>School</v>
      </c>
    </row>
    <row r="912" spans="1:15">
      <c r="A912" s="2" t="s">
        <v>1118</v>
      </c>
      <c r="B912" t="str">
        <v>Kerala</v>
      </c>
      <c r="C912" t="str">
        <f ca="1"/>
        <v>Young Adults</v>
      </c>
      <c r="D912">
        <v>24000</v>
      </c>
      <c r="E912">
        <v>30.62283737024222</v>
      </c>
      <c r="F912" t="b">
        <v>1</v>
      </c>
      <c r="G912" t="str">
        <v>Kidney Stones</v>
      </c>
      <c r="H912" t="b">
        <v>1</v>
      </c>
      <c r="I912" t="b">
        <v>0</v>
      </c>
      <c r="J912" t="s">
        <v>1685</v>
      </c>
      <c r="K912" t="str">
        <v>South</v>
      </c>
      <c r="L912" t="str">
        <v>Private</v>
      </c>
      <c r="M912">
        <f ca="1">VLOOKUP(combined!A:A,'Patient Demographics'!A:F,6,)</f>
        <v>33</v>
      </c>
      <c r="N912">
        <v>0</v>
      </c>
      <c r="O912" t="str">
        <v>Bachelor's Degree</v>
      </c>
    </row>
    <row r="913" spans="1:15">
      <c r="A913" s="2" t="s">
        <v>1119</v>
      </c>
      <c r="B913" t="str">
        <v>West Bengal</v>
      </c>
      <c r="C913" t="str">
        <f ca="1"/>
        <v>senior</v>
      </c>
      <c r="D913">
        <v>200000</v>
      </c>
      <c r="E913">
        <v>23.764921946740131</v>
      </c>
      <c r="F913" t="b">
        <v>0</v>
      </c>
      <c r="G913" t="str">
        <v>Kidney Stones</v>
      </c>
      <c r="H913" t="b">
        <v>0</v>
      </c>
      <c r="I913" t="b">
        <v>0</v>
      </c>
      <c r="J913" t="s">
        <v>1696</v>
      </c>
      <c r="K913" t="str">
        <v>East</v>
      </c>
      <c r="L913" t="str">
        <v>Public</v>
      </c>
      <c r="M913">
        <f ca="1">VLOOKUP(combined!A:A,'Patient Demographics'!A:F,6,)</f>
        <v>53</v>
      </c>
      <c r="N913">
        <v>0</v>
      </c>
      <c r="O913" t="str">
        <v>Bachelor's Degree</v>
      </c>
    </row>
    <row r="914" spans="1:15">
      <c r="A914" s="2" t="s">
        <v>1120</v>
      </c>
      <c r="B914" t="str">
        <v>Gujarat</v>
      </c>
      <c r="C914" t="str">
        <f ca="1"/>
        <v>senior</v>
      </c>
      <c r="D914">
        <v>200000</v>
      </c>
      <c r="E914">
        <v>21.860827664399096</v>
      </c>
      <c r="F914" t="b">
        <v>0</v>
      </c>
      <c r="G914" t="str">
        <v>Diabetes</v>
      </c>
      <c r="H914" t="b">
        <v>0</v>
      </c>
      <c r="I914" t="b">
        <v>0</v>
      </c>
      <c r="J914" t="s">
        <v>1696</v>
      </c>
      <c r="K914" t="str">
        <v>West</v>
      </c>
      <c r="L914" t="str">
        <v>Public</v>
      </c>
      <c r="M914">
        <f ca="1">VLOOKUP(combined!A:A,'Patient Demographics'!A:F,6,)</f>
        <v>48</v>
      </c>
      <c r="N914">
        <v>0</v>
      </c>
      <c r="O914" t="str">
        <v>Bachelor's Degree</v>
      </c>
    </row>
    <row r="915" spans="1:15">
      <c r="A915" s="2" t="s">
        <v>1121</v>
      </c>
      <c r="B915" t="str">
        <v>Punjab</v>
      </c>
      <c r="C915" t="str">
        <f ca="1"/>
        <v>Young Adults</v>
      </c>
      <c r="D915">
        <v>800</v>
      </c>
      <c r="E915">
        <v>26.237671167289093</v>
      </c>
      <c r="F915" t="b">
        <v>0</v>
      </c>
      <c r="G915" t="str">
        <v>Appendicitis</v>
      </c>
      <c r="H915" t="b">
        <v>0</v>
      </c>
      <c r="I915" t="b">
        <v>0</v>
      </c>
      <c r="J915" t="s">
        <v>1797</v>
      </c>
      <c r="K915" t="str">
        <v>North</v>
      </c>
      <c r="L915" t="str">
        <v>Startup</v>
      </c>
      <c r="M915">
        <f ca="1">VLOOKUP(combined!A:A,'Patient Demographics'!A:F,6,)</f>
        <v>33</v>
      </c>
      <c r="N915">
        <v>0</v>
      </c>
      <c r="O915" t="str">
        <v>Bachelor's Degree</v>
      </c>
    </row>
    <row r="916" spans="1:15">
      <c r="A916" s="2" t="s">
        <v>1122</v>
      </c>
      <c r="B916" t="str">
        <v>Uttar Pradesh</v>
      </c>
      <c r="C916" t="str">
        <f ca="1"/>
        <v>senior</v>
      </c>
      <c r="D916">
        <v>21000</v>
      </c>
      <c r="E916">
        <v>34.057142857142857</v>
      </c>
      <c r="F916" t="b">
        <v>1</v>
      </c>
      <c r="G916" t="str">
        <v>Respiratory Infection</v>
      </c>
      <c r="H916" t="b">
        <v>1</v>
      </c>
      <c r="I916" t="b">
        <v>0</v>
      </c>
      <c r="J916" t="s">
        <v>1700</v>
      </c>
      <c r="K916" t="str">
        <v>North</v>
      </c>
      <c r="L916" t="str">
        <v>Public</v>
      </c>
      <c r="M916">
        <f ca="1">VLOOKUP(combined!A:A,'Patient Demographics'!A:F,6,)</f>
        <v>48</v>
      </c>
      <c r="N916">
        <v>0</v>
      </c>
      <c r="O916" t="str">
        <v>Post-graduate</v>
      </c>
    </row>
    <row r="917" spans="1:15">
      <c r="A917" s="2" t="s">
        <v>1123</v>
      </c>
      <c r="B917" t="str">
        <v>Karnataka</v>
      </c>
      <c r="C917" t="str">
        <f ca="1"/>
        <v>senior</v>
      </c>
      <c r="D917">
        <v>30000</v>
      </c>
      <c r="E917">
        <v>32.851454293628812</v>
      </c>
      <c r="F917" t="b">
        <v>1</v>
      </c>
      <c r="G917" t="str">
        <v>Fractured Arm</v>
      </c>
      <c r="H917" t="b">
        <v>1</v>
      </c>
      <c r="I917" t="b">
        <v>1</v>
      </c>
      <c r="J917" t="s">
        <v>1700</v>
      </c>
      <c r="K917" t="str">
        <v>South</v>
      </c>
      <c r="L917" t="str">
        <v>None</v>
      </c>
      <c r="M917">
        <f ca="1">VLOOKUP(combined!A:A,'Patient Demographics'!A:F,6,)</f>
        <v>53</v>
      </c>
      <c r="N917">
        <v>0</v>
      </c>
      <c r="O917" t="str">
        <v>High School</v>
      </c>
    </row>
    <row r="918" spans="1:15">
      <c r="A918" s="2" t="s">
        <v>1124</v>
      </c>
      <c r="B918" t="str">
        <v>Tamil Nadu</v>
      </c>
      <c r="C918" t="str">
        <f ca="1"/>
        <v>Super Adults</v>
      </c>
      <c r="D918">
        <v>800</v>
      </c>
      <c r="E918">
        <v>31.766344235763487</v>
      </c>
      <c r="F918" t="b">
        <v>1</v>
      </c>
      <c r="G918" t="str">
        <v>Heart Attack</v>
      </c>
      <c r="H918" t="b">
        <v>1</v>
      </c>
      <c r="I918" t="b">
        <v>0</v>
      </c>
      <c r="J918" t="s">
        <v>1700</v>
      </c>
      <c r="K918" t="str">
        <v>South</v>
      </c>
      <c r="L918" t="str">
        <v>Private</v>
      </c>
      <c r="M918">
        <f ca="1">VLOOKUP(combined!A:A,'Patient Demographics'!A:F,6,)</f>
        <v>68</v>
      </c>
      <c r="N918">
        <v>0</v>
      </c>
      <c r="O918" t="str">
        <v>Post-graduate</v>
      </c>
    </row>
    <row r="919" spans="1:15">
      <c r="A919" s="2" t="s">
        <v>1125</v>
      </c>
      <c r="B919" t="str">
        <v>Karnataka</v>
      </c>
      <c r="C919" t="str">
        <f ca="1"/>
        <v>senior</v>
      </c>
      <c r="D919">
        <v>240000</v>
      </c>
      <c r="E919">
        <v>32.914791696908118</v>
      </c>
      <c r="F919" t="b">
        <v>1</v>
      </c>
      <c r="G919" t="str">
        <v>Heart Disease</v>
      </c>
      <c r="H919" t="b">
        <v>1</v>
      </c>
      <c r="I919" t="b">
        <v>0</v>
      </c>
      <c r="J919" t="s">
        <v>1683</v>
      </c>
      <c r="K919" t="str">
        <v>South</v>
      </c>
      <c r="L919" t="str">
        <v>Startup</v>
      </c>
      <c r="M919">
        <f ca="1">VLOOKUP(combined!A:A,'Patient Demographics'!A:F,6,)</f>
        <v>53</v>
      </c>
      <c r="N919">
        <v>0</v>
      </c>
      <c r="O919" t="str">
        <v>Master's Degree</v>
      </c>
    </row>
    <row r="920" spans="1:15">
      <c r="A920" s="2" t="s">
        <v>1126</v>
      </c>
      <c r="B920" t="str">
        <v>West Bengal</v>
      </c>
      <c r="C920" t="str">
        <f ca="1"/>
        <v>Senior Adullt</v>
      </c>
      <c r="D920">
        <v>18000</v>
      </c>
      <c r="E920">
        <v>33.794992477142081</v>
      </c>
      <c r="F920" t="b">
        <v>1</v>
      </c>
      <c r="G920" t="str">
        <v>Appendicitis</v>
      </c>
      <c r="H920" t="b">
        <v>1</v>
      </c>
      <c r="I920" t="b">
        <v>0</v>
      </c>
      <c r="J920" t="s">
        <v>1797</v>
      </c>
      <c r="K920" t="str">
        <v>East</v>
      </c>
      <c r="L920" t="str">
        <v>Private</v>
      </c>
      <c r="M920">
        <f ca="1">VLOOKUP(combined!A:A,'Patient Demographics'!A:F,6,)</f>
        <v>38</v>
      </c>
      <c r="N920">
        <v>0</v>
      </c>
      <c r="O920" t="str">
        <v>Master's Degree</v>
      </c>
    </row>
    <row r="921" spans="1:15">
      <c r="A921" s="2" t="s">
        <v>1127</v>
      </c>
      <c r="B921" t="str">
        <v>West Bengal</v>
      </c>
      <c r="C921" t="str">
        <f ca="1"/>
        <v>Senior Adullt</v>
      </c>
      <c r="D921">
        <v>30000</v>
      </c>
      <c r="E921">
        <v>20.855868036776638</v>
      </c>
      <c r="F921" t="b">
        <v>0</v>
      </c>
      <c r="G921" t="str">
        <v>Kidney Stones</v>
      </c>
      <c r="H921" t="b">
        <v>0</v>
      </c>
      <c r="I921" t="b">
        <v>0</v>
      </c>
      <c r="J921" t="s">
        <v>1679</v>
      </c>
      <c r="K921" t="str">
        <v>East</v>
      </c>
      <c r="L921" t="str">
        <v>Private</v>
      </c>
      <c r="M921">
        <f ca="1">VLOOKUP(combined!A:A,'Patient Demographics'!A:F,6,)</f>
        <v>38</v>
      </c>
      <c r="N921">
        <v>0</v>
      </c>
      <c r="O921" t="str">
        <v>Master's Degree</v>
      </c>
    </row>
    <row r="922" spans="1:15">
      <c r="A922" s="2" t="s">
        <v>1128</v>
      </c>
      <c r="B922" t="str">
        <v>Karnataka</v>
      </c>
      <c r="C922" t="str">
        <f ca="1"/>
        <v>Young Adults</v>
      </c>
      <c r="D922">
        <v>21000</v>
      </c>
      <c r="E922">
        <v>26.262153763907911</v>
      </c>
      <c r="F922" t="b">
        <v>0</v>
      </c>
      <c r="G922" t="str">
        <v>Fractured Leg</v>
      </c>
      <c r="H922" t="b">
        <v>0</v>
      </c>
      <c r="I922" t="b">
        <v>0</v>
      </c>
      <c r="J922" t="s">
        <v>1797</v>
      </c>
      <c r="K922" t="str">
        <v>South</v>
      </c>
      <c r="L922" t="str">
        <v>Private</v>
      </c>
      <c r="M922">
        <f ca="1">VLOOKUP(combined!A:A,'Patient Demographics'!A:F,6,)</f>
        <v>33</v>
      </c>
      <c r="N922">
        <v>0</v>
      </c>
      <c r="O922" t="str">
        <v>Master's Degree</v>
      </c>
    </row>
    <row r="923" spans="1:15">
      <c r="A923" s="2" t="s">
        <v>1129</v>
      </c>
      <c r="B923" t="str">
        <v>Kerala</v>
      </c>
      <c r="C923" t="str">
        <f ca="1"/>
        <v>senior</v>
      </c>
      <c r="D923">
        <v>30000</v>
      </c>
      <c r="E923">
        <v>28.158817253467458</v>
      </c>
      <c r="F923" t="b">
        <v>1</v>
      </c>
      <c r="G923" t="str">
        <v>Fractured Leg</v>
      </c>
      <c r="H923" t="b">
        <v>1</v>
      </c>
      <c r="I923" t="b">
        <v>0</v>
      </c>
      <c r="J923" t="s">
        <v>1696</v>
      </c>
      <c r="K923" t="str">
        <v>South</v>
      </c>
      <c r="L923" t="str">
        <v>Public</v>
      </c>
      <c r="M923">
        <f ca="1">VLOOKUP(combined!A:A,'Patient Demographics'!A:F,6,)</f>
        <v>50</v>
      </c>
      <c r="N923">
        <v>0</v>
      </c>
      <c r="O923" t="str">
        <v>Bachelor's Degree</v>
      </c>
    </row>
    <row r="924" spans="1:15">
      <c r="A924" s="2" t="s">
        <v>1130</v>
      </c>
      <c r="B924" t="str">
        <v>Tamil Nadu</v>
      </c>
      <c r="C924" t="str">
        <f ca="1"/>
        <v>Senior Adullt</v>
      </c>
      <c r="D924">
        <v>100</v>
      </c>
      <c r="E924">
        <v>32.596371882086174</v>
      </c>
      <c r="F924" t="b">
        <v>1</v>
      </c>
      <c r="G924" t="str">
        <v>Allergic Reaction</v>
      </c>
      <c r="H924" t="b">
        <v>0</v>
      </c>
      <c r="I924" t="b">
        <v>1</v>
      </c>
      <c r="J924" t="s">
        <v>1679</v>
      </c>
      <c r="K924" t="str">
        <v>South</v>
      </c>
      <c r="L924" t="str">
        <v>Public</v>
      </c>
      <c r="M924">
        <f ca="1">VLOOKUP(combined!A:A,'Patient Demographics'!A:F,6,)</f>
        <v>42</v>
      </c>
      <c r="N924">
        <v>0</v>
      </c>
      <c r="O924" t="str">
        <v>Bachelor's Degree</v>
      </c>
    </row>
    <row r="925" spans="1:15">
      <c r="A925" s="2" t="s">
        <v>1131</v>
      </c>
      <c r="B925" t="str">
        <v>Gujarat</v>
      </c>
      <c r="C925" t="str">
        <f ca="1"/>
        <v>senior</v>
      </c>
      <c r="D925">
        <v>30000</v>
      </c>
      <c r="E925">
        <v>31.412244897959184</v>
      </c>
      <c r="F925" t="b">
        <v>1</v>
      </c>
      <c r="G925" t="str">
        <v>Appendicitis</v>
      </c>
      <c r="H925" t="b">
        <v>0</v>
      </c>
      <c r="I925" t="b">
        <v>1</v>
      </c>
      <c r="J925" t="s">
        <v>1685</v>
      </c>
      <c r="K925" t="str">
        <v>West</v>
      </c>
      <c r="L925" t="str">
        <v>Startup</v>
      </c>
      <c r="M925">
        <f ca="1">VLOOKUP(combined!A:A,'Patient Demographics'!A:F,6,)</f>
        <v>48</v>
      </c>
      <c r="N925">
        <v>0</v>
      </c>
      <c r="O925" t="str">
        <v>Master's Degree</v>
      </c>
    </row>
    <row r="926" spans="1:15">
      <c r="A926" s="2" t="s">
        <v>1132</v>
      </c>
      <c r="B926" t="str">
        <v>Maharashtra</v>
      </c>
      <c r="C926" t="str">
        <f ca="1"/>
        <v>senior</v>
      </c>
      <c r="D926">
        <v>12000</v>
      </c>
      <c r="E926">
        <v>26.233580488539278</v>
      </c>
      <c r="F926" t="b">
        <v>0</v>
      </c>
      <c r="G926" t="str">
        <v>Diabetes</v>
      </c>
      <c r="H926" t="b">
        <v>0</v>
      </c>
      <c r="I926" t="b">
        <v>0</v>
      </c>
      <c r="J926" t="s">
        <v>1685</v>
      </c>
      <c r="K926" t="str">
        <v>West</v>
      </c>
      <c r="L926" t="str">
        <v>Public</v>
      </c>
      <c r="M926">
        <f ca="1">VLOOKUP(combined!A:A,'Patient Demographics'!A:F,6,)</f>
        <v>60</v>
      </c>
      <c r="N926">
        <v>0</v>
      </c>
      <c r="O926" t="str">
        <v>Post-graduate</v>
      </c>
    </row>
    <row r="927" spans="1:15">
      <c r="A927" s="2" t="s">
        <v>1134</v>
      </c>
      <c r="B927" t="str">
        <v>Kerala</v>
      </c>
      <c r="C927" t="str">
        <f ca="1"/>
        <v>Senior Adullt</v>
      </c>
      <c r="D927">
        <v>30000</v>
      </c>
      <c r="E927">
        <v>28.994101307699513</v>
      </c>
      <c r="F927" t="b">
        <v>1</v>
      </c>
      <c r="G927" t="str">
        <v>Hypertension</v>
      </c>
      <c r="H927" t="b">
        <v>1</v>
      </c>
      <c r="I927" t="b">
        <v>1</v>
      </c>
      <c r="J927" t="s">
        <v>1797</v>
      </c>
      <c r="K927" t="str">
        <v>South</v>
      </c>
      <c r="L927" t="str">
        <v>Public</v>
      </c>
      <c r="M927">
        <f ca="1">VLOOKUP(combined!A:A,'Patient Demographics'!A:F,6,)</f>
        <v>45</v>
      </c>
      <c r="N927">
        <v>0</v>
      </c>
      <c r="O927" t="str">
        <v>Post-graduate</v>
      </c>
    </row>
    <row r="928" spans="1:15">
      <c r="A928" s="2" t="s">
        <v>1135</v>
      </c>
      <c r="B928" t="str">
        <v>Karnataka</v>
      </c>
      <c r="C928" t="str">
        <f ca="1"/>
        <v>senior</v>
      </c>
      <c r="D928">
        <v>30000</v>
      </c>
      <c r="E928">
        <v>31.467221644120702</v>
      </c>
      <c r="F928" t="b">
        <v>1</v>
      </c>
      <c r="G928" t="str">
        <v>Heart Attack</v>
      </c>
      <c r="H928" t="b">
        <v>1</v>
      </c>
      <c r="I928" t="b">
        <v>0</v>
      </c>
      <c r="J928" t="s">
        <v>1685</v>
      </c>
      <c r="K928" t="str">
        <v>South</v>
      </c>
      <c r="L928" t="str">
        <v>Startup</v>
      </c>
      <c r="M928">
        <f ca="1">VLOOKUP(combined!A:A,'Patient Demographics'!A:F,6,)</f>
        <v>53</v>
      </c>
      <c r="N928">
        <v>0</v>
      </c>
      <c r="O928" t="str">
        <v>Master's Degree</v>
      </c>
    </row>
    <row r="929" spans="1:15">
      <c r="A929" s="2" t="s">
        <v>1136</v>
      </c>
      <c r="B929" t="str">
        <v>West Bengal</v>
      </c>
      <c r="C929" t="str">
        <f ca="1"/>
        <v>senior</v>
      </c>
      <c r="D929">
        <v>21000</v>
      </c>
      <c r="E929">
        <v>34.570312499999993</v>
      </c>
      <c r="F929" t="b">
        <v>1</v>
      </c>
      <c r="G929" t="str">
        <v>Diabetes</v>
      </c>
      <c r="H929" t="b">
        <v>1</v>
      </c>
      <c r="I929" t="b">
        <v>0</v>
      </c>
      <c r="J929" t="s">
        <v>1685</v>
      </c>
      <c r="K929" t="str">
        <v>East</v>
      </c>
      <c r="L929" t="str">
        <v>Startup</v>
      </c>
      <c r="M929">
        <f ca="1">VLOOKUP(combined!A:A,'Patient Demographics'!A:F,6,)</f>
        <v>62</v>
      </c>
      <c r="N929">
        <v>0</v>
      </c>
      <c r="O929" t="str">
        <v>Bachelor's Degree</v>
      </c>
    </row>
    <row r="930" spans="1:15">
      <c r="A930" s="2" t="s">
        <v>1137</v>
      </c>
      <c r="B930" t="str">
        <v>Kerala</v>
      </c>
      <c r="C930" t="str">
        <f ca="1"/>
        <v>senior</v>
      </c>
      <c r="D930">
        <v>18000</v>
      </c>
      <c r="E930">
        <v>28.461797942317425</v>
      </c>
      <c r="F930" t="b">
        <v>1</v>
      </c>
      <c r="G930" t="str">
        <v>Childbirth</v>
      </c>
      <c r="H930" t="b">
        <v>0</v>
      </c>
      <c r="I930" t="b">
        <v>1</v>
      </c>
      <c r="J930" t="s">
        <v>1683</v>
      </c>
      <c r="K930" t="str">
        <v>South</v>
      </c>
      <c r="L930" t="str">
        <v>Public</v>
      </c>
      <c r="M930">
        <f ca="1">VLOOKUP(combined!A:A,'Patient Demographics'!A:F,6,)</f>
        <v>53</v>
      </c>
      <c r="N930">
        <v>0</v>
      </c>
      <c r="O930" t="str">
        <v>Master's Degree</v>
      </c>
    </row>
    <row r="931" spans="1:15">
      <c r="A931" s="2" t="s">
        <v>1138</v>
      </c>
      <c r="B931" t="str">
        <v>Kerala</v>
      </c>
      <c r="C931" t="str">
        <f ca="1"/>
        <v>senior</v>
      </c>
      <c r="D931">
        <v>800</v>
      </c>
      <c r="E931">
        <v>33.127834467120188</v>
      </c>
      <c r="F931" t="b">
        <v>1</v>
      </c>
      <c r="G931" t="str">
        <v>Stroke</v>
      </c>
      <c r="H931" t="b">
        <v>1</v>
      </c>
      <c r="I931" t="b">
        <v>0</v>
      </c>
      <c r="J931" t="s">
        <v>1683</v>
      </c>
      <c r="K931" t="str">
        <v>South</v>
      </c>
      <c r="L931" t="str">
        <v>Public</v>
      </c>
      <c r="M931">
        <f ca="1">VLOOKUP(combined!A:A,'Patient Demographics'!A:F,6,)</f>
        <v>53</v>
      </c>
      <c r="N931">
        <v>0</v>
      </c>
      <c r="O931" t="str">
        <v>Master's Degree</v>
      </c>
    </row>
    <row r="932" spans="1:15">
      <c r="A932" s="2" t="s">
        <v>1139</v>
      </c>
      <c r="B932" t="str">
        <v>Kerala</v>
      </c>
      <c r="C932" t="str">
        <f ca="1"/>
        <v>Senior Adullt</v>
      </c>
      <c r="D932">
        <v>45000</v>
      </c>
      <c r="E932">
        <v>30.605766981857059</v>
      </c>
      <c r="F932" t="b">
        <v>1</v>
      </c>
      <c r="G932" t="str">
        <v>Childbirth</v>
      </c>
      <c r="H932" t="b">
        <v>0</v>
      </c>
      <c r="I932" t="b">
        <v>1</v>
      </c>
      <c r="J932" t="s">
        <v>1700</v>
      </c>
      <c r="K932" t="str">
        <v>South</v>
      </c>
      <c r="L932" t="str">
        <v>Startup</v>
      </c>
      <c r="M932">
        <f ca="1">VLOOKUP(combined!A:A,'Patient Demographics'!A:F,6,)</f>
        <v>41</v>
      </c>
      <c r="N932">
        <v>0</v>
      </c>
      <c r="O932" t="str">
        <v>Master's Degree</v>
      </c>
    </row>
    <row r="933" spans="1:15">
      <c r="A933" s="2" t="s">
        <v>1140</v>
      </c>
      <c r="B933" t="str">
        <v>Maharashtra</v>
      </c>
      <c r="C933" t="e">
        <f ca="1"/>
        <v>#N/A</v>
      </c>
      <c r="D933">
        <v>32000</v>
      </c>
      <c r="E933">
        <v>25.096668649613331</v>
      </c>
      <c r="F933" t="b">
        <v>0</v>
      </c>
      <c r="G933" t="str">
        <v>Stroke</v>
      </c>
      <c r="H933" t="b">
        <v>0</v>
      </c>
      <c r="I933" t="b">
        <v>0</v>
      </c>
      <c r="J933" t="s">
        <v>1685</v>
      </c>
      <c r="K933" t="str">
        <v>West</v>
      </c>
      <c r="L933" t="str">
        <v>Private</v>
      </c>
      <c r="M933">
        <f ca="1">VLOOKUP(combined!A:A,'Patient Demographics'!A:F,6,)</f>
        <v>88</v>
      </c>
      <c r="N933">
        <v>0</v>
      </c>
      <c r="O933" t="str">
        <v>Master's Degree</v>
      </c>
    </row>
    <row r="934" spans="1:15">
      <c r="A934" s="2" t="s">
        <v>1141</v>
      </c>
      <c r="B934" t="str">
        <v>Tamil Nadu</v>
      </c>
      <c r="C934" t="str">
        <f ca="1"/>
        <v>senior</v>
      </c>
      <c r="D934">
        <v>16000</v>
      </c>
      <c r="E934">
        <v>30.573509797886533</v>
      </c>
      <c r="F934" t="b">
        <v>1</v>
      </c>
      <c r="G934" t="str">
        <v>Hypertension</v>
      </c>
      <c r="H934" t="b">
        <v>1</v>
      </c>
      <c r="I934" t="b">
        <v>0</v>
      </c>
      <c r="J934" t="s">
        <v>1797</v>
      </c>
      <c r="K934" t="str">
        <v>South</v>
      </c>
      <c r="L934" t="str">
        <v>Startup</v>
      </c>
      <c r="M934">
        <f ca="1">VLOOKUP(combined!A:A,'Patient Demographics'!A:F,6,)</f>
        <v>48</v>
      </c>
      <c r="N934">
        <v>0</v>
      </c>
      <c r="O934" t="str">
        <v>Master's Degree</v>
      </c>
    </row>
    <row r="935" spans="1:15">
      <c r="A935" s="2" t="s">
        <v>1142</v>
      </c>
      <c r="B935" t="str">
        <v>Karnataka</v>
      </c>
      <c r="C935" t="str">
        <f ca="1"/>
        <v>Young Adults</v>
      </c>
      <c r="D935">
        <v>90000</v>
      </c>
      <c r="E935">
        <v>30.011612715923938</v>
      </c>
      <c r="F935" t="b">
        <v>1</v>
      </c>
      <c r="G935" t="str">
        <v>Hypertension</v>
      </c>
      <c r="H935" t="b">
        <v>0</v>
      </c>
      <c r="I935" t="b">
        <v>1</v>
      </c>
      <c r="J935" t="s">
        <v>1696</v>
      </c>
      <c r="K935" t="str">
        <v>South</v>
      </c>
      <c r="L935" t="str">
        <v>Public</v>
      </c>
      <c r="M935">
        <f ca="1">VLOOKUP(combined!A:A,'Patient Demographics'!A:F,6,)</f>
        <v>33</v>
      </c>
      <c r="N935">
        <v>0</v>
      </c>
      <c r="O935" t="str">
        <v>Master's Degree</v>
      </c>
    </row>
    <row r="936" spans="1:15">
      <c r="A936" s="2" t="s">
        <v>1143</v>
      </c>
      <c r="B936" t="str">
        <v>Gujarat</v>
      </c>
      <c r="C936" t="str">
        <f ca="1"/>
        <v>senior</v>
      </c>
      <c r="D936">
        <v>18000</v>
      </c>
      <c r="E936">
        <v>34.863945578231302</v>
      </c>
      <c r="F936" t="b">
        <v>1</v>
      </c>
      <c r="G936" t="str">
        <v>Cancer</v>
      </c>
      <c r="H936" t="b">
        <v>0</v>
      </c>
      <c r="I936" t="b">
        <v>1</v>
      </c>
      <c r="J936" t="s">
        <v>1683</v>
      </c>
      <c r="K936" t="str">
        <v>West</v>
      </c>
      <c r="L936" t="str">
        <v>Private</v>
      </c>
      <c r="M936">
        <f ca="1">VLOOKUP(combined!A:A,'Patient Demographics'!A:F,6,)</f>
        <v>50</v>
      </c>
      <c r="N936">
        <v>0</v>
      </c>
      <c r="O936" t="str">
        <v>Master's Degree</v>
      </c>
    </row>
    <row r="937" spans="1:15">
      <c r="A937" s="2" t="s">
        <v>1144</v>
      </c>
      <c r="B937" t="str">
        <v>Kerala</v>
      </c>
      <c r="C937" t="str">
        <f ca="1"/>
        <v>senior</v>
      </c>
      <c r="D937">
        <v>3000</v>
      </c>
      <c r="E937">
        <v>26.709401709401707</v>
      </c>
      <c r="F937" t="b">
        <v>0</v>
      </c>
      <c r="G937" t="str">
        <v>Hypertension</v>
      </c>
      <c r="H937" t="b">
        <v>0</v>
      </c>
      <c r="I937" t="b">
        <v>0</v>
      </c>
      <c r="J937" t="s">
        <v>1685</v>
      </c>
      <c r="K937" t="str">
        <v>South</v>
      </c>
      <c r="L937" t="str">
        <v>Public</v>
      </c>
      <c r="M937">
        <f ca="1">VLOOKUP(combined!A:A,'Patient Demographics'!A:F,6,)</f>
        <v>62</v>
      </c>
      <c r="N937">
        <v>0</v>
      </c>
      <c r="O937" t="str">
        <v>Bachelor's Degree</v>
      </c>
    </row>
    <row r="938" spans="1:15">
      <c r="A938" s="2" t="s">
        <v>1145</v>
      </c>
      <c r="B938" t="str">
        <v>West Bengal</v>
      </c>
      <c r="C938" t="str">
        <f ca="1"/>
        <v>senior</v>
      </c>
      <c r="D938">
        <v>45000</v>
      </c>
      <c r="E938">
        <v>30.860457063711909</v>
      </c>
      <c r="F938" t="b">
        <v>1</v>
      </c>
      <c r="G938" t="str">
        <v>Appendicitis</v>
      </c>
      <c r="H938" t="b">
        <v>1</v>
      </c>
      <c r="I938" t="b">
        <v>1</v>
      </c>
      <c r="J938" t="s">
        <v>1700</v>
      </c>
      <c r="K938" t="str">
        <v>East</v>
      </c>
      <c r="L938" t="str">
        <v>Private</v>
      </c>
      <c r="M938">
        <f ca="1">VLOOKUP(combined!A:A,'Patient Demographics'!A:F,6,)</f>
        <v>53</v>
      </c>
      <c r="N938">
        <v>0</v>
      </c>
      <c r="O938" t="str">
        <v>Master's Degree</v>
      </c>
    </row>
    <row r="939" spans="1:15">
      <c r="A939" s="2" t="s">
        <v>1146</v>
      </c>
      <c r="B939" t="str">
        <v>Punjab</v>
      </c>
      <c r="C939" t="str">
        <f ca="1"/>
        <v>Senior Adullt</v>
      </c>
      <c r="D939">
        <v>240000</v>
      </c>
      <c r="E939">
        <v>30.204818069430988</v>
      </c>
      <c r="F939" t="b">
        <v>1</v>
      </c>
      <c r="G939" t="str">
        <v>Fractured Leg</v>
      </c>
      <c r="H939" t="b">
        <v>0</v>
      </c>
      <c r="I939" t="b">
        <v>1</v>
      </c>
      <c r="J939" t="s">
        <v>1685</v>
      </c>
      <c r="K939" t="str">
        <v>North</v>
      </c>
      <c r="L939" t="str">
        <v>Private</v>
      </c>
      <c r="M939">
        <f ca="1">VLOOKUP(combined!A:A,'Patient Demographics'!A:F,6,)</f>
        <v>38</v>
      </c>
      <c r="N939">
        <v>0</v>
      </c>
      <c r="O939" t="str">
        <v>Post-graduate</v>
      </c>
    </row>
    <row r="940" spans="1:15">
      <c r="A940" s="2" t="s">
        <v>1147</v>
      </c>
      <c r="B940" t="str">
        <v>Gujarat</v>
      </c>
      <c r="C940" t="str">
        <f ca="1"/>
        <v>Young Adults</v>
      </c>
      <c r="D940">
        <v>12000</v>
      </c>
      <c r="E940">
        <v>34.184932501088696</v>
      </c>
      <c r="F940" t="b">
        <v>1</v>
      </c>
      <c r="G940" t="str">
        <v>Fractured Arm</v>
      </c>
      <c r="H940" t="b">
        <v>1</v>
      </c>
      <c r="I940" t="b">
        <v>0</v>
      </c>
      <c r="J940" t="s">
        <v>1696</v>
      </c>
      <c r="K940" t="str">
        <v>West</v>
      </c>
      <c r="L940" t="str">
        <v>Startup</v>
      </c>
      <c r="M940">
        <f ca="1">VLOOKUP(combined!A:A,'Patient Demographics'!A:F,6,)</f>
        <v>33</v>
      </c>
      <c r="N940">
        <v>0</v>
      </c>
      <c r="O940" t="str">
        <v>Master's Degree</v>
      </c>
    </row>
    <row r="941" spans="1:15">
      <c r="A941" s="2" t="s">
        <v>1148</v>
      </c>
      <c r="B941" t="str">
        <v>West Bengal</v>
      </c>
      <c r="C941" t="str">
        <f ca="1"/>
        <v>senior</v>
      </c>
      <c r="D941">
        <v>60000</v>
      </c>
      <c r="E941">
        <v>32.415108117976388</v>
      </c>
      <c r="F941" t="b">
        <v>1</v>
      </c>
      <c r="G941" t="str">
        <v>Heart Disease</v>
      </c>
      <c r="H941" t="b">
        <v>1</v>
      </c>
      <c r="I941" t="b">
        <v>1</v>
      </c>
      <c r="J941" t="s">
        <v>1685</v>
      </c>
      <c r="K941" t="str">
        <v>East</v>
      </c>
      <c r="L941" t="str">
        <v>Public</v>
      </c>
      <c r="M941">
        <f ca="1">VLOOKUP(combined!A:A,'Patient Demographics'!A:F,6,)</f>
        <v>53</v>
      </c>
      <c r="N941">
        <v>0</v>
      </c>
      <c r="O941" t="str">
        <v>Master's Degree</v>
      </c>
    </row>
    <row r="942" spans="1:15">
      <c r="A942" s="2" t="s">
        <v>1149</v>
      </c>
      <c r="B942" t="str">
        <v>Punjab</v>
      </c>
      <c r="C942" t="str">
        <f ca="1"/>
        <v>senior</v>
      </c>
      <c r="D942">
        <v>75000</v>
      </c>
      <c r="E942">
        <v>23.880382946681486</v>
      </c>
      <c r="F942" t="b">
        <v>0</v>
      </c>
      <c r="G942" t="str">
        <v>Fractured Arm</v>
      </c>
      <c r="H942" t="b">
        <v>0</v>
      </c>
      <c r="I942" t="b">
        <v>0</v>
      </c>
      <c r="J942" t="s">
        <v>1696</v>
      </c>
      <c r="K942" t="str">
        <v>North</v>
      </c>
      <c r="L942" t="str">
        <v>Public</v>
      </c>
      <c r="M942">
        <f ca="1">VLOOKUP(combined!A:A,'Patient Demographics'!A:F,6,)</f>
        <v>53</v>
      </c>
      <c r="N942">
        <v>0</v>
      </c>
      <c r="O942" t="str">
        <v>School</v>
      </c>
    </row>
    <row r="943" spans="1:15">
      <c r="A943" s="2" t="s">
        <v>1150</v>
      </c>
      <c r="B943" t="str">
        <v>West Bengal</v>
      </c>
      <c r="C943" t="str">
        <f ca="1"/>
        <v>Senior Adullt</v>
      </c>
      <c r="D943">
        <v>4000</v>
      </c>
      <c r="E943">
        <v>34.927923519891607</v>
      </c>
      <c r="F943" t="b">
        <v>1</v>
      </c>
      <c r="G943" t="str">
        <v>Respiratory Infection</v>
      </c>
      <c r="H943" t="b">
        <v>1</v>
      </c>
      <c r="I943" t="b">
        <v>0</v>
      </c>
      <c r="J943" t="s">
        <v>1679</v>
      </c>
      <c r="K943" t="str">
        <v>East</v>
      </c>
      <c r="L943" t="str">
        <v>Startup</v>
      </c>
      <c r="M943">
        <f ca="1">VLOOKUP(combined!A:A,'Patient Demographics'!A:F,6,)</f>
        <v>42</v>
      </c>
      <c r="N943">
        <v>0</v>
      </c>
      <c r="O943" t="str">
        <v>Bachelor's Degree</v>
      </c>
    </row>
    <row r="944" spans="1:15">
      <c r="A944" s="2" t="s">
        <v>1151</v>
      </c>
      <c r="B944" t="str">
        <v>Uttar Pradesh</v>
      </c>
      <c r="C944" t="str">
        <f ca="1"/>
        <v>senior</v>
      </c>
      <c r="D944">
        <v>240000</v>
      </c>
      <c r="E944">
        <v>20.586785009861931</v>
      </c>
      <c r="F944" t="b">
        <v>0</v>
      </c>
      <c r="G944" t="str">
        <v>Diabetes</v>
      </c>
      <c r="H944" t="b">
        <v>0</v>
      </c>
      <c r="I944" t="b">
        <v>0</v>
      </c>
      <c r="J944" t="s">
        <v>1797</v>
      </c>
      <c r="K944" t="str">
        <v>North</v>
      </c>
      <c r="L944" t="str">
        <v>Private</v>
      </c>
      <c r="M944">
        <f ca="1">VLOOKUP(combined!A:A,'Patient Demographics'!A:F,6,)</f>
        <v>53</v>
      </c>
      <c r="N944">
        <v>0</v>
      </c>
      <c r="O944" t="str">
        <v>Master's Degree</v>
      </c>
    </row>
    <row r="945" spans="1:15">
      <c r="A945" s="2" t="s">
        <v>1152</v>
      </c>
      <c r="B945" t="str">
        <v>Maharashtra</v>
      </c>
      <c r="C945" t="str">
        <f ca="1"/>
        <v>Super Adults</v>
      </c>
      <c r="D945">
        <v>3000</v>
      </c>
      <c r="E945">
        <v>34.990933991744143</v>
      </c>
      <c r="F945" t="b">
        <v>1</v>
      </c>
      <c r="G945" t="str">
        <v>Fractured Arm</v>
      </c>
      <c r="H945" t="b">
        <v>0</v>
      </c>
      <c r="I945" t="b">
        <v>1</v>
      </c>
      <c r="J945" t="s">
        <v>1685</v>
      </c>
      <c r="K945" t="str">
        <v>West</v>
      </c>
      <c r="L945" t="str">
        <v>None</v>
      </c>
      <c r="M945">
        <f ca="1">VLOOKUP(combined!A:A,'Patient Demographics'!A:F,6,)</f>
        <v>73</v>
      </c>
      <c r="N945">
        <v>0</v>
      </c>
      <c r="O945" t="str">
        <v>Uneducated</v>
      </c>
    </row>
    <row r="946" spans="1:15">
      <c r="A946" s="2" t="s">
        <v>1154</v>
      </c>
      <c r="B946" t="str">
        <v>West Bengal</v>
      </c>
      <c r="C946" t="str">
        <f ca="1"/>
        <v>Senior Adullt</v>
      </c>
      <c r="D946">
        <v>100</v>
      </c>
      <c r="E946">
        <v>33.674869928819938</v>
      </c>
      <c r="F946" t="b">
        <v>1</v>
      </c>
      <c r="G946" t="str">
        <v>Childbirth</v>
      </c>
      <c r="H946" t="b">
        <v>0</v>
      </c>
      <c r="I946" t="b">
        <v>1</v>
      </c>
      <c r="J946" t="s">
        <v>1683</v>
      </c>
      <c r="K946" t="str">
        <v>East</v>
      </c>
      <c r="L946" t="str">
        <v>Private</v>
      </c>
      <c r="M946">
        <f ca="1">VLOOKUP(combined!A:A,'Patient Demographics'!A:F,6,)</f>
        <v>42</v>
      </c>
      <c r="N946">
        <v>0</v>
      </c>
      <c r="O946" t="str">
        <v>Master's Degree</v>
      </c>
    </row>
    <row r="947" spans="1:15">
      <c r="A947" s="2" t="s">
        <v>1155</v>
      </c>
      <c r="B947" t="str">
        <v>Uttar Pradesh</v>
      </c>
      <c r="C947" t="str">
        <f ca="1"/>
        <v>senior</v>
      </c>
      <c r="D947">
        <v>500</v>
      </c>
      <c r="E947">
        <v>28.254867510488005</v>
      </c>
      <c r="F947" t="b">
        <v>1</v>
      </c>
      <c r="G947" t="str">
        <v>Heart Attack</v>
      </c>
      <c r="H947" t="b">
        <v>1</v>
      </c>
      <c r="I947" t="b">
        <v>0</v>
      </c>
      <c r="J947" t="s">
        <v>1696</v>
      </c>
      <c r="K947" t="str">
        <v>North</v>
      </c>
      <c r="L947" t="str">
        <v>Private</v>
      </c>
      <c r="M947">
        <f ca="1">VLOOKUP(combined!A:A,'Patient Demographics'!A:F,6,)</f>
        <v>48</v>
      </c>
      <c r="N947">
        <v>0</v>
      </c>
      <c r="O947" t="str">
        <v>Post-graduate</v>
      </c>
    </row>
    <row r="948" spans="1:15">
      <c r="A948" s="2" t="s">
        <v>1156</v>
      </c>
      <c r="B948" t="str">
        <v>West Bengal</v>
      </c>
      <c r="C948" t="str">
        <f ca="1"/>
        <v>senior</v>
      </c>
      <c r="D948">
        <v>40000</v>
      </c>
      <c r="E948">
        <v>26.291723822588015</v>
      </c>
      <c r="F948" t="b">
        <v>0</v>
      </c>
      <c r="G948" t="str">
        <v>Prostate Cancer</v>
      </c>
      <c r="H948" t="b">
        <v>0</v>
      </c>
      <c r="I948" t="b">
        <v>0</v>
      </c>
      <c r="J948" t="s">
        <v>1700</v>
      </c>
      <c r="K948" t="str">
        <v>East</v>
      </c>
      <c r="L948" t="str">
        <v>Public</v>
      </c>
      <c r="M948">
        <f ca="1">VLOOKUP(combined!A:A,'Patient Demographics'!A:F,6,)</f>
        <v>53</v>
      </c>
      <c r="N948">
        <v>0</v>
      </c>
      <c r="O948" t="str">
        <v>School</v>
      </c>
    </row>
    <row r="949" spans="1:15">
      <c r="A949" s="2" t="s">
        <v>1157</v>
      </c>
      <c r="B949" t="str">
        <v>Karnataka</v>
      </c>
      <c r="C949" t="str">
        <f ca="1"/>
        <v>Senior Adullt</v>
      </c>
      <c r="D949">
        <v>3000</v>
      </c>
      <c r="E949">
        <v>34.205829863176689</v>
      </c>
      <c r="F949" t="b">
        <v>1</v>
      </c>
      <c r="G949" t="str">
        <v>Cancer</v>
      </c>
      <c r="H949" t="b">
        <v>1</v>
      </c>
      <c r="I949" t="b">
        <v>0</v>
      </c>
      <c r="J949" t="s">
        <v>1797</v>
      </c>
      <c r="K949" t="str">
        <v>South</v>
      </c>
      <c r="L949" t="str">
        <v>Public</v>
      </c>
      <c r="M949">
        <f ca="1">VLOOKUP(combined!A:A,'Patient Demographics'!A:F,6,)</f>
        <v>38</v>
      </c>
      <c r="N949">
        <v>0</v>
      </c>
      <c r="O949" t="str">
        <v>School</v>
      </c>
    </row>
    <row r="950" spans="1:15">
      <c r="A950" s="2" t="s">
        <v>1158</v>
      </c>
      <c r="B950" t="str">
        <v>Maharashtra</v>
      </c>
      <c r="C950" t="str">
        <f ca="1"/>
        <v>senior</v>
      </c>
      <c r="D950">
        <v>240000</v>
      </c>
      <c r="E950">
        <v>31.445281204935103</v>
      </c>
      <c r="F950" t="b">
        <v>1</v>
      </c>
      <c r="G950" t="str">
        <v>Kidney Stones</v>
      </c>
      <c r="H950" t="b">
        <v>1</v>
      </c>
      <c r="I950" t="b">
        <v>0</v>
      </c>
      <c r="J950" t="s">
        <v>1700</v>
      </c>
      <c r="K950" t="str">
        <v>West</v>
      </c>
      <c r="L950" t="str">
        <v>Public</v>
      </c>
      <c r="M950">
        <f ca="1">VLOOKUP(combined!A:A,'Patient Demographics'!A:F,6,)</f>
        <v>58</v>
      </c>
      <c r="N950">
        <v>0</v>
      </c>
      <c r="O950" t="str">
        <v>PhD</v>
      </c>
    </row>
    <row r="951" spans="1:15">
      <c r="A951" s="2" t="s">
        <v>1159</v>
      </c>
      <c r="B951" t="str">
        <v>Kerala</v>
      </c>
      <c r="C951" t="str">
        <f ca="1"/>
        <v>Senior Adullt</v>
      </c>
      <c r="D951">
        <v>500</v>
      </c>
      <c r="E951">
        <v>33.058409951325046</v>
      </c>
      <c r="F951" t="b">
        <v>1</v>
      </c>
      <c r="G951" t="str">
        <v>Respiratory Infection</v>
      </c>
      <c r="H951" t="b">
        <v>1</v>
      </c>
      <c r="I951" t="b">
        <v>0</v>
      </c>
      <c r="J951" t="s">
        <v>1797</v>
      </c>
      <c r="K951" t="str">
        <v>South</v>
      </c>
      <c r="L951" t="str">
        <v>Private</v>
      </c>
      <c r="M951">
        <f ca="1">VLOOKUP(combined!A:A,'Patient Demographics'!A:F,6,)</f>
        <v>45</v>
      </c>
      <c r="N951">
        <v>0</v>
      </c>
      <c r="O951" t="str">
        <v>Master's Degree</v>
      </c>
    </row>
    <row r="952" spans="1:15">
      <c r="A952" s="2" t="s">
        <v>1160</v>
      </c>
      <c r="B952" t="str">
        <v>West Bengal</v>
      </c>
      <c r="C952" t="str">
        <f ca="1"/>
        <v>senior</v>
      </c>
      <c r="D952">
        <v>21000</v>
      </c>
      <c r="E952">
        <v>26.583878643664491</v>
      </c>
      <c r="F952" t="b">
        <v>0</v>
      </c>
      <c r="G952" t="str">
        <v>Childbirth</v>
      </c>
      <c r="H952" t="b">
        <v>0</v>
      </c>
      <c r="I952" t="b">
        <v>0</v>
      </c>
      <c r="J952" t="s">
        <v>1696</v>
      </c>
      <c r="K952" t="str">
        <v>East</v>
      </c>
      <c r="L952" t="str">
        <v>Startup</v>
      </c>
      <c r="M952">
        <f ca="1">VLOOKUP(combined!A:A,'Patient Demographics'!A:F,6,)</f>
        <v>53</v>
      </c>
      <c r="N952">
        <v>0</v>
      </c>
      <c r="O952" t="str">
        <v>Bachelor's Degree</v>
      </c>
    </row>
    <row r="953" spans="1:15">
      <c r="A953" s="2" t="s">
        <v>1161</v>
      </c>
      <c r="B953" t="str">
        <v>Maharashtra</v>
      </c>
      <c r="C953" t="str">
        <f ca="1"/>
        <v>Super Adults</v>
      </c>
      <c r="D953">
        <v>60000</v>
      </c>
      <c r="E953">
        <v>32.133194588969822</v>
      </c>
      <c r="F953" t="b">
        <v>1</v>
      </c>
      <c r="G953" t="str">
        <v>Diabetes</v>
      </c>
      <c r="H953" t="b">
        <v>1</v>
      </c>
      <c r="I953" t="b">
        <v>0</v>
      </c>
      <c r="J953" t="s">
        <v>1679</v>
      </c>
      <c r="K953" t="str">
        <v>West</v>
      </c>
      <c r="L953" t="str">
        <v>Startup</v>
      </c>
      <c r="M953">
        <f ca="1">VLOOKUP(combined!A:A,'Patient Demographics'!A:F,6,)</f>
        <v>68</v>
      </c>
      <c r="N953">
        <v>0</v>
      </c>
      <c r="O953" t="str">
        <v>Bachelor's Degree</v>
      </c>
    </row>
    <row r="954" spans="1:15">
      <c r="A954" s="2" t="s">
        <v>1162</v>
      </c>
      <c r="B954" t="str">
        <v>Gujarat</v>
      </c>
      <c r="C954" t="str">
        <f ca="1"/>
        <v>senior</v>
      </c>
      <c r="D954">
        <v>3000</v>
      </c>
      <c r="E954">
        <v>26.462853385930309</v>
      </c>
      <c r="F954" t="b">
        <v>0</v>
      </c>
      <c r="G954" t="str">
        <v>Osteoarthritis</v>
      </c>
      <c r="H954" t="b">
        <v>0</v>
      </c>
      <c r="I954" t="b">
        <v>0</v>
      </c>
      <c r="J954" t="s">
        <v>1797</v>
      </c>
      <c r="K954" t="str">
        <v>West</v>
      </c>
      <c r="L954" t="str">
        <v>Startup</v>
      </c>
      <c r="M954">
        <f ca="1">VLOOKUP(combined!A:A,'Patient Demographics'!A:F,6,)</f>
        <v>58</v>
      </c>
      <c r="N954">
        <v>0</v>
      </c>
      <c r="O954" t="str">
        <v>Master's Degree</v>
      </c>
    </row>
    <row r="955" spans="1:15">
      <c r="A955" s="2" t="s">
        <v>1163</v>
      </c>
      <c r="B955" t="str">
        <v>Maharashtra</v>
      </c>
      <c r="C955" t="str">
        <f ca="1"/>
        <v>senior</v>
      </c>
      <c r="D955">
        <v>18000</v>
      </c>
      <c r="E955">
        <v>23.562805649601589</v>
      </c>
      <c r="F955" t="b">
        <v>0</v>
      </c>
      <c r="G955" t="str">
        <v>Appendicitis</v>
      </c>
      <c r="H955" t="b">
        <v>0</v>
      </c>
      <c r="I955" t="b">
        <v>0</v>
      </c>
      <c r="J955" t="s">
        <v>1797</v>
      </c>
      <c r="K955" t="str">
        <v>West</v>
      </c>
      <c r="L955" t="str">
        <v>None</v>
      </c>
      <c r="M955">
        <f ca="1">VLOOKUP(combined!A:A,'Patient Demographics'!A:F,6,)</f>
        <v>48</v>
      </c>
      <c r="N955">
        <v>0</v>
      </c>
      <c r="O955" t="str">
        <v>High School</v>
      </c>
    </row>
    <row r="956" spans="1:15">
      <c r="A956" s="2" t="s">
        <v>1164</v>
      </c>
      <c r="B956" t="str">
        <v>Karnataka</v>
      </c>
      <c r="C956" t="str">
        <f ca="1"/>
        <v>Senior Adullt</v>
      </c>
      <c r="D956">
        <v>300000</v>
      </c>
      <c r="E956">
        <v>20.022375679950617</v>
      </c>
      <c r="F956" t="b">
        <v>0</v>
      </c>
      <c r="G956" t="str">
        <v>Cancer</v>
      </c>
      <c r="H956" t="b">
        <v>0</v>
      </c>
      <c r="I956" t="b">
        <v>0</v>
      </c>
      <c r="J956" t="s">
        <v>1685</v>
      </c>
      <c r="K956" t="str">
        <v>South</v>
      </c>
      <c r="L956" t="str">
        <v>Startup</v>
      </c>
      <c r="M956">
        <f ca="1">VLOOKUP(combined!A:A,'Patient Demographics'!A:F,6,)</f>
        <v>38</v>
      </c>
      <c r="N956">
        <v>0</v>
      </c>
      <c r="O956" t="str">
        <v>Master's Degree</v>
      </c>
    </row>
    <row r="957" spans="1:15">
      <c r="A957" s="2" t="s">
        <v>1165</v>
      </c>
      <c r="B957" t="str">
        <v>Tamil Nadu</v>
      </c>
      <c r="C957" t="str">
        <f ca="1"/>
        <v>Senior Adullt</v>
      </c>
      <c r="D957">
        <v>200</v>
      </c>
      <c r="E957">
        <v>33.150434385002278</v>
      </c>
      <c r="F957" t="b">
        <v>1</v>
      </c>
      <c r="G957" t="str">
        <v>Diabetes</v>
      </c>
      <c r="H957" t="b">
        <v>0</v>
      </c>
      <c r="I957" t="b">
        <v>1</v>
      </c>
      <c r="J957" t="s">
        <v>1679</v>
      </c>
      <c r="K957" t="str">
        <v>South</v>
      </c>
      <c r="L957" t="str">
        <v>Public</v>
      </c>
      <c r="M957">
        <f ca="1">VLOOKUP(combined!A:A,'Patient Demographics'!A:F,6,)</f>
        <v>38</v>
      </c>
      <c r="N957">
        <v>0</v>
      </c>
      <c r="O957" t="str">
        <v>PhD</v>
      </c>
    </row>
    <row r="958" spans="1:15">
      <c r="A958" s="2" t="s">
        <v>1166</v>
      </c>
      <c r="B958" t="str">
        <v>West Bengal</v>
      </c>
      <c r="C958" t="str">
        <f ca="1"/>
        <v>senior</v>
      </c>
      <c r="D958">
        <v>60000</v>
      </c>
      <c r="E958">
        <v>32.610511543987435</v>
      </c>
      <c r="F958" t="b">
        <v>1</v>
      </c>
      <c r="G958" t="str">
        <v>Fractured Leg</v>
      </c>
      <c r="H958" t="b">
        <v>0</v>
      </c>
      <c r="I958" t="b">
        <v>1</v>
      </c>
      <c r="J958" t="s">
        <v>1683</v>
      </c>
      <c r="K958" t="str">
        <v>East</v>
      </c>
      <c r="L958" t="str">
        <v>Startup</v>
      </c>
      <c r="M958">
        <f ca="1">VLOOKUP(combined!A:A,'Patient Demographics'!A:F,6,)</f>
        <v>48</v>
      </c>
      <c r="N958">
        <v>0</v>
      </c>
      <c r="O958" t="str">
        <v>PhD</v>
      </c>
    </row>
    <row r="959" spans="1:15">
      <c r="A959" s="2" t="s">
        <v>1167</v>
      </c>
      <c r="B959" t="str">
        <v>Karnataka</v>
      </c>
      <c r="C959" t="str">
        <f ca="1"/>
        <v>Young Adults</v>
      </c>
      <c r="D959">
        <v>18000</v>
      </c>
      <c r="E959">
        <v>28.207160787422382</v>
      </c>
      <c r="F959" t="b">
        <v>1</v>
      </c>
      <c r="G959" t="str">
        <v>Respiratory Infection</v>
      </c>
      <c r="H959" t="b">
        <v>1</v>
      </c>
      <c r="I959" t="b">
        <v>1</v>
      </c>
      <c r="J959" t="s">
        <v>1797</v>
      </c>
      <c r="K959" t="str">
        <v>South</v>
      </c>
      <c r="L959" t="str">
        <v>Startup</v>
      </c>
      <c r="M959">
        <f ca="1">VLOOKUP(combined!A:A,'Patient Demographics'!A:F,6,)</f>
        <v>33</v>
      </c>
      <c r="N959">
        <v>0</v>
      </c>
      <c r="O959" t="str">
        <v>Post-graduate</v>
      </c>
    </row>
    <row r="960" spans="1:15">
      <c r="A960" s="2" t="s">
        <v>1168</v>
      </c>
      <c r="B960" t="str">
        <v>Maharashtra</v>
      </c>
      <c r="C960" t="str">
        <f ca="1"/>
        <v>Senior Adullt</v>
      </c>
      <c r="D960">
        <v>250000</v>
      </c>
      <c r="E960">
        <v>21.953124999999996</v>
      </c>
      <c r="F960" t="b">
        <v>0</v>
      </c>
      <c r="G960" t="str">
        <v>Prostate Cancer</v>
      </c>
      <c r="H960" t="b">
        <v>0</v>
      </c>
      <c r="I960" t="b">
        <v>0</v>
      </c>
      <c r="J960" t="s">
        <v>1797</v>
      </c>
      <c r="K960" t="str">
        <v>West</v>
      </c>
      <c r="L960" t="str">
        <v>Public</v>
      </c>
      <c r="M960">
        <f ca="1">VLOOKUP(combined!A:A,'Patient Demographics'!A:F,6,)</f>
        <v>42</v>
      </c>
      <c r="N960">
        <v>0</v>
      </c>
      <c r="O960" t="str">
        <v>School</v>
      </c>
    </row>
    <row r="961" spans="1:15">
      <c r="A961" s="2" t="s">
        <v>1169</v>
      </c>
      <c r="B961" t="str">
        <v>Maharashtra</v>
      </c>
      <c r="C961" t="str">
        <f ca="1"/>
        <v>Young Adults</v>
      </c>
      <c r="D961">
        <v>2000</v>
      </c>
      <c r="E961">
        <v>22.41969066032124</v>
      </c>
      <c r="F961" t="b">
        <v>0</v>
      </c>
      <c r="G961" t="str">
        <v>Kidney Stones</v>
      </c>
      <c r="H961" t="b">
        <v>0</v>
      </c>
      <c r="I961" t="b">
        <v>0</v>
      </c>
      <c r="J961" t="s">
        <v>1700</v>
      </c>
      <c r="K961" t="str">
        <v>West</v>
      </c>
      <c r="L961" t="str">
        <v>Public</v>
      </c>
      <c r="M961">
        <f ca="1">VLOOKUP(combined!A:A,'Patient Demographics'!A:F,6,)</f>
        <v>32</v>
      </c>
      <c r="N961">
        <v>0</v>
      </c>
      <c r="O961" t="str">
        <v>Master's Degree</v>
      </c>
    </row>
    <row r="962" spans="1:15">
      <c r="A962" s="2" t="s">
        <v>1170</v>
      </c>
      <c r="B962" t="str">
        <v>Gujarat</v>
      </c>
      <c r="C962" t="str">
        <f ca="1"/>
        <v>Senior Adullt</v>
      </c>
      <c r="D962">
        <v>200000</v>
      </c>
      <c r="E962">
        <v>31.239414355075468</v>
      </c>
      <c r="F962" t="b">
        <v>1</v>
      </c>
      <c r="G962" t="str">
        <v>Stroke</v>
      </c>
      <c r="H962" t="b">
        <v>0</v>
      </c>
      <c r="I962" t="b">
        <v>1</v>
      </c>
      <c r="J962" t="s">
        <v>1700</v>
      </c>
      <c r="K962" t="str">
        <v>West</v>
      </c>
      <c r="L962" t="str">
        <v>Public</v>
      </c>
      <c r="M962">
        <f ca="1">VLOOKUP(combined!A:A,'Patient Demographics'!A:F,6,)</f>
        <v>38</v>
      </c>
      <c r="N962">
        <v>0</v>
      </c>
      <c r="O962" t="str">
        <v>School</v>
      </c>
    </row>
    <row r="963" spans="1:15">
      <c r="A963" s="2" t="s">
        <v>1171</v>
      </c>
      <c r="B963" t="str">
        <v>Karnataka</v>
      </c>
      <c r="C963" t="str">
        <f ca="1"/>
        <v>Senior Adullt</v>
      </c>
      <c r="D963">
        <v>32000</v>
      </c>
      <c r="E963">
        <v>34.540542389111181</v>
      </c>
      <c r="F963" t="b">
        <v>1</v>
      </c>
      <c r="G963" t="str">
        <v>Appendicitis</v>
      </c>
      <c r="H963" t="b">
        <v>1</v>
      </c>
      <c r="I963" t="b">
        <v>1</v>
      </c>
      <c r="J963" t="s">
        <v>1685</v>
      </c>
      <c r="K963" t="str">
        <v>South</v>
      </c>
      <c r="L963" t="str">
        <v>Startup</v>
      </c>
      <c r="M963">
        <f ca="1">VLOOKUP(combined!A:A,'Patient Demographics'!A:F,6,)</f>
        <v>45</v>
      </c>
      <c r="N963">
        <v>0</v>
      </c>
      <c r="O963" t="str">
        <v>Master's Degree</v>
      </c>
    </row>
    <row r="964" spans="1:15">
      <c r="A964" s="2" t="s">
        <v>1172</v>
      </c>
      <c r="B964" t="str">
        <v>Punjab</v>
      </c>
      <c r="C964" t="str">
        <f ca="1"/>
        <v>Super Adults</v>
      </c>
      <c r="D964">
        <v>18000</v>
      </c>
      <c r="E964">
        <v>30.449019534043437</v>
      </c>
      <c r="F964" t="b">
        <v>1</v>
      </c>
      <c r="G964" t="str">
        <v>Respiratory Infection</v>
      </c>
      <c r="H964" t="b">
        <v>1</v>
      </c>
      <c r="I964" t="b">
        <v>1</v>
      </c>
      <c r="J964" t="s">
        <v>1700</v>
      </c>
      <c r="K964" t="str">
        <v>North</v>
      </c>
      <c r="L964" t="str">
        <v>Private</v>
      </c>
      <c r="M964">
        <f ca="1">VLOOKUP(combined!A:A,'Patient Demographics'!A:F,6,)</f>
        <v>73</v>
      </c>
      <c r="N964">
        <v>0</v>
      </c>
      <c r="O964" t="str">
        <v>Master's Degree</v>
      </c>
    </row>
    <row r="965" spans="1:15">
      <c r="A965" s="2" t="s">
        <v>1173</v>
      </c>
      <c r="B965" t="str">
        <v>Punjab</v>
      </c>
      <c r="C965" t="str">
        <f ca="1"/>
        <v>Young Adults</v>
      </c>
      <c r="D965">
        <v>200000</v>
      </c>
      <c r="E965">
        <v>21.384083044982699</v>
      </c>
      <c r="F965" t="b">
        <v>0</v>
      </c>
      <c r="G965" t="str">
        <v>Childbirth</v>
      </c>
      <c r="H965" t="b">
        <v>0</v>
      </c>
      <c r="I965" t="b">
        <v>0</v>
      </c>
      <c r="J965" t="s">
        <v>1696</v>
      </c>
      <c r="K965" t="str">
        <v>North</v>
      </c>
      <c r="L965" t="str">
        <v>Startup</v>
      </c>
      <c r="M965">
        <f ca="1">VLOOKUP(combined!A:A,'Patient Demographics'!A:F,6,)</f>
        <v>32</v>
      </c>
      <c r="N965">
        <v>0</v>
      </c>
      <c r="O965" t="str">
        <v>Master's Degree</v>
      </c>
    </row>
    <row r="966" spans="1:15">
      <c r="A966" s="2" t="s">
        <v>1174</v>
      </c>
      <c r="B966" t="str">
        <v>Tamil Nadu</v>
      </c>
      <c r="C966" t="str">
        <f ca="1"/>
        <v>Senior Adullt</v>
      </c>
      <c r="D966">
        <v>200000</v>
      </c>
      <c r="E966">
        <v>29.159580498866216</v>
      </c>
      <c r="F966" t="b">
        <v>1</v>
      </c>
      <c r="G966" t="str">
        <v>Respiratory Infection</v>
      </c>
      <c r="H966" t="b">
        <v>1</v>
      </c>
      <c r="I966" t="b">
        <v>0</v>
      </c>
      <c r="J966" t="s">
        <v>1696</v>
      </c>
      <c r="K966" t="str">
        <v>South</v>
      </c>
      <c r="L966" t="str">
        <v>Public</v>
      </c>
      <c r="M966">
        <f ca="1">VLOOKUP(combined!A:A,'Patient Demographics'!A:F,6,)</f>
        <v>42</v>
      </c>
      <c r="N966">
        <v>0</v>
      </c>
      <c r="O966" t="str">
        <v>Master's Degree</v>
      </c>
    </row>
    <row r="967" spans="1:15">
      <c r="A967" s="2" t="s">
        <v>1175</v>
      </c>
      <c r="B967" t="str">
        <v>Kerala</v>
      </c>
      <c r="C967" t="str">
        <f ca="1"/>
        <v>senior</v>
      </c>
      <c r="D967">
        <v>75000</v>
      </c>
      <c r="E967">
        <v>30.531143867511645</v>
      </c>
      <c r="F967" t="b">
        <v>1</v>
      </c>
      <c r="G967" t="str">
        <v>Cancer</v>
      </c>
      <c r="H967" t="b">
        <v>1</v>
      </c>
      <c r="I967" t="b">
        <v>0</v>
      </c>
      <c r="J967" t="s">
        <v>1685</v>
      </c>
      <c r="K967" t="str">
        <v>South</v>
      </c>
      <c r="L967" t="str">
        <v>Public</v>
      </c>
      <c r="M967">
        <f ca="1">VLOOKUP(combined!A:A,'Patient Demographics'!A:F,6,)</f>
        <v>48</v>
      </c>
      <c r="N967">
        <v>0</v>
      </c>
      <c r="O967" t="str">
        <v>PhD</v>
      </c>
    </row>
    <row r="968" spans="1:15">
      <c r="A968" s="2" t="s">
        <v>1176</v>
      </c>
      <c r="B968" t="str">
        <v>West Bengal</v>
      </c>
      <c r="C968" t="str">
        <f ca="1"/>
        <v>senior</v>
      </c>
      <c r="D968">
        <v>32000</v>
      </c>
      <c r="E968">
        <v>31.294765840220389</v>
      </c>
      <c r="F968" t="b">
        <v>1</v>
      </c>
      <c r="G968" t="str">
        <v>Heart Attack</v>
      </c>
      <c r="H968" t="b">
        <v>1</v>
      </c>
      <c r="I968" t="b">
        <v>1</v>
      </c>
      <c r="J968" t="s">
        <v>1683</v>
      </c>
      <c r="K968" t="str">
        <v>East</v>
      </c>
      <c r="L968" t="str">
        <v>Private</v>
      </c>
      <c r="M968">
        <f ca="1">VLOOKUP(combined!A:A,'Patient Demographics'!A:F,6,)</f>
        <v>48</v>
      </c>
      <c r="N968">
        <v>0</v>
      </c>
      <c r="O968" t="str">
        <v>PhD</v>
      </c>
    </row>
    <row r="969" spans="1:15">
      <c r="A969" s="2" t="s">
        <v>1177</v>
      </c>
      <c r="B969" t="str">
        <v>Maharashtra</v>
      </c>
      <c r="C969" t="str">
        <f ca="1"/>
        <v>Senior Adullt</v>
      </c>
      <c r="D969">
        <v>90000</v>
      </c>
      <c r="E969">
        <v>22.800046294510242</v>
      </c>
      <c r="F969" t="b">
        <v>0</v>
      </c>
      <c r="G969" t="str">
        <v>Prostate Cancer</v>
      </c>
      <c r="H969" t="b">
        <v>0</v>
      </c>
      <c r="I969" t="b">
        <v>0</v>
      </c>
      <c r="J969" t="s">
        <v>1679</v>
      </c>
      <c r="K969" t="str">
        <v>West</v>
      </c>
      <c r="L969" t="str">
        <v>Private</v>
      </c>
      <c r="M969">
        <f ca="1">VLOOKUP(combined!A:A,'Patient Demographics'!A:F,6,)</f>
        <v>45</v>
      </c>
      <c r="N969">
        <v>0</v>
      </c>
      <c r="O969" t="str">
        <v>Bachelor's Degree</v>
      </c>
    </row>
    <row r="970" spans="1:15">
      <c r="A970" s="2" t="s">
        <v>1178</v>
      </c>
      <c r="B970" t="str">
        <v>Uttar Pradesh</v>
      </c>
      <c r="C970" t="str">
        <f ca="1"/>
        <v>senior</v>
      </c>
      <c r="D970">
        <v>12000</v>
      </c>
      <c r="E970">
        <v>31.788897033293466</v>
      </c>
      <c r="F970" t="b">
        <v>1</v>
      </c>
      <c r="G970" t="str">
        <v>Respiratory Infection</v>
      </c>
      <c r="H970" t="b">
        <v>1</v>
      </c>
      <c r="I970" t="b">
        <v>0</v>
      </c>
      <c r="J970" t="s">
        <v>1696</v>
      </c>
      <c r="K970" t="str">
        <v>North</v>
      </c>
      <c r="L970" t="str">
        <v>Public</v>
      </c>
      <c r="M970">
        <f ca="1">VLOOKUP(combined!A:A,'Patient Demographics'!A:F,6,)</f>
        <v>48</v>
      </c>
      <c r="N970">
        <v>0</v>
      </c>
      <c r="O970" t="str">
        <v>School</v>
      </c>
    </row>
    <row r="971" spans="1:15">
      <c r="A971" s="2" t="s">
        <v>1179</v>
      </c>
      <c r="B971" t="str">
        <v>Kerala</v>
      </c>
      <c r="C971" t="str">
        <f ca="1"/>
        <v>senior</v>
      </c>
      <c r="D971">
        <v>30000</v>
      </c>
      <c r="E971">
        <v>33.254889857644379</v>
      </c>
      <c r="F971" t="b">
        <v>1</v>
      </c>
      <c r="G971" t="str">
        <v>Stroke</v>
      </c>
      <c r="H971" t="b">
        <v>1</v>
      </c>
      <c r="I971" t="b">
        <v>1</v>
      </c>
      <c r="J971" t="s">
        <v>1679</v>
      </c>
      <c r="K971" t="str">
        <v>South</v>
      </c>
      <c r="L971" t="str">
        <v>Startup</v>
      </c>
      <c r="M971">
        <f ca="1">VLOOKUP(combined!A:A,'Patient Demographics'!A:F,6,)</f>
        <v>53</v>
      </c>
      <c r="N971">
        <v>0</v>
      </c>
      <c r="O971" t="str">
        <v>Master's Degree</v>
      </c>
    </row>
    <row r="972" spans="1:15">
      <c r="A972" s="2" t="s">
        <v>1180</v>
      </c>
      <c r="B972" t="str">
        <v>Maharashtra</v>
      </c>
      <c r="C972" t="str">
        <f ca="1"/>
        <v>senior</v>
      </c>
      <c r="D972">
        <v>100</v>
      </c>
      <c r="E972">
        <v>23.26019044751402</v>
      </c>
      <c r="F972" t="b">
        <v>0</v>
      </c>
      <c r="G972" t="str">
        <v>Appendicitis</v>
      </c>
      <c r="H972" t="b">
        <v>0</v>
      </c>
      <c r="I972" t="b">
        <v>0</v>
      </c>
      <c r="J972" t="s">
        <v>1797</v>
      </c>
      <c r="K972" t="str">
        <v>West</v>
      </c>
      <c r="L972" t="str">
        <v>Public</v>
      </c>
      <c r="M972">
        <f ca="1">VLOOKUP(combined!A:A,'Patient Demographics'!A:F,6,)</f>
        <v>48</v>
      </c>
      <c r="N972">
        <v>0</v>
      </c>
      <c r="O972" t="str">
        <v>School</v>
      </c>
    </row>
    <row r="973" spans="1:15">
      <c r="A973" s="2" t="s">
        <v>1181</v>
      </c>
      <c r="B973" t="str">
        <v>Gujarat</v>
      </c>
      <c r="C973" t="str">
        <f ca="1"/>
        <v>senior</v>
      </c>
      <c r="D973">
        <v>18000</v>
      </c>
      <c r="E973">
        <v>23.267429760665969</v>
      </c>
      <c r="F973" t="b">
        <v>0</v>
      </c>
      <c r="G973" t="str">
        <v>Stroke</v>
      </c>
      <c r="H973" t="b">
        <v>0</v>
      </c>
      <c r="I973" t="b">
        <v>0</v>
      </c>
      <c r="J973" t="s">
        <v>1696</v>
      </c>
      <c r="K973" t="str">
        <v>West</v>
      </c>
      <c r="L973" t="str">
        <v>Public</v>
      </c>
      <c r="M973">
        <f ca="1">VLOOKUP(combined!A:A,'Patient Demographics'!A:F,6,)</f>
        <v>53</v>
      </c>
      <c r="N973">
        <v>0</v>
      </c>
      <c r="O973" t="str">
        <v>School</v>
      </c>
    </row>
    <row r="974" spans="1:15">
      <c r="A974" s="2" t="s">
        <v>1182</v>
      </c>
      <c r="B974" t="str">
        <v>Punjab</v>
      </c>
      <c r="C974" t="str">
        <f ca="1"/>
        <v>Senior Adullt</v>
      </c>
      <c r="D974">
        <v>21000</v>
      </c>
      <c r="E974">
        <v>28.015677166497316</v>
      </c>
      <c r="F974" t="b">
        <v>1</v>
      </c>
      <c r="G974" t="str">
        <v>Heart Disease</v>
      </c>
      <c r="H974" t="b">
        <v>1</v>
      </c>
      <c r="I974" t="b">
        <v>0</v>
      </c>
      <c r="J974" t="s">
        <v>1683</v>
      </c>
      <c r="K974" t="str">
        <v>North</v>
      </c>
      <c r="L974" t="str">
        <v>Public</v>
      </c>
      <c r="M974">
        <f ca="1">VLOOKUP(combined!A:A,'Patient Demographics'!A:F,6,)</f>
        <v>38</v>
      </c>
      <c r="N974">
        <v>0</v>
      </c>
      <c r="O974" t="str">
        <v>Bachelor's Degree</v>
      </c>
    </row>
    <row r="975" spans="1:15">
      <c r="A975" s="2" t="s">
        <v>1183</v>
      </c>
      <c r="B975" t="str">
        <v>Kerala</v>
      </c>
      <c r="C975" t="str">
        <f ca="1"/>
        <v>Young Adults</v>
      </c>
      <c r="D975">
        <v>500</v>
      </c>
      <c r="E975">
        <v>24.463667820069208</v>
      </c>
      <c r="F975" t="b">
        <v>0</v>
      </c>
      <c r="G975" t="str">
        <v>Osteoarthritis</v>
      </c>
      <c r="H975" t="b">
        <v>0</v>
      </c>
      <c r="I975" t="b">
        <v>0</v>
      </c>
      <c r="J975" t="s">
        <v>1685</v>
      </c>
      <c r="K975" t="str">
        <v>South</v>
      </c>
      <c r="L975" t="str">
        <v>Public</v>
      </c>
      <c r="M975">
        <f ca="1">VLOOKUP(combined!A:A,'Patient Demographics'!A:F,6,)</f>
        <v>33</v>
      </c>
      <c r="N975">
        <v>0</v>
      </c>
      <c r="O975" t="str">
        <v>School</v>
      </c>
    </row>
    <row r="976" spans="1:15">
      <c r="A976" s="2" t="s">
        <v>1184</v>
      </c>
      <c r="B976" t="str">
        <v>West Bengal</v>
      </c>
      <c r="C976" t="str">
        <f ca="1"/>
        <v>Senior Adullt</v>
      </c>
      <c r="D976">
        <v>12000</v>
      </c>
      <c r="E976">
        <v>28.910491099608631</v>
      </c>
      <c r="F976" t="b">
        <v>1</v>
      </c>
      <c r="G976" t="str">
        <v>Fractured Leg</v>
      </c>
      <c r="H976" t="b">
        <v>1</v>
      </c>
      <c r="I976" t="b">
        <v>1</v>
      </c>
      <c r="J976" t="s">
        <v>1679</v>
      </c>
      <c r="K976" t="str">
        <v>East</v>
      </c>
      <c r="L976" t="str">
        <v>Public</v>
      </c>
      <c r="M976">
        <f ca="1">VLOOKUP(combined!A:A,'Patient Demographics'!A:F,6,)</f>
        <v>45</v>
      </c>
      <c r="N976">
        <v>0</v>
      </c>
      <c r="O976" t="str">
        <v>School</v>
      </c>
    </row>
    <row r="977" spans="1:15">
      <c r="A977" s="2" t="s">
        <v>1185</v>
      </c>
      <c r="B977" t="str">
        <v>Tamil Nadu</v>
      </c>
      <c r="C977" t="str">
        <f ca="1"/>
        <v>Young Adults</v>
      </c>
      <c r="D977">
        <v>12000</v>
      </c>
      <c r="E977">
        <v>28.461330448891296</v>
      </c>
      <c r="F977" t="b">
        <v>1</v>
      </c>
      <c r="G977" t="str">
        <v>Respiratory Infection</v>
      </c>
      <c r="H977" t="b">
        <v>1</v>
      </c>
      <c r="I977" t="b">
        <v>0</v>
      </c>
      <c r="J977" t="s">
        <v>1679</v>
      </c>
      <c r="K977" t="str">
        <v>South</v>
      </c>
      <c r="L977" t="str">
        <v>Startup</v>
      </c>
      <c r="M977">
        <f ca="1">VLOOKUP(combined!A:A,'Patient Demographics'!A:F,6,)</f>
        <v>33</v>
      </c>
      <c r="N977">
        <v>0</v>
      </c>
      <c r="O977" t="str">
        <v>Master's Degree</v>
      </c>
    </row>
    <row r="978" spans="1:15">
      <c r="A978" s="2" t="s">
        <v>1186</v>
      </c>
      <c r="B978" t="str">
        <v>Karnataka</v>
      </c>
      <c r="C978" t="str">
        <f ca="1"/>
        <v>Young Adults</v>
      </c>
      <c r="D978">
        <v>18000</v>
      </c>
      <c r="E978">
        <v>22.697120728602673</v>
      </c>
      <c r="F978" t="b">
        <v>0</v>
      </c>
      <c r="G978" t="str">
        <v>Fractured Arm</v>
      </c>
      <c r="H978" t="b">
        <v>0</v>
      </c>
      <c r="I978" t="b">
        <v>0</v>
      </c>
      <c r="J978" t="s">
        <v>1797</v>
      </c>
      <c r="K978" t="str">
        <v>South</v>
      </c>
      <c r="L978" t="str">
        <v>Startup</v>
      </c>
      <c r="M978">
        <f ca="1">VLOOKUP(combined!A:A,'Patient Demographics'!A:F,6,)</f>
        <v>30</v>
      </c>
      <c r="N978">
        <v>0</v>
      </c>
      <c r="O978" t="str">
        <v>Bachelor's Degree</v>
      </c>
    </row>
    <row r="979" spans="1:15">
      <c r="A979" s="2" t="s">
        <v>1187</v>
      </c>
      <c r="B979" t="str">
        <v>Uttar Pradesh</v>
      </c>
      <c r="C979" t="str">
        <f ca="1"/>
        <v>Senior Adullt</v>
      </c>
      <c r="D979">
        <v>36000</v>
      </c>
      <c r="E979">
        <v>33.20196311719215</v>
      </c>
      <c r="F979" t="b">
        <v>1</v>
      </c>
      <c r="G979" t="str">
        <v>Hypertension</v>
      </c>
      <c r="H979" t="b">
        <v>0</v>
      </c>
      <c r="I979" t="b">
        <v>1</v>
      </c>
      <c r="J979" t="s">
        <v>1696</v>
      </c>
      <c r="K979" t="str">
        <v>North</v>
      </c>
      <c r="L979" t="str">
        <v>Private</v>
      </c>
      <c r="M979">
        <f ca="1">VLOOKUP(combined!A:A,'Patient Demographics'!A:F,6,)</f>
        <v>38</v>
      </c>
      <c r="N979">
        <v>0</v>
      </c>
      <c r="O979" t="str">
        <v>Bachelor's Degree</v>
      </c>
    </row>
    <row r="980" spans="1:15">
      <c r="A980" s="2" t="s">
        <v>1188</v>
      </c>
      <c r="B980" t="str">
        <v>Uttar Pradesh</v>
      </c>
      <c r="C980" t="str">
        <f ca="1"/>
        <v>Super Adults</v>
      </c>
      <c r="D980">
        <v>16000</v>
      </c>
      <c r="E980">
        <v>33.787332376317359</v>
      </c>
      <c r="F980" t="b">
        <v>1</v>
      </c>
      <c r="G980" t="str">
        <v>Prostate Cancer</v>
      </c>
      <c r="H980" t="b">
        <v>1</v>
      </c>
      <c r="I980" t="b">
        <v>0</v>
      </c>
      <c r="J980" t="s">
        <v>1700</v>
      </c>
      <c r="K980" t="str">
        <v>North</v>
      </c>
      <c r="L980" t="str">
        <v>Private</v>
      </c>
      <c r="M980">
        <f ca="1">VLOOKUP(combined!A:A,'Patient Demographics'!A:F,6,)</f>
        <v>68</v>
      </c>
      <c r="N980">
        <v>0</v>
      </c>
      <c r="O980" t="str">
        <v>PhD</v>
      </c>
    </row>
    <row r="981" spans="1:15">
      <c r="A981" s="2" t="s">
        <v>1189</v>
      </c>
      <c r="B981" t="str">
        <v>Karnataka</v>
      </c>
      <c r="C981" t="str">
        <f ca="1"/>
        <v>senior</v>
      </c>
      <c r="D981">
        <v>40000</v>
      </c>
      <c r="E981">
        <v>33.548387096774185</v>
      </c>
      <c r="F981" t="b">
        <v>1</v>
      </c>
      <c r="G981" t="str">
        <v>Stroke</v>
      </c>
      <c r="H981" t="b">
        <v>1</v>
      </c>
      <c r="I981" t="b">
        <v>1</v>
      </c>
      <c r="J981" t="s">
        <v>1696</v>
      </c>
      <c r="K981" t="str">
        <v>South</v>
      </c>
      <c r="L981" t="str">
        <v>Private</v>
      </c>
      <c r="M981">
        <f ca="1">VLOOKUP(combined!A:A,'Patient Demographics'!A:F,6,)</f>
        <v>53</v>
      </c>
      <c r="N981">
        <v>0</v>
      </c>
      <c r="O981" t="str">
        <v>PhD</v>
      </c>
    </row>
    <row r="982" spans="1:15">
      <c r="A982" s="2" t="s">
        <v>1190</v>
      </c>
      <c r="B982" t="str">
        <v>Karnataka</v>
      </c>
      <c r="C982" t="str">
        <f ca="1"/>
        <v>Senior Adullt</v>
      </c>
      <c r="D982">
        <v>18000</v>
      </c>
      <c r="E982">
        <v>23.49480968858132</v>
      </c>
      <c r="F982" t="b">
        <v>0</v>
      </c>
      <c r="G982" t="str">
        <v>Prostate Cancer</v>
      </c>
      <c r="H982" t="b">
        <v>0</v>
      </c>
      <c r="I982" t="b">
        <v>0</v>
      </c>
      <c r="J982" t="s">
        <v>1696</v>
      </c>
      <c r="K982" t="str">
        <v>South</v>
      </c>
      <c r="L982" t="str">
        <v>None</v>
      </c>
      <c r="M982">
        <f ca="1">VLOOKUP(combined!A:A,'Patient Demographics'!A:F,6,)</f>
        <v>45</v>
      </c>
      <c r="N982">
        <v>0</v>
      </c>
      <c r="O982" t="str">
        <v>Uneducated</v>
      </c>
    </row>
    <row r="983" spans="1:15">
      <c r="A983" s="2" t="s">
        <v>1192</v>
      </c>
      <c r="B983" t="str">
        <v>Kerala</v>
      </c>
      <c r="C983" t="str">
        <f ca="1"/>
        <v>senior</v>
      </c>
      <c r="D983">
        <v>800</v>
      </c>
      <c r="E983">
        <v>28.045236511326635</v>
      </c>
      <c r="F983" t="b">
        <v>1</v>
      </c>
      <c r="G983" t="str">
        <v>Heart Disease</v>
      </c>
      <c r="H983" t="b">
        <v>1</v>
      </c>
      <c r="I983" t="b">
        <v>0</v>
      </c>
      <c r="J983" t="s">
        <v>1700</v>
      </c>
      <c r="K983" t="str">
        <v>South</v>
      </c>
      <c r="L983" t="str">
        <v>Public</v>
      </c>
      <c r="M983">
        <f ca="1">VLOOKUP(combined!A:A,'Patient Demographics'!A:F,6,)</f>
        <v>58</v>
      </c>
      <c r="N983">
        <v>0</v>
      </c>
      <c r="O983" t="str">
        <v>School</v>
      </c>
    </row>
    <row r="984" spans="1:15">
      <c r="A984" s="2" t="s">
        <v>1193</v>
      </c>
      <c r="B984" t="str">
        <v>Kerala</v>
      </c>
      <c r="C984" t="str">
        <f ca="1"/>
        <v>Super Adults</v>
      </c>
      <c r="D984">
        <v>240000</v>
      </c>
      <c r="E984">
        <v>28.270874424720574</v>
      </c>
      <c r="F984" t="b">
        <v>1</v>
      </c>
      <c r="G984" t="str">
        <v>Kidney Stones</v>
      </c>
      <c r="H984" t="b">
        <v>1</v>
      </c>
      <c r="I984" t="b">
        <v>1</v>
      </c>
      <c r="J984" t="s">
        <v>1685</v>
      </c>
      <c r="K984" t="str">
        <v>South</v>
      </c>
      <c r="L984" t="str">
        <v>Startup</v>
      </c>
      <c r="M984">
        <f ca="1">VLOOKUP(combined!A:A,'Patient Demographics'!A:F,6,)</f>
        <v>68</v>
      </c>
      <c r="N984">
        <v>0</v>
      </c>
      <c r="O984" t="str">
        <v>Master's Degree</v>
      </c>
    </row>
    <row r="985" spans="1:15">
      <c r="A985" s="2" t="s">
        <v>1194</v>
      </c>
      <c r="B985" t="str">
        <v>Maharashtra</v>
      </c>
      <c r="C985" t="str">
        <f ca="1"/>
        <v>Super Adults</v>
      </c>
      <c r="D985">
        <v>2000</v>
      </c>
      <c r="E985">
        <v>25.848074921956293</v>
      </c>
      <c r="F985" t="b">
        <v>0</v>
      </c>
      <c r="G985" t="str">
        <v>Cancer</v>
      </c>
      <c r="H985" t="b">
        <v>0</v>
      </c>
      <c r="I985" t="b">
        <v>0</v>
      </c>
      <c r="J985" t="s">
        <v>1797</v>
      </c>
      <c r="K985" t="str">
        <v>West</v>
      </c>
      <c r="L985" t="str">
        <v>Startup</v>
      </c>
      <c r="M985">
        <f ca="1">VLOOKUP(combined!A:A,'Patient Demographics'!A:F,6,)</f>
        <v>82</v>
      </c>
      <c r="N985">
        <v>0</v>
      </c>
      <c r="O985" t="str">
        <v>Bachelor's Degree</v>
      </c>
    </row>
    <row r="986" spans="1:15">
      <c r="A986" s="2" t="s">
        <v>1195</v>
      </c>
      <c r="B986" t="str">
        <v>Gujarat</v>
      </c>
      <c r="C986" t="str">
        <f ca="1"/>
        <v>Super Adults</v>
      </c>
      <c r="D986">
        <v>240000</v>
      </c>
      <c r="E986">
        <v>29.21956295525494</v>
      </c>
      <c r="F986" t="b">
        <v>1</v>
      </c>
      <c r="G986" t="str">
        <v>Respiratory Infection</v>
      </c>
      <c r="H986" t="b">
        <v>1</v>
      </c>
      <c r="I986" t="b">
        <v>0</v>
      </c>
      <c r="J986" t="s">
        <v>1696</v>
      </c>
      <c r="K986" t="str">
        <v>West</v>
      </c>
      <c r="L986" t="str">
        <v>Startup</v>
      </c>
      <c r="M986">
        <f ca="1">VLOOKUP(combined!A:A,'Patient Demographics'!A:F,6,)</f>
        <v>68</v>
      </c>
      <c r="N986">
        <v>0</v>
      </c>
      <c r="O986" t="str">
        <v>Bachelor's Degree</v>
      </c>
    </row>
    <row r="987" spans="1:15">
      <c r="A987" s="2" t="s">
        <v>1196</v>
      </c>
      <c r="B987" t="str">
        <v>Tamil Nadu</v>
      </c>
      <c r="C987" t="str">
        <f ca="1"/>
        <v>Young Adults</v>
      </c>
      <c r="D987">
        <v>21000</v>
      </c>
      <c r="E987">
        <v>28.37857453912034</v>
      </c>
      <c r="F987" t="b">
        <v>1</v>
      </c>
      <c r="G987" t="str">
        <v>Respiratory Infection</v>
      </c>
      <c r="H987" t="b">
        <v>1</v>
      </c>
      <c r="I987" t="b">
        <v>0</v>
      </c>
      <c r="J987" t="s">
        <v>1679</v>
      </c>
      <c r="K987" t="str">
        <v>South</v>
      </c>
      <c r="L987" t="str">
        <v>Startup</v>
      </c>
      <c r="M987">
        <f ca="1">VLOOKUP(combined!A:A,'Patient Demographics'!A:F,6,)</f>
        <v>30</v>
      </c>
      <c r="N987">
        <v>0</v>
      </c>
      <c r="O987" t="str">
        <v>Bachelor's Degree</v>
      </c>
    </row>
    <row r="988" spans="1:15">
      <c r="A988" s="2" t="s">
        <v>1197</v>
      </c>
      <c r="B988" t="str">
        <v>Tamil Nadu</v>
      </c>
      <c r="C988" t="str">
        <f ca="1"/>
        <v>Senior Adullt</v>
      </c>
      <c r="D988">
        <v>18000</v>
      </c>
      <c r="E988">
        <v>26.448680722131041</v>
      </c>
      <c r="F988" t="b">
        <v>0</v>
      </c>
      <c r="G988" t="str">
        <v>Diabetes</v>
      </c>
      <c r="H988" t="b">
        <v>0</v>
      </c>
      <c r="I988" t="b">
        <v>0</v>
      </c>
      <c r="J988" t="s">
        <v>1683</v>
      </c>
      <c r="K988" t="str">
        <v>South</v>
      </c>
      <c r="L988" t="str">
        <v>Public</v>
      </c>
      <c r="M988">
        <f ca="1">VLOOKUP(combined!A:A,'Patient Demographics'!A:F,6,)</f>
        <v>41</v>
      </c>
      <c r="N988">
        <v>0</v>
      </c>
      <c r="O988" t="str">
        <v>School</v>
      </c>
    </row>
    <row r="989" spans="1:15">
      <c r="A989" s="2" t="s">
        <v>1198</v>
      </c>
      <c r="B989" t="str">
        <v>Tamil Nadu</v>
      </c>
      <c r="C989" t="str">
        <f ca="1"/>
        <v>Young Adults</v>
      </c>
      <c r="D989">
        <v>2000</v>
      </c>
      <c r="E989">
        <v>34.251552384727177</v>
      </c>
      <c r="F989" t="b">
        <v>1</v>
      </c>
      <c r="G989" t="str">
        <v>Prostate Cancer</v>
      </c>
      <c r="H989" t="b">
        <v>1</v>
      </c>
      <c r="I989" t="b">
        <v>0</v>
      </c>
      <c r="J989" t="s">
        <v>1700</v>
      </c>
      <c r="K989" t="str">
        <v>South</v>
      </c>
      <c r="L989" t="str">
        <v>None</v>
      </c>
      <c r="M989">
        <f ca="1">VLOOKUP(combined!A:A,'Patient Demographics'!A:F,6,)</f>
        <v>33</v>
      </c>
      <c r="N989">
        <v>0</v>
      </c>
      <c r="O989" t="str">
        <v>Uneducated</v>
      </c>
    </row>
    <row r="990" spans="1:15">
      <c r="A990" s="2" t="s">
        <v>1199</v>
      </c>
      <c r="B990" t="str">
        <v>Tamil Nadu</v>
      </c>
      <c r="C990" t="str">
        <f ca="1"/>
        <v>Young Adults</v>
      </c>
      <c r="D990">
        <v>60000</v>
      </c>
      <c r="E990">
        <v>24.205693296602391</v>
      </c>
      <c r="F990" t="b">
        <v>0</v>
      </c>
      <c r="G990" t="str">
        <v>Childbirth</v>
      </c>
      <c r="H990" t="b">
        <v>0</v>
      </c>
      <c r="I990" t="b">
        <v>0</v>
      </c>
      <c r="J990" t="s">
        <v>1685</v>
      </c>
      <c r="K990" t="str">
        <v>South</v>
      </c>
      <c r="L990" t="str">
        <v>Public</v>
      </c>
      <c r="M990">
        <f ca="1">VLOOKUP(combined!A:A,'Patient Demographics'!A:F,6,)</f>
        <v>33</v>
      </c>
      <c r="N990">
        <v>0</v>
      </c>
      <c r="O990" t="str">
        <v>School</v>
      </c>
    </row>
    <row r="991" spans="1:15">
      <c r="A991" s="2" t="s">
        <v>1200</v>
      </c>
      <c r="B991" t="str">
        <v>Uttar Pradesh</v>
      </c>
      <c r="C991" t="str">
        <f ca="1"/>
        <v>senior</v>
      </c>
      <c r="D991">
        <v>100</v>
      </c>
      <c r="E991">
        <v>30.07597773187214</v>
      </c>
      <c r="F991" t="b">
        <v>1</v>
      </c>
      <c r="G991" t="str">
        <v>Prostate Cancer</v>
      </c>
      <c r="H991" t="b">
        <v>0</v>
      </c>
      <c r="I991" t="b">
        <v>1</v>
      </c>
      <c r="J991" t="s">
        <v>1700</v>
      </c>
      <c r="K991" t="str">
        <v>North</v>
      </c>
      <c r="L991" t="str">
        <v>Private</v>
      </c>
      <c r="M991">
        <f ca="1">VLOOKUP(combined!A:A,'Patient Demographics'!A:F,6,)</f>
        <v>48</v>
      </c>
      <c r="N991">
        <v>0</v>
      </c>
      <c r="O991" t="str">
        <v>Post-graduate</v>
      </c>
    </row>
    <row r="992" spans="1:15">
      <c r="A992" s="2" t="s">
        <v>1201</v>
      </c>
      <c r="B992" t="str">
        <v>Kerala</v>
      </c>
      <c r="C992" t="str">
        <f ca="1"/>
        <v>senior</v>
      </c>
      <c r="D992">
        <v>45000</v>
      </c>
      <c r="E992">
        <v>26.089795918367347</v>
      </c>
      <c r="F992" t="b">
        <v>0</v>
      </c>
      <c r="G992" t="str">
        <v>Hypertension</v>
      </c>
      <c r="H992" t="b">
        <v>0</v>
      </c>
      <c r="I992" t="b">
        <v>0</v>
      </c>
      <c r="J992" t="s">
        <v>1696</v>
      </c>
      <c r="K992" t="str">
        <v>South</v>
      </c>
      <c r="L992" t="str">
        <v>Public</v>
      </c>
      <c r="M992">
        <f ca="1">VLOOKUP(combined!A:A,'Patient Demographics'!A:F,6,)</f>
        <v>48</v>
      </c>
      <c r="N992">
        <v>0</v>
      </c>
      <c r="O992" t="str">
        <v>Master's Degree</v>
      </c>
    </row>
    <row r="993" spans="1:15">
      <c r="A993" s="2" t="s">
        <v>1202</v>
      </c>
      <c r="B993" t="str">
        <v>Tamil Nadu</v>
      </c>
      <c r="C993" t="str">
        <f ca="1"/>
        <v>senior</v>
      </c>
      <c r="D993">
        <v>75000</v>
      </c>
      <c r="E993">
        <v>20.462215387244221</v>
      </c>
      <c r="F993" t="b">
        <v>0</v>
      </c>
      <c r="G993" t="str">
        <v>Diabetes</v>
      </c>
      <c r="H993" t="b">
        <v>0</v>
      </c>
      <c r="I993" t="b">
        <v>0</v>
      </c>
      <c r="J993" t="s">
        <v>1797</v>
      </c>
      <c r="K993" t="str">
        <v>South</v>
      </c>
      <c r="L993" t="str">
        <v>Private</v>
      </c>
      <c r="M993">
        <f ca="1">VLOOKUP(combined!A:A,'Patient Demographics'!A:F,6,)</f>
        <v>53</v>
      </c>
      <c r="N993">
        <v>0</v>
      </c>
      <c r="O993" t="str">
        <v>Master's Degree</v>
      </c>
    </row>
    <row r="994" spans="1:15">
      <c r="A994" s="2" t="s">
        <v>1203</v>
      </c>
      <c r="B994" t="str">
        <v>Karnataka</v>
      </c>
      <c r="C994" t="str">
        <f ca="1"/>
        <v>senior</v>
      </c>
      <c r="D994">
        <v>10000</v>
      </c>
      <c r="E994">
        <v>33.740901430671592</v>
      </c>
      <c r="F994" t="b">
        <v>1</v>
      </c>
      <c r="G994" t="str">
        <v>Cancer</v>
      </c>
      <c r="H994" t="b">
        <v>1</v>
      </c>
      <c r="I994" t="b">
        <v>0</v>
      </c>
      <c r="J994" t="s">
        <v>1700</v>
      </c>
      <c r="K994" t="str">
        <v>South</v>
      </c>
      <c r="L994" t="str">
        <v>Private</v>
      </c>
      <c r="M994">
        <f ca="1">VLOOKUP(combined!A:A,'Patient Demographics'!A:F,6,)</f>
        <v>53</v>
      </c>
      <c r="N994">
        <v>0</v>
      </c>
      <c r="O994" t="str">
        <v>Bachelor's Degree</v>
      </c>
    </row>
    <row r="995" spans="1:15">
      <c r="A995" s="2" t="s">
        <v>1204</v>
      </c>
      <c r="B995" t="str">
        <v>Punjab</v>
      </c>
      <c r="C995" t="str">
        <f ca="1"/>
        <v>Senior Adullt</v>
      </c>
      <c r="D995">
        <v>240000</v>
      </c>
      <c r="E995">
        <v>23.749999999999993</v>
      </c>
      <c r="F995" t="b">
        <v>0</v>
      </c>
      <c r="G995" t="str">
        <v>Hypertension</v>
      </c>
      <c r="H995" t="b">
        <v>0</v>
      </c>
      <c r="I995" t="b">
        <v>0</v>
      </c>
      <c r="J995" t="s">
        <v>1797</v>
      </c>
      <c r="K995" t="str">
        <v>North</v>
      </c>
      <c r="L995" t="str">
        <v>Public</v>
      </c>
      <c r="M995">
        <f ca="1">VLOOKUP(combined!A:A,'Patient Demographics'!A:F,6,)</f>
        <v>38</v>
      </c>
      <c r="N995">
        <v>0</v>
      </c>
      <c r="O995" t="str">
        <v>School</v>
      </c>
    </row>
    <row r="996" spans="1:15">
      <c r="A996" s="2" t="s">
        <v>1205</v>
      </c>
      <c r="B996" t="str">
        <v>Maharashtra</v>
      </c>
      <c r="C996" t="str">
        <f ca="1"/>
        <v>senior</v>
      </c>
      <c r="D996">
        <v>90000</v>
      </c>
      <c r="E996">
        <v>21.155294202015131</v>
      </c>
      <c r="F996" t="b">
        <v>0</v>
      </c>
      <c r="G996" t="str">
        <v>Fractured Arm</v>
      </c>
      <c r="H996" t="b">
        <v>0</v>
      </c>
      <c r="I996" t="b">
        <v>0</v>
      </c>
      <c r="J996" t="s">
        <v>1685</v>
      </c>
      <c r="K996" t="str">
        <v>West</v>
      </c>
      <c r="L996" t="str">
        <v>Startup</v>
      </c>
      <c r="M996">
        <f ca="1">VLOOKUP(combined!A:A,'Patient Demographics'!A:F,6,)</f>
        <v>48</v>
      </c>
      <c r="N996">
        <v>0</v>
      </c>
      <c r="O996" t="str">
        <v>Bachelor's Degree</v>
      </c>
    </row>
    <row r="997" spans="1:15">
      <c r="A997" s="2" t="s">
        <v>1206</v>
      </c>
      <c r="B997" t="str">
        <v>Gujarat</v>
      </c>
      <c r="C997" t="str">
        <f ca="1"/>
        <v>Senior Adullt</v>
      </c>
      <c r="D997">
        <v>3000</v>
      </c>
      <c r="E997">
        <v>31.874999999999993</v>
      </c>
      <c r="F997" t="b">
        <v>1</v>
      </c>
      <c r="G997" t="str">
        <v>Allergic Reaction</v>
      </c>
      <c r="H997" t="b">
        <v>1</v>
      </c>
      <c r="I997" t="b">
        <v>0</v>
      </c>
      <c r="J997" t="s">
        <v>1679</v>
      </c>
      <c r="K997" t="str">
        <v>West</v>
      </c>
      <c r="L997" t="str">
        <v>Private</v>
      </c>
      <c r="M997">
        <f ca="1">VLOOKUP(combined!A:A,'Patient Demographics'!A:F,6,)</f>
        <v>41</v>
      </c>
      <c r="N997">
        <v>0</v>
      </c>
      <c r="O997" t="str">
        <v>Bachelor's Degree</v>
      </c>
    </row>
    <row r="998" spans="1:15">
      <c r="A998" s="2" t="s">
        <v>1207</v>
      </c>
      <c r="B998" t="str">
        <v>Karnataka</v>
      </c>
      <c r="C998" t="str">
        <f ca="1"/>
        <v>Super Adults</v>
      </c>
      <c r="D998">
        <v>200000</v>
      </c>
      <c r="E998">
        <v>21.810132094643638</v>
      </c>
      <c r="F998" t="b">
        <v>0</v>
      </c>
      <c r="G998" t="str">
        <v>Kidney Stones</v>
      </c>
      <c r="H998" t="b">
        <v>0</v>
      </c>
      <c r="I998" t="b">
        <v>0</v>
      </c>
      <c r="J998" t="s">
        <v>1685</v>
      </c>
      <c r="K998" t="str">
        <v>South</v>
      </c>
      <c r="L998" t="str">
        <v>Public</v>
      </c>
      <c r="M998">
        <f ca="1">VLOOKUP(combined!A:A,'Patient Demographics'!A:F,6,)</f>
        <v>68</v>
      </c>
      <c r="N998">
        <v>0</v>
      </c>
      <c r="O998" t="str">
        <v>School</v>
      </c>
    </row>
    <row r="999" spans="1:15">
      <c r="A999" s="2" t="s">
        <v>1208</v>
      </c>
      <c r="B999" t="str">
        <v>Uttar Pradesh</v>
      </c>
      <c r="C999" t="str">
        <f ca="1"/>
        <v>Senior Adullt</v>
      </c>
      <c r="D999">
        <v>40000</v>
      </c>
      <c r="E999">
        <v>30.460971879779031</v>
      </c>
      <c r="F999" t="b">
        <v>1</v>
      </c>
      <c r="G999" t="str">
        <v>Stroke</v>
      </c>
      <c r="H999" t="b">
        <v>1</v>
      </c>
      <c r="I999" t="b">
        <v>0</v>
      </c>
      <c r="J999" t="s">
        <v>1696</v>
      </c>
      <c r="K999" t="str">
        <v>North</v>
      </c>
      <c r="L999" t="str">
        <v>Public</v>
      </c>
      <c r="M999">
        <f ca="1">VLOOKUP(combined!A:A,'Patient Demographics'!A:F,6,)</f>
        <v>41</v>
      </c>
      <c r="N999">
        <v>0</v>
      </c>
      <c r="O999" t="str">
        <v>Master's Degree</v>
      </c>
    </row>
    <row r="1000" spans="1:15">
      <c r="A1000" s="2" t="s">
        <v>1210</v>
      </c>
      <c r="B1000" t="str">
        <v>Uttar Pradesh</v>
      </c>
      <c r="C1000" t="str">
        <f ca="1"/>
        <v>Super Adults</v>
      </c>
      <c r="D1000">
        <v>12000</v>
      </c>
      <c r="E1000">
        <v>29.842973882390638</v>
      </c>
      <c r="F1000" t="b">
        <v>1</v>
      </c>
      <c r="G1000" t="str">
        <v>Heart Attack</v>
      </c>
      <c r="H1000" t="b">
        <v>1</v>
      </c>
      <c r="I1000" t="b">
        <v>1</v>
      </c>
      <c r="J1000" t="s">
        <v>1696</v>
      </c>
      <c r="K1000" t="str">
        <v>North</v>
      </c>
      <c r="L1000" t="str">
        <v>Public</v>
      </c>
      <c r="M1000">
        <f ca="1">VLOOKUP(combined!A:A,'Patient Demographics'!A:F,6,)</f>
        <v>68</v>
      </c>
      <c r="N1000">
        <v>0</v>
      </c>
      <c r="O1000" t="str">
        <v>Master's Degree</v>
      </c>
    </row>
    <row r="1001" spans="1:15">
      <c r="A1001" s="2" t="s">
        <v>1211</v>
      </c>
      <c r="B1001" t="str">
        <v>Maharashtra</v>
      </c>
      <c r="C1001" t="str">
        <f ca="1"/>
        <v>Senior Adullt</v>
      </c>
      <c r="D1001">
        <v>36000</v>
      </c>
      <c r="E1001">
        <v>23.497917906008333</v>
      </c>
      <c r="F1001" t="b">
        <v>0</v>
      </c>
      <c r="G1001" t="str">
        <v>Appendicitis</v>
      </c>
      <c r="H1001" t="b">
        <v>0</v>
      </c>
      <c r="I1001" t="b">
        <v>0</v>
      </c>
      <c r="J1001" t="s">
        <v>1797</v>
      </c>
      <c r="K1001" t="str">
        <v>West</v>
      </c>
      <c r="L1001" t="str">
        <v>Startup</v>
      </c>
      <c r="M1001">
        <f ca="1">VLOOKUP(combined!A:A,'Patient Demographics'!A:F,6,)</f>
        <v>45</v>
      </c>
      <c r="N1001">
        <v>0</v>
      </c>
      <c r="O1001" t="str">
        <v>Bachelor's Degree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A32B-1549-45BF-AF5E-2A1C8C782DB2}">
  <dimension ref="F21:I27"/>
  <sheetViews>
    <sheetView topLeftCell="C21" workbookViewId="0">
      <selection activeCell="C16" sqref="C16:U32"/>
    </sheetView>
  </sheetViews>
  <sheetFormatPr defaultRowHeight="15"/>
  <cols>
    <col min="5" max="5" width="13.140625" bestFit="1" customWidth="1"/>
    <col min="6" max="6" width="16.28515625" bestFit="1" customWidth="1"/>
    <col min="7" max="7" width="17.42578125" bestFit="1" customWidth="1"/>
    <col min="8" max="8" width="11.28515625" bestFit="1" customWidth="1"/>
    <col min="9" max="9" width="16.140625" customWidth="1"/>
  </cols>
  <sheetData>
    <row r="21" spans="6:9">
      <c r="F21" s="33" t="s">
        <v>1783</v>
      </c>
      <c r="G21" s="33" t="s">
        <v>1766</v>
      </c>
    </row>
    <row r="22" spans="6:9">
      <c r="F22" s="33" t="s">
        <v>1768</v>
      </c>
      <c r="G22" t="s">
        <v>1781</v>
      </c>
      <c r="H22" t="s">
        <v>1782</v>
      </c>
      <c r="I22" t="s">
        <v>1767</v>
      </c>
    </row>
    <row r="23" spans="6:9">
      <c r="F23" s="34" t="s">
        <v>29</v>
      </c>
      <c r="G23" s="37">
        <v>23.645324046215503</v>
      </c>
      <c r="H23" s="37">
        <v>31.482812344023333</v>
      </c>
      <c r="I23" s="37">
        <v>28.025096918519885</v>
      </c>
    </row>
    <row r="24" spans="6:9">
      <c r="F24" s="34" t="s">
        <v>17</v>
      </c>
      <c r="G24" s="37">
        <v>23.573234296068538</v>
      </c>
      <c r="H24" s="37">
        <v>31.49973804131017</v>
      </c>
      <c r="I24" s="37">
        <v>28.857570126229611</v>
      </c>
    </row>
    <row r="25" spans="6:9">
      <c r="F25" s="34" t="s">
        <v>11</v>
      </c>
      <c r="G25" s="37">
        <v>23.694638176766727</v>
      </c>
      <c r="H25" s="37">
        <v>31.372525142961692</v>
      </c>
      <c r="I25" s="37">
        <v>28.347903004763694</v>
      </c>
    </row>
    <row r="26" spans="6:9">
      <c r="F26" s="34" t="s">
        <v>51</v>
      </c>
      <c r="G26" s="37">
        <v>23.316103985660074</v>
      </c>
      <c r="H26" s="37">
        <v>31.353981637924957</v>
      </c>
      <c r="I26" s="37">
        <v>27.996795791195837</v>
      </c>
    </row>
    <row r="27" spans="6:9">
      <c r="F27" s="34" t="s">
        <v>1767</v>
      </c>
      <c r="G27" s="37">
        <v>23.560304852759533</v>
      </c>
      <c r="H27" s="37">
        <v>31.416966499239077</v>
      </c>
      <c r="I27" s="37">
        <v>28.345011795465549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F8A8-1B8B-40FB-AB62-820875F457E6}">
  <dimension ref="A1:H8"/>
  <sheetViews>
    <sheetView workbookViewId="0">
      <selection activeCell="I32" sqref="I32"/>
    </sheetView>
  </sheetViews>
  <sheetFormatPr defaultRowHeight="15"/>
  <cols>
    <col min="5" max="9" width="17.5703125" customWidth="1"/>
  </cols>
  <sheetData>
    <row r="1" spans="1:8">
      <c r="A1" s="1" t="s">
        <v>30</v>
      </c>
      <c r="F1" t="s">
        <v>1756</v>
      </c>
    </row>
    <row r="2" spans="1:8">
      <c r="E2" s="23" t="s">
        <v>1757</v>
      </c>
      <c r="F2" s="23" t="s">
        <v>1758</v>
      </c>
      <c r="G2" s="23" t="s">
        <v>1759</v>
      </c>
    </row>
    <row r="3" spans="1:8">
      <c r="E3">
        <f>_xlfn.XLOOKUP(A1,'Patient Demographics'!A:A,'Patient Demographics'!I:I,FALSE)</f>
        <v>20</v>
      </c>
      <c r="F3">
        <f>_xlfn.XLOOKUP(A1,'Billing Details'!A:A,'Billing Details'!I:I,FALSE)</f>
        <v>72000</v>
      </c>
      <c r="G3">
        <f>_xlfn.XLOOKUP(A1,'Billing Details'!A:A,'Billing Details'!T:T,FALSE)</f>
        <v>52009.8</v>
      </c>
    </row>
    <row r="6" spans="1:8">
      <c r="G6" t="s">
        <v>1760</v>
      </c>
    </row>
    <row r="7" spans="1:8">
      <c r="E7" s="23" t="s">
        <v>1761</v>
      </c>
      <c r="F7" s="23" t="s">
        <v>1762</v>
      </c>
      <c r="G7" s="23" t="s">
        <v>1763</v>
      </c>
      <c r="H7" s="23" t="s">
        <v>1764</v>
      </c>
    </row>
    <row r="8" spans="1:8">
      <c r="E8" t="str">
        <f>INDEX('Patient Health Records'!K:K,MATCH(Sheet3!A1,'Patient Health Records'!A:A))</f>
        <v>124/84</v>
      </c>
      <c r="G8" t="b">
        <v>0</v>
      </c>
    </row>
  </sheetData>
  <conditionalFormatting sqref="G8">
    <cfRule type="cellIs" dxfId="55" priority="1" operator="equal">
      <formula>TRUE</formula>
    </cfRule>
    <cfRule type="cellIs" dxfId="54" priority="2" operator="equal">
      <formula>FALSE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E46666-A81F-419A-97BA-5FF658260AE1}">
          <x14:formula1>
            <xm:f>'Patient Demographics'!$A:$A</xm:f>
          </x14:formula1>
          <xm:sqref>A1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B41C-F345-48A1-8FC2-9CB94575727A}">
  <dimension ref="A3:A83"/>
  <sheetViews>
    <sheetView workbookViewId="0">
      <selection activeCell="A3" sqref="A3"/>
    </sheetView>
  </sheetViews>
  <sheetFormatPr defaultRowHeight="15"/>
  <cols>
    <col min="1" max="1" width="13.140625" bestFit="1" customWidth="1"/>
  </cols>
  <sheetData>
    <row r="3" spans="1:1">
      <c r="A3" s="33" t="s">
        <v>1768</v>
      </c>
    </row>
    <row r="4" spans="1:1">
      <c r="A4" s="34" t="s">
        <v>29</v>
      </c>
    </row>
    <row r="5" spans="1:1">
      <c r="A5" s="35">
        <v>27</v>
      </c>
    </row>
    <row r="6" spans="1:1">
      <c r="A6" s="35">
        <v>29</v>
      </c>
    </row>
    <row r="7" spans="1:1">
      <c r="A7" s="35">
        <v>31</v>
      </c>
    </row>
    <row r="8" spans="1:1">
      <c r="A8" s="35">
        <v>32</v>
      </c>
    </row>
    <row r="9" spans="1:1">
      <c r="A9" s="35">
        <v>37</v>
      </c>
    </row>
    <row r="10" spans="1:1">
      <c r="A10" s="35">
        <v>40</v>
      </c>
    </row>
    <row r="11" spans="1:1">
      <c r="A11" s="35">
        <v>41</v>
      </c>
    </row>
    <row r="12" spans="1:1">
      <c r="A12" s="35">
        <v>44</v>
      </c>
    </row>
    <row r="13" spans="1:1">
      <c r="A13" s="35">
        <v>47</v>
      </c>
    </row>
    <row r="14" spans="1:1">
      <c r="A14" s="35">
        <v>52</v>
      </c>
    </row>
    <row r="15" spans="1:1">
      <c r="A15" s="35">
        <v>57</v>
      </c>
    </row>
    <row r="16" spans="1:1">
      <c r="A16" s="35">
        <v>61</v>
      </c>
    </row>
    <row r="17" spans="1:1">
      <c r="A17" s="35">
        <v>67</v>
      </c>
    </row>
    <row r="18" spans="1:1">
      <c r="A18" s="35">
        <v>72</v>
      </c>
    </row>
    <row r="19" spans="1:1">
      <c r="A19" s="34" t="s">
        <v>17</v>
      </c>
    </row>
    <row r="20" spans="1:1">
      <c r="A20" s="35">
        <v>27</v>
      </c>
    </row>
    <row r="21" spans="1:1">
      <c r="A21" s="35">
        <v>29</v>
      </c>
    </row>
    <row r="22" spans="1:1">
      <c r="A22" s="35">
        <v>31</v>
      </c>
    </row>
    <row r="23" spans="1:1">
      <c r="A23" s="35">
        <v>32</v>
      </c>
    </row>
    <row r="24" spans="1:1">
      <c r="A24" s="35">
        <v>33</v>
      </c>
    </row>
    <row r="25" spans="1:1">
      <c r="A25" s="35">
        <v>37</v>
      </c>
    </row>
    <row r="26" spans="1:1">
      <c r="A26" s="35">
        <v>40</v>
      </c>
    </row>
    <row r="27" spans="1:1">
      <c r="A27" s="35">
        <v>41</v>
      </c>
    </row>
    <row r="28" spans="1:1">
      <c r="A28" s="35">
        <v>44</v>
      </c>
    </row>
    <row r="29" spans="1:1">
      <c r="A29" s="35">
        <v>45</v>
      </c>
    </row>
    <row r="30" spans="1:1">
      <c r="A30" s="35">
        <v>47</v>
      </c>
    </row>
    <row r="31" spans="1:1">
      <c r="A31" s="35">
        <v>49</v>
      </c>
    </row>
    <row r="32" spans="1:1">
      <c r="A32" s="35">
        <v>52</v>
      </c>
    </row>
    <row r="33" spans="1:1">
      <c r="A33" s="35">
        <v>53</v>
      </c>
    </row>
    <row r="34" spans="1:1">
      <c r="A34" s="35">
        <v>57</v>
      </c>
    </row>
    <row r="35" spans="1:1">
      <c r="A35" s="35">
        <v>61</v>
      </c>
    </row>
    <row r="36" spans="1:1">
      <c r="A36" s="35">
        <v>67</v>
      </c>
    </row>
    <row r="37" spans="1:1">
      <c r="A37" s="35">
        <v>72</v>
      </c>
    </row>
    <row r="38" spans="1:1">
      <c r="A38" s="35">
        <v>87</v>
      </c>
    </row>
    <row r="39" spans="1:1">
      <c r="A39" s="34" t="s">
        <v>11</v>
      </c>
    </row>
    <row r="40" spans="1:1">
      <c r="A40" s="35">
        <v>21</v>
      </c>
    </row>
    <row r="41" spans="1:1">
      <c r="A41" s="35">
        <v>27</v>
      </c>
    </row>
    <row r="42" spans="1:1">
      <c r="A42" s="35">
        <v>29</v>
      </c>
    </row>
    <row r="43" spans="1:1">
      <c r="A43" s="35">
        <v>31</v>
      </c>
    </row>
    <row r="44" spans="1:1">
      <c r="A44" s="35">
        <v>32</v>
      </c>
    </row>
    <row r="45" spans="1:1">
      <c r="A45" s="35">
        <v>33</v>
      </c>
    </row>
    <row r="46" spans="1:1">
      <c r="A46" s="35">
        <v>37</v>
      </c>
    </row>
    <row r="47" spans="1:1">
      <c r="A47" s="35">
        <v>40</v>
      </c>
    </row>
    <row r="48" spans="1:1">
      <c r="A48" s="35">
        <v>41</v>
      </c>
    </row>
    <row r="49" spans="1:1">
      <c r="A49" s="35">
        <v>44</v>
      </c>
    </row>
    <row r="50" spans="1:1">
      <c r="A50" s="35">
        <v>47</v>
      </c>
    </row>
    <row r="51" spans="1:1">
      <c r="A51" s="35">
        <v>49</v>
      </c>
    </row>
    <row r="52" spans="1:1">
      <c r="A52" s="35">
        <v>52</v>
      </c>
    </row>
    <row r="53" spans="1:1">
      <c r="A53" s="35">
        <v>53</v>
      </c>
    </row>
    <row r="54" spans="1:1">
      <c r="A54" s="35">
        <v>57</v>
      </c>
    </row>
    <row r="55" spans="1:1">
      <c r="A55" s="35">
        <v>61</v>
      </c>
    </row>
    <row r="56" spans="1:1">
      <c r="A56" s="35">
        <v>67</v>
      </c>
    </row>
    <row r="57" spans="1:1">
      <c r="A57" s="35">
        <v>72</v>
      </c>
    </row>
    <row r="58" spans="1:1">
      <c r="A58" s="35">
        <v>81</v>
      </c>
    </row>
    <row r="59" spans="1:1">
      <c r="A59" s="35">
        <v>87</v>
      </c>
    </row>
    <row r="60" spans="1:1">
      <c r="A60" s="34" t="s">
        <v>51</v>
      </c>
    </row>
    <row r="61" spans="1:1">
      <c r="A61" s="35">
        <v>21</v>
      </c>
    </row>
    <row r="62" spans="1:1">
      <c r="A62" s="35">
        <v>27</v>
      </c>
    </row>
    <row r="63" spans="1:1">
      <c r="A63" s="35">
        <v>29</v>
      </c>
    </row>
    <row r="64" spans="1:1">
      <c r="A64" s="35">
        <v>31</v>
      </c>
    </row>
    <row r="65" spans="1:1">
      <c r="A65" s="35">
        <v>32</v>
      </c>
    </row>
    <row r="66" spans="1:1">
      <c r="A66" s="35">
        <v>33</v>
      </c>
    </row>
    <row r="67" spans="1:1">
      <c r="A67" s="35">
        <v>37</v>
      </c>
    </row>
    <row r="68" spans="1:1">
      <c r="A68" s="35">
        <v>40</v>
      </c>
    </row>
    <row r="69" spans="1:1">
      <c r="A69" s="35">
        <v>41</v>
      </c>
    </row>
    <row r="70" spans="1:1">
      <c r="A70" s="35">
        <v>44</v>
      </c>
    </row>
    <row r="71" spans="1:1">
      <c r="A71" s="35">
        <v>45</v>
      </c>
    </row>
    <row r="72" spans="1:1">
      <c r="A72" s="35">
        <v>47</v>
      </c>
    </row>
    <row r="73" spans="1:1">
      <c r="A73" s="35">
        <v>49</v>
      </c>
    </row>
    <row r="74" spans="1:1">
      <c r="A74" s="35">
        <v>52</v>
      </c>
    </row>
    <row r="75" spans="1:1">
      <c r="A75" s="35">
        <v>53</v>
      </c>
    </row>
    <row r="76" spans="1:1">
      <c r="A76" s="35">
        <v>57</v>
      </c>
    </row>
    <row r="77" spans="1:1">
      <c r="A77" s="35">
        <v>59</v>
      </c>
    </row>
    <row r="78" spans="1:1">
      <c r="A78" s="35">
        <v>61</v>
      </c>
    </row>
    <row r="79" spans="1:1">
      <c r="A79" s="35">
        <v>67</v>
      </c>
    </row>
    <row r="80" spans="1:1">
      <c r="A80" s="35">
        <v>72</v>
      </c>
    </row>
    <row r="81" spans="1:1">
      <c r="A81" s="35">
        <v>81</v>
      </c>
    </row>
    <row r="82" spans="1:1">
      <c r="A82" s="35">
        <v>87</v>
      </c>
    </row>
    <row r="83" spans="1:1">
      <c r="A83" s="34" t="s">
        <v>1767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D941-A758-454C-8264-C079D832FC6A}">
  <dimension ref="B4:C10"/>
  <sheetViews>
    <sheetView workbookViewId="0">
      <selection activeCell="F22" sqref="F22"/>
    </sheetView>
  </sheetViews>
  <sheetFormatPr defaultRowHeight="15"/>
  <cols>
    <col min="2" max="2" width="18.140625" customWidth="1"/>
    <col min="3" max="3" width="15.85546875" customWidth="1"/>
  </cols>
  <sheetData>
    <row r="4" spans="2:3">
      <c r="B4" s="33" t="s">
        <v>1768</v>
      </c>
      <c r="C4" t="s">
        <v>1765</v>
      </c>
    </row>
    <row r="5" spans="2:3">
      <c r="B5" s="42" t="s">
        <v>1683</v>
      </c>
      <c r="C5" s="43">
        <v>155</v>
      </c>
    </row>
    <row r="6" spans="2:3">
      <c r="B6" s="42" t="s">
        <v>1679</v>
      </c>
      <c r="C6" s="43">
        <v>146</v>
      </c>
    </row>
    <row r="7" spans="2:3">
      <c r="B7" s="42" t="s">
        <v>1685</v>
      </c>
      <c r="C7" s="43">
        <v>171</v>
      </c>
    </row>
    <row r="8" spans="2:3">
      <c r="B8" s="42" t="s">
        <v>1696</v>
      </c>
      <c r="C8" s="43">
        <v>165</v>
      </c>
    </row>
    <row r="9" spans="2:3">
      <c r="B9" s="42" t="s">
        <v>1700</v>
      </c>
      <c r="C9" s="43">
        <v>163</v>
      </c>
    </row>
    <row r="10" spans="2:3">
      <c r="B10" s="42" t="s">
        <v>1767</v>
      </c>
      <c r="C10" s="43">
        <v>800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2B0E-001D-406F-AEF7-34916DF166AF}">
  <dimension ref="A2:AY146"/>
  <sheetViews>
    <sheetView showGridLines="0" tabSelected="1" zoomScale="75" workbookViewId="0">
      <selection activeCell="AN24" sqref="AN24"/>
    </sheetView>
  </sheetViews>
  <sheetFormatPr defaultRowHeight="15"/>
  <cols>
    <col min="5" max="5" width="16.28515625" customWidth="1"/>
    <col min="6" max="6" width="16.5703125" customWidth="1"/>
    <col min="7" max="7" width="16.28515625" customWidth="1"/>
    <col min="8" max="8" width="16.85546875" customWidth="1"/>
    <col min="9" max="9" width="14.140625" customWidth="1"/>
    <col min="18" max="18" width="6" customWidth="1"/>
    <col min="19" max="19" width="3.85546875" customWidth="1"/>
    <col min="22" max="22" width="22.140625" customWidth="1"/>
    <col min="28" max="28" width="17.42578125" bestFit="1" customWidth="1"/>
    <col min="29" max="29" width="25" bestFit="1" customWidth="1"/>
  </cols>
  <sheetData>
    <row r="2" spans="1:51" s="45" customFormat="1" ht="15" customHeight="1">
      <c r="A2" s="82" t="s">
        <v>1801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</row>
    <row r="3" spans="1:51" s="45" customFormat="1" ht="15" customHeight="1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</row>
    <row r="4" spans="1:51" ht="15" customHeight="1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</row>
    <row r="9" spans="1:51">
      <c r="F9" s="90" t="s">
        <v>1802</v>
      </c>
      <c r="G9" s="90"/>
      <c r="H9" s="90"/>
      <c r="AE9" s="103"/>
      <c r="AF9" s="103"/>
      <c r="AG9" s="103"/>
    </row>
    <row r="10" spans="1:51">
      <c r="F10" s="90"/>
      <c r="G10" s="90"/>
      <c r="H10" s="90"/>
      <c r="AE10" s="103"/>
      <c r="AF10" s="103"/>
      <c r="AG10" s="103"/>
    </row>
    <row r="12" spans="1:51">
      <c r="B12" s="97" t="s">
        <v>1833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9"/>
      <c r="Y12" s="89" t="s">
        <v>1805</v>
      </c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</row>
    <row r="13" spans="1:51">
      <c r="B13" s="100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2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</row>
    <row r="14" spans="1:51">
      <c r="B14" s="46"/>
      <c r="V14" s="47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</row>
    <row r="15" spans="1:51">
      <c r="B15" s="46"/>
      <c r="V15" s="47"/>
      <c r="Y15" s="46"/>
      <c r="AT15" s="47"/>
    </row>
    <row r="16" spans="1:51">
      <c r="B16" s="46"/>
      <c r="D16" s="55" t="s">
        <v>1776</v>
      </c>
      <c r="S16" s="57" t="s">
        <v>1803</v>
      </c>
      <c r="T16" s="56"/>
      <c r="V16" s="47"/>
      <c r="Y16" s="46"/>
      <c r="AT16" s="47"/>
    </row>
    <row r="17" spans="2:46" ht="18.75">
      <c r="B17" s="46"/>
      <c r="D17" s="51" t="s">
        <v>1783</v>
      </c>
      <c r="E17" s="51" t="s">
        <v>1766</v>
      </c>
      <c r="F17" s="52"/>
      <c r="G17" s="52"/>
      <c r="R17" s="34">
        <v>1</v>
      </c>
      <c r="S17" t="s">
        <v>1820</v>
      </c>
      <c r="V17" s="47"/>
      <c r="Y17" s="46"/>
      <c r="AN17" s="57" t="s">
        <v>1803</v>
      </c>
      <c r="AT17" s="47"/>
    </row>
    <row r="18" spans="2:46" ht="19.5">
      <c r="B18" s="46"/>
      <c r="D18" s="51" t="s">
        <v>1768</v>
      </c>
      <c r="E18" s="52" t="s">
        <v>1781</v>
      </c>
      <c r="F18" s="52" t="s">
        <v>1782</v>
      </c>
      <c r="G18" s="52" t="s">
        <v>1767</v>
      </c>
      <c r="R18" s="67"/>
      <c r="S18" s="77" t="s">
        <v>1821</v>
      </c>
      <c r="T18" s="77"/>
      <c r="U18" s="77"/>
      <c r="V18" s="78"/>
      <c r="Y18" s="46"/>
      <c r="AB18" s="108" t="s">
        <v>1768</v>
      </c>
      <c r="AC18" s="69" t="s">
        <v>1765</v>
      </c>
      <c r="AM18">
        <v>1</v>
      </c>
      <c r="AN18" s="110" t="s">
        <v>1836</v>
      </c>
      <c r="AT18" s="47"/>
    </row>
    <row r="19" spans="2:46" ht="19.5">
      <c r="B19" s="46"/>
      <c r="D19" s="53" t="s">
        <v>29</v>
      </c>
      <c r="E19" s="54">
        <v>23.645324046215503</v>
      </c>
      <c r="F19" s="54">
        <v>31.482812344023333</v>
      </c>
      <c r="G19" s="54">
        <v>28.025096918519885</v>
      </c>
      <c r="R19" s="68">
        <v>2</v>
      </c>
      <c r="S19" s="77"/>
      <c r="T19" s="77"/>
      <c r="U19" s="77"/>
      <c r="V19" s="78"/>
      <c r="Y19" s="46"/>
      <c r="AB19" s="109" t="s">
        <v>1228</v>
      </c>
      <c r="AC19" s="70">
        <v>0.27600000000000002</v>
      </c>
      <c r="AM19">
        <v>2</v>
      </c>
      <c r="AN19" t="s">
        <v>1834</v>
      </c>
      <c r="AT19" s="47"/>
    </row>
    <row r="20" spans="2:46" ht="19.5">
      <c r="B20" s="46"/>
      <c r="D20" s="53" t="s">
        <v>17</v>
      </c>
      <c r="E20" s="54">
        <v>23.573234296068538</v>
      </c>
      <c r="F20" s="54">
        <v>31.49973804131017</v>
      </c>
      <c r="G20" s="54">
        <v>28.857570126229611</v>
      </c>
      <c r="R20" s="34">
        <v>3</v>
      </c>
      <c r="S20" s="77" t="s">
        <v>1822</v>
      </c>
      <c r="T20" s="77"/>
      <c r="U20" s="77"/>
      <c r="V20" s="78"/>
      <c r="Y20" s="46"/>
      <c r="AB20" s="109" t="s">
        <v>1248</v>
      </c>
      <c r="AC20" s="71">
        <v>5.5E-2</v>
      </c>
      <c r="AM20">
        <v>3</v>
      </c>
      <c r="AN20" s="77" t="s">
        <v>1835</v>
      </c>
      <c r="AO20" s="77"/>
      <c r="AP20" s="77"/>
      <c r="AQ20" s="77"/>
      <c r="AR20" s="77"/>
      <c r="AS20" s="77"/>
      <c r="AT20" s="78"/>
    </row>
    <row r="21" spans="2:46" ht="19.5">
      <c r="B21" s="46"/>
      <c r="D21" s="53" t="s">
        <v>11</v>
      </c>
      <c r="E21" s="54">
        <v>23.694638176766727</v>
      </c>
      <c r="F21" s="54">
        <v>31.372525142961692</v>
      </c>
      <c r="G21" s="54">
        <v>28.347903004763694</v>
      </c>
      <c r="S21" s="77"/>
      <c r="T21" s="77"/>
      <c r="U21" s="77"/>
      <c r="V21" s="78"/>
      <c r="Y21" s="46"/>
      <c r="AB21" s="109" t="s">
        <v>1225</v>
      </c>
      <c r="AC21" s="71">
        <v>0.32300000000000001</v>
      </c>
      <c r="AN21" s="77"/>
      <c r="AO21" s="77"/>
      <c r="AP21" s="77"/>
      <c r="AQ21" s="77"/>
      <c r="AR21" s="77"/>
      <c r="AS21" s="77"/>
      <c r="AT21" s="78"/>
    </row>
    <row r="22" spans="2:46" ht="19.5">
      <c r="B22" s="46"/>
      <c r="D22" s="53" t="s">
        <v>51</v>
      </c>
      <c r="E22" s="54">
        <v>23.316103985660074</v>
      </c>
      <c r="F22" s="54">
        <v>31.353981637924957</v>
      </c>
      <c r="G22" s="54">
        <v>27.996795791195837</v>
      </c>
      <c r="V22" s="47"/>
      <c r="Y22" s="46"/>
      <c r="AB22" s="109" t="s">
        <v>1236</v>
      </c>
      <c r="AC22" s="71">
        <v>7.3999999999999996E-2</v>
      </c>
      <c r="AT22" s="47"/>
    </row>
    <row r="23" spans="2:46" ht="19.5">
      <c r="B23" s="46"/>
      <c r="D23" s="53" t="s">
        <v>1767</v>
      </c>
      <c r="E23" s="54">
        <v>23.560304852759533</v>
      </c>
      <c r="F23" s="54">
        <v>31.416966499239077</v>
      </c>
      <c r="G23" s="54">
        <v>28.345011795465549</v>
      </c>
      <c r="V23" s="47"/>
      <c r="Y23" s="46"/>
      <c r="AB23" s="109" t="s">
        <v>1234</v>
      </c>
      <c r="AC23" s="71">
        <v>0.09</v>
      </c>
      <c r="AT23" s="47"/>
    </row>
    <row r="24" spans="2:46" ht="19.5">
      <c r="B24" s="46"/>
      <c r="V24" s="47"/>
      <c r="Y24" s="46"/>
      <c r="AB24" s="109" t="s">
        <v>1230</v>
      </c>
      <c r="AC24" s="71">
        <v>0.157</v>
      </c>
      <c r="AT24" s="47"/>
    </row>
    <row r="25" spans="2:46" ht="19.5">
      <c r="B25" s="46"/>
      <c r="V25" s="47"/>
      <c r="Y25" s="46"/>
      <c r="AB25" s="109" t="s">
        <v>1239</v>
      </c>
      <c r="AC25" s="71">
        <v>2.5000000000000001E-2</v>
      </c>
      <c r="AT25" s="47"/>
    </row>
    <row r="26" spans="2:46" ht="19.5">
      <c r="B26" s="46"/>
      <c r="V26" s="47"/>
      <c r="Y26" s="46"/>
      <c r="AB26" s="72" t="s">
        <v>1767</v>
      </c>
      <c r="AC26" s="73">
        <v>1</v>
      </c>
      <c r="AT26" s="47"/>
    </row>
    <row r="27" spans="2:46">
      <c r="B27" s="46"/>
      <c r="V27" s="47"/>
      <c r="Y27" s="46"/>
      <c r="AT27" s="47"/>
    </row>
    <row r="28" spans="2:46">
      <c r="B28" s="46"/>
      <c r="V28" s="47"/>
      <c r="Y28" s="46"/>
      <c r="AT28" s="47"/>
    </row>
    <row r="29" spans="2:46">
      <c r="B29" s="46"/>
      <c r="V29" s="47"/>
      <c r="Y29" s="46"/>
      <c r="AT29" s="47"/>
    </row>
    <row r="30" spans="2:46">
      <c r="B30" s="48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50"/>
      <c r="Y30" s="48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50"/>
    </row>
    <row r="34" spans="2:46">
      <c r="B34" s="91" t="s">
        <v>1804</v>
      </c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3"/>
      <c r="Y34" s="83" t="s">
        <v>1806</v>
      </c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5"/>
    </row>
    <row r="35" spans="2:46">
      <c r="B35" s="94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6"/>
      <c r="Y35" s="86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8"/>
    </row>
    <row r="36" spans="2:46">
      <c r="B36" s="94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6"/>
      <c r="Y36" s="46"/>
      <c r="AT36" s="47"/>
    </row>
    <row r="37" spans="2:46" ht="19.5">
      <c r="B37" s="46"/>
      <c r="V37" s="47"/>
      <c r="Y37" s="46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T37" s="47"/>
    </row>
    <row r="38" spans="2:46" ht="19.5">
      <c r="B38" s="46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V38" s="47"/>
      <c r="Y38" s="46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O38" s="75" t="s">
        <v>1803</v>
      </c>
      <c r="AT38" s="47"/>
    </row>
    <row r="39" spans="2:46" ht="19.5">
      <c r="B39" s="46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V39" s="47"/>
      <c r="Y39" s="46"/>
      <c r="AA39" s="59" t="s">
        <v>1765</v>
      </c>
      <c r="AB39" s="59" t="s">
        <v>1766</v>
      </c>
      <c r="AC39" s="58"/>
      <c r="AD39" s="58"/>
      <c r="AE39" s="58"/>
      <c r="AF39" s="58"/>
      <c r="AG39" s="58"/>
      <c r="AH39" s="58"/>
      <c r="AI39" s="58"/>
      <c r="AJ39" s="58"/>
      <c r="AK39" s="58"/>
      <c r="AO39" s="77" t="s">
        <v>1827</v>
      </c>
      <c r="AP39" s="77"/>
      <c r="AQ39" s="77"/>
      <c r="AR39" s="77"/>
      <c r="AS39" s="77"/>
      <c r="AT39" s="78"/>
    </row>
    <row r="40" spans="2:46" ht="39" customHeight="1">
      <c r="B40" s="46"/>
      <c r="D40" s="59" t="s">
        <v>1765</v>
      </c>
      <c r="E40" s="59" t="s">
        <v>1766</v>
      </c>
      <c r="F40" s="58"/>
      <c r="G40" s="58"/>
      <c r="H40" s="58"/>
      <c r="I40" s="58"/>
      <c r="J40" s="58"/>
      <c r="K40" s="58"/>
      <c r="L40" s="58"/>
      <c r="M40" s="58"/>
      <c r="N40" s="58"/>
      <c r="O40" s="58"/>
      <c r="R40" s="74"/>
      <c r="S40" s="75" t="s">
        <v>1803</v>
      </c>
      <c r="T40" s="74"/>
      <c r="U40" s="74"/>
      <c r="V40" s="76"/>
      <c r="Y40" s="46"/>
      <c r="AA40" s="59" t="s">
        <v>1768</v>
      </c>
      <c r="AB40" s="58" t="s">
        <v>1781</v>
      </c>
      <c r="AC40" s="58" t="s">
        <v>1782</v>
      </c>
      <c r="AD40" s="58" t="s">
        <v>1767</v>
      </c>
      <c r="AE40" s="58"/>
      <c r="AF40" s="58"/>
      <c r="AG40" s="58"/>
      <c r="AH40" s="58"/>
      <c r="AI40" s="58"/>
      <c r="AJ40" s="58"/>
      <c r="AK40" s="58"/>
      <c r="AO40" s="77"/>
      <c r="AP40" s="77"/>
      <c r="AQ40" s="77"/>
      <c r="AR40" s="77"/>
      <c r="AS40" s="77"/>
      <c r="AT40" s="78"/>
    </row>
    <row r="41" spans="2:46" ht="19.5">
      <c r="B41" s="46"/>
      <c r="D41" s="59" t="s">
        <v>1768</v>
      </c>
      <c r="E41" s="58" t="s">
        <v>1790</v>
      </c>
      <c r="F41" s="58" t="s">
        <v>1791</v>
      </c>
      <c r="G41" s="58" t="s">
        <v>1767</v>
      </c>
      <c r="H41" s="58"/>
      <c r="I41" s="58"/>
      <c r="J41" s="58"/>
      <c r="K41" s="58"/>
      <c r="L41" s="58"/>
      <c r="M41" s="58"/>
      <c r="N41" s="58"/>
      <c r="O41" s="58"/>
      <c r="R41" s="104" t="s">
        <v>1824</v>
      </c>
      <c r="S41" s="104"/>
      <c r="T41" s="104"/>
      <c r="U41" s="104"/>
      <c r="V41" s="105"/>
      <c r="Y41" s="46"/>
      <c r="AA41" s="60" t="s">
        <v>29</v>
      </c>
      <c r="AB41" s="58">
        <v>102</v>
      </c>
      <c r="AC41" s="58">
        <v>34</v>
      </c>
      <c r="AD41" s="58">
        <v>136</v>
      </c>
      <c r="AE41" s="58"/>
      <c r="AF41" s="58"/>
      <c r="AG41" s="58"/>
      <c r="AH41" s="58"/>
      <c r="AI41" s="58"/>
      <c r="AJ41" s="58"/>
      <c r="AK41" s="58"/>
      <c r="AO41" s="77" t="s">
        <v>1828</v>
      </c>
      <c r="AP41" s="77"/>
      <c r="AQ41" s="77"/>
      <c r="AR41" s="77"/>
      <c r="AS41" s="77"/>
      <c r="AT41" s="78"/>
    </row>
    <row r="42" spans="2:46" ht="27.75" customHeight="1">
      <c r="B42" s="46"/>
      <c r="D42" s="60" t="s">
        <v>29</v>
      </c>
      <c r="E42" s="58">
        <v>81</v>
      </c>
      <c r="F42" s="58">
        <v>55</v>
      </c>
      <c r="G42" s="58">
        <v>136</v>
      </c>
      <c r="H42" s="58"/>
      <c r="I42" s="58"/>
      <c r="J42" s="58"/>
      <c r="K42" s="58"/>
      <c r="L42" s="58"/>
      <c r="M42" s="58"/>
      <c r="N42" s="58"/>
      <c r="O42" s="58"/>
      <c r="R42" s="104"/>
      <c r="S42" s="104"/>
      <c r="T42" s="104"/>
      <c r="U42" s="104"/>
      <c r="V42" s="105"/>
      <c r="Y42" s="46"/>
      <c r="AA42" s="60" t="s">
        <v>17</v>
      </c>
      <c r="AB42" s="58">
        <v>169</v>
      </c>
      <c r="AC42" s="58">
        <v>83</v>
      </c>
      <c r="AD42" s="58">
        <v>252</v>
      </c>
      <c r="AE42" s="58"/>
      <c r="AF42" s="58"/>
      <c r="AG42" s="58"/>
      <c r="AH42" s="58"/>
      <c r="AI42" s="58"/>
      <c r="AJ42" s="58"/>
      <c r="AK42" s="58"/>
      <c r="AO42" s="77"/>
      <c r="AP42" s="77"/>
      <c r="AQ42" s="77"/>
      <c r="AR42" s="77"/>
      <c r="AS42" s="77"/>
      <c r="AT42" s="78"/>
    </row>
    <row r="43" spans="2:46" ht="19.5">
      <c r="B43" s="46"/>
      <c r="D43" s="60" t="s">
        <v>17</v>
      </c>
      <c r="E43" s="58">
        <v>126</v>
      </c>
      <c r="F43" s="58">
        <v>126</v>
      </c>
      <c r="G43" s="58">
        <v>252</v>
      </c>
      <c r="H43" s="58"/>
      <c r="I43" s="58"/>
      <c r="J43" s="58"/>
      <c r="K43" s="58"/>
      <c r="L43" s="58"/>
      <c r="M43" s="58"/>
      <c r="N43" s="58"/>
      <c r="O43" s="58"/>
      <c r="R43" s="104" t="s">
        <v>1825</v>
      </c>
      <c r="S43" s="104"/>
      <c r="T43" s="104"/>
      <c r="U43" s="104"/>
      <c r="V43" s="105"/>
      <c r="Y43" s="46"/>
      <c r="AA43" s="60" t="s">
        <v>11</v>
      </c>
      <c r="AB43" s="58">
        <v>246</v>
      </c>
      <c r="AC43" s="58">
        <v>117</v>
      </c>
      <c r="AD43" s="58">
        <v>363</v>
      </c>
      <c r="AE43" s="58"/>
      <c r="AF43" s="58"/>
      <c r="AG43" s="58"/>
      <c r="AH43" s="58"/>
      <c r="AI43" s="58"/>
      <c r="AJ43" s="58"/>
      <c r="AK43" s="58"/>
      <c r="AO43" s="77" t="s">
        <v>1829</v>
      </c>
      <c r="AP43" s="77"/>
      <c r="AQ43" s="77"/>
      <c r="AR43" s="77"/>
      <c r="AS43" s="77"/>
      <c r="AT43" s="78"/>
    </row>
    <row r="44" spans="2:46" ht="19.5">
      <c r="B44" s="46"/>
      <c r="D44" s="60" t="s">
        <v>11</v>
      </c>
      <c r="E44" s="58">
        <v>201</v>
      </c>
      <c r="F44" s="58">
        <v>162</v>
      </c>
      <c r="G44" s="58">
        <v>363</v>
      </c>
      <c r="H44" s="58"/>
      <c r="I44" s="58"/>
      <c r="J44" s="58"/>
      <c r="K44" s="58"/>
      <c r="L44" s="58"/>
      <c r="M44" s="58"/>
      <c r="N44" s="58"/>
      <c r="O44" s="58"/>
      <c r="R44" s="104"/>
      <c r="S44" s="104"/>
      <c r="T44" s="104"/>
      <c r="U44" s="104"/>
      <c r="V44" s="105"/>
      <c r="Y44" s="46"/>
      <c r="AA44" s="60" t="s">
        <v>51</v>
      </c>
      <c r="AB44" s="58">
        <v>178</v>
      </c>
      <c r="AC44" s="58">
        <v>71</v>
      </c>
      <c r="AD44" s="58">
        <v>249</v>
      </c>
      <c r="AE44" s="58"/>
      <c r="AF44" s="58"/>
      <c r="AG44" s="58"/>
      <c r="AH44" s="58"/>
      <c r="AI44" s="58"/>
      <c r="AJ44" s="58"/>
      <c r="AK44" s="58"/>
      <c r="AO44" s="77"/>
      <c r="AP44" s="77"/>
      <c r="AQ44" s="77"/>
      <c r="AR44" s="77"/>
      <c r="AS44" s="77"/>
      <c r="AT44" s="78"/>
    </row>
    <row r="45" spans="2:46" ht="19.5">
      <c r="B45" s="46"/>
      <c r="D45" s="60" t="s">
        <v>51</v>
      </c>
      <c r="E45" s="58">
        <v>148</v>
      </c>
      <c r="F45" s="58">
        <v>101</v>
      </c>
      <c r="G45" s="58">
        <v>249</v>
      </c>
      <c r="H45" s="58"/>
      <c r="I45" s="58"/>
      <c r="J45" s="58"/>
      <c r="K45" s="58"/>
      <c r="L45" s="58"/>
      <c r="M45" s="58"/>
      <c r="N45" s="58"/>
      <c r="O45" s="58"/>
      <c r="R45" s="104" t="s">
        <v>1826</v>
      </c>
      <c r="S45" s="104"/>
      <c r="T45" s="104"/>
      <c r="U45" s="104"/>
      <c r="V45" s="105"/>
      <c r="Y45" s="46"/>
      <c r="AA45" s="60" t="s">
        <v>1767</v>
      </c>
      <c r="AB45" s="58">
        <v>695</v>
      </c>
      <c r="AC45" s="58">
        <v>305</v>
      </c>
      <c r="AD45" s="58">
        <v>1000</v>
      </c>
      <c r="AE45" s="58"/>
      <c r="AF45" s="58"/>
      <c r="AG45" s="58"/>
      <c r="AH45" s="58"/>
      <c r="AI45" s="58"/>
      <c r="AJ45" s="58"/>
      <c r="AK45" s="58"/>
      <c r="AO45" s="77"/>
      <c r="AP45" s="77"/>
      <c r="AQ45" s="77"/>
      <c r="AR45" s="77"/>
      <c r="AS45" s="77"/>
      <c r="AT45" s="78"/>
    </row>
    <row r="46" spans="2:46" ht="19.5">
      <c r="B46" s="46"/>
      <c r="D46" s="60" t="s">
        <v>1767</v>
      </c>
      <c r="E46" s="58">
        <v>556</v>
      </c>
      <c r="F46" s="58">
        <v>444</v>
      </c>
      <c r="G46" s="58">
        <v>1000</v>
      </c>
      <c r="H46" s="58"/>
      <c r="I46" s="58"/>
      <c r="J46" s="58"/>
      <c r="K46" s="58"/>
      <c r="L46" s="58"/>
      <c r="M46" s="58"/>
      <c r="N46" s="58"/>
      <c r="O46" s="58"/>
      <c r="R46" s="104"/>
      <c r="S46" s="104"/>
      <c r="T46" s="104"/>
      <c r="U46" s="104"/>
      <c r="V46" s="105"/>
      <c r="Y46" s="46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T46" s="47"/>
    </row>
    <row r="47" spans="2:46" ht="19.5">
      <c r="B47" s="46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V47" s="47"/>
      <c r="Y47" s="46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T47" s="47"/>
    </row>
    <row r="48" spans="2:46" ht="19.5">
      <c r="B48" s="46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V48" s="47"/>
      <c r="Y48" s="46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T48" s="47"/>
    </row>
    <row r="49" spans="2:46" ht="19.5">
      <c r="B49" s="46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V49" s="47"/>
      <c r="Y49" s="46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T49" s="47"/>
    </row>
    <row r="50" spans="2:46" ht="19.5">
      <c r="B50" s="46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V50" s="47"/>
      <c r="Y50" s="46"/>
      <c r="AT50" s="47"/>
    </row>
    <row r="51" spans="2:46">
      <c r="B51" s="46"/>
      <c r="V51" s="47"/>
      <c r="Y51" s="46"/>
      <c r="AT51" s="47"/>
    </row>
    <row r="52" spans="2:46">
      <c r="B52" s="46"/>
      <c r="V52" s="47"/>
      <c r="Y52" s="46"/>
      <c r="AT52" s="47"/>
    </row>
    <row r="53" spans="2:46">
      <c r="B53" s="46"/>
      <c r="V53" s="47"/>
      <c r="Y53" s="46"/>
      <c r="AT53" s="47"/>
    </row>
    <row r="54" spans="2:46">
      <c r="B54" s="46"/>
      <c r="V54" s="47"/>
      <c r="Y54" s="46"/>
      <c r="AT54" s="47"/>
    </row>
    <row r="55" spans="2:46">
      <c r="B55" s="46"/>
      <c r="V55" s="47"/>
      <c r="Y55" s="46"/>
      <c r="AT55" s="47"/>
    </row>
    <row r="56" spans="2:46">
      <c r="B56" s="46"/>
      <c r="V56" s="47"/>
      <c r="Y56" s="46"/>
      <c r="AT56" s="47"/>
    </row>
    <row r="57" spans="2:46">
      <c r="B57" s="48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0"/>
      <c r="Y57" s="48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50"/>
    </row>
    <row r="63" spans="2:46">
      <c r="B63" s="89" t="s">
        <v>1807</v>
      </c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</row>
    <row r="64" spans="2:46"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</row>
    <row r="65" spans="2:22">
      <c r="B65" s="46"/>
      <c r="V65" s="47"/>
    </row>
    <row r="66" spans="2:22">
      <c r="B66" s="46"/>
      <c r="V66" s="47"/>
    </row>
    <row r="67" spans="2:22">
      <c r="B67" s="46"/>
      <c r="V67" s="47"/>
    </row>
    <row r="68" spans="2:22">
      <c r="B68" s="46"/>
      <c r="V68" s="47"/>
    </row>
    <row r="69" spans="2:22">
      <c r="B69" s="46"/>
      <c r="V69" s="47"/>
    </row>
    <row r="70" spans="2:22">
      <c r="B70" s="46"/>
      <c r="V70" s="47"/>
    </row>
    <row r="71" spans="2:22">
      <c r="B71" s="46"/>
      <c r="V71" s="47"/>
    </row>
    <row r="72" spans="2:22" ht="21">
      <c r="B72" s="46"/>
      <c r="D72" s="61" t="s">
        <v>1765</v>
      </c>
      <c r="E72" s="61" t="s">
        <v>1766</v>
      </c>
      <c r="F72" s="62"/>
      <c r="G72" s="62"/>
      <c r="H72" s="62"/>
      <c r="I72" s="62"/>
      <c r="V72" s="47"/>
    </row>
    <row r="73" spans="2:22" ht="21">
      <c r="B73" s="46"/>
      <c r="D73" s="61" t="s">
        <v>1768</v>
      </c>
      <c r="E73" s="62" t="s">
        <v>29</v>
      </c>
      <c r="F73" s="62" t="s">
        <v>17</v>
      </c>
      <c r="G73" s="62" t="s">
        <v>11</v>
      </c>
      <c r="H73" s="62" t="s">
        <v>51</v>
      </c>
      <c r="I73" s="62" t="s">
        <v>1767</v>
      </c>
      <c r="V73" s="47"/>
    </row>
    <row r="74" spans="2:22" ht="21">
      <c r="B74" s="46"/>
      <c r="D74" s="63" t="s">
        <v>1329</v>
      </c>
      <c r="E74" s="62">
        <v>7</v>
      </c>
      <c r="F74" s="62">
        <v>16</v>
      </c>
      <c r="G74" s="62">
        <v>20</v>
      </c>
      <c r="H74" s="62">
        <v>11</v>
      </c>
      <c r="I74" s="62">
        <v>54</v>
      </c>
      <c r="V74" s="47"/>
    </row>
    <row r="75" spans="2:22" ht="21">
      <c r="B75" s="46"/>
      <c r="D75" s="63" t="s">
        <v>1289</v>
      </c>
      <c r="E75" s="62">
        <v>10</v>
      </c>
      <c r="F75" s="62">
        <v>20</v>
      </c>
      <c r="G75" s="62">
        <v>18</v>
      </c>
      <c r="H75" s="62">
        <v>17</v>
      </c>
      <c r="I75" s="62">
        <v>65</v>
      </c>
      <c r="V75" s="47"/>
    </row>
    <row r="76" spans="2:22" ht="21">
      <c r="B76" s="46"/>
      <c r="D76" s="63" t="s">
        <v>1327</v>
      </c>
      <c r="E76" s="62">
        <v>5</v>
      </c>
      <c r="F76" s="62">
        <v>18</v>
      </c>
      <c r="G76" s="62">
        <v>27</v>
      </c>
      <c r="H76" s="62">
        <v>20</v>
      </c>
      <c r="I76" s="62">
        <v>70</v>
      </c>
      <c r="V76" s="47"/>
    </row>
    <row r="77" spans="2:22" ht="21">
      <c r="B77" s="46"/>
      <c r="D77" s="63" t="s">
        <v>1295</v>
      </c>
      <c r="E77" s="62">
        <v>7</v>
      </c>
      <c r="F77" s="62">
        <v>17</v>
      </c>
      <c r="G77" s="62">
        <v>29</v>
      </c>
      <c r="H77" s="62">
        <v>13</v>
      </c>
      <c r="I77" s="62">
        <v>66</v>
      </c>
      <c r="V77" s="47"/>
    </row>
    <row r="78" spans="2:22" ht="21">
      <c r="B78" s="46"/>
      <c r="D78" s="63" t="s">
        <v>1265</v>
      </c>
      <c r="E78" s="62">
        <v>14</v>
      </c>
      <c r="F78" s="62">
        <v>16</v>
      </c>
      <c r="G78" s="62">
        <v>32</v>
      </c>
      <c r="H78" s="62">
        <v>19</v>
      </c>
      <c r="I78" s="62">
        <v>81</v>
      </c>
      <c r="V78" s="47"/>
    </row>
    <row r="79" spans="2:22" ht="21">
      <c r="B79" s="46"/>
      <c r="D79" s="63" t="s">
        <v>1292</v>
      </c>
      <c r="E79" s="62">
        <v>6</v>
      </c>
      <c r="F79" s="62">
        <v>14</v>
      </c>
      <c r="G79" s="62">
        <v>24</v>
      </c>
      <c r="H79" s="62">
        <v>16</v>
      </c>
      <c r="I79" s="62">
        <v>60</v>
      </c>
      <c r="V79" s="47"/>
    </row>
    <row r="80" spans="2:22" ht="21">
      <c r="B80" s="46"/>
      <c r="D80" s="63" t="s">
        <v>1272</v>
      </c>
      <c r="E80" s="62">
        <v>9</v>
      </c>
      <c r="F80" s="62">
        <v>21</v>
      </c>
      <c r="G80" s="62">
        <v>28</v>
      </c>
      <c r="H80" s="62">
        <v>11</v>
      </c>
      <c r="I80" s="62">
        <v>69</v>
      </c>
      <c r="V80" s="47"/>
    </row>
    <row r="81" spans="2:22" ht="21">
      <c r="B81" s="46"/>
      <c r="D81" s="63" t="s">
        <v>1286</v>
      </c>
      <c r="E81" s="62">
        <v>10</v>
      </c>
      <c r="F81" s="62">
        <v>20</v>
      </c>
      <c r="G81" s="62">
        <v>30</v>
      </c>
      <c r="H81" s="62">
        <v>11</v>
      </c>
      <c r="I81" s="62">
        <v>71</v>
      </c>
      <c r="V81" s="47"/>
    </row>
    <row r="82" spans="2:22" ht="21">
      <c r="B82" s="46"/>
      <c r="D82" s="63" t="s">
        <v>1312</v>
      </c>
      <c r="E82" s="62">
        <v>12</v>
      </c>
      <c r="F82" s="62">
        <v>18</v>
      </c>
      <c r="G82" s="62">
        <v>24</v>
      </c>
      <c r="H82" s="62">
        <v>17</v>
      </c>
      <c r="I82" s="62">
        <v>71</v>
      </c>
      <c r="V82" s="47"/>
    </row>
    <row r="83" spans="2:22" ht="21">
      <c r="B83" s="46"/>
      <c r="D83" s="63" t="s">
        <v>1309</v>
      </c>
      <c r="E83" s="62">
        <v>14</v>
      </c>
      <c r="F83" s="62">
        <v>16</v>
      </c>
      <c r="G83" s="62">
        <v>25</v>
      </c>
      <c r="H83" s="62">
        <v>14</v>
      </c>
      <c r="I83" s="62">
        <v>69</v>
      </c>
      <c r="V83" s="47"/>
    </row>
    <row r="84" spans="2:22" ht="21">
      <c r="B84" s="46"/>
      <c r="D84" s="63" t="s">
        <v>1318</v>
      </c>
      <c r="E84" s="62">
        <v>14</v>
      </c>
      <c r="F84" s="62">
        <v>20</v>
      </c>
      <c r="G84" s="62">
        <v>23</v>
      </c>
      <c r="H84" s="62">
        <v>16</v>
      </c>
      <c r="I84" s="62">
        <v>73</v>
      </c>
      <c r="V84" s="47"/>
    </row>
    <row r="85" spans="2:22" ht="21">
      <c r="B85" s="46"/>
      <c r="D85" s="63" t="s">
        <v>1305</v>
      </c>
      <c r="E85" s="62">
        <v>8</v>
      </c>
      <c r="F85" s="62">
        <v>7</v>
      </c>
      <c r="G85" s="62">
        <v>15</v>
      </c>
      <c r="H85" s="62">
        <v>21</v>
      </c>
      <c r="I85" s="62">
        <v>51</v>
      </c>
      <c r="V85" s="47"/>
    </row>
    <row r="86" spans="2:22" ht="21">
      <c r="B86" s="46"/>
      <c r="D86" s="63" t="s">
        <v>1338</v>
      </c>
      <c r="E86" s="62">
        <v>9</v>
      </c>
      <c r="F86" s="62">
        <v>20</v>
      </c>
      <c r="G86" s="62">
        <v>22</v>
      </c>
      <c r="H86" s="62">
        <v>23</v>
      </c>
      <c r="I86" s="62">
        <v>74</v>
      </c>
      <c r="V86" s="47"/>
    </row>
    <row r="87" spans="2:22" ht="21">
      <c r="B87" s="46"/>
      <c r="D87" s="63" t="s">
        <v>1299</v>
      </c>
      <c r="E87" s="62">
        <v>5</v>
      </c>
      <c r="F87" s="62">
        <v>19</v>
      </c>
      <c r="G87" s="62">
        <v>24</v>
      </c>
      <c r="H87" s="62">
        <v>16</v>
      </c>
      <c r="I87" s="62">
        <v>64</v>
      </c>
      <c r="V87" s="47"/>
    </row>
    <row r="88" spans="2:22" ht="21">
      <c r="B88" s="46"/>
      <c r="D88" s="63" t="s">
        <v>1282</v>
      </c>
      <c r="E88" s="62">
        <v>6</v>
      </c>
      <c r="F88" s="62">
        <v>10</v>
      </c>
      <c r="G88" s="62">
        <v>22</v>
      </c>
      <c r="H88" s="62">
        <v>24</v>
      </c>
      <c r="I88" s="62">
        <v>62</v>
      </c>
      <c r="V88" s="47"/>
    </row>
    <row r="89" spans="2:22" ht="21">
      <c r="B89" s="46"/>
      <c r="D89" s="63" t="s">
        <v>1767</v>
      </c>
      <c r="E89" s="62">
        <v>136</v>
      </c>
      <c r="F89" s="62">
        <v>252</v>
      </c>
      <c r="G89" s="62">
        <v>363</v>
      </c>
      <c r="H89" s="62">
        <v>249</v>
      </c>
      <c r="I89" s="62">
        <v>1000</v>
      </c>
      <c r="V89" s="47"/>
    </row>
    <row r="90" spans="2:22">
      <c r="B90" s="46"/>
      <c r="V90" s="47"/>
    </row>
    <row r="91" spans="2:22">
      <c r="B91" s="46"/>
      <c r="V91" s="47"/>
    </row>
    <row r="92" spans="2:22">
      <c r="B92" s="46"/>
      <c r="V92" s="47"/>
    </row>
    <row r="93" spans="2:22">
      <c r="B93" s="46"/>
      <c r="V93" s="47"/>
    </row>
    <row r="94" spans="2:22">
      <c r="B94" s="46"/>
      <c r="V94" s="47"/>
    </row>
    <row r="95" spans="2:22">
      <c r="B95" s="46"/>
      <c r="V95" s="47"/>
    </row>
    <row r="96" spans="2:22">
      <c r="B96" s="46"/>
      <c r="V96" s="47"/>
    </row>
    <row r="97" spans="2:29">
      <c r="B97" s="46"/>
      <c r="V97" s="47"/>
    </row>
    <row r="98" spans="2:29"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50"/>
    </row>
    <row r="110" spans="2:29" ht="15" customHeight="1">
      <c r="B110" s="79" t="s">
        <v>1808</v>
      </c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</row>
    <row r="111" spans="2:29" ht="15" customHeight="1"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</row>
    <row r="112" spans="2:29" ht="15" customHeight="1"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</row>
    <row r="113" spans="2:29">
      <c r="B113" s="46"/>
      <c r="AC113" s="47"/>
    </row>
    <row r="114" spans="2:29">
      <c r="B114" s="46"/>
      <c r="AC114" s="47"/>
    </row>
    <row r="115" spans="2:29">
      <c r="B115" s="46"/>
      <c r="AC115" s="47"/>
    </row>
    <row r="116" spans="2:29">
      <c r="B116" s="46"/>
      <c r="AC116" s="47"/>
    </row>
    <row r="117" spans="2:29">
      <c r="B117" s="46"/>
      <c r="AC117" s="47"/>
    </row>
    <row r="118" spans="2:29">
      <c r="B118" s="46"/>
      <c r="AC118" s="47"/>
    </row>
    <row r="119" spans="2:29" ht="19.5">
      <c r="B119" s="46"/>
      <c r="D119" s="59" t="s">
        <v>1819</v>
      </c>
      <c r="E119" s="59" t="s">
        <v>1766</v>
      </c>
      <c r="F119" s="58"/>
      <c r="G119" s="58"/>
      <c r="H119" s="58"/>
      <c r="I119" s="58"/>
      <c r="AC119" s="47"/>
    </row>
    <row r="120" spans="2:29" ht="19.5">
      <c r="B120" s="46"/>
      <c r="D120" s="59" t="s">
        <v>1768</v>
      </c>
      <c r="E120" s="58" t="s">
        <v>29</v>
      </c>
      <c r="F120" s="58" t="s">
        <v>17</v>
      </c>
      <c r="G120" s="58" t="s">
        <v>11</v>
      </c>
      <c r="H120" s="58" t="s">
        <v>51</v>
      </c>
      <c r="I120" s="58" t="s">
        <v>1767</v>
      </c>
      <c r="X120" s="75" t="s">
        <v>1803</v>
      </c>
      <c r="AC120" s="47"/>
    </row>
    <row r="121" spans="2:29" ht="19.5">
      <c r="B121" s="46"/>
      <c r="D121" s="65" t="s">
        <v>1812</v>
      </c>
      <c r="E121" s="66">
        <v>7.8</v>
      </c>
      <c r="F121" s="66">
        <v>9.9166666666666661</v>
      </c>
      <c r="G121" s="66">
        <v>11.6</v>
      </c>
      <c r="H121" s="66">
        <v>23.166666666666668</v>
      </c>
      <c r="I121" s="66">
        <v>12.859375</v>
      </c>
      <c r="X121" s="80" t="s">
        <v>1830</v>
      </c>
      <c r="Y121" s="80"/>
      <c r="Z121" s="80"/>
      <c r="AA121" s="80"/>
      <c r="AB121" s="80"/>
      <c r="AC121" s="81"/>
    </row>
    <row r="122" spans="2:29" ht="19.5">
      <c r="B122" s="46"/>
      <c r="D122" s="65" t="s">
        <v>1813</v>
      </c>
      <c r="E122" s="66">
        <v>25.518518518518519</v>
      </c>
      <c r="F122" s="66">
        <v>17.578125</v>
      </c>
      <c r="G122" s="66">
        <v>37.782608695652172</v>
      </c>
      <c r="H122" s="66">
        <v>33.119402985074629</v>
      </c>
      <c r="I122" s="66">
        <v>30.036000000000001</v>
      </c>
      <c r="X122" s="80"/>
      <c r="Y122" s="80"/>
      <c r="Z122" s="80"/>
      <c r="AA122" s="80"/>
      <c r="AB122" s="80"/>
      <c r="AC122" s="81"/>
    </row>
    <row r="123" spans="2:29" ht="19.5">
      <c r="B123" s="46"/>
      <c r="D123" s="65" t="s">
        <v>1814</v>
      </c>
      <c r="E123" s="66">
        <v>19.923076923076923</v>
      </c>
      <c r="F123" s="66">
        <v>9.4933333333333341</v>
      </c>
      <c r="G123" s="66">
        <v>25.617391304347827</v>
      </c>
      <c r="H123" s="66">
        <v>20.946666666666665</v>
      </c>
      <c r="I123" s="66">
        <v>19.756578947368421</v>
      </c>
      <c r="X123" s="80" t="s">
        <v>1831</v>
      </c>
      <c r="Y123" s="80"/>
      <c r="Z123" s="80"/>
      <c r="AA123" s="80"/>
      <c r="AB123" s="80"/>
      <c r="AC123" s="81"/>
    </row>
    <row r="124" spans="2:29" ht="19.5">
      <c r="B124" s="46"/>
      <c r="D124" s="65" t="s">
        <v>1815</v>
      </c>
      <c r="E124" s="66">
        <v>18.967741935483872</v>
      </c>
      <c r="F124" s="66">
        <v>24.633928571428573</v>
      </c>
      <c r="G124" s="66">
        <v>17.845238095238095</v>
      </c>
      <c r="H124" s="66">
        <v>47.35</v>
      </c>
      <c r="I124" s="66">
        <v>25.40521327014218</v>
      </c>
      <c r="X124" s="80"/>
      <c r="Y124" s="80"/>
      <c r="Z124" s="80"/>
      <c r="AA124" s="80"/>
      <c r="AB124" s="80"/>
      <c r="AC124" s="81"/>
    </row>
    <row r="125" spans="2:29" ht="19.5">
      <c r="B125" s="46"/>
      <c r="D125" s="65" t="s">
        <v>1816</v>
      </c>
      <c r="E125" s="66">
        <v>16.826086956521738</v>
      </c>
      <c r="F125" s="66">
        <v>21.594594594594593</v>
      </c>
      <c r="G125" s="66">
        <v>37.524999999999999</v>
      </c>
      <c r="H125" s="66">
        <v>35.452380952380949</v>
      </c>
      <c r="I125" s="66">
        <v>29.408450704225352</v>
      </c>
      <c r="X125" s="80" t="s">
        <v>1832</v>
      </c>
      <c r="Y125" s="80"/>
      <c r="Z125" s="80"/>
      <c r="AA125" s="80"/>
      <c r="AB125" s="80"/>
      <c r="AC125" s="81"/>
    </row>
    <row r="126" spans="2:29" ht="19.5">
      <c r="B126" s="46"/>
      <c r="D126" s="65" t="s">
        <v>1817</v>
      </c>
      <c r="E126" s="66">
        <v>57.142857142857146</v>
      </c>
      <c r="F126" s="66">
        <v>10.571428571428571</v>
      </c>
      <c r="G126" s="66">
        <v>37.909090909090907</v>
      </c>
      <c r="H126" s="66">
        <v>18.46153846153846</v>
      </c>
      <c r="I126" s="66">
        <v>29.763157894736842</v>
      </c>
      <c r="X126" s="80"/>
      <c r="Y126" s="80"/>
      <c r="Z126" s="80"/>
      <c r="AA126" s="80"/>
      <c r="AB126" s="80"/>
      <c r="AC126" s="81"/>
    </row>
    <row r="127" spans="2:29" ht="19.5">
      <c r="B127" s="46"/>
      <c r="D127" s="65" t="s">
        <v>1818</v>
      </c>
      <c r="E127" s="66"/>
      <c r="F127" s="66">
        <v>4.833333333333333</v>
      </c>
      <c r="G127" s="66">
        <v>30</v>
      </c>
      <c r="H127" s="66">
        <v>19.8</v>
      </c>
      <c r="I127" s="66">
        <v>18.5</v>
      </c>
      <c r="AC127" s="47"/>
    </row>
    <row r="128" spans="2:29" ht="19.5">
      <c r="B128" s="46"/>
      <c r="D128" s="60" t="s">
        <v>1767</v>
      </c>
      <c r="E128" s="66">
        <v>21.818181818181817</v>
      </c>
      <c r="F128" s="66">
        <v>16.788306451612904</v>
      </c>
      <c r="G128" s="66">
        <v>28.06388888888889</v>
      </c>
      <c r="H128" s="66">
        <v>30.850806451612904</v>
      </c>
      <c r="I128" s="66">
        <v>25.098684210526315</v>
      </c>
      <c r="AC128" s="47"/>
    </row>
    <row r="129" spans="2:29">
      <c r="B129" s="46"/>
      <c r="AC129" s="47"/>
    </row>
    <row r="130" spans="2:29">
      <c r="B130" s="46"/>
      <c r="AC130" s="47"/>
    </row>
    <row r="131" spans="2:29">
      <c r="B131" s="46"/>
      <c r="AC131" s="47"/>
    </row>
    <row r="132" spans="2:29">
      <c r="B132" s="46"/>
      <c r="AC132" s="47"/>
    </row>
    <row r="133" spans="2:29">
      <c r="B133" s="46"/>
      <c r="AC133" s="47"/>
    </row>
    <row r="134" spans="2:29">
      <c r="B134" s="46"/>
      <c r="AC134" s="47"/>
    </row>
    <row r="135" spans="2:29">
      <c r="B135" s="46"/>
      <c r="AC135" s="47"/>
    </row>
    <row r="136" spans="2:29">
      <c r="B136" s="46"/>
      <c r="AC136" s="47"/>
    </row>
    <row r="137" spans="2:29">
      <c r="B137" s="46"/>
      <c r="AC137" s="47"/>
    </row>
    <row r="138" spans="2:29">
      <c r="B138" s="46"/>
      <c r="AC138" s="47"/>
    </row>
    <row r="139" spans="2:29">
      <c r="B139" s="46"/>
      <c r="AC139" s="47"/>
    </row>
    <row r="140" spans="2:29">
      <c r="B140" s="46"/>
      <c r="AC140" s="47"/>
    </row>
    <row r="141" spans="2:29">
      <c r="B141" s="46"/>
      <c r="AC141" s="47"/>
    </row>
    <row r="142" spans="2:29">
      <c r="B142" s="46"/>
      <c r="AC142" s="47"/>
    </row>
    <row r="143" spans="2:29">
      <c r="B143" s="46"/>
      <c r="AC143" s="47"/>
    </row>
    <row r="144" spans="2:29">
      <c r="B144" s="46"/>
      <c r="AC144" s="47"/>
    </row>
    <row r="145" spans="2:29">
      <c r="B145" s="46"/>
      <c r="AC145" s="47"/>
    </row>
    <row r="146" spans="2:29"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50"/>
    </row>
  </sheetData>
  <mergeCells count="21">
    <mergeCell ref="X123:AC124"/>
    <mergeCell ref="X125:AC126"/>
    <mergeCell ref="A2:AY4"/>
    <mergeCell ref="Y34:AT35"/>
    <mergeCell ref="Y12:AT14"/>
    <mergeCell ref="F9:H10"/>
    <mergeCell ref="S18:V19"/>
    <mergeCell ref="S20:V21"/>
    <mergeCell ref="AN20:AT21"/>
    <mergeCell ref="B63:V64"/>
    <mergeCell ref="B34:V36"/>
    <mergeCell ref="B12:V13"/>
    <mergeCell ref="AE9:AG10"/>
    <mergeCell ref="R41:V42"/>
    <mergeCell ref="R43:V44"/>
    <mergeCell ref="R45:V46"/>
    <mergeCell ref="AO39:AT40"/>
    <mergeCell ref="AO41:AT42"/>
    <mergeCell ref="AO43:AT45"/>
    <mergeCell ref="B110:AC112"/>
    <mergeCell ref="X121:AC122"/>
  </mergeCells>
  <pageMargins left="0.7" right="0.7" top="0.75" bottom="0.75" header="0.3" footer="0.3"/>
  <drawing r:id="rId7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0183-9C8D-4189-ABD4-B7902833F630}">
  <dimension ref="B6:AK147"/>
  <sheetViews>
    <sheetView topLeftCell="A26" zoomScale="118" workbookViewId="0">
      <selection activeCell="D30" sqref="D30"/>
    </sheetView>
  </sheetViews>
  <sheetFormatPr defaultRowHeight="15"/>
  <cols>
    <col min="2" max="2" width="14.5703125" bestFit="1" customWidth="1"/>
    <col min="3" max="3" width="18.140625" bestFit="1" customWidth="1"/>
    <col min="4" max="4" width="16.28515625" bestFit="1" customWidth="1"/>
    <col min="5" max="5" width="9.28515625" bestFit="1" customWidth="1"/>
    <col min="6" max="6" width="11.5703125" bestFit="1" customWidth="1"/>
    <col min="7" max="7" width="10" bestFit="1" customWidth="1"/>
    <col min="8" max="8" width="9.28515625" bestFit="1" customWidth="1"/>
    <col min="9" max="9" width="12.5703125" bestFit="1" customWidth="1"/>
    <col min="10" max="10" width="11.5703125" bestFit="1" customWidth="1"/>
    <col min="11" max="11" width="5.28515625" bestFit="1" customWidth="1"/>
    <col min="12" max="32" width="6.28515625" bestFit="1" customWidth="1"/>
    <col min="33" max="36" width="7.28515625" bestFit="1" customWidth="1"/>
    <col min="37" max="37" width="11.5703125" bestFit="1" customWidth="1"/>
    <col min="38" max="42" width="8" bestFit="1" customWidth="1"/>
    <col min="43" max="43" width="11" bestFit="1" customWidth="1"/>
    <col min="44" max="65" width="8" bestFit="1" customWidth="1"/>
    <col min="66" max="66" width="11" bestFit="1" customWidth="1"/>
    <col min="67" max="91" width="7.5703125" bestFit="1" customWidth="1"/>
    <col min="92" max="92" width="10.5703125" bestFit="1" customWidth="1"/>
    <col min="93" max="93" width="11.28515625" bestFit="1" customWidth="1"/>
    <col min="94" max="1006" width="8" bestFit="1" customWidth="1"/>
    <col min="1007" max="1007" width="11.28515625" bestFit="1" customWidth="1"/>
    <col min="1008" max="1008" width="12.85546875" bestFit="1" customWidth="1"/>
    <col min="1009" max="1009" width="9.85546875" bestFit="1" customWidth="1"/>
    <col min="1010" max="1010" width="12.85546875" bestFit="1" customWidth="1"/>
    <col min="1011" max="1011" width="9.85546875" bestFit="1" customWidth="1"/>
    <col min="1012" max="1012" width="12.85546875" bestFit="1" customWidth="1"/>
    <col min="1013" max="1013" width="9.85546875" bestFit="1" customWidth="1"/>
    <col min="1014" max="1014" width="12.85546875" bestFit="1" customWidth="1"/>
    <col min="1015" max="1015" width="9.85546875" bestFit="1" customWidth="1"/>
    <col min="1016" max="1016" width="12.85546875" bestFit="1" customWidth="1"/>
    <col min="1017" max="1017" width="9.85546875" bestFit="1" customWidth="1"/>
    <col min="1018" max="1018" width="12.85546875" bestFit="1" customWidth="1"/>
    <col min="1019" max="1019" width="9.85546875" bestFit="1" customWidth="1"/>
    <col min="1020" max="1020" width="12.85546875" bestFit="1" customWidth="1"/>
    <col min="1021" max="1021" width="9.85546875" bestFit="1" customWidth="1"/>
    <col min="1022" max="1022" width="12.85546875" bestFit="1" customWidth="1"/>
    <col min="1023" max="1023" width="9.85546875" bestFit="1" customWidth="1"/>
    <col min="1024" max="1024" width="12.85546875" bestFit="1" customWidth="1"/>
    <col min="1025" max="1025" width="9.85546875" bestFit="1" customWidth="1"/>
    <col min="1026" max="1026" width="12.85546875" bestFit="1" customWidth="1"/>
    <col min="1027" max="1027" width="9.85546875" bestFit="1" customWidth="1"/>
    <col min="1028" max="1028" width="12.85546875" bestFit="1" customWidth="1"/>
    <col min="1029" max="1029" width="9.85546875" bestFit="1" customWidth="1"/>
    <col min="1030" max="1030" width="12.85546875" bestFit="1" customWidth="1"/>
    <col min="1031" max="1031" width="9.85546875" bestFit="1" customWidth="1"/>
    <col min="1032" max="1032" width="12.85546875" bestFit="1" customWidth="1"/>
    <col min="1033" max="1033" width="9.85546875" bestFit="1" customWidth="1"/>
    <col min="1034" max="1034" width="12.85546875" bestFit="1" customWidth="1"/>
    <col min="1035" max="1035" width="9.85546875" bestFit="1" customWidth="1"/>
    <col min="1036" max="1036" width="12.85546875" bestFit="1" customWidth="1"/>
    <col min="1037" max="1037" width="9.85546875" bestFit="1" customWidth="1"/>
    <col min="1038" max="1038" width="12.85546875" bestFit="1" customWidth="1"/>
    <col min="1039" max="1039" width="9.85546875" bestFit="1" customWidth="1"/>
    <col min="1040" max="1040" width="12.85546875" bestFit="1" customWidth="1"/>
    <col min="1041" max="1041" width="9.85546875" bestFit="1" customWidth="1"/>
    <col min="1042" max="1042" width="12.85546875" bestFit="1" customWidth="1"/>
    <col min="1043" max="1043" width="9.85546875" bestFit="1" customWidth="1"/>
    <col min="1044" max="1044" width="12.85546875" bestFit="1" customWidth="1"/>
    <col min="1045" max="1045" width="9.85546875" bestFit="1" customWidth="1"/>
    <col min="1046" max="1046" width="12.85546875" bestFit="1" customWidth="1"/>
    <col min="1047" max="1047" width="9.85546875" bestFit="1" customWidth="1"/>
    <col min="1048" max="1048" width="12.85546875" bestFit="1" customWidth="1"/>
    <col min="1049" max="1049" width="9.85546875" bestFit="1" customWidth="1"/>
    <col min="1050" max="1050" width="12.85546875" bestFit="1" customWidth="1"/>
    <col min="1051" max="1051" width="9.85546875" bestFit="1" customWidth="1"/>
    <col min="1052" max="1052" width="12.85546875" bestFit="1" customWidth="1"/>
    <col min="1053" max="1053" width="9.85546875" bestFit="1" customWidth="1"/>
    <col min="1054" max="1054" width="12.85546875" bestFit="1" customWidth="1"/>
    <col min="1055" max="1055" width="9.85546875" bestFit="1" customWidth="1"/>
    <col min="1056" max="1056" width="12.85546875" bestFit="1" customWidth="1"/>
    <col min="1057" max="1057" width="9.85546875" bestFit="1" customWidth="1"/>
    <col min="1058" max="1058" width="12.85546875" bestFit="1" customWidth="1"/>
    <col min="1059" max="1059" width="9.85546875" bestFit="1" customWidth="1"/>
    <col min="1060" max="1060" width="12.85546875" bestFit="1" customWidth="1"/>
    <col min="1061" max="1061" width="9.85546875" bestFit="1" customWidth="1"/>
    <col min="1062" max="1062" width="12.85546875" bestFit="1" customWidth="1"/>
    <col min="1063" max="1063" width="9.85546875" bestFit="1" customWidth="1"/>
    <col min="1064" max="1064" width="12.85546875" bestFit="1" customWidth="1"/>
    <col min="1065" max="1065" width="9.85546875" bestFit="1" customWidth="1"/>
    <col min="1066" max="1066" width="12.85546875" bestFit="1" customWidth="1"/>
    <col min="1067" max="1067" width="9.85546875" bestFit="1" customWidth="1"/>
    <col min="1068" max="1068" width="12.85546875" bestFit="1" customWidth="1"/>
    <col min="1069" max="1069" width="9.85546875" bestFit="1" customWidth="1"/>
    <col min="1070" max="1070" width="12.85546875" bestFit="1" customWidth="1"/>
    <col min="1071" max="1071" width="9.85546875" bestFit="1" customWidth="1"/>
    <col min="1072" max="1072" width="12.85546875" bestFit="1" customWidth="1"/>
    <col min="1073" max="1073" width="9.85546875" bestFit="1" customWidth="1"/>
    <col min="1074" max="1074" width="12.85546875" bestFit="1" customWidth="1"/>
    <col min="1075" max="1075" width="9.85546875" bestFit="1" customWidth="1"/>
    <col min="1076" max="1076" width="12.85546875" bestFit="1" customWidth="1"/>
    <col min="1077" max="1077" width="9.85546875" bestFit="1" customWidth="1"/>
    <col min="1078" max="1078" width="12.85546875" bestFit="1" customWidth="1"/>
    <col min="1079" max="1079" width="9.85546875" bestFit="1" customWidth="1"/>
    <col min="1080" max="1080" width="12.85546875" bestFit="1" customWidth="1"/>
    <col min="1081" max="1081" width="9.85546875" bestFit="1" customWidth="1"/>
    <col min="1082" max="1082" width="12.85546875" bestFit="1" customWidth="1"/>
    <col min="1083" max="1083" width="9.85546875" bestFit="1" customWidth="1"/>
    <col min="1084" max="1084" width="12.85546875" bestFit="1" customWidth="1"/>
    <col min="1085" max="1085" width="9.85546875" bestFit="1" customWidth="1"/>
    <col min="1086" max="1086" width="12.85546875" bestFit="1" customWidth="1"/>
    <col min="1087" max="1087" width="9.85546875" bestFit="1" customWidth="1"/>
    <col min="1088" max="1088" width="12.85546875" bestFit="1" customWidth="1"/>
    <col min="1089" max="1089" width="9.85546875" bestFit="1" customWidth="1"/>
    <col min="1090" max="1090" width="12.85546875" bestFit="1" customWidth="1"/>
    <col min="1091" max="1091" width="9.85546875" bestFit="1" customWidth="1"/>
    <col min="1092" max="1092" width="12.85546875" bestFit="1" customWidth="1"/>
    <col min="1093" max="1093" width="9.85546875" bestFit="1" customWidth="1"/>
    <col min="1094" max="1094" width="12.85546875" bestFit="1" customWidth="1"/>
    <col min="1095" max="1095" width="9.85546875" bestFit="1" customWidth="1"/>
    <col min="1096" max="1096" width="12.85546875" bestFit="1" customWidth="1"/>
    <col min="1097" max="1097" width="9.85546875" bestFit="1" customWidth="1"/>
    <col min="1098" max="1098" width="12.85546875" bestFit="1" customWidth="1"/>
    <col min="1099" max="1099" width="9.85546875" bestFit="1" customWidth="1"/>
    <col min="1100" max="1100" width="12.85546875" bestFit="1" customWidth="1"/>
    <col min="1101" max="1101" width="9.85546875" bestFit="1" customWidth="1"/>
    <col min="1102" max="1102" width="12.85546875" bestFit="1" customWidth="1"/>
    <col min="1103" max="1103" width="9.85546875" bestFit="1" customWidth="1"/>
    <col min="1104" max="1104" width="12.85546875" bestFit="1" customWidth="1"/>
    <col min="1105" max="1105" width="9.85546875" bestFit="1" customWidth="1"/>
    <col min="1106" max="1106" width="12.85546875" bestFit="1" customWidth="1"/>
    <col min="1107" max="1107" width="9.85546875" bestFit="1" customWidth="1"/>
    <col min="1108" max="1108" width="12.85546875" bestFit="1" customWidth="1"/>
    <col min="1109" max="1109" width="9.85546875" bestFit="1" customWidth="1"/>
    <col min="1110" max="1110" width="12.85546875" bestFit="1" customWidth="1"/>
    <col min="1111" max="1111" width="9.85546875" bestFit="1" customWidth="1"/>
    <col min="1112" max="1112" width="12.85546875" bestFit="1" customWidth="1"/>
    <col min="1113" max="1113" width="9.85546875" bestFit="1" customWidth="1"/>
    <col min="1114" max="1114" width="12.85546875" bestFit="1" customWidth="1"/>
    <col min="1115" max="1115" width="9.85546875" bestFit="1" customWidth="1"/>
    <col min="1116" max="1116" width="12.85546875" bestFit="1" customWidth="1"/>
    <col min="1117" max="1117" width="9.85546875" bestFit="1" customWidth="1"/>
    <col min="1118" max="1118" width="12.85546875" bestFit="1" customWidth="1"/>
    <col min="1119" max="1119" width="9.85546875" bestFit="1" customWidth="1"/>
    <col min="1120" max="1120" width="12.85546875" bestFit="1" customWidth="1"/>
    <col min="1121" max="1121" width="9.85546875" bestFit="1" customWidth="1"/>
    <col min="1122" max="1122" width="12.85546875" bestFit="1" customWidth="1"/>
    <col min="1123" max="1123" width="9.85546875" bestFit="1" customWidth="1"/>
    <col min="1124" max="1124" width="12.85546875" bestFit="1" customWidth="1"/>
    <col min="1125" max="1125" width="9.85546875" bestFit="1" customWidth="1"/>
    <col min="1126" max="1126" width="12.85546875" bestFit="1" customWidth="1"/>
    <col min="1127" max="1127" width="9.85546875" bestFit="1" customWidth="1"/>
    <col min="1128" max="1128" width="12.85546875" bestFit="1" customWidth="1"/>
    <col min="1129" max="1129" width="9.85546875" bestFit="1" customWidth="1"/>
    <col min="1130" max="1130" width="12.85546875" bestFit="1" customWidth="1"/>
    <col min="1131" max="1131" width="9.85546875" bestFit="1" customWidth="1"/>
    <col min="1132" max="1132" width="12.85546875" bestFit="1" customWidth="1"/>
    <col min="1133" max="1133" width="9.85546875" bestFit="1" customWidth="1"/>
    <col min="1134" max="1134" width="12.85546875" bestFit="1" customWidth="1"/>
    <col min="1135" max="1135" width="9.85546875" bestFit="1" customWidth="1"/>
    <col min="1136" max="1136" width="12.85546875" bestFit="1" customWidth="1"/>
    <col min="1137" max="1137" width="9.85546875" bestFit="1" customWidth="1"/>
    <col min="1138" max="1138" width="12.85546875" bestFit="1" customWidth="1"/>
    <col min="1139" max="1139" width="9.85546875" bestFit="1" customWidth="1"/>
    <col min="1140" max="1140" width="12.85546875" bestFit="1" customWidth="1"/>
    <col min="1141" max="1141" width="9.85546875" bestFit="1" customWidth="1"/>
    <col min="1142" max="1142" width="12.85546875" bestFit="1" customWidth="1"/>
    <col min="1143" max="1143" width="9.85546875" bestFit="1" customWidth="1"/>
    <col min="1144" max="1144" width="12.85546875" bestFit="1" customWidth="1"/>
    <col min="1145" max="1145" width="9.85546875" bestFit="1" customWidth="1"/>
    <col min="1146" max="1146" width="12.85546875" bestFit="1" customWidth="1"/>
    <col min="1147" max="1147" width="9.85546875" bestFit="1" customWidth="1"/>
    <col min="1148" max="1148" width="12.85546875" bestFit="1" customWidth="1"/>
    <col min="1149" max="1149" width="9.85546875" bestFit="1" customWidth="1"/>
    <col min="1150" max="1150" width="12.85546875" bestFit="1" customWidth="1"/>
    <col min="1151" max="1151" width="9.85546875" bestFit="1" customWidth="1"/>
    <col min="1152" max="1152" width="12.85546875" bestFit="1" customWidth="1"/>
    <col min="1153" max="1153" width="9.85546875" bestFit="1" customWidth="1"/>
    <col min="1154" max="1154" width="12.85546875" bestFit="1" customWidth="1"/>
    <col min="1155" max="1155" width="9.85546875" bestFit="1" customWidth="1"/>
    <col min="1156" max="1156" width="12.85546875" bestFit="1" customWidth="1"/>
    <col min="1157" max="1157" width="9.85546875" bestFit="1" customWidth="1"/>
    <col min="1158" max="1158" width="12.85546875" bestFit="1" customWidth="1"/>
    <col min="1159" max="1159" width="9.85546875" bestFit="1" customWidth="1"/>
    <col min="1160" max="1160" width="12.85546875" bestFit="1" customWidth="1"/>
    <col min="1161" max="1161" width="9.85546875" bestFit="1" customWidth="1"/>
    <col min="1162" max="1162" width="12.85546875" bestFit="1" customWidth="1"/>
    <col min="1163" max="1163" width="9.85546875" bestFit="1" customWidth="1"/>
    <col min="1164" max="1164" width="12.85546875" bestFit="1" customWidth="1"/>
    <col min="1165" max="1165" width="9.85546875" bestFit="1" customWidth="1"/>
    <col min="1166" max="1166" width="12.85546875" bestFit="1" customWidth="1"/>
    <col min="1167" max="1167" width="9.85546875" bestFit="1" customWidth="1"/>
    <col min="1168" max="1168" width="12.85546875" bestFit="1" customWidth="1"/>
    <col min="1169" max="1169" width="9.85546875" bestFit="1" customWidth="1"/>
    <col min="1170" max="1170" width="12.85546875" bestFit="1" customWidth="1"/>
    <col min="1171" max="1171" width="9.85546875" bestFit="1" customWidth="1"/>
    <col min="1172" max="1172" width="12.85546875" bestFit="1" customWidth="1"/>
    <col min="1173" max="1173" width="9.85546875" bestFit="1" customWidth="1"/>
    <col min="1174" max="1174" width="12.85546875" bestFit="1" customWidth="1"/>
    <col min="1175" max="1175" width="9.85546875" bestFit="1" customWidth="1"/>
    <col min="1176" max="1176" width="12.85546875" bestFit="1" customWidth="1"/>
    <col min="1177" max="1177" width="9.85546875" bestFit="1" customWidth="1"/>
    <col min="1178" max="1178" width="12.85546875" bestFit="1" customWidth="1"/>
    <col min="1179" max="1179" width="9.85546875" bestFit="1" customWidth="1"/>
    <col min="1180" max="1180" width="12.85546875" bestFit="1" customWidth="1"/>
    <col min="1181" max="1181" width="9.85546875" bestFit="1" customWidth="1"/>
    <col min="1182" max="1182" width="12.85546875" bestFit="1" customWidth="1"/>
    <col min="1183" max="1183" width="9.85546875" bestFit="1" customWidth="1"/>
    <col min="1184" max="1184" width="12.85546875" bestFit="1" customWidth="1"/>
    <col min="1185" max="1185" width="9.85546875" bestFit="1" customWidth="1"/>
    <col min="1186" max="1186" width="12.85546875" bestFit="1" customWidth="1"/>
    <col min="1187" max="1187" width="9.85546875" bestFit="1" customWidth="1"/>
    <col min="1188" max="1188" width="12.85546875" bestFit="1" customWidth="1"/>
    <col min="1189" max="1189" width="9.85546875" bestFit="1" customWidth="1"/>
    <col min="1190" max="1190" width="12.85546875" bestFit="1" customWidth="1"/>
    <col min="1191" max="1191" width="9.85546875" bestFit="1" customWidth="1"/>
    <col min="1192" max="1192" width="12.85546875" bestFit="1" customWidth="1"/>
    <col min="1193" max="1193" width="9.85546875" bestFit="1" customWidth="1"/>
    <col min="1194" max="1194" width="12.85546875" bestFit="1" customWidth="1"/>
    <col min="1195" max="1195" width="9.85546875" bestFit="1" customWidth="1"/>
    <col min="1196" max="1196" width="12.85546875" bestFit="1" customWidth="1"/>
    <col min="1197" max="1197" width="9.85546875" bestFit="1" customWidth="1"/>
    <col min="1198" max="1198" width="12.85546875" bestFit="1" customWidth="1"/>
    <col min="1199" max="1199" width="9.85546875" bestFit="1" customWidth="1"/>
    <col min="1200" max="1200" width="12.85546875" bestFit="1" customWidth="1"/>
    <col min="1201" max="1201" width="9.85546875" bestFit="1" customWidth="1"/>
    <col min="1202" max="1202" width="12.85546875" bestFit="1" customWidth="1"/>
    <col min="1203" max="1203" width="9.85546875" bestFit="1" customWidth="1"/>
    <col min="1204" max="1204" width="12.85546875" bestFit="1" customWidth="1"/>
    <col min="1205" max="1205" width="9.85546875" bestFit="1" customWidth="1"/>
    <col min="1206" max="1206" width="12.85546875" bestFit="1" customWidth="1"/>
    <col min="1207" max="1207" width="9.85546875" bestFit="1" customWidth="1"/>
    <col min="1208" max="1208" width="12.85546875" bestFit="1" customWidth="1"/>
    <col min="1209" max="1209" width="9.85546875" bestFit="1" customWidth="1"/>
    <col min="1210" max="1210" width="12.85546875" bestFit="1" customWidth="1"/>
    <col min="1211" max="1211" width="9.85546875" bestFit="1" customWidth="1"/>
    <col min="1212" max="1212" width="12.85546875" bestFit="1" customWidth="1"/>
    <col min="1213" max="1213" width="9.85546875" bestFit="1" customWidth="1"/>
    <col min="1214" max="1214" width="12.85546875" bestFit="1" customWidth="1"/>
    <col min="1215" max="1215" width="9.85546875" bestFit="1" customWidth="1"/>
    <col min="1216" max="1216" width="12.85546875" bestFit="1" customWidth="1"/>
    <col min="1217" max="1217" width="9.85546875" bestFit="1" customWidth="1"/>
    <col min="1218" max="1218" width="12.85546875" bestFit="1" customWidth="1"/>
    <col min="1219" max="1219" width="9.85546875" bestFit="1" customWidth="1"/>
    <col min="1220" max="1220" width="12.85546875" bestFit="1" customWidth="1"/>
    <col min="1221" max="1221" width="9.85546875" bestFit="1" customWidth="1"/>
    <col min="1222" max="1222" width="12.85546875" bestFit="1" customWidth="1"/>
    <col min="1223" max="1223" width="9.85546875" bestFit="1" customWidth="1"/>
    <col min="1224" max="1224" width="12.85546875" bestFit="1" customWidth="1"/>
    <col min="1225" max="1225" width="9.85546875" bestFit="1" customWidth="1"/>
    <col min="1226" max="1226" width="12.85546875" bestFit="1" customWidth="1"/>
    <col min="1227" max="1227" width="9.85546875" bestFit="1" customWidth="1"/>
    <col min="1228" max="1228" width="12.85546875" bestFit="1" customWidth="1"/>
    <col min="1229" max="1229" width="9.85546875" bestFit="1" customWidth="1"/>
    <col min="1230" max="1230" width="12.85546875" bestFit="1" customWidth="1"/>
    <col min="1231" max="1231" width="9.85546875" bestFit="1" customWidth="1"/>
    <col min="1232" max="1232" width="12.85546875" bestFit="1" customWidth="1"/>
    <col min="1233" max="1233" width="9.85546875" bestFit="1" customWidth="1"/>
    <col min="1234" max="1234" width="12.85546875" bestFit="1" customWidth="1"/>
    <col min="1235" max="1235" width="9.85546875" bestFit="1" customWidth="1"/>
    <col min="1236" max="1236" width="12.85546875" bestFit="1" customWidth="1"/>
    <col min="1237" max="1237" width="9.85546875" bestFit="1" customWidth="1"/>
    <col min="1238" max="1238" width="12.85546875" bestFit="1" customWidth="1"/>
    <col min="1239" max="1239" width="9.85546875" bestFit="1" customWidth="1"/>
    <col min="1240" max="1240" width="12.85546875" bestFit="1" customWidth="1"/>
    <col min="1241" max="1241" width="9.85546875" bestFit="1" customWidth="1"/>
    <col min="1242" max="1242" width="12.85546875" bestFit="1" customWidth="1"/>
    <col min="1243" max="1243" width="9.85546875" bestFit="1" customWidth="1"/>
    <col min="1244" max="1244" width="12.85546875" bestFit="1" customWidth="1"/>
    <col min="1245" max="1245" width="9.85546875" bestFit="1" customWidth="1"/>
    <col min="1246" max="1246" width="12.85546875" bestFit="1" customWidth="1"/>
    <col min="1247" max="1247" width="9.85546875" bestFit="1" customWidth="1"/>
    <col min="1248" max="1248" width="12.85546875" bestFit="1" customWidth="1"/>
    <col min="1249" max="1249" width="9.85546875" bestFit="1" customWidth="1"/>
    <col min="1250" max="1250" width="12.85546875" bestFit="1" customWidth="1"/>
    <col min="1251" max="1251" width="9.85546875" bestFit="1" customWidth="1"/>
    <col min="1252" max="1252" width="12.85546875" bestFit="1" customWidth="1"/>
    <col min="1253" max="1253" width="9.85546875" bestFit="1" customWidth="1"/>
    <col min="1254" max="1254" width="12.85546875" bestFit="1" customWidth="1"/>
    <col min="1255" max="1255" width="9.85546875" bestFit="1" customWidth="1"/>
    <col min="1256" max="1256" width="12.85546875" bestFit="1" customWidth="1"/>
    <col min="1257" max="1257" width="9.85546875" bestFit="1" customWidth="1"/>
    <col min="1258" max="1258" width="12.85546875" bestFit="1" customWidth="1"/>
    <col min="1259" max="1259" width="9.85546875" bestFit="1" customWidth="1"/>
    <col min="1260" max="1260" width="12.85546875" bestFit="1" customWidth="1"/>
    <col min="1261" max="1261" width="9.85546875" bestFit="1" customWidth="1"/>
    <col min="1262" max="1262" width="12.85546875" bestFit="1" customWidth="1"/>
    <col min="1263" max="1263" width="9.85546875" bestFit="1" customWidth="1"/>
    <col min="1264" max="1264" width="12.85546875" bestFit="1" customWidth="1"/>
    <col min="1265" max="1265" width="9.85546875" bestFit="1" customWidth="1"/>
    <col min="1266" max="1266" width="12.85546875" bestFit="1" customWidth="1"/>
    <col min="1267" max="1267" width="9.85546875" bestFit="1" customWidth="1"/>
    <col min="1268" max="1268" width="12.85546875" bestFit="1" customWidth="1"/>
    <col min="1269" max="1269" width="9.85546875" bestFit="1" customWidth="1"/>
    <col min="1270" max="1270" width="12.85546875" bestFit="1" customWidth="1"/>
    <col min="1271" max="1271" width="9.85546875" bestFit="1" customWidth="1"/>
    <col min="1272" max="1272" width="12.85546875" bestFit="1" customWidth="1"/>
    <col min="1273" max="1273" width="9.85546875" bestFit="1" customWidth="1"/>
    <col min="1274" max="1274" width="12.85546875" bestFit="1" customWidth="1"/>
    <col min="1275" max="1275" width="9.85546875" bestFit="1" customWidth="1"/>
    <col min="1276" max="1276" width="12.85546875" bestFit="1" customWidth="1"/>
    <col min="1277" max="1277" width="9.85546875" bestFit="1" customWidth="1"/>
    <col min="1278" max="1278" width="12.85546875" bestFit="1" customWidth="1"/>
    <col min="1279" max="1279" width="9.85546875" bestFit="1" customWidth="1"/>
    <col min="1280" max="1280" width="12.85546875" bestFit="1" customWidth="1"/>
    <col min="1281" max="1281" width="9.85546875" bestFit="1" customWidth="1"/>
    <col min="1282" max="1282" width="12.85546875" bestFit="1" customWidth="1"/>
    <col min="1283" max="1283" width="9.85546875" bestFit="1" customWidth="1"/>
    <col min="1284" max="1284" width="12.85546875" bestFit="1" customWidth="1"/>
    <col min="1285" max="1285" width="9.85546875" bestFit="1" customWidth="1"/>
    <col min="1286" max="1286" width="12.85546875" bestFit="1" customWidth="1"/>
    <col min="1287" max="1287" width="9.85546875" bestFit="1" customWidth="1"/>
    <col min="1288" max="1288" width="12.85546875" bestFit="1" customWidth="1"/>
    <col min="1289" max="1289" width="9.85546875" bestFit="1" customWidth="1"/>
    <col min="1290" max="1290" width="12.85546875" bestFit="1" customWidth="1"/>
    <col min="1291" max="1291" width="9.85546875" bestFit="1" customWidth="1"/>
    <col min="1292" max="1292" width="12.85546875" bestFit="1" customWidth="1"/>
    <col min="1293" max="1293" width="9.85546875" bestFit="1" customWidth="1"/>
    <col min="1294" max="1294" width="12.85546875" bestFit="1" customWidth="1"/>
    <col min="1295" max="1295" width="9.85546875" bestFit="1" customWidth="1"/>
    <col min="1296" max="1296" width="12.85546875" bestFit="1" customWidth="1"/>
    <col min="1297" max="1297" width="9.85546875" bestFit="1" customWidth="1"/>
    <col min="1298" max="1298" width="12.85546875" bestFit="1" customWidth="1"/>
    <col min="1299" max="1299" width="9.85546875" bestFit="1" customWidth="1"/>
    <col min="1300" max="1300" width="12.85546875" bestFit="1" customWidth="1"/>
    <col min="1301" max="1301" width="9.85546875" bestFit="1" customWidth="1"/>
    <col min="1302" max="1302" width="12.85546875" bestFit="1" customWidth="1"/>
    <col min="1303" max="1303" width="9.85546875" bestFit="1" customWidth="1"/>
    <col min="1304" max="1304" width="12.85546875" bestFit="1" customWidth="1"/>
    <col min="1305" max="1305" width="9.85546875" bestFit="1" customWidth="1"/>
    <col min="1306" max="1306" width="12.85546875" bestFit="1" customWidth="1"/>
    <col min="1307" max="1307" width="9.85546875" bestFit="1" customWidth="1"/>
    <col min="1308" max="1308" width="12.85546875" bestFit="1" customWidth="1"/>
    <col min="1309" max="1309" width="9.85546875" bestFit="1" customWidth="1"/>
    <col min="1310" max="1310" width="12.85546875" bestFit="1" customWidth="1"/>
    <col min="1311" max="1311" width="9.85546875" bestFit="1" customWidth="1"/>
    <col min="1312" max="1312" width="12.85546875" bestFit="1" customWidth="1"/>
    <col min="1313" max="1313" width="9.85546875" bestFit="1" customWidth="1"/>
    <col min="1314" max="1314" width="12.85546875" bestFit="1" customWidth="1"/>
    <col min="1315" max="1315" width="9.85546875" bestFit="1" customWidth="1"/>
    <col min="1316" max="1316" width="12.85546875" bestFit="1" customWidth="1"/>
    <col min="1317" max="1317" width="9.85546875" bestFit="1" customWidth="1"/>
    <col min="1318" max="1318" width="12.85546875" bestFit="1" customWidth="1"/>
    <col min="1319" max="1319" width="9.85546875" bestFit="1" customWidth="1"/>
    <col min="1320" max="1320" width="12.85546875" bestFit="1" customWidth="1"/>
    <col min="1321" max="1321" width="9.85546875" bestFit="1" customWidth="1"/>
    <col min="1322" max="1322" width="12.85546875" bestFit="1" customWidth="1"/>
    <col min="1323" max="1323" width="9.85546875" bestFit="1" customWidth="1"/>
    <col min="1324" max="1324" width="12.85546875" bestFit="1" customWidth="1"/>
    <col min="1325" max="1325" width="9.85546875" bestFit="1" customWidth="1"/>
    <col min="1326" max="1326" width="12.85546875" bestFit="1" customWidth="1"/>
    <col min="1327" max="1327" width="9.85546875" bestFit="1" customWidth="1"/>
    <col min="1328" max="1328" width="12.85546875" bestFit="1" customWidth="1"/>
    <col min="1329" max="1329" width="9.85546875" bestFit="1" customWidth="1"/>
    <col min="1330" max="1330" width="12.85546875" bestFit="1" customWidth="1"/>
    <col min="1331" max="1331" width="9.85546875" bestFit="1" customWidth="1"/>
    <col min="1332" max="1332" width="12.85546875" bestFit="1" customWidth="1"/>
    <col min="1333" max="1333" width="9.85546875" bestFit="1" customWidth="1"/>
    <col min="1334" max="1334" width="12.85546875" bestFit="1" customWidth="1"/>
    <col min="1335" max="1335" width="9.85546875" bestFit="1" customWidth="1"/>
    <col min="1336" max="1336" width="12.85546875" bestFit="1" customWidth="1"/>
    <col min="1337" max="1337" width="9.85546875" bestFit="1" customWidth="1"/>
    <col min="1338" max="1338" width="12.85546875" bestFit="1" customWidth="1"/>
    <col min="1339" max="1339" width="9.85546875" bestFit="1" customWidth="1"/>
    <col min="1340" max="1340" width="12.85546875" bestFit="1" customWidth="1"/>
    <col min="1341" max="1341" width="9.85546875" bestFit="1" customWidth="1"/>
    <col min="1342" max="1342" width="12.85546875" bestFit="1" customWidth="1"/>
    <col min="1343" max="1343" width="9.85546875" bestFit="1" customWidth="1"/>
    <col min="1344" max="1344" width="12.85546875" bestFit="1" customWidth="1"/>
    <col min="1345" max="1345" width="9.85546875" bestFit="1" customWidth="1"/>
    <col min="1346" max="1346" width="12.85546875" bestFit="1" customWidth="1"/>
    <col min="1347" max="1347" width="9.85546875" bestFit="1" customWidth="1"/>
    <col min="1348" max="1348" width="12.85546875" bestFit="1" customWidth="1"/>
    <col min="1349" max="1349" width="9.85546875" bestFit="1" customWidth="1"/>
    <col min="1350" max="1350" width="12.85546875" bestFit="1" customWidth="1"/>
    <col min="1351" max="1351" width="9.85546875" bestFit="1" customWidth="1"/>
    <col min="1352" max="1352" width="12.85546875" bestFit="1" customWidth="1"/>
    <col min="1353" max="1353" width="9.85546875" bestFit="1" customWidth="1"/>
    <col min="1354" max="1354" width="12.85546875" bestFit="1" customWidth="1"/>
    <col min="1355" max="1355" width="9.85546875" bestFit="1" customWidth="1"/>
    <col min="1356" max="1356" width="12.85546875" bestFit="1" customWidth="1"/>
    <col min="1357" max="1357" width="9.85546875" bestFit="1" customWidth="1"/>
    <col min="1358" max="1358" width="12.85546875" bestFit="1" customWidth="1"/>
    <col min="1359" max="1359" width="9.85546875" bestFit="1" customWidth="1"/>
    <col min="1360" max="1360" width="12.85546875" bestFit="1" customWidth="1"/>
    <col min="1361" max="1361" width="9.85546875" bestFit="1" customWidth="1"/>
    <col min="1362" max="1362" width="12.85546875" bestFit="1" customWidth="1"/>
    <col min="1363" max="1363" width="9.85546875" bestFit="1" customWidth="1"/>
    <col min="1364" max="1364" width="12.85546875" bestFit="1" customWidth="1"/>
    <col min="1365" max="1365" width="9.85546875" bestFit="1" customWidth="1"/>
    <col min="1366" max="1366" width="12.85546875" bestFit="1" customWidth="1"/>
    <col min="1367" max="1367" width="9.85546875" bestFit="1" customWidth="1"/>
    <col min="1368" max="1368" width="12.85546875" bestFit="1" customWidth="1"/>
    <col min="1369" max="1369" width="9.85546875" bestFit="1" customWidth="1"/>
    <col min="1370" max="1370" width="12.85546875" bestFit="1" customWidth="1"/>
    <col min="1371" max="1371" width="9.85546875" bestFit="1" customWidth="1"/>
    <col min="1372" max="1372" width="12.85546875" bestFit="1" customWidth="1"/>
    <col min="1373" max="1373" width="9.85546875" bestFit="1" customWidth="1"/>
    <col min="1374" max="1374" width="12.85546875" bestFit="1" customWidth="1"/>
    <col min="1375" max="1375" width="9.85546875" bestFit="1" customWidth="1"/>
    <col min="1376" max="1376" width="12.85546875" bestFit="1" customWidth="1"/>
    <col min="1377" max="1377" width="9.85546875" bestFit="1" customWidth="1"/>
    <col min="1378" max="1378" width="12.85546875" bestFit="1" customWidth="1"/>
    <col min="1379" max="1379" width="9.85546875" bestFit="1" customWidth="1"/>
    <col min="1380" max="1380" width="12.85546875" bestFit="1" customWidth="1"/>
    <col min="1381" max="1381" width="9.85546875" bestFit="1" customWidth="1"/>
    <col min="1382" max="1382" width="12.85546875" bestFit="1" customWidth="1"/>
    <col min="1383" max="1383" width="9.85546875" bestFit="1" customWidth="1"/>
    <col min="1384" max="1384" width="12.85546875" bestFit="1" customWidth="1"/>
    <col min="1385" max="1385" width="9.85546875" bestFit="1" customWidth="1"/>
    <col min="1386" max="1386" width="12.85546875" bestFit="1" customWidth="1"/>
    <col min="1387" max="1387" width="9.85546875" bestFit="1" customWidth="1"/>
    <col min="1388" max="1388" width="12.85546875" bestFit="1" customWidth="1"/>
    <col min="1389" max="1389" width="9.85546875" bestFit="1" customWidth="1"/>
    <col min="1390" max="1390" width="12.85546875" bestFit="1" customWidth="1"/>
    <col min="1391" max="1391" width="9.85546875" bestFit="1" customWidth="1"/>
    <col min="1392" max="1392" width="12.85546875" bestFit="1" customWidth="1"/>
    <col min="1393" max="1393" width="9.85546875" bestFit="1" customWidth="1"/>
    <col min="1394" max="1394" width="12.85546875" bestFit="1" customWidth="1"/>
    <col min="1395" max="1395" width="9.85546875" bestFit="1" customWidth="1"/>
    <col min="1396" max="1396" width="12.85546875" bestFit="1" customWidth="1"/>
    <col min="1397" max="1397" width="9.85546875" bestFit="1" customWidth="1"/>
    <col min="1398" max="1398" width="12.85546875" bestFit="1" customWidth="1"/>
    <col min="1399" max="1399" width="9.85546875" bestFit="1" customWidth="1"/>
    <col min="1400" max="1400" width="12.85546875" bestFit="1" customWidth="1"/>
    <col min="1401" max="1401" width="9.85546875" bestFit="1" customWidth="1"/>
    <col min="1402" max="1402" width="12.85546875" bestFit="1" customWidth="1"/>
    <col min="1403" max="1403" width="9.85546875" bestFit="1" customWidth="1"/>
    <col min="1404" max="1404" width="12.85546875" bestFit="1" customWidth="1"/>
    <col min="1405" max="1405" width="9.85546875" bestFit="1" customWidth="1"/>
    <col min="1406" max="1406" width="12.85546875" bestFit="1" customWidth="1"/>
    <col min="1407" max="1407" width="9.85546875" bestFit="1" customWidth="1"/>
    <col min="1408" max="1408" width="12.85546875" bestFit="1" customWidth="1"/>
    <col min="1409" max="1409" width="9.85546875" bestFit="1" customWidth="1"/>
    <col min="1410" max="1410" width="12.85546875" bestFit="1" customWidth="1"/>
    <col min="1411" max="1411" width="9.85546875" bestFit="1" customWidth="1"/>
    <col min="1412" max="1412" width="12.85546875" bestFit="1" customWidth="1"/>
    <col min="1413" max="1413" width="9.85546875" bestFit="1" customWidth="1"/>
    <col min="1414" max="1414" width="12.85546875" bestFit="1" customWidth="1"/>
    <col min="1415" max="1415" width="9.85546875" bestFit="1" customWidth="1"/>
    <col min="1416" max="1416" width="12.85546875" bestFit="1" customWidth="1"/>
    <col min="1417" max="1417" width="9.85546875" bestFit="1" customWidth="1"/>
    <col min="1418" max="1418" width="12.85546875" bestFit="1" customWidth="1"/>
    <col min="1419" max="1419" width="9.85546875" bestFit="1" customWidth="1"/>
    <col min="1420" max="1420" width="12.85546875" bestFit="1" customWidth="1"/>
    <col min="1421" max="1421" width="9.85546875" bestFit="1" customWidth="1"/>
    <col min="1422" max="1422" width="12.85546875" bestFit="1" customWidth="1"/>
    <col min="1423" max="1423" width="9.85546875" bestFit="1" customWidth="1"/>
    <col min="1424" max="1424" width="12.85546875" bestFit="1" customWidth="1"/>
    <col min="1425" max="1425" width="9.85546875" bestFit="1" customWidth="1"/>
    <col min="1426" max="1426" width="12.85546875" bestFit="1" customWidth="1"/>
    <col min="1427" max="1427" width="9.85546875" bestFit="1" customWidth="1"/>
    <col min="1428" max="1428" width="12.85546875" bestFit="1" customWidth="1"/>
    <col min="1429" max="1429" width="9.85546875" bestFit="1" customWidth="1"/>
    <col min="1430" max="1430" width="12.85546875" bestFit="1" customWidth="1"/>
    <col min="1431" max="1431" width="9.85546875" bestFit="1" customWidth="1"/>
    <col min="1432" max="1432" width="12.85546875" bestFit="1" customWidth="1"/>
    <col min="1433" max="1433" width="9.85546875" bestFit="1" customWidth="1"/>
    <col min="1434" max="1434" width="12.85546875" bestFit="1" customWidth="1"/>
    <col min="1435" max="1435" width="9.85546875" bestFit="1" customWidth="1"/>
    <col min="1436" max="1436" width="12.85546875" bestFit="1" customWidth="1"/>
    <col min="1437" max="1437" width="9.85546875" bestFit="1" customWidth="1"/>
    <col min="1438" max="1438" width="12.85546875" bestFit="1" customWidth="1"/>
    <col min="1439" max="1439" width="9.85546875" bestFit="1" customWidth="1"/>
    <col min="1440" max="1440" width="12.85546875" bestFit="1" customWidth="1"/>
    <col min="1441" max="1441" width="9.85546875" bestFit="1" customWidth="1"/>
    <col min="1442" max="1442" width="12.85546875" bestFit="1" customWidth="1"/>
    <col min="1443" max="1443" width="9.85546875" bestFit="1" customWidth="1"/>
    <col min="1444" max="1444" width="12.85546875" bestFit="1" customWidth="1"/>
    <col min="1445" max="1445" width="9.85546875" bestFit="1" customWidth="1"/>
    <col min="1446" max="1446" width="12.85546875" bestFit="1" customWidth="1"/>
    <col min="1447" max="1447" width="9.85546875" bestFit="1" customWidth="1"/>
    <col min="1448" max="1448" width="12.85546875" bestFit="1" customWidth="1"/>
    <col min="1449" max="1449" width="9.85546875" bestFit="1" customWidth="1"/>
    <col min="1450" max="1450" width="12.85546875" bestFit="1" customWidth="1"/>
    <col min="1451" max="1451" width="9.85546875" bestFit="1" customWidth="1"/>
    <col min="1452" max="1452" width="12.85546875" bestFit="1" customWidth="1"/>
    <col min="1453" max="1453" width="9.85546875" bestFit="1" customWidth="1"/>
    <col min="1454" max="1454" width="12.85546875" bestFit="1" customWidth="1"/>
    <col min="1455" max="1455" width="9.85546875" bestFit="1" customWidth="1"/>
    <col min="1456" max="1456" width="12.85546875" bestFit="1" customWidth="1"/>
    <col min="1457" max="1457" width="9.85546875" bestFit="1" customWidth="1"/>
    <col min="1458" max="1458" width="12.85546875" bestFit="1" customWidth="1"/>
    <col min="1459" max="1459" width="9.85546875" bestFit="1" customWidth="1"/>
    <col min="1460" max="1460" width="12.85546875" bestFit="1" customWidth="1"/>
    <col min="1461" max="1461" width="9.85546875" bestFit="1" customWidth="1"/>
    <col min="1462" max="1462" width="12.85546875" bestFit="1" customWidth="1"/>
    <col min="1463" max="1463" width="9.85546875" bestFit="1" customWidth="1"/>
    <col min="1464" max="1464" width="12.85546875" bestFit="1" customWidth="1"/>
    <col min="1465" max="1465" width="9.85546875" bestFit="1" customWidth="1"/>
    <col min="1466" max="1466" width="12.85546875" bestFit="1" customWidth="1"/>
    <col min="1467" max="1467" width="9.85546875" bestFit="1" customWidth="1"/>
    <col min="1468" max="1468" width="12.85546875" bestFit="1" customWidth="1"/>
    <col min="1469" max="1469" width="9.85546875" bestFit="1" customWidth="1"/>
    <col min="1470" max="1470" width="12.85546875" bestFit="1" customWidth="1"/>
    <col min="1471" max="1471" width="9.85546875" bestFit="1" customWidth="1"/>
    <col min="1472" max="1472" width="12.85546875" bestFit="1" customWidth="1"/>
    <col min="1473" max="1473" width="9.85546875" bestFit="1" customWidth="1"/>
    <col min="1474" max="1474" width="12.85546875" bestFit="1" customWidth="1"/>
    <col min="1475" max="1475" width="9.85546875" bestFit="1" customWidth="1"/>
    <col min="1476" max="1476" width="12.85546875" bestFit="1" customWidth="1"/>
    <col min="1477" max="1477" width="9.85546875" bestFit="1" customWidth="1"/>
    <col min="1478" max="1478" width="12.85546875" bestFit="1" customWidth="1"/>
    <col min="1479" max="1479" width="9.85546875" bestFit="1" customWidth="1"/>
    <col min="1480" max="1480" width="12.85546875" bestFit="1" customWidth="1"/>
    <col min="1481" max="1481" width="9.85546875" bestFit="1" customWidth="1"/>
    <col min="1482" max="1482" width="12.85546875" bestFit="1" customWidth="1"/>
    <col min="1483" max="1483" width="9.85546875" bestFit="1" customWidth="1"/>
    <col min="1484" max="1484" width="12.85546875" bestFit="1" customWidth="1"/>
    <col min="1485" max="1485" width="9.85546875" bestFit="1" customWidth="1"/>
    <col min="1486" max="1486" width="12.85546875" bestFit="1" customWidth="1"/>
    <col min="1487" max="1487" width="9.85546875" bestFit="1" customWidth="1"/>
    <col min="1488" max="1488" width="12.85546875" bestFit="1" customWidth="1"/>
    <col min="1489" max="1489" width="9.85546875" bestFit="1" customWidth="1"/>
    <col min="1490" max="1490" width="12.85546875" bestFit="1" customWidth="1"/>
    <col min="1491" max="1491" width="9.85546875" bestFit="1" customWidth="1"/>
    <col min="1492" max="1492" width="12.85546875" bestFit="1" customWidth="1"/>
    <col min="1493" max="1493" width="9.85546875" bestFit="1" customWidth="1"/>
    <col min="1494" max="1494" width="12.85546875" bestFit="1" customWidth="1"/>
    <col min="1495" max="1495" width="9.85546875" bestFit="1" customWidth="1"/>
    <col min="1496" max="1496" width="12.85546875" bestFit="1" customWidth="1"/>
    <col min="1497" max="1497" width="9.85546875" bestFit="1" customWidth="1"/>
    <col min="1498" max="1498" width="12.85546875" bestFit="1" customWidth="1"/>
    <col min="1499" max="1499" width="9.85546875" bestFit="1" customWidth="1"/>
    <col min="1500" max="1500" width="12.85546875" bestFit="1" customWidth="1"/>
    <col min="1501" max="1501" width="9.85546875" bestFit="1" customWidth="1"/>
    <col min="1502" max="1502" width="12.85546875" bestFit="1" customWidth="1"/>
    <col min="1503" max="1503" width="9.85546875" bestFit="1" customWidth="1"/>
    <col min="1504" max="1504" width="12.85546875" bestFit="1" customWidth="1"/>
    <col min="1505" max="1505" width="9.85546875" bestFit="1" customWidth="1"/>
    <col min="1506" max="1506" width="12.85546875" bestFit="1" customWidth="1"/>
    <col min="1507" max="1507" width="9.85546875" bestFit="1" customWidth="1"/>
    <col min="1508" max="1508" width="12.85546875" bestFit="1" customWidth="1"/>
    <col min="1509" max="1509" width="9.85546875" bestFit="1" customWidth="1"/>
    <col min="1510" max="1510" width="12.85546875" bestFit="1" customWidth="1"/>
    <col min="1511" max="1511" width="9.85546875" bestFit="1" customWidth="1"/>
    <col min="1512" max="1512" width="12.85546875" bestFit="1" customWidth="1"/>
    <col min="1513" max="1513" width="9.85546875" bestFit="1" customWidth="1"/>
    <col min="1514" max="1514" width="12.85546875" bestFit="1" customWidth="1"/>
    <col min="1515" max="1515" width="9.85546875" bestFit="1" customWidth="1"/>
    <col min="1516" max="1516" width="12.85546875" bestFit="1" customWidth="1"/>
    <col min="1517" max="1517" width="9.85546875" bestFit="1" customWidth="1"/>
    <col min="1518" max="1518" width="12.85546875" bestFit="1" customWidth="1"/>
    <col min="1519" max="1519" width="9.85546875" bestFit="1" customWidth="1"/>
    <col min="1520" max="1520" width="12.85546875" bestFit="1" customWidth="1"/>
    <col min="1521" max="1521" width="9.85546875" bestFit="1" customWidth="1"/>
    <col min="1522" max="1522" width="12.85546875" bestFit="1" customWidth="1"/>
    <col min="1523" max="1523" width="9.85546875" bestFit="1" customWidth="1"/>
    <col min="1524" max="1524" width="12.85546875" bestFit="1" customWidth="1"/>
    <col min="1525" max="1525" width="9.85546875" bestFit="1" customWidth="1"/>
    <col min="1526" max="1526" width="12.85546875" bestFit="1" customWidth="1"/>
    <col min="1527" max="1527" width="9.85546875" bestFit="1" customWidth="1"/>
    <col min="1528" max="1528" width="12.85546875" bestFit="1" customWidth="1"/>
    <col min="1529" max="1529" width="9.85546875" bestFit="1" customWidth="1"/>
    <col min="1530" max="1530" width="12.85546875" bestFit="1" customWidth="1"/>
    <col min="1531" max="1531" width="9.85546875" bestFit="1" customWidth="1"/>
    <col min="1532" max="1532" width="12.85546875" bestFit="1" customWidth="1"/>
    <col min="1533" max="1533" width="9.85546875" bestFit="1" customWidth="1"/>
    <col min="1534" max="1534" width="12.85546875" bestFit="1" customWidth="1"/>
    <col min="1535" max="1535" width="9.85546875" bestFit="1" customWidth="1"/>
    <col min="1536" max="1536" width="12.85546875" bestFit="1" customWidth="1"/>
    <col min="1537" max="1537" width="9.85546875" bestFit="1" customWidth="1"/>
    <col min="1538" max="1538" width="12.85546875" bestFit="1" customWidth="1"/>
    <col min="1539" max="1539" width="9.85546875" bestFit="1" customWidth="1"/>
    <col min="1540" max="1540" width="12.85546875" bestFit="1" customWidth="1"/>
    <col min="1541" max="1541" width="9.85546875" bestFit="1" customWidth="1"/>
    <col min="1542" max="1542" width="12.85546875" bestFit="1" customWidth="1"/>
    <col min="1543" max="1543" width="9.85546875" bestFit="1" customWidth="1"/>
    <col min="1544" max="1544" width="12.85546875" bestFit="1" customWidth="1"/>
    <col min="1545" max="1545" width="9.85546875" bestFit="1" customWidth="1"/>
    <col min="1546" max="1546" width="12.85546875" bestFit="1" customWidth="1"/>
    <col min="1547" max="1547" width="9.85546875" bestFit="1" customWidth="1"/>
    <col min="1548" max="1548" width="12.85546875" bestFit="1" customWidth="1"/>
    <col min="1549" max="1549" width="9.85546875" bestFit="1" customWidth="1"/>
    <col min="1550" max="1550" width="12.85546875" bestFit="1" customWidth="1"/>
    <col min="1551" max="1551" width="9.85546875" bestFit="1" customWidth="1"/>
    <col min="1552" max="1552" width="12.85546875" bestFit="1" customWidth="1"/>
    <col min="1553" max="1553" width="9.85546875" bestFit="1" customWidth="1"/>
    <col min="1554" max="1554" width="12.85546875" bestFit="1" customWidth="1"/>
    <col min="1555" max="1555" width="9.85546875" bestFit="1" customWidth="1"/>
    <col min="1556" max="1556" width="12.85546875" bestFit="1" customWidth="1"/>
    <col min="1557" max="1557" width="9.85546875" bestFit="1" customWidth="1"/>
    <col min="1558" max="1558" width="12.85546875" bestFit="1" customWidth="1"/>
    <col min="1559" max="1559" width="9.85546875" bestFit="1" customWidth="1"/>
    <col min="1560" max="1560" width="12.85546875" bestFit="1" customWidth="1"/>
    <col min="1561" max="1561" width="9.85546875" bestFit="1" customWidth="1"/>
    <col min="1562" max="1562" width="12.85546875" bestFit="1" customWidth="1"/>
    <col min="1563" max="1563" width="9.85546875" bestFit="1" customWidth="1"/>
    <col min="1564" max="1564" width="12.85546875" bestFit="1" customWidth="1"/>
    <col min="1565" max="1565" width="9.85546875" bestFit="1" customWidth="1"/>
    <col min="1566" max="1566" width="12.85546875" bestFit="1" customWidth="1"/>
    <col min="1567" max="1567" width="9.85546875" bestFit="1" customWidth="1"/>
    <col min="1568" max="1568" width="12.85546875" bestFit="1" customWidth="1"/>
    <col min="1569" max="1569" width="9.85546875" bestFit="1" customWidth="1"/>
    <col min="1570" max="1570" width="12.85546875" bestFit="1" customWidth="1"/>
    <col min="1571" max="1571" width="9.85546875" bestFit="1" customWidth="1"/>
    <col min="1572" max="1572" width="12.85546875" bestFit="1" customWidth="1"/>
    <col min="1573" max="1573" width="9.85546875" bestFit="1" customWidth="1"/>
    <col min="1574" max="1574" width="12.85546875" bestFit="1" customWidth="1"/>
    <col min="1575" max="1575" width="9.85546875" bestFit="1" customWidth="1"/>
    <col min="1576" max="1576" width="12.85546875" bestFit="1" customWidth="1"/>
    <col min="1577" max="1577" width="9.85546875" bestFit="1" customWidth="1"/>
    <col min="1578" max="1578" width="12.85546875" bestFit="1" customWidth="1"/>
    <col min="1579" max="1579" width="9.85546875" bestFit="1" customWidth="1"/>
    <col min="1580" max="1580" width="12.85546875" bestFit="1" customWidth="1"/>
    <col min="1581" max="1581" width="9.85546875" bestFit="1" customWidth="1"/>
    <col min="1582" max="1582" width="12.85546875" bestFit="1" customWidth="1"/>
    <col min="1583" max="1583" width="9.85546875" bestFit="1" customWidth="1"/>
    <col min="1584" max="1584" width="12.85546875" bestFit="1" customWidth="1"/>
    <col min="1585" max="1585" width="9.85546875" bestFit="1" customWidth="1"/>
    <col min="1586" max="1586" width="12.85546875" bestFit="1" customWidth="1"/>
    <col min="1587" max="1587" width="9.85546875" bestFit="1" customWidth="1"/>
    <col min="1588" max="1588" width="12.85546875" bestFit="1" customWidth="1"/>
    <col min="1589" max="1589" width="9.85546875" bestFit="1" customWidth="1"/>
    <col min="1590" max="1590" width="12.85546875" bestFit="1" customWidth="1"/>
    <col min="1591" max="1591" width="9.85546875" bestFit="1" customWidth="1"/>
    <col min="1592" max="1592" width="12.85546875" bestFit="1" customWidth="1"/>
    <col min="1593" max="1593" width="9.85546875" bestFit="1" customWidth="1"/>
    <col min="1594" max="1594" width="12.85546875" bestFit="1" customWidth="1"/>
    <col min="1595" max="1595" width="9.85546875" bestFit="1" customWidth="1"/>
    <col min="1596" max="1596" width="12.85546875" bestFit="1" customWidth="1"/>
    <col min="1597" max="1597" width="9.85546875" bestFit="1" customWidth="1"/>
    <col min="1598" max="1598" width="12.85546875" bestFit="1" customWidth="1"/>
    <col min="1599" max="1599" width="9.85546875" bestFit="1" customWidth="1"/>
    <col min="1600" max="1600" width="12.85546875" bestFit="1" customWidth="1"/>
    <col min="1601" max="1601" width="9.85546875" bestFit="1" customWidth="1"/>
    <col min="1602" max="1602" width="12.85546875" bestFit="1" customWidth="1"/>
    <col min="1603" max="1603" width="9.85546875" bestFit="1" customWidth="1"/>
    <col min="1604" max="1604" width="12.85546875" bestFit="1" customWidth="1"/>
    <col min="1605" max="1605" width="9.85546875" bestFit="1" customWidth="1"/>
    <col min="1606" max="1606" width="12.85546875" bestFit="1" customWidth="1"/>
    <col min="1607" max="1607" width="9.85546875" bestFit="1" customWidth="1"/>
    <col min="1608" max="1608" width="12.85546875" bestFit="1" customWidth="1"/>
    <col min="1609" max="1609" width="9.85546875" bestFit="1" customWidth="1"/>
    <col min="1610" max="1610" width="12.85546875" bestFit="1" customWidth="1"/>
    <col min="1611" max="1611" width="9.85546875" bestFit="1" customWidth="1"/>
    <col min="1612" max="1612" width="12.85546875" bestFit="1" customWidth="1"/>
    <col min="1613" max="1613" width="9.85546875" bestFit="1" customWidth="1"/>
    <col min="1614" max="1614" width="12.85546875" bestFit="1" customWidth="1"/>
    <col min="1615" max="1615" width="9.85546875" bestFit="1" customWidth="1"/>
    <col min="1616" max="1616" width="12.85546875" bestFit="1" customWidth="1"/>
    <col min="1617" max="1617" width="9.85546875" bestFit="1" customWidth="1"/>
    <col min="1618" max="1618" width="12.85546875" bestFit="1" customWidth="1"/>
    <col min="1619" max="1619" width="9.85546875" bestFit="1" customWidth="1"/>
    <col min="1620" max="1620" width="12.85546875" bestFit="1" customWidth="1"/>
    <col min="1621" max="1621" width="9.85546875" bestFit="1" customWidth="1"/>
    <col min="1622" max="1622" width="12.85546875" bestFit="1" customWidth="1"/>
    <col min="1623" max="1623" width="9.85546875" bestFit="1" customWidth="1"/>
    <col min="1624" max="1624" width="12.85546875" bestFit="1" customWidth="1"/>
    <col min="1625" max="1625" width="9.85546875" bestFit="1" customWidth="1"/>
    <col min="1626" max="1626" width="12.85546875" bestFit="1" customWidth="1"/>
    <col min="1627" max="1627" width="9.85546875" bestFit="1" customWidth="1"/>
    <col min="1628" max="1628" width="12.85546875" bestFit="1" customWidth="1"/>
    <col min="1629" max="1629" width="9.85546875" bestFit="1" customWidth="1"/>
    <col min="1630" max="1630" width="12.85546875" bestFit="1" customWidth="1"/>
    <col min="1631" max="1631" width="9.85546875" bestFit="1" customWidth="1"/>
    <col min="1632" max="1632" width="12.85546875" bestFit="1" customWidth="1"/>
    <col min="1633" max="1633" width="9.85546875" bestFit="1" customWidth="1"/>
    <col min="1634" max="1634" width="12.85546875" bestFit="1" customWidth="1"/>
    <col min="1635" max="1635" width="9.85546875" bestFit="1" customWidth="1"/>
    <col min="1636" max="1636" width="12.85546875" bestFit="1" customWidth="1"/>
    <col min="1637" max="1637" width="9.85546875" bestFit="1" customWidth="1"/>
    <col min="1638" max="1638" width="12.85546875" bestFit="1" customWidth="1"/>
    <col min="1639" max="1639" width="9.85546875" bestFit="1" customWidth="1"/>
    <col min="1640" max="1640" width="12.85546875" bestFit="1" customWidth="1"/>
    <col min="1641" max="1641" width="9.85546875" bestFit="1" customWidth="1"/>
    <col min="1642" max="1642" width="12.85546875" bestFit="1" customWidth="1"/>
    <col min="1643" max="1643" width="9.85546875" bestFit="1" customWidth="1"/>
    <col min="1644" max="1644" width="12.85546875" bestFit="1" customWidth="1"/>
    <col min="1645" max="1645" width="9.85546875" bestFit="1" customWidth="1"/>
    <col min="1646" max="1646" width="12.85546875" bestFit="1" customWidth="1"/>
    <col min="1647" max="1647" width="9.85546875" bestFit="1" customWidth="1"/>
    <col min="1648" max="1648" width="12.85546875" bestFit="1" customWidth="1"/>
    <col min="1649" max="1649" width="9.85546875" bestFit="1" customWidth="1"/>
    <col min="1650" max="1650" width="12.85546875" bestFit="1" customWidth="1"/>
    <col min="1651" max="1651" width="9.85546875" bestFit="1" customWidth="1"/>
    <col min="1652" max="1652" width="12.85546875" bestFit="1" customWidth="1"/>
    <col min="1653" max="1653" width="9.85546875" bestFit="1" customWidth="1"/>
    <col min="1654" max="1654" width="12.85546875" bestFit="1" customWidth="1"/>
    <col min="1655" max="1655" width="9.85546875" bestFit="1" customWidth="1"/>
    <col min="1656" max="1656" width="12.85546875" bestFit="1" customWidth="1"/>
    <col min="1657" max="1657" width="9.85546875" bestFit="1" customWidth="1"/>
    <col min="1658" max="1658" width="12.85546875" bestFit="1" customWidth="1"/>
    <col min="1659" max="1659" width="9.85546875" bestFit="1" customWidth="1"/>
    <col min="1660" max="1660" width="12.85546875" bestFit="1" customWidth="1"/>
    <col min="1661" max="1661" width="9.85546875" bestFit="1" customWidth="1"/>
    <col min="1662" max="1662" width="12.85546875" bestFit="1" customWidth="1"/>
    <col min="1663" max="1663" width="9.85546875" bestFit="1" customWidth="1"/>
    <col min="1664" max="1664" width="12.85546875" bestFit="1" customWidth="1"/>
    <col min="1665" max="1665" width="9.85546875" bestFit="1" customWidth="1"/>
    <col min="1666" max="1666" width="12.85546875" bestFit="1" customWidth="1"/>
    <col min="1667" max="1667" width="9.85546875" bestFit="1" customWidth="1"/>
    <col min="1668" max="1668" width="12.85546875" bestFit="1" customWidth="1"/>
    <col min="1669" max="1669" width="9.85546875" bestFit="1" customWidth="1"/>
    <col min="1670" max="1670" width="12.85546875" bestFit="1" customWidth="1"/>
    <col min="1671" max="1671" width="9.85546875" bestFit="1" customWidth="1"/>
    <col min="1672" max="1672" width="12.85546875" bestFit="1" customWidth="1"/>
    <col min="1673" max="1673" width="9.85546875" bestFit="1" customWidth="1"/>
    <col min="1674" max="1674" width="12.85546875" bestFit="1" customWidth="1"/>
    <col min="1675" max="1675" width="9.85546875" bestFit="1" customWidth="1"/>
    <col min="1676" max="1676" width="12.85546875" bestFit="1" customWidth="1"/>
    <col min="1677" max="1677" width="9.85546875" bestFit="1" customWidth="1"/>
    <col min="1678" max="1678" width="12.85546875" bestFit="1" customWidth="1"/>
    <col min="1679" max="1679" width="9.85546875" bestFit="1" customWidth="1"/>
    <col min="1680" max="1680" width="12.85546875" bestFit="1" customWidth="1"/>
    <col min="1681" max="1681" width="9.85546875" bestFit="1" customWidth="1"/>
    <col min="1682" max="1682" width="12.85546875" bestFit="1" customWidth="1"/>
    <col min="1683" max="1683" width="9.85546875" bestFit="1" customWidth="1"/>
    <col min="1684" max="1684" width="12.85546875" bestFit="1" customWidth="1"/>
    <col min="1685" max="1685" width="9.85546875" bestFit="1" customWidth="1"/>
    <col min="1686" max="1686" width="12.85546875" bestFit="1" customWidth="1"/>
    <col min="1687" max="1687" width="9.85546875" bestFit="1" customWidth="1"/>
    <col min="1688" max="1688" width="12.85546875" bestFit="1" customWidth="1"/>
    <col min="1689" max="1689" width="9.85546875" bestFit="1" customWidth="1"/>
    <col min="1690" max="1690" width="12.85546875" bestFit="1" customWidth="1"/>
    <col min="1691" max="1691" width="9.85546875" bestFit="1" customWidth="1"/>
    <col min="1692" max="1692" width="12.85546875" bestFit="1" customWidth="1"/>
    <col min="1693" max="1693" width="9.85546875" bestFit="1" customWidth="1"/>
    <col min="1694" max="1694" width="12.85546875" bestFit="1" customWidth="1"/>
    <col min="1695" max="1695" width="9.85546875" bestFit="1" customWidth="1"/>
    <col min="1696" max="1696" width="12.85546875" bestFit="1" customWidth="1"/>
    <col min="1697" max="1697" width="9.85546875" bestFit="1" customWidth="1"/>
    <col min="1698" max="1698" width="12.85546875" bestFit="1" customWidth="1"/>
    <col min="1699" max="1699" width="9.85546875" bestFit="1" customWidth="1"/>
    <col min="1700" max="1700" width="12.85546875" bestFit="1" customWidth="1"/>
    <col min="1701" max="1701" width="9.85546875" bestFit="1" customWidth="1"/>
    <col min="1702" max="1702" width="12.85546875" bestFit="1" customWidth="1"/>
    <col min="1703" max="1703" width="9.85546875" bestFit="1" customWidth="1"/>
    <col min="1704" max="1704" width="12.85546875" bestFit="1" customWidth="1"/>
    <col min="1705" max="1705" width="9.85546875" bestFit="1" customWidth="1"/>
    <col min="1706" max="1706" width="12.85546875" bestFit="1" customWidth="1"/>
    <col min="1707" max="1707" width="9.85546875" bestFit="1" customWidth="1"/>
    <col min="1708" max="1708" width="12.85546875" bestFit="1" customWidth="1"/>
    <col min="1709" max="1709" width="9.85546875" bestFit="1" customWidth="1"/>
    <col min="1710" max="1710" width="12.85546875" bestFit="1" customWidth="1"/>
    <col min="1711" max="1711" width="9.85546875" bestFit="1" customWidth="1"/>
    <col min="1712" max="1712" width="12.85546875" bestFit="1" customWidth="1"/>
    <col min="1713" max="1713" width="9.85546875" bestFit="1" customWidth="1"/>
    <col min="1714" max="1714" width="12.85546875" bestFit="1" customWidth="1"/>
    <col min="1715" max="1715" width="9.85546875" bestFit="1" customWidth="1"/>
    <col min="1716" max="1716" width="12.85546875" bestFit="1" customWidth="1"/>
    <col min="1717" max="1717" width="9.85546875" bestFit="1" customWidth="1"/>
    <col min="1718" max="1718" width="12.85546875" bestFit="1" customWidth="1"/>
    <col min="1719" max="1719" width="9.85546875" bestFit="1" customWidth="1"/>
    <col min="1720" max="1720" width="12.85546875" bestFit="1" customWidth="1"/>
    <col min="1721" max="1721" width="9.85546875" bestFit="1" customWidth="1"/>
    <col min="1722" max="1722" width="12.85546875" bestFit="1" customWidth="1"/>
    <col min="1723" max="1723" width="9.85546875" bestFit="1" customWidth="1"/>
    <col min="1724" max="1724" width="12.85546875" bestFit="1" customWidth="1"/>
    <col min="1725" max="1725" width="9.85546875" bestFit="1" customWidth="1"/>
    <col min="1726" max="1726" width="12.85546875" bestFit="1" customWidth="1"/>
    <col min="1727" max="1727" width="9.85546875" bestFit="1" customWidth="1"/>
    <col min="1728" max="1728" width="12.85546875" bestFit="1" customWidth="1"/>
    <col min="1729" max="1729" width="9.85546875" bestFit="1" customWidth="1"/>
    <col min="1730" max="1730" width="12.85546875" bestFit="1" customWidth="1"/>
    <col min="1731" max="1731" width="9.85546875" bestFit="1" customWidth="1"/>
    <col min="1732" max="1732" width="12.85546875" bestFit="1" customWidth="1"/>
    <col min="1733" max="1733" width="9.85546875" bestFit="1" customWidth="1"/>
    <col min="1734" max="1734" width="12.85546875" bestFit="1" customWidth="1"/>
    <col min="1735" max="1735" width="9.85546875" bestFit="1" customWidth="1"/>
    <col min="1736" max="1736" width="12.85546875" bestFit="1" customWidth="1"/>
    <col min="1737" max="1737" width="9.85546875" bestFit="1" customWidth="1"/>
    <col min="1738" max="1738" width="12.85546875" bestFit="1" customWidth="1"/>
    <col min="1739" max="1739" width="9.85546875" bestFit="1" customWidth="1"/>
    <col min="1740" max="1740" width="12.85546875" bestFit="1" customWidth="1"/>
    <col min="1741" max="1741" width="9.85546875" bestFit="1" customWidth="1"/>
    <col min="1742" max="1742" width="12.85546875" bestFit="1" customWidth="1"/>
    <col min="1743" max="1743" width="9.85546875" bestFit="1" customWidth="1"/>
    <col min="1744" max="1744" width="12.85546875" bestFit="1" customWidth="1"/>
    <col min="1745" max="1745" width="9.85546875" bestFit="1" customWidth="1"/>
    <col min="1746" max="1746" width="12.85546875" bestFit="1" customWidth="1"/>
    <col min="1747" max="1747" width="9.85546875" bestFit="1" customWidth="1"/>
    <col min="1748" max="1748" width="12.85546875" bestFit="1" customWidth="1"/>
    <col min="1749" max="1749" width="9.85546875" bestFit="1" customWidth="1"/>
    <col min="1750" max="1750" width="12.85546875" bestFit="1" customWidth="1"/>
    <col min="1751" max="1751" width="9.85546875" bestFit="1" customWidth="1"/>
    <col min="1752" max="1752" width="12.85546875" bestFit="1" customWidth="1"/>
    <col min="1753" max="1753" width="9.85546875" bestFit="1" customWidth="1"/>
    <col min="1754" max="1754" width="12.85546875" bestFit="1" customWidth="1"/>
    <col min="1755" max="1755" width="9.85546875" bestFit="1" customWidth="1"/>
    <col min="1756" max="1756" width="12.85546875" bestFit="1" customWidth="1"/>
    <col min="1757" max="1757" width="9.85546875" bestFit="1" customWidth="1"/>
    <col min="1758" max="1758" width="12.85546875" bestFit="1" customWidth="1"/>
    <col min="1759" max="1759" width="9.85546875" bestFit="1" customWidth="1"/>
    <col min="1760" max="1760" width="12.85546875" bestFit="1" customWidth="1"/>
    <col min="1761" max="1761" width="9.85546875" bestFit="1" customWidth="1"/>
    <col min="1762" max="1762" width="12.85546875" bestFit="1" customWidth="1"/>
    <col min="1763" max="1763" width="9.85546875" bestFit="1" customWidth="1"/>
    <col min="1764" max="1764" width="12.85546875" bestFit="1" customWidth="1"/>
    <col min="1765" max="1765" width="9.85546875" bestFit="1" customWidth="1"/>
    <col min="1766" max="1766" width="12.85546875" bestFit="1" customWidth="1"/>
    <col min="1767" max="1767" width="9.85546875" bestFit="1" customWidth="1"/>
    <col min="1768" max="1768" width="12.85546875" bestFit="1" customWidth="1"/>
    <col min="1769" max="1769" width="9.85546875" bestFit="1" customWidth="1"/>
    <col min="1770" max="1770" width="12.85546875" bestFit="1" customWidth="1"/>
    <col min="1771" max="1771" width="9.85546875" bestFit="1" customWidth="1"/>
    <col min="1772" max="1772" width="12.85546875" bestFit="1" customWidth="1"/>
    <col min="1773" max="1773" width="9.85546875" bestFit="1" customWidth="1"/>
    <col min="1774" max="1774" width="12.85546875" bestFit="1" customWidth="1"/>
    <col min="1775" max="1775" width="9.85546875" bestFit="1" customWidth="1"/>
    <col min="1776" max="1776" width="12.85546875" bestFit="1" customWidth="1"/>
    <col min="1777" max="1777" width="9.85546875" bestFit="1" customWidth="1"/>
    <col min="1778" max="1778" width="12.85546875" bestFit="1" customWidth="1"/>
    <col min="1779" max="1779" width="9.85546875" bestFit="1" customWidth="1"/>
    <col min="1780" max="1780" width="12.85546875" bestFit="1" customWidth="1"/>
    <col min="1781" max="1781" width="9.85546875" bestFit="1" customWidth="1"/>
    <col min="1782" max="1782" width="12.85546875" bestFit="1" customWidth="1"/>
    <col min="1783" max="1783" width="9.85546875" bestFit="1" customWidth="1"/>
    <col min="1784" max="1784" width="12.85546875" bestFit="1" customWidth="1"/>
    <col min="1785" max="1785" width="9.85546875" bestFit="1" customWidth="1"/>
    <col min="1786" max="1786" width="12.85546875" bestFit="1" customWidth="1"/>
    <col min="1787" max="1787" width="9.85546875" bestFit="1" customWidth="1"/>
    <col min="1788" max="1788" width="12.85546875" bestFit="1" customWidth="1"/>
    <col min="1789" max="1789" width="9.85546875" bestFit="1" customWidth="1"/>
    <col min="1790" max="1790" width="12.85546875" bestFit="1" customWidth="1"/>
    <col min="1791" max="1791" width="9.85546875" bestFit="1" customWidth="1"/>
    <col min="1792" max="1792" width="12.85546875" bestFit="1" customWidth="1"/>
    <col min="1793" max="1793" width="9.85546875" bestFit="1" customWidth="1"/>
    <col min="1794" max="1794" width="12.85546875" bestFit="1" customWidth="1"/>
    <col min="1795" max="1795" width="9.85546875" bestFit="1" customWidth="1"/>
    <col min="1796" max="1796" width="12.85546875" bestFit="1" customWidth="1"/>
    <col min="1797" max="1797" width="9.85546875" bestFit="1" customWidth="1"/>
    <col min="1798" max="1798" width="12.85546875" bestFit="1" customWidth="1"/>
    <col min="1799" max="1799" width="9.85546875" bestFit="1" customWidth="1"/>
    <col min="1800" max="1800" width="12.85546875" bestFit="1" customWidth="1"/>
    <col min="1801" max="1801" width="9.85546875" bestFit="1" customWidth="1"/>
    <col min="1802" max="1802" width="12.85546875" bestFit="1" customWidth="1"/>
    <col min="1803" max="1803" width="9.85546875" bestFit="1" customWidth="1"/>
    <col min="1804" max="1804" width="12.85546875" bestFit="1" customWidth="1"/>
    <col min="1805" max="1805" width="9.85546875" bestFit="1" customWidth="1"/>
    <col min="1806" max="1806" width="12.85546875" bestFit="1" customWidth="1"/>
    <col min="1807" max="1807" width="9.85546875" bestFit="1" customWidth="1"/>
    <col min="1808" max="1808" width="12.85546875" bestFit="1" customWidth="1"/>
    <col min="1809" max="1809" width="9.85546875" bestFit="1" customWidth="1"/>
    <col min="1810" max="1810" width="12.85546875" bestFit="1" customWidth="1"/>
    <col min="1811" max="1811" width="9.85546875" bestFit="1" customWidth="1"/>
    <col min="1812" max="1812" width="12.85546875" bestFit="1" customWidth="1"/>
    <col min="1813" max="1813" width="9.85546875" bestFit="1" customWidth="1"/>
    <col min="1814" max="1814" width="12.85546875" bestFit="1" customWidth="1"/>
    <col min="1815" max="1815" width="9.85546875" bestFit="1" customWidth="1"/>
    <col min="1816" max="1816" width="12.85546875" bestFit="1" customWidth="1"/>
    <col min="1817" max="1817" width="9.85546875" bestFit="1" customWidth="1"/>
    <col min="1818" max="1818" width="12.85546875" bestFit="1" customWidth="1"/>
    <col min="1819" max="1819" width="9.85546875" bestFit="1" customWidth="1"/>
    <col min="1820" max="1820" width="12.85546875" bestFit="1" customWidth="1"/>
    <col min="1821" max="1821" width="9.85546875" bestFit="1" customWidth="1"/>
    <col min="1822" max="1822" width="12.85546875" bestFit="1" customWidth="1"/>
    <col min="1823" max="1823" width="9.85546875" bestFit="1" customWidth="1"/>
    <col min="1824" max="1824" width="12.85546875" bestFit="1" customWidth="1"/>
    <col min="1825" max="1825" width="9.85546875" bestFit="1" customWidth="1"/>
    <col min="1826" max="1826" width="12.85546875" bestFit="1" customWidth="1"/>
    <col min="1827" max="1827" width="9.85546875" bestFit="1" customWidth="1"/>
    <col min="1828" max="1828" width="12.85546875" bestFit="1" customWidth="1"/>
    <col min="1829" max="1829" width="9.85546875" bestFit="1" customWidth="1"/>
    <col min="1830" max="1830" width="12.85546875" bestFit="1" customWidth="1"/>
    <col min="1831" max="1831" width="9.85546875" bestFit="1" customWidth="1"/>
    <col min="1832" max="1832" width="12.85546875" bestFit="1" customWidth="1"/>
    <col min="1833" max="1833" width="9.85546875" bestFit="1" customWidth="1"/>
    <col min="1834" max="1834" width="12.85546875" bestFit="1" customWidth="1"/>
    <col min="1835" max="1835" width="9.85546875" bestFit="1" customWidth="1"/>
    <col min="1836" max="1836" width="12.85546875" bestFit="1" customWidth="1"/>
    <col min="1837" max="1837" width="9.85546875" bestFit="1" customWidth="1"/>
    <col min="1838" max="1838" width="12.85546875" bestFit="1" customWidth="1"/>
    <col min="1839" max="1839" width="9.85546875" bestFit="1" customWidth="1"/>
    <col min="1840" max="1840" width="12.85546875" bestFit="1" customWidth="1"/>
    <col min="1841" max="1841" width="9.85546875" bestFit="1" customWidth="1"/>
    <col min="1842" max="1842" width="12.85546875" bestFit="1" customWidth="1"/>
    <col min="1843" max="1843" width="9.85546875" bestFit="1" customWidth="1"/>
    <col min="1844" max="1844" width="12.85546875" bestFit="1" customWidth="1"/>
    <col min="1845" max="1845" width="9.85546875" bestFit="1" customWidth="1"/>
    <col min="1846" max="1846" width="12.85546875" bestFit="1" customWidth="1"/>
    <col min="1847" max="1847" width="9.85546875" bestFit="1" customWidth="1"/>
    <col min="1848" max="1848" width="12.85546875" bestFit="1" customWidth="1"/>
    <col min="1849" max="1849" width="9.85546875" bestFit="1" customWidth="1"/>
    <col min="1850" max="1850" width="12.85546875" bestFit="1" customWidth="1"/>
    <col min="1851" max="1851" width="9.85546875" bestFit="1" customWidth="1"/>
    <col min="1852" max="1852" width="12.85546875" bestFit="1" customWidth="1"/>
    <col min="1853" max="1853" width="9.85546875" bestFit="1" customWidth="1"/>
    <col min="1854" max="1854" width="12.85546875" bestFit="1" customWidth="1"/>
    <col min="1855" max="1855" width="9.85546875" bestFit="1" customWidth="1"/>
    <col min="1856" max="1856" width="12.85546875" bestFit="1" customWidth="1"/>
    <col min="1857" max="1857" width="9.85546875" bestFit="1" customWidth="1"/>
    <col min="1858" max="1858" width="12.85546875" bestFit="1" customWidth="1"/>
    <col min="1859" max="1859" width="9.85546875" bestFit="1" customWidth="1"/>
    <col min="1860" max="1860" width="12.85546875" bestFit="1" customWidth="1"/>
    <col min="1861" max="1861" width="9.85546875" bestFit="1" customWidth="1"/>
    <col min="1862" max="1862" width="12.85546875" bestFit="1" customWidth="1"/>
    <col min="1863" max="1863" width="9.85546875" bestFit="1" customWidth="1"/>
    <col min="1864" max="1864" width="12.85546875" bestFit="1" customWidth="1"/>
    <col min="1865" max="1865" width="9.85546875" bestFit="1" customWidth="1"/>
    <col min="1866" max="1866" width="12.85546875" bestFit="1" customWidth="1"/>
    <col min="1867" max="1867" width="9.85546875" bestFit="1" customWidth="1"/>
    <col min="1868" max="1868" width="12.85546875" bestFit="1" customWidth="1"/>
    <col min="1869" max="1869" width="9.85546875" bestFit="1" customWidth="1"/>
    <col min="1870" max="1870" width="12.85546875" bestFit="1" customWidth="1"/>
    <col min="1871" max="1871" width="9.85546875" bestFit="1" customWidth="1"/>
    <col min="1872" max="1872" width="12.85546875" bestFit="1" customWidth="1"/>
    <col min="1873" max="1873" width="9.85546875" bestFit="1" customWidth="1"/>
    <col min="1874" max="1874" width="12.85546875" bestFit="1" customWidth="1"/>
    <col min="1875" max="1875" width="9.85546875" bestFit="1" customWidth="1"/>
    <col min="1876" max="1876" width="12.85546875" bestFit="1" customWidth="1"/>
    <col min="1877" max="1877" width="9.85546875" bestFit="1" customWidth="1"/>
    <col min="1878" max="1878" width="12.85546875" bestFit="1" customWidth="1"/>
    <col min="1879" max="1879" width="9.85546875" bestFit="1" customWidth="1"/>
    <col min="1880" max="1880" width="12.85546875" bestFit="1" customWidth="1"/>
    <col min="1881" max="1881" width="9.85546875" bestFit="1" customWidth="1"/>
    <col min="1882" max="1882" width="12.85546875" bestFit="1" customWidth="1"/>
    <col min="1883" max="1883" width="9.85546875" bestFit="1" customWidth="1"/>
    <col min="1884" max="1884" width="12.85546875" bestFit="1" customWidth="1"/>
    <col min="1885" max="1885" width="9.85546875" bestFit="1" customWidth="1"/>
    <col min="1886" max="1886" width="12.85546875" bestFit="1" customWidth="1"/>
    <col min="1887" max="1887" width="9.85546875" bestFit="1" customWidth="1"/>
    <col min="1888" max="1888" width="12.85546875" bestFit="1" customWidth="1"/>
    <col min="1889" max="1889" width="9.85546875" bestFit="1" customWidth="1"/>
    <col min="1890" max="1890" width="12.85546875" bestFit="1" customWidth="1"/>
    <col min="1891" max="1891" width="9.85546875" bestFit="1" customWidth="1"/>
    <col min="1892" max="1892" width="12.85546875" bestFit="1" customWidth="1"/>
    <col min="1893" max="1893" width="9.85546875" bestFit="1" customWidth="1"/>
    <col min="1894" max="1894" width="12.85546875" bestFit="1" customWidth="1"/>
    <col min="1895" max="1895" width="9.85546875" bestFit="1" customWidth="1"/>
    <col min="1896" max="1896" width="12.85546875" bestFit="1" customWidth="1"/>
    <col min="1897" max="1897" width="9.85546875" bestFit="1" customWidth="1"/>
    <col min="1898" max="1898" width="12.85546875" bestFit="1" customWidth="1"/>
    <col min="1899" max="1899" width="9.85546875" bestFit="1" customWidth="1"/>
    <col min="1900" max="1900" width="12.85546875" bestFit="1" customWidth="1"/>
    <col min="1901" max="1901" width="9.85546875" bestFit="1" customWidth="1"/>
    <col min="1902" max="1902" width="12.85546875" bestFit="1" customWidth="1"/>
    <col min="1903" max="1903" width="9.85546875" bestFit="1" customWidth="1"/>
    <col min="1904" max="1904" width="12.85546875" bestFit="1" customWidth="1"/>
    <col min="1905" max="1905" width="9.85546875" bestFit="1" customWidth="1"/>
    <col min="1906" max="1906" width="12.85546875" bestFit="1" customWidth="1"/>
    <col min="1907" max="1907" width="9.85546875" bestFit="1" customWidth="1"/>
    <col min="1908" max="1908" width="12.85546875" bestFit="1" customWidth="1"/>
    <col min="1909" max="1909" width="9.85546875" bestFit="1" customWidth="1"/>
    <col min="1910" max="1910" width="12.85546875" bestFit="1" customWidth="1"/>
    <col min="1911" max="1911" width="9.85546875" bestFit="1" customWidth="1"/>
    <col min="1912" max="1912" width="12.85546875" bestFit="1" customWidth="1"/>
    <col min="1913" max="1913" width="9.85546875" bestFit="1" customWidth="1"/>
    <col min="1914" max="1914" width="12.85546875" bestFit="1" customWidth="1"/>
    <col min="1915" max="1915" width="9.85546875" bestFit="1" customWidth="1"/>
    <col min="1916" max="1916" width="12.85546875" bestFit="1" customWidth="1"/>
    <col min="1917" max="1917" width="9.85546875" bestFit="1" customWidth="1"/>
    <col min="1918" max="1918" width="12.85546875" bestFit="1" customWidth="1"/>
    <col min="1919" max="1919" width="9.85546875" bestFit="1" customWidth="1"/>
    <col min="1920" max="1920" width="12.85546875" bestFit="1" customWidth="1"/>
    <col min="1921" max="1921" width="9.85546875" bestFit="1" customWidth="1"/>
    <col min="1922" max="1922" width="12.85546875" bestFit="1" customWidth="1"/>
    <col min="1923" max="1923" width="9.85546875" bestFit="1" customWidth="1"/>
    <col min="1924" max="1924" width="12.85546875" bestFit="1" customWidth="1"/>
    <col min="1925" max="1925" width="9.85546875" bestFit="1" customWidth="1"/>
    <col min="1926" max="1926" width="12.85546875" bestFit="1" customWidth="1"/>
    <col min="1927" max="1927" width="9.85546875" bestFit="1" customWidth="1"/>
    <col min="1928" max="1928" width="12.85546875" bestFit="1" customWidth="1"/>
    <col min="1929" max="1929" width="9.85546875" bestFit="1" customWidth="1"/>
    <col min="1930" max="1930" width="12.85546875" bestFit="1" customWidth="1"/>
    <col min="1931" max="1931" width="9.85546875" bestFit="1" customWidth="1"/>
    <col min="1932" max="1932" width="12.85546875" bestFit="1" customWidth="1"/>
    <col min="1933" max="1933" width="9.85546875" bestFit="1" customWidth="1"/>
    <col min="1934" max="1934" width="12.85546875" bestFit="1" customWidth="1"/>
    <col min="1935" max="1935" width="9.85546875" bestFit="1" customWidth="1"/>
    <col min="1936" max="1936" width="12.85546875" bestFit="1" customWidth="1"/>
    <col min="1937" max="1937" width="9.85546875" bestFit="1" customWidth="1"/>
    <col min="1938" max="1938" width="12.85546875" bestFit="1" customWidth="1"/>
    <col min="1939" max="1939" width="9.85546875" bestFit="1" customWidth="1"/>
    <col min="1940" max="1940" width="12.85546875" bestFit="1" customWidth="1"/>
    <col min="1941" max="1941" width="9.85546875" bestFit="1" customWidth="1"/>
    <col min="1942" max="1942" width="12.85546875" bestFit="1" customWidth="1"/>
    <col min="1943" max="1943" width="9.85546875" bestFit="1" customWidth="1"/>
    <col min="1944" max="1944" width="12.85546875" bestFit="1" customWidth="1"/>
    <col min="1945" max="1945" width="9.85546875" bestFit="1" customWidth="1"/>
    <col min="1946" max="1946" width="12.85546875" bestFit="1" customWidth="1"/>
    <col min="1947" max="1947" width="9.85546875" bestFit="1" customWidth="1"/>
    <col min="1948" max="1948" width="12.85546875" bestFit="1" customWidth="1"/>
    <col min="1949" max="1949" width="9.85546875" bestFit="1" customWidth="1"/>
    <col min="1950" max="1950" width="12.85546875" bestFit="1" customWidth="1"/>
    <col min="1951" max="1951" width="9.85546875" bestFit="1" customWidth="1"/>
    <col min="1952" max="1952" width="12.85546875" bestFit="1" customWidth="1"/>
    <col min="1953" max="1953" width="9.85546875" bestFit="1" customWidth="1"/>
    <col min="1954" max="1954" width="12.85546875" bestFit="1" customWidth="1"/>
    <col min="1955" max="1955" width="9.85546875" bestFit="1" customWidth="1"/>
    <col min="1956" max="1956" width="12.85546875" bestFit="1" customWidth="1"/>
    <col min="1957" max="1957" width="9.85546875" bestFit="1" customWidth="1"/>
    <col min="1958" max="1958" width="12.85546875" bestFit="1" customWidth="1"/>
    <col min="1959" max="1959" width="9.85546875" bestFit="1" customWidth="1"/>
    <col min="1960" max="1960" width="12.85546875" bestFit="1" customWidth="1"/>
    <col min="1961" max="1961" width="9.85546875" bestFit="1" customWidth="1"/>
    <col min="1962" max="1962" width="12.85546875" bestFit="1" customWidth="1"/>
    <col min="1963" max="1963" width="9.85546875" bestFit="1" customWidth="1"/>
    <col min="1964" max="1964" width="12.85546875" bestFit="1" customWidth="1"/>
    <col min="1965" max="1965" width="9.85546875" bestFit="1" customWidth="1"/>
    <col min="1966" max="1966" width="12.85546875" bestFit="1" customWidth="1"/>
    <col min="1967" max="1967" width="9.85546875" bestFit="1" customWidth="1"/>
    <col min="1968" max="1968" width="12.85546875" bestFit="1" customWidth="1"/>
    <col min="1969" max="1969" width="9.85546875" bestFit="1" customWidth="1"/>
    <col min="1970" max="1970" width="12.85546875" bestFit="1" customWidth="1"/>
    <col min="1971" max="1971" width="9.85546875" bestFit="1" customWidth="1"/>
    <col min="1972" max="1972" width="12.85546875" bestFit="1" customWidth="1"/>
    <col min="1973" max="1973" width="9.85546875" bestFit="1" customWidth="1"/>
    <col min="1974" max="1974" width="12.85546875" bestFit="1" customWidth="1"/>
    <col min="1975" max="1975" width="9.85546875" bestFit="1" customWidth="1"/>
    <col min="1976" max="1976" width="12.85546875" bestFit="1" customWidth="1"/>
    <col min="1977" max="1977" width="9.85546875" bestFit="1" customWidth="1"/>
    <col min="1978" max="1978" width="12.85546875" bestFit="1" customWidth="1"/>
    <col min="1979" max="1979" width="9.85546875" bestFit="1" customWidth="1"/>
    <col min="1980" max="1980" width="12.85546875" bestFit="1" customWidth="1"/>
    <col min="1981" max="1981" width="9.85546875" bestFit="1" customWidth="1"/>
    <col min="1982" max="1982" width="12.85546875" bestFit="1" customWidth="1"/>
    <col min="1983" max="1983" width="9.85546875" bestFit="1" customWidth="1"/>
    <col min="1984" max="1984" width="12.85546875" bestFit="1" customWidth="1"/>
    <col min="1985" max="1985" width="9.85546875" bestFit="1" customWidth="1"/>
    <col min="1986" max="1986" width="12.85546875" bestFit="1" customWidth="1"/>
    <col min="1987" max="1987" width="9.85546875" bestFit="1" customWidth="1"/>
    <col min="1988" max="1988" width="12.85546875" bestFit="1" customWidth="1"/>
    <col min="1989" max="1989" width="9.85546875" bestFit="1" customWidth="1"/>
    <col min="1990" max="1990" width="12.85546875" bestFit="1" customWidth="1"/>
    <col min="1991" max="1991" width="9.85546875" bestFit="1" customWidth="1"/>
    <col min="1992" max="1992" width="12.85546875" bestFit="1" customWidth="1"/>
    <col min="1993" max="1993" width="9.85546875" bestFit="1" customWidth="1"/>
    <col min="1994" max="1994" width="12.85546875" bestFit="1" customWidth="1"/>
    <col min="1995" max="1995" width="9.85546875" bestFit="1" customWidth="1"/>
    <col min="1996" max="1996" width="12.85546875" bestFit="1" customWidth="1"/>
    <col min="1997" max="1997" width="9.85546875" bestFit="1" customWidth="1"/>
    <col min="1998" max="1998" width="12.85546875" bestFit="1" customWidth="1"/>
    <col min="1999" max="1999" width="9.85546875" bestFit="1" customWidth="1"/>
    <col min="2000" max="2000" width="12.85546875" bestFit="1" customWidth="1"/>
    <col min="2001" max="2001" width="9.85546875" bestFit="1" customWidth="1"/>
    <col min="2002" max="2002" width="12.85546875" bestFit="1" customWidth="1"/>
    <col min="2003" max="2003" width="9.85546875" bestFit="1" customWidth="1"/>
    <col min="2004" max="2004" width="12.85546875" bestFit="1" customWidth="1"/>
    <col min="2005" max="2005" width="9.85546875" bestFit="1" customWidth="1"/>
    <col min="2006" max="2006" width="12.85546875" bestFit="1" customWidth="1"/>
    <col min="2007" max="2007" width="11.28515625" bestFit="1" customWidth="1"/>
  </cols>
  <sheetData>
    <row r="6" spans="2:37">
      <c r="C6" s="33" t="s">
        <v>1766</v>
      </c>
    </row>
    <row r="7" spans="2:37">
      <c r="B7" s="33" t="s">
        <v>1768</v>
      </c>
      <c r="C7">
        <v>100</v>
      </c>
      <c r="D7">
        <v>200</v>
      </c>
      <c r="E7">
        <v>500</v>
      </c>
      <c r="F7">
        <v>800</v>
      </c>
      <c r="G7">
        <v>1000</v>
      </c>
      <c r="H7">
        <v>1600</v>
      </c>
      <c r="I7">
        <v>2000</v>
      </c>
      <c r="J7">
        <v>3000</v>
      </c>
      <c r="K7">
        <v>4000</v>
      </c>
      <c r="L7">
        <v>10000</v>
      </c>
      <c r="M7">
        <v>12000</v>
      </c>
      <c r="N7">
        <v>14000</v>
      </c>
      <c r="O7">
        <v>15000</v>
      </c>
      <c r="P7">
        <v>16000</v>
      </c>
      <c r="Q7">
        <v>18000</v>
      </c>
      <c r="R7">
        <v>20000</v>
      </c>
      <c r="S7">
        <v>21000</v>
      </c>
      <c r="T7">
        <v>24000</v>
      </c>
      <c r="U7">
        <v>30000</v>
      </c>
      <c r="V7">
        <v>32000</v>
      </c>
      <c r="W7">
        <v>36000</v>
      </c>
      <c r="X7">
        <v>40000</v>
      </c>
      <c r="Y7">
        <v>45000</v>
      </c>
      <c r="Z7">
        <v>48000</v>
      </c>
      <c r="AA7">
        <v>50000</v>
      </c>
      <c r="AB7">
        <v>54000</v>
      </c>
      <c r="AC7">
        <v>60000</v>
      </c>
      <c r="AD7">
        <v>72000</v>
      </c>
      <c r="AE7">
        <v>75000</v>
      </c>
      <c r="AF7">
        <v>90000</v>
      </c>
      <c r="AG7">
        <v>200000</v>
      </c>
      <c r="AH7">
        <v>240000</v>
      </c>
      <c r="AI7">
        <v>250000</v>
      </c>
      <c r="AJ7">
        <v>300000</v>
      </c>
      <c r="AK7" t="s">
        <v>1767</v>
      </c>
    </row>
    <row r="8" spans="2:37">
      <c r="B8" s="34" t="s">
        <v>1772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</row>
    <row r="9" spans="2:37">
      <c r="B9" s="34" t="s">
        <v>1773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</row>
    <row r="10" spans="2:37">
      <c r="B10" s="34" t="s">
        <v>1774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</row>
    <row r="11" spans="2:37">
      <c r="B11" s="34" t="s">
        <v>1775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</row>
    <row r="12" spans="2:37">
      <c r="B12" s="34" t="s">
        <v>1767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</row>
    <row r="29" spans="4:9">
      <c r="D29" s="33" t="s">
        <v>1765</v>
      </c>
      <c r="E29" s="33" t="s">
        <v>1766</v>
      </c>
    </row>
    <row r="30" spans="4:9">
      <c r="D30" s="33" t="s">
        <v>1768</v>
      </c>
      <c r="E30" t="s">
        <v>29</v>
      </c>
      <c r="F30" t="s">
        <v>17</v>
      </c>
      <c r="G30" t="s">
        <v>11</v>
      </c>
      <c r="H30" t="s">
        <v>51</v>
      </c>
      <c r="I30" t="s">
        <v>1767</v>
      </c>
    </row>
    <row r="31" spans="4:9">
      <c r="D31" s="34" t="s">
        <v>1329</v>
      </c>
      <c r="E31">
        <v>7</v>
      </c>
      <c r="F31">
        <v>16</v>
      </c>
      <c r="G31">
        <v>20</v>
      </c>
      <c r="H31">
        <v>11</v>
      </c>
      <c r="I31">
        <v>54</v>
      </c>
    </row>
    <row r="32" spans="4:9">
      <c r="D32" s="34" t="s">
        <v>1289</v>
      </c>
      <c r="E32">
        <v>10</v>
      </c>
      <c r="F32">
        <v>20</v>
      </c>
      <c r="G32">
        <v>18</v>
      </c>
      <c r="H32">
        <v>17</v>
      </c>
      <c r="I32">
        <v>65</v>
      </c>
    </row>
    <row r="33" spans="4:9">
      <c r="D33" s="34" t="s">
        <v>1327</v>
      </c>
      <c r="E33">
        <v>5</v>
      </c>
      <c r="F33">
        <v>18</v>
      </c>
      <c r="G33">
        <v>27</v>
      </c>
      <c r="H33">
        <v>20</v>
      </c>
      <c r="I33">
        <v>70</v>
      </c>
    </row>
    <row r="34" spans="4:9">
      <c r="D34" s="34" t="s">
        <v>1295</v>
      </c>
      <c r="E34">
        <v>7</v>
      </c>
      <c r="F34">
        <v>17</v>
      </c>
      <c r="G34">
        <v>29</v>
      </c>
      <c r="H34">
        <v>13</v>
      </c>
      <c r="I34">
        <v>66</v>
      </c>
    </row>
    <row r="35" spans="4:9">
      <c r="D35" s="34" t="s">
        <v>1265</v>
      </c>
      <c r="E35">
        <v>14</v>
      </c>
      <c r="F35">
        <v>16</v>
      </c>
      <c r="G35">
        <v>32</v>
      </c>
      <c r="H35">
        <v>19</v>
      </c>
      <c r="I35">
        <v>81</v>
      </c>
    </row>
    <row r="36" spans="4:9">
      <c r="D36" s="34" t="s">
        <v>1292</v>
      </c>
      <c r="E36">
        <v>6</v>
      </c>
      <c r="F36">
        <v>14</v>
      </c>
      <c r="G36">
        <v>24</v>
      </c>
      <c r="H36">
        <v>16</v>
      </c>
      <c r="I36">
        <v>60</v>
      </c>
    </row>
    <row r="37" spans="4:9">
      <c r="D37" s="34" t="s">
        <v>1272</v>
      </c>
      <c r="E37">
        <v>9</v>
      </c>
      <c r="F37">
        <v>21</v>
      </c>
      <c r="G37">
        <v>28</v>
      </c>
      <c r="H37">
        <v>11</v>
      </c>
      <c r="I37">
        <v>69</v>
      </c>
    </row>
    <row r="38" spans="4:9">
      <c r="D38" s="34" t="s">
        <v>1286</v>
      </c>
      <c r="E38">
        <v>10</v>
      </c>
      <c r="F38">
        <v>20</v>
      </c>
      <c r="G38">
        <v>30</v>
      </c>
      <c r="H38">
        <v>11</v>
      </c>
      <c r="I38">
        <v>71</v>
      </c>
    </row>
    <row r="39" spans="4:9">
      <c r="D39" s="34" t="s">
        <v>1312</v>
      </c>
      <c r="E39">
        <v>12</v>
      </c>
      <c r="F39">
        <v>18</v>
      </c>
      <c r="G39">
        <v>24</v>
      </c>
      <c r="H39">
        <v>17</v>
      </c>
      <c r="I39">
        <v>71</v>
      </c>
    </row>
    <row r="40" spans="4:9">
      <c r="D40" s="34" t="s">
        <v>1309</v>
      </c>
      <c r="E40">
        <v>14</v>
      </c>
      <c r="F40">
        <v>16</v>
      </c>
      <c r="G40">
        <v>25</v>
      </c>
      <c r="H40">
        <v>14</v>
      </c>
      <c r="I40">
        <v>69</v>
      </c>
    </row>
    <row r="41" spans="4:9">
      <c r="D41" s="34" t="s">
        <v>1318</v>
      </c>
      <c r="E41">
        <v>14</v>
      </c>
      <c r="F41">
        <v>20</v>
      </c>
      <c r="G41">
        <v>23</v>
      </c>
      <c r="H41">
        <v>16</v>
      </c>
      <c r="I41">
        <v>73</v>
      </c>
    </row>
    <row r="42" spans="4:9">
      <c r="D42" s="34" t="s">
        <v>1305</v>
      </c>
      <c r="E42">
        <v>8</v>
      </c>
      <c r="F42">
        <v>7</v>
      </c>
      <c r="G42">
        <v>15</v>
      </c>
      <c r="H42">
        <v>21</v>
      </c>
      <c r="I42">
        <v>51</v>
      </c>
    </row>
    <row r="43" spans="4:9">
      <c r="D43" s="34" t="s">
        <v>1338</v>
      </c>
      <c r="E43">
        <v>9</v>
      </c>
      <c r="F43">
        <v>20</v>
      </c>
      <c r="G43">
        <v>22</v>
      </c>
      <c r="H43">
        <v>23</v>
      </c>
      <c r="I43">
        <v>74</v>
      </c>
    </row>
    <row r="44" spans="4:9">
      <c r="D44" s="34" t="s">
        <v>1299</v>
      </c>
      <c r="E44">
        <v>5</v>
      </c>
      <c r="F44">
        <v>19</v>
      </c>
      <c r="G44">
        <v>24</v>
      </c>
      <c r="H44">
        <v>16</v>
      </c>
      <c r="I44">
        <v>64</v>
      </c>
    </row>
    <row r="45" spans="4:9">
      <c r="D45" s="34" t="s">
        <v>1282</v>
      </c>
      <c r="E45">
        <v>6</v>
      </c>
      <c r="F45">
        <v>10</v>
      </c>
      <c r="G45">
        <v>22</v>
      </c>
      <c r="H45">
        <v>24</v>
      </c>
      <c r="I45">
        <v>62</v>
      </c>
    </row>
    <row r="46" spans="4:9">
      <c r="D46" s="34" t="s">
        <v>1767</v>
      </c>
      <c r="E46">
        <v>136</v>
      </c>
      <c r="F46">
        <v>252</v>
      </c>
      <c r="G46">
        <v>363</v>
      </c>
      <c r="H46">
        <v>249</v>
      </c>
      <c r="I46">
        <v>1000</v>
      </c>
    </row>
    <row r="64" spans="3:4">
      <c r="C64" s="33" t="s">
        <v>1765</v>
      </c>
      <c r="D64" s="33" t="s">
        <v>1766</v>
      </c>
    </row>
    <row r="65" spans="3:6">
      <c r="C65" s="33" t="s">
        <v>1768</v>
      </c>
      <c r="D65" t="s">
        <v>1781</v>
      </c>
      <c r="E65" t="s">
        <v>1782</v>
      </c>
      <c r="F65" t="s">
        <v>1767</v>
      </c>
    </row>
    <row r="66" spans="3:6">
      <c r="C66" s="34" t="s">
        <v>29</v>
      </c>
      <c r="D66">
        <v>102</v>
      </c>
      <c r="E66">
        <v>34</v>
      </c>
      <c r="F66">
        <v>136</v>
      </c>
    </row>
    <row r="67" spans="3:6">
      <c r="C67" s="34" t="s">
        <v>17</v>
      </c>
      <c r="D67">
        <v>169</v>
      </c>
      <c r="E67">
        <v>83</v>
      </c>
      <c r="F67">
        <v>252</v>
      </c>
    </row>
    <row r="68" spans="3:6">
      <c r="C68" s="34" t="s">
        <v>11</v>
      </c>
      <c r="D68">
        <v>246</v>
      </c>
      <c r="E68">
        <v>117</v>
      </c>
      <c r="F68">
        <v>363</v>
      </c>
    </row>
    <row r="69" spans="3:6">
      <c r="C69" s="34" t="s">
        <v>51</v>
      </c>
      <c r="D69">
        <v>178</v>
      </c>
      <c r="E69">
        <v>71</v>
      </c>
      <c r="F69">
        <v>249</v>
      </c>
    </row>
    <row r="70" spans="3:6">
      <c r="C70" s="34" t="s">
        <v>1767</v>
      </c>
      <c r="D70">
        <v>695</v>
      </c>
      <c r="E70">
        <v>305</v>
      </c>
      <c r="F70">
        <v>1000</v>
      </c>
    </row>
    <row r="130" spans="3:5">
      <c r="C130" s="24"/>
      <c r="D130" s="25"/>
      <c r="E130" s="26"/>
    </row>
    <row r="131" spans="3:5">
      <c r="C131" s="27"/>
      <c r="D131" s="28"/>
      <c r="E131" s="29"/>
    </row>
    <row r="132" spans="3:5">
      <c r="C132" s="27"/>
      <c r="D132" s="28"/>
      <c r="E132" s="29"/>
    </row>
    <row r="133" spans="3:5">
      <c r="C133" s="27"/>
      <c r="D133" s="28"/>
      <c r="E133" s="29"/>
    </row>
    <row r="134" spans="3:5">
      <c r="C134" s="27"/>
      <c r="D134" s="28"/>
      <c r="E134" s="29"/>
    </row>
    <row r="135" spans="3:5">
      <c r="C135" s="27"/>
      <c r="D135" s="28"/>
      <c r="E135" s="29"/>
    </row>
    <row r="136" spans="3:5">
      <c r="C136" s="27"/>
      <c r="D136" s="28"/>
      <c r="E136" s="29"/>
    </row>
    <row r="137" spans="3:5">
      <c r="C137" s="27"/>
      <c r="D137" s="28"/>
      <c r="E137" s="29"/>
    </row>
    <row r="138" spans="3:5">
      <c r="C138" s="27"/>
      <c r="D138" s="28"/>
      <c r="E138" s="29"/>
    </row>
    <row r="139" spans="3:5">
      <c r="C139" s="27"/>
      <c r="D139" s="28"/>
      <c r="E139" s="29"/>
    </row>
    <row r="140" spans="3:5">
      <c r="C140" s="27"/>
      <c r="D140" s="28"/>
      <c r="E140" s="29"/>
    </row>
    <row r="141" spans="3:5">
      <c r="C141" s="27"/>
      <c r="D141" s="28"/>
      <c r="E141" s="29"/>
    </row>
    <row r="142" spans="3:5">
      <c r="C142" s="27"/>
      <c r="D142" s="28"/>
      <c r="E142" s="29"/>
    </row>
    <row r="143" spans="3:5">
      <c r="C143" s="27"/>
      <c r="D143" s="28"/>
      <c r="E143" s="29"/>
    </row>
    <row r="144" spans="3:5">
      <c r="C144" s="27"/>
      <c r="D144" s="28"/>
      <c r="E144" s="29"/>
    </row>
    <row r="145" spans="3:5">
      <c r="C145" s="27"/>
      <c r="D145" s="28"/>
      <c r="E145" s="29"/>
    </row>
    <row r="146" spans="3:5">
      <c r="C146" s="27"/>
      <c r="D146" s="28"/>
      <c r="E146" s="29"/>
    </row>
    <row r="147" spans="3:5">
      <c r="C147" s="30"/>
      <c r="D147" s="31"/>
      <c r="E147" s="32"/>
    </row>
  </sheetData>
  <pageMargins left="0.7" right="0.7" top="0.75" bottom="0.75" header="0.3" footer="0.3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95A5-7AF6-49E2-8B31-04C372308AC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selection activeCell="B7" sqref="B7"/>
    </sheetView>
  </sheetViews>
  <sheetFormatPr defaultColWidth="14.42578125" defaultRowHeight="15" customHeight="1"/>
  <cols>
    <col min="1" max="1" width="12.85546875" customWidth="1"/>
    <col min="2" max="2" width="7.28515625" customWidth="1"/>
    <col min="3" max="26" width="8.7109375" customWidth="1"/>
  </cols>
  <sheetData>
    <row r="1" spans="1:2" ht="14.25" customHeight="1">
      <c r="A1" s="106"/>
      <c r="B1" s="107"/>
    </row>
    <row r="2" spans="1:2" ht="14.25" customHeight="1">
      <c r="A2" s="7" t="s">
        <v>1714</v>
      </c>
      <c r="B2" s="8" t="s">
        <v>6</v>
      </c>
    </row>
    <row r="3" spans="1:2" ht="14.25" customHeight="1">
      <c r="A3" s="9" t="s">
        <v>10</v>
      </c>
      <c r="B3" s="10" t="s">
        <v>11</v>
      </c>
    </row>
    <row r="4" spans="1:2" ht="14.25" customHeight="1">
      <c r="A4" s="9" t="s">
        <v>14</v>
      </c>
      <c r="B4" s="10" t="s">
        <v>51</v>
      </c>
    </row>
    <row r="5" spans="1:2" ht="14.25" customHeight="1">
      <c r="A5" s="9" t="s">
        <v>16</v>
      </c>
      <c r="B5" s="10" t="s">
        <v>17</v>
      </c>
    </row>
    <row r="6" spans="1:2" ht="14.25" customHeight="1">
      <c r="A6" s="9" t="s">
        <v>20</v>
      </c>
      <c r="B6" s="10" t="s">
        <v>11</v>
      </c>
    </row>
    <row r="7" spans="1:2" ht="14.25" customHeight="1">
      <c r="A7" s="9" t="s">
        <v>22</v>
      </c>
      <c r="B7" s="10" t="s">
        <v>17</v>
      </c>
    </row>
    <row r="8" spans="1:2" ht="14.25" customHeight="1">
      <c r="A8" s="9" t="s">
        <v>28</v>
      </c>
      <c r="B8" s="10" t="s">
        <v>11</v>
      </c>
    </row>
    <row r="9" spans="1:2" ht="14.25" customHeight="1">
      <c r="A9" s="9" t="s">
        <v>33</v>
      </c>
      <c r="B9" s="10" t="s">
        <v>29</v>
      </c>
    </row>
    <row r="10" spans="1:2" ht="14.25" customHeight="1">
      <c r="A10" s="11" t="s">
        <v>43</v>
      </c>
      <c r="B10" s="12" t="s">
        <v>51</v>
      </c>
    </row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Patient Demographics</vt:lpstr>
      <vt:lpstr>Sheet2</vt:lpstr>
      <vt:lpstr>Sheet1</vt:lpstr>
      <vt:lpstr>Patient Health Records</vt:lpstr>
      <vt:lpstr>Patient Education</vt:lpstr>
      <vt:lpstr>Billing Details</vt:lpstr>
      <vt:lpstr>demo-report</vt:lpstr>
      <vt:lpstr>education - report</vt:lpstr>
      <vt:lpstr>combined</vt:lpstr>
      <vt:lpstr>health report</vt:lpstr>
      <vt:lpstr>Sheet3</vt:lpstr>
      <vt:lpstr>Sheet6</vt:lpstr>
      <vt:lpstr>billing report</vt:lpstr>
      <vt:lpstr>Analyzed and Visualizations</vt:lpstr>
      <vt:lpstr>pivot table</vt:lpstr>
      <vt:lpstr>Sheet11</vt:lpstr>
      <vt:lpstr>Facts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Raj</cp:lastModifiedBy>
  <dcterms:created xsi:type="dcterms:W3CDTF">2024-08-30T11:40:36Z</dcterms:created>
  <dcterms:modified xsi:type="dcterms:W3CDTF">2026-04-13T13:57:25Z</dcterms:modified>
</cp:coreProperties>
</file>