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\Documents\GitHub\SQL_Queries\Weekely_number\Report  Format\"/>
    </mc:Choice>
  </mc:AlternateContent>
  <bookViews>
    <workbookView xWindow="0" yWindow="0" windowWidth="20490" windowHeight="7755" tabRatio="225" firstSheet="1" activeTab="1"/>
  </bookViews>
  <sheets>
    <sheet name="Evaluation" sheetId="1" r:id="rId1"/>
    <sheet name="11-dec-2015" sheetId="3" r:id="rId2"/>
    <sheet name="Sheet1" sheetId="2" r:id="rId3"/>
  </sheets>
  <calcPr calcId="152511" iterateDelta="1E-4"/>
</workbook>
</file>

<file path=xl/calcChain.xml><?xml version="1.0" encoding="utf-8"?>
<calcChain xmlns="http://schemas.openxmlformats.org/spreadsheetml/2006/main">
  <c r="G12" i="3" l="1"/>
  <c r="B11" i="3"/>
  <c r="B10" i="3"/>
  <c r="D6" i="3"/>
  <c r="F6" i="3" s="1"/>
  <c r="R6" i="3"/>
  <c r="P6" i="3"/>
  <c r="K6" i="3"/>
  <c r="R5" i="3"/>
  <c r="P5" i="3"/>
  <c r="K5" i="3"/>
  <c r="M5" i="3" s="1"/>
  <c r="G5" i="3"/>
  <c r="T5" i="3" s="1"/>
  <c r="F5" i="3"/>
  <c r="R4" i="3"/>
  <c r="P4" i="3"/>
  <c r="K4" i="3"/>
  <c r="M4" i="3" s="1"/>
  <c r="G4" i="3"/>
  <c r="I4" i="3" s="1"/>
  <c r="J4" i="3" s="1"/>
  <c r="F4" i="3"/>
  <c r="R3" i="3"/>
  <c r="P3" i="3"/>
  <c r="N3" i="3"/>
  <c r="M3" i="3"/>
  <c r="I3" i="3"/>
  <c r="J3" i="3" s="1"/>
  <c r="H3" i="3"/>
  <c r="G3" i="3"/>
  <c r="T3" i="3" s="1"/>
  <c r="F3" i="3"/>
  <c r="N5" i="3" l="1"/>
  <c r="N4" i="3"/>
  <c r="H4" i="3"/>
  <c r="T4" i="3"/>
  <c r="I5" i="3"/>
  <c r="J5" i="3" s="1"/>
  <c r="H5" i="3"/>
  <c r="D6" i="2"/>
  <c r="G12" i="2"/>
  <c r="B11" i="2"/>
  <c r="B10" i="2"/>
  <c r="R6" i="2"/>
  <c r="P6" i="2"/>
  <c r="K6" i="2"/>
  <c r="M6" i="2" s="1"/>
  <c r="G6" i="2"/>
  <c r="T6" i="2" s="1"/>
  <c r="F6" i="2"/>
  <c r="R5" i="2"/>
  <c r="P5" i="2"/>
  <c r="K5" i="2"/>
  <c r="M5" i="2" s="1"/>
  <c r="G5" i="2"/>
  <c r="T5" i="2" s="1"/>
  <c r="F5" i="2"/>
  <c r="R4" i="2"/>
  <c r="P4" i="2"/>
  <c r="K4" i="2"/>
  <c r="M4" i="2" s="1"/>
  <c r="G4" i="2"/>
  <c r="T4" i="2" s="1"/>
  <c r="F4" i="2"/>
  <c r="R3" i="2"/>
  <c r="P3" i="2"/>
  <c r="M3" i="2"/>
  <c r="N3" i="2" s="1"/>
  <c r="G3" i="2"/>
  <c r="T3" i="2" s="1"/>
  <c r="F3" i="2"/>
  <c r="G12" i="1"/>
  <c r="D6" i="1" s="1"/>
  <c r="F6" i="1" s="1"/>
  <c r="B11" i="1"/>
  <c r="B10" i="1"/>
  <c r="R6" i="1"/>
  <c r="P6" i="1"/>
  <c r="K6" i="1"/>
  <c r="M6" i="1" s="1"/>
  <c r="G6" i="1"/>
  <c r="T6" i="1" s="1"/>
  <c r="R5" i="1"/>
  <c r="P5" i="1"/>
  <c r="K5" i="1"/>
  <c r="M5" i="1" s="1"/>
  <c r="G5" i="1"/>
  <c r="T5" i="1" s="1"/>
  <c r="D5" i="1"/>
  <c r="F5" i="1" s="1"/>
  <c r="R4" i="1"/>
  <c r="P4" i="1"/>
  <c r="K4" i="1"/>
  <c r="M4" i="1" s="1"/>
  <c r="G4" i="1"/>
  <c r="T4" i="1" s="1"/>
  <c r="F4" i="1"/>
  <c r="R3" i="1"/>
  <c r="P3" i="1"/>
  <c r="M3" i="1"/>
  <c r="N3" i="1" s="1"/>
  <c r="G3" i="1"/>
  <c r="H3" i="1" s="1"/>
  <c r="F3" i="1"/>
  <c r="I6" i="2" l="1"/>
  <c r="J6" i="2" s="1"/>
  <c r="I5" i="2"/>
  <c r="J5" i="2" s="1"/>
  <c r="I4" i="2"/>
  <c r="J4" i="2" s="1"/>
  <c r="N4" i="2"/>
  <c r="N5" i="2"/>
  <c r="N6" i="2"/>
  <c r="H3" i="2"/>
  <c r="I3" i="2"/>
  <c r="J3" i="2" s="1"/>
  <c r="H4" i="2"/>
  <c r="H5" i="2"/>
  <c r="H6" i="2"/>
  <c r="N4" i="1"/>
  <c r="N6" i="1"/>
  <c r="N5" i="1"/>
  <c r="I3" i="1"/>
  <c r="J3" i="1" s="1"/>
  <c r="T3" i="1"/>
  <c r="I4" i="1"/>
  <c r="J4" i="1" s="1"/>
  <c r="I5" i="1"/>
  <c r="J5" i="1" s="1"/>
  <c r="I6" i="1"/>
  <c r="J6" i="1" s="1"/>
  <c r="H4" i="1"/>
  <c r="H5" i="1"/>
  <c r="H6" i="1"/>
  <c r="G6" i="3"/>
  <c r="H6" i="3" s="1"/>
  <c r="M6" i="3"/>
  <c r="N6" i="3" s="1"/>
  <c r="T6" i="3" l="1"/>
  <c r="I6" i="3"/>
  <c r="J6" i="3" s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Day1  Death in cell F12</t>
        </r>
      </text>
    </comment>
    <comment ref="D6" authorId="0" shapeId="0">
      <text>
        <r>
          <rPr>
            <sz val="11"/>
            <color rgb="FF000000"/>
            <rFont val="Calibri"/>
            <family val="2"/>
            <charset val="1"/>
          </rPr>
          <t>Death of Day 1 in F12 + Death in Day 7 in G9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Day1  Death in cell F12</t>
        </r>
      </text>
    </comment>
    <comment ref="D6" authorId="0" shapeId="0">
      <text>
        <r>
          <rPr>
            <sz val="11"/>
            <color rgb="FF000000"/>
            <rFont val="Calibri"/>
            <family val="2"/>
            <charset val="1"/>
          </rPr>
          <t>Death of Day 1 in F12 + Death in Day 7 in G9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Day1  Death in cell F12</t>
        </r>
      </text>
    </comment>
    <comment ref="D6" authorId="0" shapeId="0">
      <text>
        <r>
          <rPr>
            <sz val="11"/>
            <color rgb="FF000000"/>
            <rFont val="Calibri"/>
            <family val="2"/>
            <charset val="1"/>
          </rPr>
          <t>Death of Day 1 in F12 + Death in Day 7 in G9</t>
        </r>
      </text>
    </comment>
  </commentList>
</comments>
</file>

<file path=xl/sharedStrings.xml><?xml version="1.0" encoding="utf-8"?>
<sst xmlns="http://schemas.openxmlformats.org/spreadsheetml/2006/main" count="96" uniqueCount="33">
  <si>
    <t/>
  </si>
  <si>
    <t>Gross Due</t>
  </si>
  <si>
    <t>PNA</t>
  </si>
  <si>
    <t>Death</t>
  </si>
  <si>
    <t>Paper FORMS</t>
  </si>
  <si>
    <t>Net Due</t>
  </si>
  <si>
    <t>Visited</t>
  </si>
  <si>
    <t>Visited %</t>
  </si>
  <si>
    <t>Yet to be visited</t>
  </si>
  <si>
    <t>Yet to be visited %</t>
  </si>
  <si>
    <t>Paper Forms</t>
  </si>
  <si>
    <t>Completed</t>
  </si>
  <si>
    <t>Completed with Paper Forms</t>
  </si>
  <si>
    <t>Complete %</t>
  </si>
  <si>
    <t>TNA</t>
  </si>
  <si>
    <t>TNA %</t>
  </si>
  <si>
    <t>PNA/lost to follow up</t>
  </si>
  <si>
    <t>PNA/lost to follow up %</t>
  </si>
  <si>
    <t>Refusal</t>
  </si>
  <si>
    <t>Refusal %</t>
  </si>
  <si>
    <t>Baseline Enrolment</t>
  </si>
  <si>
    <t>Postnatal 1 (Day 1)</t>
  </si>
  <si>
    <t>Postnatal 2 (Day 7)</t>
  </si>
  <si>
    <t>Postnatal 3 (Day 29)</t>
  </si>
  <si>
    <t>Deaths</t>
  </si>
  <si>
    <t>DAY1</t>
  </si>
  <si>
    <t>DAY7</t>
  </si>
  <si>
    <t>DAY29</t>
  </si>
  <si>
    <t>Total NND:</t>
  </si>
  <si>
    <t>Total SB:</t>
  </si>
  <si>
    <t>Total</t>
  </si>
  <si>
    <t>Evaluation Updates: 1 November, 2014 to 27 Nov, 2015 (276 clusters)</t>
  </si>
  <si>
    <t>Evaluation Updates: 1 November, 2014 to 11 Dec, 2015 (276 clusters)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</si>
</sst>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2"/>
      <color theme="9" tint="-0.249977111117893"/>
      <name val="Calibri"/>
      <family val="2"/>
    </font>
    <font>
      <b/>
      <sz val="11"/>
      <color rgb="FF000000"/>
      <name val="Calibri"/>
      <family val="2"/>
    </font>
    <font>
      <b/>
      <sz val="14"/>
      <color theme="9" tint="-0.249977111117893"/>
      <name val="Calibri"/>
      <family val="2"/>
    </font>
    <font>
      <sz val="12"/>
      <color rgb="FF000000"/>
      <name val="Calibri"/>
      <family val="2"/>
    </font>
    <font>
      <b/>
      <sz val="12"/>
      <color theme="9" tint="-0.24997711111789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rgb="FFFFCC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0" fontId="2" fillId="0" borderId="1" xfId="0" applyFont="1" applyBorder="1"/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" fontId="2" fillId="5" borderId="1" xfId="0" applyNumberFormat="1" applyFont="1" applyFill="1" applyBorder="1" applyAlignment="1">
      <alignment horizontal="center" wrapText="1"/>
    </xf>
    <xf numFmtId="0" fontId="3" fillId="0" borderId="1" xfId="0" applyFont="1" applyBorder="1"/>
    <xf numFmtId="0" fontId="4" fillId="3" borderId="1" xfId="0" applyFont="1" applyFill="1" applyBorder="1" applyAlignment="1"/>
    <xf numFmtId="0" fontId="5" fillId="4" borderId="1" xfId="0" applyFont="1" applyFill="1" applyBorder="1" applyAlignment="1"/>
    <xf numFmtId="164" fontId="5" fillId="5" borderId="1" xfId="0" applyNumberFormat="1" applyFont="1" applyFill="1" applyBorder="1" applyAlignment="1"/>
    <xf numFmtId="1" fontId="5" fillId="5" borderId="1" xfId="0" applyNumberFormat="1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0" fontId="8" fillId="3" borderId="1" xfId="0" applyFont="1" applyFill="1" applyBorder="1" applyAlignment="1"/>
    <xf numFmtId="0" fontId="7" fillId="4" borderId="1" xfId="0" applyFont="1" applyFill="1" applyBorder="1" applyAlignment="1"/>
    <xf numFmtId="0" fontId="0" fillId="0" borderId="1" xfId="0" applyBorder="1"/>
    <xf numFmtId="0" fontId="0" fillId="0" borderId="0" xfId="0" applyBorder="1"/>
    <xf numFmtId="0" fontId="0" fillId="0" borderId="0" xfId="0" applyFont="1"/>
    <xf numFmtId="0" fontId="3" fillId="0" borderId="0" xfId="0" applyFont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1" fillId="4" borderId="1" xfId="0" applyFont="1" applyFill="1" applyBorder="1" applyAlignment="1"/>
    <xf numFmtId="0" fontId="12" fillId="0" borderId="0" xfId="0" applyFont="1"/>
    <xf numFmtId="0" fontId="11" fillId="4" borderId="1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/>
    <xf numFmtId="0" fontId="14" fillId="0" borderId="0" xfId="0" applyFont="1"/>
    <xf numFmtId="0" fontId="13" fillId="3" borderId="1" xfId="0" applyFont="1" applyFill="1" applyBorder="1" applyAlignment="1"/>
    <xf numFmtId="0" fontId="1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23</xdr:row>
      <xdr:rowOff>9525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533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304800</xdr:colOff>
      <xdr:row>23</xdr:row>
      <xdr:rowOff>9525</xdr:rowOff>
    </xdr:to>
    <xdr:sp macro="" textlink="">
      <xdr:nvSpPr>
        <xdr:cNvPr id="1026" name="Text Box 2" hidden="1"/>
        <xdr:cNvSpPr txBox="1">
          <a:spLocks noSelect="1" noChangeArrowheads="1"/>
        </xdr:cNvSpPr>
      </xdr:nvSpPr>
      <xdr:spPr bwMode="auto">
        <a:xfrm>
          <a:off x="0" y="0"/>
          <a:ext cx="9525000" cy="533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L3" sqref="L3"/>
    </sheetView>
  </sheetViews>
  <sheetFormatPr defaultRowHeight="15" x14ac:dyDescent="0.25"/>
  <cols>
    <col min="1" max="1" width="19"/>
    <col min="2" max="10" width="8.5703125"/>
    <col min="11" max="11" width="11.5703125" style="1"/>
    <col min="12" max="12" width="11.5703125"/>
    <col min="13" max="13" width="10.42578125"/>
    <col min="14" max="1025" width="8.5703125"/>
  </cols>
  <sheetData>
    <row r="1" spans="1:20" ht="26.25" x14ac:dyDescent="0.4">
      <c r="A1" s="25" t="s">
        <v>31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6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5" t="s">
        <v>9</v>
      </c>
      <c r="K2" s="7" t="s">
        <v>10</v>
      </c>
      <c r="L2" s="4" t="s">
        <v>11</v>
      </c>
      <c r="M2" s="6" t="s">
        <v>12</v>
      </c>
      <c r="N2" s="5" t="s">
        <v>13</v>
      </c>
      <c r="O2" s="4" t="s">
        <v>14</v>
      </c>
      <c r="P2" s="5" t="s">
        <v>15</v>
      </c>
      <c r="Q2" s="6" t="s">
        <v>16</v>
      </c>
      <c r="R2" s="5" t="s">
        <v>17</v>
      </c>
      <c r="S2" s="4" t="s">
        <v>18</v>
      </c>
      <c r="T2" s="5" t="s">
        <v>19</v>
      </c>
    </row>
    <row r="3" spans="1:20" ht="18.75" x14ac:dyDescent="0.3">
      <c r="A3" s="8" t="s">
        <v>20</v>
      </c>
      <c r="B3" s="9">
        <v>21564</v>
      </c>
      <c r="C3" s="9"/>
      <c r="D3" s="9"/>
      <c r="E3" s="9"/>
      <c r="F3" s="9">
        <f>B3</f>
        <v>21564</v>
      </c>
      <c r="G3" s="10">
        <f>L3+O3+Q3</f>
        <v>15259</v>
      </c>
      <c r="H3" s="11">
        <f>G3/B3*100</f>
        <v>70.761454275644596</v>
      </c>
      <c r="I3" s="10">
        <f>B3-G3</f>
        <v>6305</v>
      </c>
      <c r="J3" s="11">
        <f>I3/B3*100</f>
        <v>29.238545724355408</v>
      </c>
      <c r="K3" s="12"/>
      <c r="L3" s="13">
        <v>14739</v>
      </c>
      <c r="M3" s="13">
        <f>L3+K3</f>
        <v>14739</v>
      </c>
      <c r="N3" s="11">
        <f>M3/B3*100</f>
        <v>68.350027824151354</v>
      </c>
      <c r="O3" s="14">
        <v>260</v>
      </c>
      <c r="P3" s="11">
        <f>O3/B3*100</f>
        <v>1.2057132257466148</v>
      </c>
      <c r="Q3" s="23">
        <v>260</v>
      </c>
      <c r="R3" s="11">
        <f>Q3/B3*100</f>
        <v>1.2057132257466148</v>
      </c>
      <c r="S3" s="10">
        <v>0</v>
      </c>
      <c r="T3" s="15">
        <f>S3/G3*100</f>
        <v>0</v>
      </c>
    </row>
    <row r="4" spans="1:20" ht="18.75" x14ac:dyDescent="0.3">
      <c r="A4" s="8" t="s">
        <v>21</v>
      </c>
      <c r="B4" s="16">
        <v>12331</v>
      </c>
      <c r="C4" s="16"/>
      <c r="D4" s="16"/>
      <c r="E4" s="9">
        <v>158</v>
      </c>
      <c r="F4" s="16">
        <f>B4+E4</f>
        <v>12489</v>
      </c>
      <c r="G4" s="10">
        <f>L4+O4+Q4</f>
        <v>10987</v>
      </c>
      <c r="H4" s="11">
        <f>G4/B4*100</f>
        <v>89.100640661746823</v>
      </c>
      <c r="I4" s="10">
        <f>B4-G4</f>
        <v>1344</v>
      </c>
      <c r="J4" s="11">
        <f>I4/B4*100</f>
        <v>10.899359338253182</v>
      </c>
      <c r="K4" s="12">
        <f>E4</f>
        <v>158</v>
      </c>
      <c r="L4" s="17">
        <v>9948</v>
      </c>
      <c r="M4" s="13">
        <f>L4+K4</f>
        <v>10106</v>
      </c>
      <c r="N4" s="11">
        <f>M4/F4*100</f>
        <v>80.919208903835369</v>
      </c>
      <c r="O4" s="22">
        <v>224</v>
      </c>
      <c r="P4" s="11">
        <f>O4/B4*100</f>
        <v>1.8165598897088637</v>
      </c>
      <c r="Q4" s="23">
        <v>815</v>
      </c>
      <c r="R4" s="11">
        <f>Q4/B4*100</f>
        <v>6.609358527288947</v>
      </c>
      <c r="S4" s="10">
        <v>0</v>
      </c>
      <c r="T4" s="15">
        <f>S4/G4*100</f>
        <v>0</v>
      </c>
    </row>
    <row r="5" spans="1:20" ht="18.75" x14ac:dyDescent="0.3">
      <c r="A5" s="8" t="s">
        <v>22</v>
      </c>
      <c r="B5" s="16">
        <v>9731</v>
      </c>
      <c r="C5" s="16"/>
      <c r="D5" s="16">
        <f>G12</f>
        <v>660</v>
      </c>
      <c r="E5" s="16">
        <v>167</v>
      </c>
      <c r="F5" s="16">
        <f>B5-D5+E5</f>
        <v>9238</v>
      </c>
      <c r="G5" s="10">
        <f>L5+O5+Q5</f>
        <v>8276</v>
      </c>
      <c r="H5" s="11">
        <f>G5/B5*100</f>
        <v>85.047785428013569</v>
      </c>
      <c r="I5" s="10">
        <f>B5-G5</f>
        <v>1455</v>
      </c>
      <c r="J5" s="11">
        <f>I5/B5*100</f>
        <v>14.952214571986437</v>
      </c>
      <c r="K5" s="12">
        <f>E5</f>
        <v>167</v>
      </c>
      <c r="L5" s="17">
        <v>8192</v>
      </c>
      <c r="M5" s="13">
        <f t="shared" ref="M5:M6" si="0">L5+K5</f>
        <v>8359</v>
      </c>
      <c r="N5" s="11">
        <f>M5/F5*100</f>
        <v>90.484953453128384</v>
      </c>
      <c r="O5" s="22">
        <v>50</v>
      </c>
      <c r="P5" s="11">
        <f>O5/B5*100</f>
        <v>0.51382180659747201</v>
      </c>
      <c r="Q5" s="24">
        <v>34</v>
      </c>
      <c r="R5" s="11">
        <f>Q5/B5*100</f>
        <v>0.34939882848628095</v>
      </c>
      <c r="S5" s="10">
        <v>0</v>
      </c>
      <c r="T5" s="15">
        <f>S5/G5*100</f>
        <v>0</v>
      </c>
    </row>
    <row r="6" spans="1:20" ht="18.75" x14ac:dyDescent="0.3">
      <c r="A6" s="8" t="s">
        <v>23</v>
      </c>
      <c r="B6" s="16">
        <v>8708</v>
      </c>
      <c r="C6" s="16">
        <v>30</v>
      </c>
      <c r="D6" s="16">
        <f>G12+H10</f>
        <v>772</v>
      </c>
      <c r="E6" s="16">
        <v>119</v>
      </c>
      <c r="F6" s="16">
        <f>B6-C6-D6+E6</f>
        <v>8025</v>
      </c>
      <c r="G6" s="10">
        <f>L6+O6+Q6</f>
        <v>6975</v>
      </c>
      <c r="H6" s="11">
        <f>G6/B6*100</f>
        <v>80.098759761139178</v>
      </c>
      <c r="I6" s="10">
        <f>B6-G6</f>
        <v>1733</v>
      </c>
      <c r="J6" s="11">
        <f>I6/B6*100</f>
        <v>19.901240238860819</v>
      </c>
      <c r="K6" s="12">
        <f>E6</f>
        <v>119</v>
      </c>
      <c r="L6" s="17">
        <v>6818</v>
      </c>
      <c r="M6" s="13">
        <f t="shared" si="0"/>
        <v>6937</v>
      </c>
      <c r="N6" s="11">
        <f>M6/F6*100</f>
        <v>86.442367601246104</v>
      </c>
      <c r="O6" s="22">
        <v>45</v>
      </c>
      <c r="P6" s="11">
        <f>O6/B6*100</f>
        <v>0.51676619200734952</v>
      </c>
      <c r="Q6" s="22">
        <v>112</v>
      </c>
      <c r="R6" s="11">
        <f>Q6/B6*100</f>
        <v>1.2861736334405145</v>
      </c>
      <c r="S6" s="10">
        <v>0</v>
      </c>
      <c r="T6" s="15">
        <f>S6/G6*100</f>
        <v>0</v>
      </c>
    </row>
    <row r="9" spans="1:20" x14ac:dyDescent="0.25">
      <c r="A9" s="8" t="s">
        <v>24</v>
      </c>
      <c r="B9" s="18"/>
      <c r="C9" s="19"/>
      <c r="D9" s="19"/>
      <c r="E9" s="19"/>
      <c r="F9" s="19"/>
      <c r="G9" t="s">
        <v>25</v>
      </c>
      <c r="H9" t="s">
        <v>26</v>
      </c>
      <c r="I9" t="s">
        <v>27</v>
      </c>
    </row>
    <row r="10" spans="1:20" x14ac:dyDescent="0.25">
      <c r="A10" s="8" t="s">
        <v>28</v>
      </c>
      <c r="B10" s="18">
        <f>SUM(G10,H10,I10)</f>
        <v>463</v>
      </c>
      <c r="C10" s="19"/>
      <c r="D10" s="19"/>
      <c r="E10" s="19"/>
      <c r="F10" s="19"/>
      <c r="G10" s="20">
        <v>301</v>
      </c>
      <c r="H10" s="21">
        <v>112</v>
      </c>
      <c r="I10" s="21">
        <v>50</v>
      </c>
    </row>
    <row r="11" spans="1:20" x14ac:dyDescent="0.25">
      <c r="A11" s="8" t="s">
        <v>29</v>
      </c>
      <c r="B11" s="18">
        <f>SUM(G11)</f>
        <v>359</v>
      </c>
      <c r="C11" s="19"/>
      <c r="D11" s="19"/>
      <c r="E11" s="19"/>
      <c r="F11" s="19"/>
      <c r="G11" s="21">
        <v>359</v>
      </c>
    </row>
    <row r="12" spans="1:20" x14ac:dyDescent="0.25">
      <c r="B12" t="s">
        <v>30</v>
      </c>
      <c r="G12">
        <f>SUM(G10:G11)</f>
        <v>660</v>
      </c>
    </row>
  </sheetData>
  <mergeCells count="1">
    <mergeCell ref="A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E8" sqref="E8"/>
    </sheetView>
  </sheetViews>
  <sheetFormatPr defaultRowHeight="15" x14ac:dyDescent="0.25"/>
  <cols>
    <col min="1" max="1" width="18.140625" customWidth="1"/>
  </cols>
  <sheetData>
    <row r="1" spans="1:20" ht="26.25" x14ac:dyDescent="0.4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6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5" t="s">
        <v>9</v>
      </c>
      <c r="K2" s="7" t="s">
        <v>10</v>
      </c>
      <c r="L2" s="4" t="s">
        <v>11</v>
      </c>
      <c r="M2" s="6" t="s">
        <v>12</v>
      </c>
      <c r="N2" s="5" t="s">
        <v>13</v>
      </c>
      <c r="O2" s="4" t="s">
        <v>14</v>
      </c>
      <c r="P2" s="5" t="s">
        <v>15</v>
      </c>
      <c r="Q2" s="6" t="s">
        <v>16</v>
      </c>
      <c r="R2" s="5" t="s">
        <v>17</v>
      </c>
      <c r="S2" s="4" t="s">
        <v>18</v>
      </c>
      <c r="T2" s="5" t="s">
        <v>19</v>
      </c>
    </row>
    <row r="3" spans="1:20" ht="18.75" x14ac:dyDescent="0.3">
      <c r="A3" s="8" t="s">
        <v>20</v>
      </c>
      <c r="B3" s="9"/>
      <c r="C3" s="9"/>
      <c r="D3" s="9"/>
      <c r="E3" s="9"/>
      <c r="F3" s="9">
        <f>B3</f>
        <v>0</v>
      </c>
      <c r="G3" s="10">
        <f>L3+O3+Q3</f>
        <v>0</v>
      </c>
      <c r="H3" s="11" t="e">
        <f>G3/B3*100</f>
        <v>#DIV/0!</v>
      </c>
      <c r="I3" s="10">
        <f>B3-G3</f>
        <v>0</v>
      </c>
      <c r="J3" s="11" t="e">
        <f>I3/B3*100</f>
        <v>#DIV/0!</v>
      </c>
      <c r="K3" s="12"/>
      <c r="L3" s="13"/>
      <c r="M3" s="13">
        <f>L3+K3</f>
        <v>0</v>
      </c>
      <c r="N3" s="11" t="e">
        <f>M3/B3*100</f>
        <v>#DIV/0!</v>
      </c>
      <c r="O3" s="14"/>
      <c r="P3" s="11" t="e">
        <f>O3/B3*100</f>
        <v>#DIV/0!</v>
      </c>
      <c r="Q3" s="23"/>
      <c r="R3" s="11" t="e">
        <f>Q3/B3*100</f>
        <v>#DIV/0!</v>
      </c>
      <c r="S3" s="10">
        <v>0</v>
      </c>
      <c r="T3" s="15" t="e">
        <f>S3/G3*100</f>
        <v>#DIV/0!</v>
      </c>
    </row>
    <row r="4" spans="1:20" ht="18.75" x14ac:dyDescent="0.3">
      <c r="A4" s="8" t="s">
        <v>21</v>
      </c>
      <c r="B4" s="32">
        <v>13073</v>
      </c>
      <c r="C4" s="16"/>
      <c r="D4" s="16"/>
      <c r="E4" s="9">
        <v>158</v>
      </c>
      <c r="F4" s="16">
        <f>B4+E4</f>
        <v>13231</v>
      </c>
      <c r="G4" s="10">
        <f>L4+O4+Q4</f>
        <v>11693</v>
      </c>
      <c r="H4" s="11">
        <f>G4/B4*100</f>
        <v>89.443891991126748</v>
      </c>
      <c r="I4" s="10">
        <f>B4-G4</f>
        <v>1380</v>
      </c>
      <c r="J4" s="11">
        <f>I4/B4*100</f>
        <v>10.556108008873251</v>
      </c>
      <c r="K4" s="12">
        <f>E4</f>
        <v>158</v>
      </c>
      <c r="L4" s="26">
        <v>10534</v>
      </c>
      <c r="M4" s="13">
        <f>L4+K4</f>
        <v>10692</v>
      </c>
      <c r="N4" s="11">
        <f>M4/F4*100</f>
        <v>80.810218426422793</v>
      </c>
      <c r="O4" s="28">
        <v>239</v>
      </c>
      <c r="P4" s="11">
        <f>O4/B4*100</f>
        <v>1.8281955174787732</v>
      </c>
      <c r="Q4" s="29">
        <v>920</v>
      </c>
      <c r="R4" s="11">
        <f>Q4/B4*100</f>
        <v>7.037405339248834</v>
      </c>
      <c r="S4" s="10">
        <v>0</v>
      </c>
      <c r="T4" s="15">
        <f>S4/G4*100</f>
        <v>0</v>
      </c>
    </row>
    <row r="5" spans="1:20" ht="18.75" x14ac:dyDescent="0.3">
      <c r="A5" s="8" t="s">
        <v>22</v>
      </c>
      <c r="B5" s="32">
        <v>10316</v>
      </c>
      <c r="C5" s="16"/>
      <c r="D5" s="16">
        <v>677</v>
      </c>
      <c r="E5" s="16"/>
      <c r="F5" s="16">
        <f>B5-D5+E5</f>
        <v>9639</v>
      </c>
      <c r="G5" s="10">
        <f>L5+O5+Q5</f>
        <v>8826</v>
      </c>
      <c r="H5" s="11">
        <f>G5/B5*100</f>
        <v>85.556417215975188</v>
      </c>
      <c r="I5" s="10">
        <f>B5-G5</f>
        <v>1490</v>
      </c>
      <c r="J5" s="11">
        <f>I5/B5*100</f>
        <v>14.443582784024816</v>
      </c>
      <c r="K5" s="12">
        <f>E5</f>
        <v>0</v>
      </c>
      <c r="L5" s="26">
        <v>8736</v>
      </c>
      <c r="M5" s="13">
        <f t="shared" ref="M5:M6" si="0">L5+K5</f>
        <v>8736</v>
      </c>
      <c r="N5" s="11">
        <f>M5/F5*100</f>
        <v>90.631808278867098</v>
      </c>
      <c r="O5" s="28">
        <v>54</v>
      </c>
      <c r="P5" s="11">
        <f>O5/B5*100</f>
        <v>0.52345870492438928</v>
      </c>
      <c r="Q5" s="33">
        <v>36</v>
      </c>
      <c r="R5" s="11">
        <f>Q5/B5*100</f>
        <v>0.34897246994959286</v>
      </c>
      <c r="S5" s="10">
        <v>0</v>
      </c>
      <c r="T5" s="15">
        <f>S5/G5*100</f>
        <v>0</v>
      </c>
    </row>
    <row r="6" spans="1:20" ht="18.75" x14ac:dyDescent="0.3">
      <c r="A6" s="8" t="s">
        <v>23</v>
      </c>
      <c r="B6" s="32">
        <v>9410</v>
      </c>
      <c r="C6" s="16">
        <v>36</v>
      </c>
      <c r="D6" s="16">
        <f>G12+H10</f>
        <v>812</v>
      </c>
      <c r="E6" s="16"/>
      <c r="F6" s="16">
        <f>B6-C6-D6+E6</f>
        <v>8562</v>
      </c>
      <c r="G6" s="10">
        <f>L6+O6+Q6</f>
        <v>7560</v>
      </c>
      <c r="H6" s="11">
        <f>G6/B6*100</f>
        <v>80.340063761955378</v>
      </c>
      <c r="I6" s="10">
        <f>B6-G6</f>
        <v>1850</v>
      </c>
      <c r="J6" s="11">
        <f>I6/B6*100</f>
        <v>19.659936238044633</v>
      </c>
      <c r="K6" s="12">
        <f>E6</f>
        <v>0</v>
      </c>
      <c r="L6" s="26">
        <v>7371</v>
      </c>
      <c r="M6" s="13">
        <f t="shared" si="0"/>
        <v>7371</v>
      </c>
      <c r="N6" s="11">
        <f>M6/F6*100</f>
        <v>86.089698668535391</v>
      </c>
      <c r="O6" s="28">
        <v>57</v>
      </c>
      <c r="P6" s="11">
        <f>O6/B6*100</f>
        <v>0.60573857598299685</v>
      </c>
      <c r="Q6" s="28">
        <v>132</v>
      </c>
      <c r="R6" s="11">
        <f>Q6/B6*100</f>
        <v>1.4027630180658874</v>
      </c>
      <c r="S6" s="10">
        <v>0</v>
      </c>
      <c r="T6" s="15">
        <f>S6/G6*100</f>
        <v>0</v>
      </c>
    </row>
    <row r="7" spans="1:20" x14ac:dyDescent="0.25">
      <c r="K7" s="1"/>
    </row>
    <row r="8" spans="1:20" x14ac:dyDescent="0.25">
      <c r="K8" s="1"/>
    </row>
    <row r="9" spans="1:20" x14ac:dyDescent="0.25">
      <c r="A9" s="8" t="s">
        <v>24</v>
      </c>
      <c r="B9" s="18"/>
      <c r="C9" s="19"/>
      <c r="D9" s="19"/>
      <c r="E9" s="19"/>
      <c r="F9" s="19"/>
      <c r="G9" t="s">
        <v>25</v>
      </c>
      <c r="H9" t="s">
        <v>26</v>
      </c>
      <c r="I9" t="s">
        <v>27</v>
      </c>
      <c r="K9" s="1"/>
    </row>
    <row r="10" spans="1:20" ht="15.75" x14ac:dyDescent="0.25">
      <c r="A10" s="8" t="s">
        <v>28</v>
      </c>
      <c r="B10" s="18">
        <f>SUM(G10,H10,I10)</f>
        <v>496</v>
      </c>
      <c r="C10" s="19"/>
      <c r="D10" s="19"/>
      <c r="E10" s="19"/>
      <c r="F10" s="19"/>
      <c r="G10" s="30">
        <v>313</v>
      </c>
      <c r="H10" s="30">
        <v>118</v>
      </c>
      <c r="I10" s="30">
        <v>65</v>
      </c>
      <c r="K10" s="1"/>
      <c r="L10" s="27"/>
    </row>
    <row r="11" spans="1:20" ht="15.75" x14ac:dyDescent="0.25">
      <c r="A11" s="8" t="s">
        <v>29</v>
      </c>
      <c r="B11" s="18">
        <f>SUM(G11)</f>
        <v>381</v>
      </c>
      <c r="C11" s="19"/>
      <c r="D11" s="19"/>
      <c r="E11" s="19"/>
      <c r="F11" s="19"/>
      <c r="G11" s="30">
        <v>381</v>
      </c>
      <c r="H11" s="31"/>
      <c r="I11" s="31"/>
      <c r="K11" s="1"/>
    </row>
    <row r="12" spans="1:20" ht="15.75" x14ac:dyDescent="0.25">
      <c r="B12" t="s">
        <v>30</v>
      </c>
      <c r="G12" s="31">
        <f>G10+G11</f>
        <v>694</v>
      </c>
      <c r="H12" s="31"/>
      <c r="I12" s="31"/>
      <c r="K12" s="1"/>
    </row>
    <row r="13" spans="1:20" x14ac:dyDescent="0.25">
      <c r="K13" s="1"/>
    </row>
  </sheetData>
  <mergeCells count="1">
    <mergeCell ref="A1:T1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topLeftCell="B1" workbookViewId="0">
      <selection activeCell="E17" sqref="E17"/>
    </sheetView>
  </sheetViews>
  <sheetFormatPr defaultRowHeight="15" x14ac:dyDescent="0.25"/>
  <cols>
    <col min="1" max="1" width="19.85546875" customWidth="1"/>
  </cols>
  <sheetData>
    <row r="1" spans="1:20" ht="26.25" x14ac:dyDescent="0.4">
      <c r="A1" s="25" t="s">
        <v>31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6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5" t="s">
        <v>9</v>
      </c>
      <c r="K2" s="7" t="s">
        <v>10</v>
      </c>
      <c r="L2" s="4" t="s">
        <v>11</v>
      </c>
      <c r="M2" s="6" t="s">
        <v>12</v>
      </c>
      <c r="N2" s="5" t="s">
        <v>13</v>
      </c>
      <c r="O2" s="4" t="s">
        <v>14</v>
      </c>
      <c r="P2" s="5" t="s">
        <v>15</v>
      </c>
      <c r="Q2" s="6" t="s">
        <v>16</v>
      </c>
      <c r="R2" s="5" t="s">
        <v>17</v>
      </c>
      <c r="S2" s="4" t="s">
        <v>18</v>
      </c>
      <c r="T2" s="5" t="s">
        <v>19</v>
      </c>
    </row>
    <row r="3" spans="1:20" ht="18.75" x14ac:dyDescent="0.3">
      <c r="A3" s="8" t="s">
        <v>20</v>
      </c>
      <c r="B3" s="9"/>
      <c r="C3" s="9"/>
      <c r="D3" s="9"/>
      <c r="E3" s="9"/>
      <c r="F3" s="9">
        <f>B3</f>
        <v>0</v>
      </c>
      <c r="G3" s="10">
        <f>L3+O3+Q3</f>
        <v>0</v>
      </c>
      <c r="H3" s="11" t="e">
        <f>G3/B3*100</f>
        <v>#DIV/0!</v>
      </c>
      <c r="I3" s="10">
        <f>B3-G3</f>
        <v>0</v>
      </c>
      <c r="J3" s="11" t="e">
        <f>I3/B3*100</f>
        <v>#DIV/0!</v>
      </c>
      <c r="K3" s="12"/>
      <c r="L3" s="13"/>
      <c r="M3" s="13">
        <f>L3+K3</f>
        <v>0</v>
      </c>
      <c r="N3" s="11" t="e">
        <f>M3/B3*100</f>
        <v>#DIV/0!</v>
      </c>
      <c r="O3" s="14"/>
      <c r="P3" s="11" t="e">
        <f>O3/B3*100</f>
        <v>#DIV/0!</v>
      </c>
      <c r="Q3" s="23"/>
      <c r="R3" s="11" t="e">
        <f>Q3/B3*100</f>
        <v>#DIV/0!</v>
      </c>
      <c r="S3" s="10">
        <v>0</v>
      </c>
      <c r="T3" s="15" t="e">
        <f>S3/G3*100</f>
        <v>#DIV/0!</v>
      </c>
    </row>
    <row r="4" spans="1:20" ht="18.75" x14ac:dyDescent="0.3">
      <c r="A4" s="8" t="s">
        <v>21</v>
      </c>
      <c r="B4" s="16">
        <v>12662</v>
      </c>
      <c r="C4" s="16"/>
      <c r="D4" s="16"/>
      <c r="E4" s="9">
        <v>158</v>
      </c>
      <c r="F4" s="16">
        <f>B4+E4</f>
        <v>12820</v>
      </c>
      <c r="G4" s="10">
        <f>L4+O4+Q4</f>
        <v>11230</v>
      </c>
      <c r="H4" s="11">
        <f>G4/B4*100</f>
        <v>88.690570210077396</v>
      </c>
      <c r="I4" s="10">
        <f>B4-G4</f>
        <v>1432</v>
      </c>
      <c r="J4" s="11">
        <f>I4/B4*100</f>
        <v>11.309429789922604</v>
      </c>
      <c r="K4" s="12">
        <f>E4</f>
        <v>158</v>
      </c>
      <c r="L4" s="17">
        <v>10198</v>
      </c>
      <c r="M4" s="13">
        <f>L4+K4</f>
        <v>10356</v>
      </c>
      <c r="N4" s="11">
        <f>M4/F4*100</f>
        <v>80.78003120124805</v>
      </c>
      <c r="O4" s="22">
        <v>220</v>
      </c>
      <c r="P4" s="11">
        <f>O4/B4*100</f>
        <v>1.7374822302953719</v>
      </c>
      <c r="Q4" s="23">
        <v>812</v>
      </c>
      <c r="R4" s="11">
        <f>Q4/B4*100</f>
        <v>6.412888959090191</v>
      </c>
      <c r="S4" s="10">
        <v>0</v>
      </c>
      <c r="T4" s="15">
        <f>S4/G4*100</f>
        <v>0</v>
      </c>
    </row>
    <row r="5" spans="1:20" ht="18.75" x14ac:dyDescent="0.3">
      <c r="A5" s="8" t="s">
        <v>22</v>
      </c>
      <c r="B5" s="16">
        <v>10020</v>
      </c>
      <c r="C5" s="16"/>
      <c r="D5" s="16">
        <v>677</v>
      </c>
      <c r="E5" s="16"/>
      <c r="F5" s="16">
        <f>B5-D5+E5</f>
        <v>9343</v>
      </c>
      <c r="G5" s="10">
        <f>L5+O5+Q5</f>
        <v>8532</v>
      </c>
      <c r="H5" s="11">
        <f>G5/B5*100</f>
        <v>85.149700598802397</v>
      </c>
      <c r="I5" s="10">
        <f>B5-G5</f>
        <v>1488</v>
      </c>
      <c r="J5" s="11">
        <f>I5/B5*100</f>
        <v>14.850299401197606</v>
      </c>
      <c r="K5" s="12">
        <f>E5</f>
        <v>0</v>
      </c>
      <c r="L5" s="17">
        <v>8445</v>
      </c>
      <c r="M5" s="13">
        <f t="shared" ref="M5:M6" si="0">L5+K5</f>
        <v>8445</v>
      </c>
      <c r="N5" s="11">
        <f>M5/F5*100</f>
        <v>90.388526169324621</v>
      </c>
      <c r="O5" s="22">
        <v>51</v>
      </c>
      <c r="P5" s="11">
        <f>O5/B5*100</f>
        <v>0.50898203592814373</v>
      </c>
      <c r="Q5" s="24">
        <v>36</v>
      </c>
      <c r="R5" s="11">
        <f>Q5/B5*100</f>
        <v>0.3592814371257485</v>
      </c>
      <c r="S5" s="10">
        <v>0</v>
      </c>
      <c r="T5" s="15">
        <f>S5/G5*100</f>
        <v>0</v>
      </c>
    </row>
    <row r="6" spans="1:20" ht="18.75" x14ac:dyDescent="0.3">
      <c r="A6" s="8" t="s">
        <v>23</v>
      </c>
      <c r="B6" s="16">
        <v>9089</v>
      </c>
      <c r="C6" s="16">
        <v>36</v>
      </c>
      <c r="D6" s="16">
        <f>G12+H10</f>
        <v>791</v>
      </c>
      <c r="E6" s="16"/>
      <c r="F6" s="16">
        <f>B6-C6-D6+E6</f>
        <v>8262</v>
      </c>
      <c r="G6" s="10">
        <f>L6+O6+Q6</f>
        <v>7258</v>
      </c>
      <c r="H6" s="11">
        <f>G6/B6*100</f>
        <v>79.854769501595342</v>
      </c>
      <c r="I6" s="10">
        <f>B6-G6</f>
        <v>1831</v>
      </c>
      <c r="J6" s="11">
        <f>I6/B6*100</f>
        <v>20.145230498404665</v>
      </c>
      <c r="K6" s="12">
        <f>E6</f>
        <v>0</v>
      </c>
      <c r="L6" s="17">
        <v>7089</v>
      </c>
      <c r="M6" s="13">
        <f t="shared" si="0"/>
        <v>7089</v>
      </c>
      <c r="N6" s="11">
        <f>M6/F6*100</f>
        <v>85.802469135802468</v>
      </c>
      <c r="O6" s="22">
        <v>45</v>
      </c>
      <c r="P6" s="11">
        <f>O6/B6*100</f>
        <v>0.49510397183408511</v>
      </c>
      <c r="Q6" s="22">
        <v>124</v>
      </c>
      <c r="R6" s="11">
        <f>Q6/B6*100</f>
        <v>1.3642865001650346</v>
      </c>
      <c r="S6" s="10">
        <v>0</v>
      </c>
      <c r="T6" s="15">
        <f>S6/G6*100</f>
        <v>0</v>
      </c>
    </row>
    <row r="7" spans="1:20" x14ac:dyDescent="0.25">
      <c r="K7" s="1"/>
    </row>
    <row r="8" spans="1:20" x14ac:dyDescent="0.25">
      <c r="K8" s="1"/>
    </row>
    <row r="9" spans="1:20" x14ac:dyDescent="0.25">
      <c r="A9" s="8" t="s">
        <v>24</v>
      </c>
      <c r="B9" s="18"/>
      <c r="C9" s="19"/>
      <c r="D9" s="19"/>
      <c r="E9" s="19"/>
      <c r="F9" s="19"/>
      <c r="G9" t="s">
        <v>25</v>
      </c>
      <c r="H9" t="s">
        <v>26</v>
      </c>
      <c r="I9" t="s">
        <v>27</v>
      </c>
      <c r="K9" s="1"/>
    </row>
    <row r="10" spans="1:20" x14ac:dyDescent="0.25">
      <c r="A10" s="8" t="s">
        <v>28</v>
      </c>
      <c r="B10" s="18">
        <f>SUM(G10,H10,I10)</f>
        <v>477</v>
      </c>
      <c r="C10" s="19"/>
      <c r="D10" s="19"/>
      <c r="E10" s="19"/>
      <c r="F10" s="19"/>
      <c r="G10" s="20">
        <v>305</v>
      </c>
      <c r="H10" s="21">
        <v>114</v>
      </c>
      <c r="I10" s="21">
        <v>58</v>
      </c>
      <c r="K10" s="1"/>
    </row>
    <row r="11" spans="1:20" x14ac:dyDescent="0.25">
      <c r="A11" s="8" t="s">
        <v>29</v>
      </c>
      <c r="B11" s="18">
        <f>SUM(G11)</f>
        <v>372</v>
      </c>
      <c r="C11" s="19"/>
      <c r="D11" s="19"/>
      <c r="E11" s="19"/>
      <c r="F11" s="19"/>
      <c r="G11" s="21">
        <v>372</v>
      </c>
      <c r="K11" s="1"/>
    </row>
    <row r="12" spans="1:20" x14ac:dyDescent="0.25">
      <c r="B12" t="s">
        <v>30</v>
      </c>
      <c r="G12">
        <f>G10+G11</f>
        <v>677</v>
      </c>
      <c r="K12" s="1"/>
    </row>
    <row r="13" spans="1:20" x14ac:dyDescent="0.25">
      <c r="K13" s="1"/>
    </row>
  </sheetData>
  <mergeCells count="1">
    <mergeCell ref="A1:T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</vt:lpstr>
      <vt:lpstr>11-dec-2015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CEL</cp:lastModifiedBy>
  <cp:revision>10</cp:revision>
  <dcterms:created xsi:type="dcterms:W3CDTF">2006-09-16T00:00:00Z</dcterms:created>
  <dcterms:modified xsi:type="dcterms:W3CDTF">2015-12-14T06:44:06Z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