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94a\OneDrive\Desktop\Data Analyst\Excel\Project\Financial Modelling\Final Project\"/>
    </mc:Choice>
  </mc:AlternateContent>
  <xr:revisionPtr revIDLastSave="0" documentId="13_ncr:1_{49CF4F73-68BE-43C0-BFCC-F939AA92C4D4}" xr6:coauthVersionLast="47" xr6:coauthVersionMax="47" xr10:uidLastSave="{00000000-0000-0000-0000-000000000000}"/>
  <bookViews>
    <workbookView xWindow="-108" yWindow="-108" windowWidth="23256" windowHeight="12720" xr2:uid="{36D2142B-DF2B-4450-964C-2C77FFEE7C61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E66" i="1" l="1"/>
  <c r="D66" i="1"/>
  <c r="E65" i="1"/>
  <c r="D65" i="1"/>
  <c r="E64" i="1"/>
  <c r="D64" i="1"/>
  <c r="E63" i="1"/>
  <c r="D63" i="1"/>
  <c r="E62" i="1"/>
  <c r="D62" i="1"/>
  <c r="J56" i="1"/>
  <c r="J59" i="1" s="1"/>
  <c r="I56" i="1"/>
  <c r="I59" i="1" s="1"/>
  <c r="H56" i="1"/>
  <c r="H59" i="1" s="1"/>
  <c r="E56" i="1"/>
  <c r="E59" i="1" s="1"/>
  <c r="D56" i="1"/>
  <c r="D59" i="1" s="1"/>
  <c r="J55" i="1"/>
  <c r="J58" i="1" s="1"/>
  <c r="I55" i="1"/>
  <c r="I58" i="1" s="1"/>
  <c r="H55" i="1"/>
  <c r="H58" i="1" s="1"/>
  <c r="G56" i="1"/>
  <c r="G59" i="1" s="1"/>
  <c r="G55" i="1"/>
  <c r="G58" i="1" s="1"/>
  <c r="F56" i="1"/>
  <c r="F59" i="1" s="1"/>
  <c r="F55" i="1"/>
  <c r="F58" i="1" s="1"/>
  <c r="E55" i="1"/>
  <c r="E58" i="1" s="1"/>
  <c r="D55" i="1"/>
  <c r="D58" i="1" s="1"/>
  <c r="C67" i="1"/>
  <c r="B20" i="1"/>
  <c r="B8" i="1"/>
  <c r="E50" i="1"/>
  <c r="D50" i="1"/>
  <c r="E48" i="1"/>
  <c r="D48" i="1"/>
  <c r="E47" i="1"/>
  <c r="D47" i="1"/>
  <c r="E45" i="1"/>
  <c r="D45" i="1"/>
  <c r="E43" i="1"/>
  <c r="D43" i="1"/>
  <c r="E42" i="1"/>
  <c r="D42" i="1"/>
  <c r="B40" i="1"/>
  <c r="B28" i="1"/>
  <c r="D70" i="1" l="1"/>
  <c r="E67" i="1"/>
  <c r="D75" i="1"/>
  <c r="E76" i="1"/>
  <c r="D76" i="1"/>
  <c r="E70" i="1"/>
  <c r="E75" i="1"/>
  <c r="D69" i="1"/>
  <c r="D67" i="1"/>
  <c r="E69" i="1"/>
  <c r="D74" i="1"/>
  <c r="D73" i="1"/>
  <c r="E74" i="1"/>
  <c r="D71" i="1"/>
  <c r="E73" i="1"/>
  <c r="E71" i="1"/>
  <c r="E25" i="1" l="1"/>
  <c r="D25" i="1"/>
  <c r="E24" i="1"/>
  <c r="D24" i="1"/>
  <c r="E23" i="1"/>
  <c r="D23" i="1"/>
  <c r="E22" i="1"/>
  <c r="D22" i="1"/>
  <c r="E21" i="1"/>
  <c r="F15" i="1" l="1"/>
  <c r="F12" i="1"/>
  <c r="F9" i="1"/>
  <c r="F14" i="1" s="1"/>
  <c r="G25" i="1"/>
  <c r="G15" i="1" s="1"/>
  <c r="G23" i="1"/>
  <c r="G12" i="1" s="1"/>
  <c r="G26" i="1"/>
  <c r="H26" i="1" s="1"/>
  <c r="I26" i="1" s="1"/>
  <c r="J26" i="1" s="1"/>
  <c r="G24" i="1"/>
  <c r="H24" i="1" s="1"/>
  <c r="I24" i="1" s="1"/>
  <c r="J24" i="1" s="1"/>
  <c r="G22" i="1"/>
  <c r="H22" i="1" s="1"/>
  <c r="I22" i="1" s="1"/>
  <c r="J22" i="1" s="1"/>
  <c r="I21" i="1"/>
  <c r="J21" i="1" s="1"/>
  <c r="G21" i="1"/>
  <c r="E11" i="1"/>
  <c r="E13" i="1" s="1"/>
  <c r="D11" i="1"/>
  <c r="E6" i="1"/>
  <c r="F6" i="1" s="1"/>
  <c r="G6" i="1" s="1"/>
  <c r="H6" i="1" s="1"/>
  <c r="I6" i="1" s="1"/>
  <c r="J6" i="1" s="1"/>
  <c r="H23" i="1" l="1"/>
  <c r="I23" i="1" s="1"/>
  <c r="J23" i="1" s="1"/>
  <c r="J12" i="1" s="1"/>
  <c r="F10" i="1"/>
  <c r="F43" i="1" s="1"/>
  <c r="G48" i="1"/>
  <c r="G65" i="1"/>
  <c r="G45" i="1"/>
  <c r="G63" i="1"/>
  <c r="F62" i="1"/>
  <c r="F47" i="1"/>
  <c r="F64" i="1"/>
  <c r="J63" i="1"/>
  <c r="J45" i="1"/>
  <c r="G9" i="1"/>
  <c r="F42" i="1"/>
  <c r="F45" i="1"/>
  <c r="F63" i="1"/>
  <c r="E16" i="1"/>
  <c r="E32" i="1"/>
  <c r="E33" i="1"/>
  <c r="E46" i="1"/>
  <c r="E34" i="1"/>
  <c r="E35" i="1"/>
  <c r="E37" i="1"/>
  <c r="E29" i="1"/>
  <c r="E30" i="1"/>
  <c r="D44" i="1"/>
  <c r="H12" i="1"/>
  <c r="F65" i="1"/>
  <c r="F48" i="1"/>
  <c r="E31" i="1"/>
  <c r="E44" i="1"/>
  <c r="D13" i="1"/>
  <c r="H25" i="1"/>
  <c r="I12" i="1"/>
  <c r="F11" i="1" l="1"/>
  <c r="E18" i="1"/>
  <c r="E36" i="1"/>
  <c r="E49" i="1"/>
  <c r="H9" i="1"/>
  <c r="G42" i="1"/>
  <c r="G14" i="1"/>
  <c r="G10" i="1"/>
  <c r="G11" i="1" s="1"/>
  <c r="I63" i="1"/>
  <c r="I45" i="1"/>
  <c r="I25" i="1"/>
  <c r="H15" i="1"/>
  <c r="D30" i="1"/>
  <c r="D34" i="1"/>
  <c r="D32" i="1"/>
  <c r="D33" i="1"/>
  <c r="D46" i="1"/>
  <c r="D35" i="1"/>
  <c r="D29" i="1"/>
  <c r="D37" i="1"/>
  <c r="D16" i="1"/>
  <c r="D31" i="1"/>
  <c r="F44" i="1"/>
  <c r="F13" i="1"/>
  <c r="H63" i="1"/>
  <c r="H45" i="1"/>
  <c r="G44" i="1" l="1"/>
  <c r="G13" i="1"/>
  <c r="G34" i="1" s="1"/>
  <c r="G47" i="1"/>
  <c r="G64" i="1"/>
  <c r="J25" i="1"/>
  <c r="J15" i="1" s="1"/>
  <c r="I15" i="1"/>
  <c r="I9" i="1"/>
  <c r="H42" i="1"/>
  <c r="H10" i="1"/>
  <c r="H11" i="1" s="1"/>
  <c r="H14" i="1"/>
  <c r="H48" i="1"/>
  <c r="H65" i="1"/>
  <c r="D36" i="1"/>
  <c r="D49" i="1"/>
  <c r="D18" i="1"/>
  <c r="F33" i="1"/>
  <c r="F46" i="1"/>
  <c r="F16" i="1"/>
  <c r="F29" i="1"/>
  <c r="F34" i="1"/>
  <c r="F32" i="1"/>
  <c r="F30" i="1"/>
  <c r="F35" i="1"/>
  <c r="F31" i="1"/>
  <c r="G62" i="1"/>
  <c r="G30" i="1"/>
  <c r="G43" i="1"/>
  <c r="E51" i="1"/>
  <c r="E38" i="1"/>
  <c r="I48" i="1" l="1"/>
  <c r="I65" i="1"/>
  <c r="F36" i="1"/>
  <c r="F49" i="1"/>
  <c r="F17" i="1"/>
  <c r="F18" i="1" s="1"/>
  <c r="J48" i="1"/>
  <c r="J65" i="1"/>
  <c r="H62" i="1"/>
  <c r="H43" i="1"/>
  <c r="G33" i="1"/>
  <c r="G46" i="1"/>
  <c r="G16" i="1"/>
  <c r="G35" i="1"/>
  <c r="G32" i="1"/>
  <c r="G29" i="1"/>
  <c r="D38" i="1"/>
  <c r="D51" i="1"/>
  <c r="H44" i="1"/>
  <c r="H13" i="1"/>
  <c r="H30" i="1" s="1"/>
  <c r="H47" i="1"/>
  <c r="H64" i="1"/>
  <c r="G31" i="1"/>
  <c r="J9" i="1"/>
  <c r="I42" i="1"/>
  <c r="I10" i="1"/>
  <c r="I14" i="1"/>
  <c r="F51" i="1" l="1"/>
  <c r="F38" i="1"/>
  <c r="I43" i="1"/>
  <c r="I62" i="1"/>
  <c r="H31" i="1"/>
  <c r="F66" i="1"/>
  <c r="F37" i="1"/>
  <c r="F50" i="1"/>
  <c r="J42" i="1"/>
  <c r="J14" i="1"/>
  <c r="J10" i="1"/>
  <c r="J11" i="1" s="1"/>
  <c r="H46" i="1"/>
  <c r="H33" i="1"/>
  <c r="H16" i="1"/>
  <c r="H32" i="1"/>
  <c r="H29" i="1"/>
  <c r="H35" i="1"/>
  <c r="I11" i="1"/>
  <c r="G36" i="1"/>
  <c r="G49" i="1"/>
  <c r="G17" i="1"/>
  <c r="I47" i="1"/>
  <c r="I64" i="1"/>
  <c r="H34" i="1"/>
  <c r="J44" i="1" l="1"/>
  <c r="J13" i="1"/>
  <c r="J34" i="1" s="1"/>
  <c r="F74" i="1"/>
  <c r="F69" i="1"/>
  <c r="F67" i="1"/>
  <c r="F75" i="1"/>
  <c r="F73" i="1"/>
  <c r="F70" i="1"/>
  <c r="F71" i="1"/>
  <c r="F76" i="1"/>
  <c r="J64" i="1"/>
  <c r="J47" i="1"/>
  <c r="G66" i="1"/>
  <c r="G37" i="1"/>
  <c r="G50" i="1"/>
  <c r="I44" i="1"/>
  <c r="I13" i="1"/>
  <c r="I31" i="1" s="1"/>
  <c r="J62" i="1"/>
  <c r="J30" i="1"/>
  <c r="J43" i="1"/>
  <c r="G18" i="1"/>
  <c r="H36" i="1"/>
  <c r="H49" i="1"/>
  <c r="H17" i="1"/>
  <c r="I33" i="1" l="1"/>
  <c r="I46" i="1"/>
  <c r="I16" i="1"/>
  <c r="I32" i="1"/>
  <c r="I35" i="1"/>
  <c r="I29" i="1"/>
  <c r="I34" i="1"/>
  <c r="I30" i="1"/>
  <c r="G38" i="1"/>
  <c r="G51" i="1"/>
  <c r="J33" i="1"/>
  <c r="J46" i="1"/>
  <c r="J16" i="1"/>
  <c r="J32" i="1"/>
  <c r="J35" i="1"/>
  <c r="J29" i="1"/>
  <c r="G74" i="1"/>
  <c r="G69" i="1"/>
  <c r="G73" i="1"/>
  <c r="G67" i="1"/>
  <c r="G75" i="1"/>
  <c r="G76" i="1"/>
  <c r="G70" i="1"/>
  <c r="G71" i="1"/>
  <c r="H18" i="1"/>
  <c r="H50" i="1"/>
  <c r="H37" i="1"/>
  <c r="H66" i="1"/>
  <c r="J31" i="1"/>
  <c r="I36" i="1" l="1"/>
  <c r="I49" i="1"/>
  <c r="I17" i="1"/>
  <c r="I18" i="1" s="1"/>
  <c r="H71" i="1"/>
  <c r="H76" i="1"/>
  <c r="H74" i="1"/>
  <c r="H69" i="1"/>
  <c r="H73" i="1"/>
  <c r="H67" i="1"/>
  <c r="H75" i="1"/>
  <c r="H70" i="1"/>
  <c r="J36" i="1"/>
  <c r="J49" i="1"/>
  <c r="J17" i="1"/>
  <c r="H38" i="1"/>
  <c r="H51" i="1"/>
  <c r="J37" i="1" l="1"/>
  <c r="J50" i="1"/>
  <c r="J66" i="1"/>
  <c r="J18" i="1"/>
  <c r="I38" i="1"/>
  <c r="I51" i="1"/>
  <c r="I37" i="1"/>
  <c r="I50" i="1"/>
  <c r="I66" i="1"/>
  <c r="J38" i="1" l="1"/>
  <c r="J51" i="1"/>
  <c r="J76" i="1"/>
  <c r="J74" i="1"/>
  <c r="J71" i="1"/>
  <c r="J67" i="1"/>
  <c r="J75" i="1"/>
  <c r="J70" i="1"/>
  <c r="J69" i="1"/>
  <c r="J73" i="1"/>
  <c r="I75" i="1"/>
  <c r="I67" i="1"/>
  <c r="I73" i="1"/>
  <c r="I70" i="1"/>
  <c r="I74" i="1"/>
  <c r="I71" i="1"/>
  <c r="I69" i="1"/>
  <c r="I76" i="1"/>
</calcChain>
</file>

<file path=xl/sharedStrings.xml><?xml version="1.0" encoding="utf-8"?>
<sst xmlns="http://schemas.openxmlformats.org/spreadsheetml/2006/main" count="152" uniqueCount="56">
  <si>
    <t>Revenue</t>
  </si>
  <si>
    <t>COGS</t>
  </si>
  <si>
    <t>Gross Profit</t>
  </si>
  <si>
    <t>Selling &amp; Adm Expenses</t>
  </si>
  <si>
    <t>EBITDA</t>
  </si>
  <si>
    <t>Depreciation</t>
  </si>
  <si>
    <t>Interest</t>
  </si>
  <si>
    <t>EBT</t>
  </si>
  <si>
    <t>Taxes</t>
  </si>
  <si>
    <t>Net Income</t>
  </si>
  <si>
    <t>INR (Crores)</t>
  </si>
  <si>
    <t>Revenue Growth</t>
  </si>
  <si>
    <t>COGS % of Revenue</t>
  </si>
  <si>
    <t>S&amp;E Expenses</t>
  </si>
  <si>
    <t>Depreciation % Sales</t>
  </si>
  <si>
    <t>NA</t>
  </si>
  <si>
    <t>#</t>
  </si>
  <si>
    <t>Selling &amp; General Expenses</t>
  </si>
  <si>
    <t>Tata Steels</t>
  </si>
  <si>
    <t>Time Periods</t>
  </si>
  <si>
    <t>Monthly Data</t>
  </si>
  <si>
    <t>Annual Data</t>
  </si>
  <si>
    <t>Monthly period</t>
  </si>
  <si>
    <t xml:space="preserve"> </t>
  </si>
  <si>
    <t>Annual period</t>
  </si>
  <si>
    <t>Costing Analysis</t>
  </si>
  <si>
    <t>S&amp;G Exp</t>
  </si>
  <si>
    <t>Total</t>
  </si>
  <si>
    <t>Average</t>
  </si>
  <si>
    <t>Weighted Average</t>
  </si>
  <si>
    <t>Median</t>
  </si>
  <si>
    <t>Min</t>
  </si>
  <si>
    <t>Max</t>
  </si>
  <si>
    <t>Small</t>
  </si>
  <si>
    <t>Large</t>
  </si>
  <si>
    <t>FINANCIAL MODELING</t>
  </si>
  <si>
    <t>Optimizing Excel for Financial Modelling</t>
  </si>
  <si>
    <t>Iterative Calculation Settings</t>
  </si>
  <si>
    <t>Basic Financial Modelling Conventions</t>
  </si>
  <si>
    <t>Formatting Standards for financial modelling</t>
  </si>
  <si>
    <t>Basic Forcast Plotting</t>
  </si>
  <si>
    <t>Grouping/Ungrouping Cells</t>
  </si>
  <si>
    <t>Bordering Cells</t>
  </si>
  <si>
    <t>Check Formatting Errors in Financial Model</t>
  </si>
  <si>
    <t>Common Size Statement</t>
  </si>
  <si>
    <t>Partial &amp; Absolute Anchoring</t>
  </si>
  <si>
    <t>Change Analysis Statement</t>
  </si>
  <si>
    <t>Dynamic Titles &amp; Headings</t>
  </si>
  <si>
    <t>Conditional Formatting</t>
  </si>
  <si>
    <t>Time Period Functions (Monthly &amp; Annual)</t>
  </si>
  <si>
    <t>Year Fraction Function</t>
  </si>
  <si>
    <t>Weighted Average Calculations</t>
  </si>
  <si>
    <t>Min &amp; Max Functions</t>
  </si>
  <si>
    <t>Small &amp; large Function</t>
  </si>
  <si>
    <t>Concepts :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</si>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</sst>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A&quot;"/>
    <numFmt numFmtId="165" formatCode="0&quot;E&quot;"/>
    <numFmt numFmtId="166" formatCode="#,##0.0;\(#,##0\)"/>
    <numFmt numFmtId="167" formatCode="#,##0.0;\(\-#,##0.0\)"/>
    <numFmt numFmtId="168" formatCode="0.00000000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</font>
    <font>
      <b/>
      <sz val="11"/>
      <color rgb="FF0000FF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sz val="8"/>
      <name val="Arial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166" fontId="0" fillId="0" borderId="0" xfId="0" applyNumberFormat="1"/>
    <xf numFmtId="166" fontId="4" fillId="0" borderId="0" xfId="0" applyNumberFormat="1" applyFont="1"/>
    <xf numFmtId="166" fontId="5" fillId="0" borderId="0" xfId="0" applyNumberFormat="1" applyFont="1"/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/>
    <xf numFmtId="166" fontId="5" fillId="0" borderId="1" xfId="0" applyNumberFormat="1" applyFont="1" applyBorder="1"/>
    <xf numFmtId="0" fontId="3" fillId="0" borderId="0" xfId="0" applyFont="1"/>
    <xf numFmtId="166" fontId="6" fillId="0" borderId="0" xfId="0" applyNumberFormat="1" applyFont="1"/>
    <xf numFmtId="166" fontId="7" fillId="0" borderId="0" xfId="0" applyNumberFormat="1" applyFont="1"/>
    <xf numFmtId="0" fontId="3" fillId="0" borderId="2" xfId="0" applyFont="1" applyBorder="1"/>
    <xf numFmtId="166" fontId="7" fillId="0" borderId="2" xfId="0" applyNumberFormat="1" applyFont="1" applyBorder="1"/>
    <xf numFmtId="10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5" fillId="0" borderId="0" xfId="0" applyFont="1"/>
    <xf numFmtId="0" fontId="7" fillId="0" borderId="0" xfId="0" applyFont="1"/>
    <xf numFmtId="0" fontId="5" fillId="0" borderId="1" xfId="0" applyFont="1" applyBorder="1"/>
    <xf numFmtId="0" fontId="7" fillId="0" borderId="2" xfId="0" applyFont="1" applyBorder="1"/>
    <xf numFmtId="0" fontId="0" fillId="0" borderId="0" xfId="0" quotePrefix="1"/>
    <xf numFmtId="0" fontId="8" fillId="3" borderId="0" xfId="0" applyFont="1" applyFill="1"/>
    <xf numFmtId="0" fontId="0" fillId="3" borderId="0" xfId="0" applyFill="1"/>
    <xf numFmtId="10" fontId="9" fillId="0" borderId="0" xfId="1" applyNumberFormat="1" applyFont="1"/>
    <xf numFmtId="10" fontId="10" fillId="0" borderId="0" xfId="0" applyNumberFormat="1" applyFont="1"/>
    <xf numFmtId="0" fontId="8" fillId="0" borderId="0" xfId="0" applyFont="1"/>
    <xf numFmtId="167" fontId="11" fillId="0" borderId="0" xfId="0" applyNumberFormat="1" applyFont="1"/>
    <xf numFmtId="167" fontId="9" fillId="0" borderId="0" xfId="0" applyNumberFormat="1" applyFont="1"/>
    <xf numFmtId="167" fontId="9" fillId="0" borderId="1" xfId="0" applyNumberFormat="1" applyFont="1" applyBorder="1"/>
    <xf numFmtId="0" fontId="8" fillId="0" borderId="2" xfId="0" applyFont="1" applyBorder="1"/>
    <xf numFmtId="167" fontId="11" fillId="0" borderId="2" xfId="0" applyNumberFormat="1" applyFont="1" applyBorder="1"/>
    <xf numFmtId="0" fontId="7" fillId="3" borderId="0" xfId="0" applyFont="1" applyFill="1"/>
    <xf numFmtId="0" fontId="3" fillId="3" borderId="0" xfId="0" applyFont="1" applyFill="1"/>
    <xf numFmtId="14" fontId="10" fillId="0" borderId="0" xfId="0" applyNumberFormat="1" applyFont="1"/>
    <xf numFmtId="1" fontId="10" fillId="0" borderId="0" xfId="0" applyNumberFormat="1" applyFont="1"/>
    <xf numFmtId="0" fontId="10" fillId="0" borderId="0" xfId="0" applyFont="1"/>
    <xf numFmtId="14" fontId="0" fillId="0" borderId="0" xfId="0" applyNumberFormat="1"/>
    <xf numFmtId="168" fontId="0" fillId="0" borderId="0" xfId="0" applyNumberFormat="1"/>
    <xf numFmtId="2" fontId="10" fillId="0" borderId="0" xfId="0" applyNumberFormat="1" applyFont="1"/>
    <xf numFmtId="167" fontId="0" fillId="0" borderId="0" xfId="0" applyNumberFormat="1"/>
    <xf numFmtId="167" fontId="8" fillId="0" borderId="1" xfId="0" applyNumberFormat="1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3">
    <dxf>
      <fill>
        <patternFill>
          <bgColor theme="9" tint="0.39994506668294322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B0AA-260D-4DC5-B7AC-BBA7BFD7ABC9}">
  <dimension ref="A3:N104"/>
  <sheetViews>
    <sheetView showGridLines="0" tabSelected="1" topLeftCell="B1" zoomScale="110" zoomScaleNormal="110" workbookViewId="0">
      <pane ySplit="6" topLeftCell="A7" activePane="bottomLeft" state="frozen"/>
      <selection pane="bottomLeft" activeCell="L39" sqref="L39"/>
    </sheetView>
  </sheetViews>
  <sheetFormatPr defaultColWidth="8.88671875" defaultRowHeight="14.4" outlineLevelRow="1" x14ac:dyDescent="0.3"/>
  <cols>
    <col min="1" max="1" width="1.88671875" customWidth="1"/>
    <col min="2" max="2" width="15.77734375" customWidth="1"/>
    <col min="3" max="10" width="12.77734375" customWidth="1"/>
    <col min="11" max="13" width="10.77734375" customWidth="1"/>
  </cols>
  <sheetData>
    <row r="3" spans="1:14" ht="25.05" customHeight="1" x14ac:dyDescent="0.5">
      <c r="B3" s="46" t="s">
        <v>35</v>
      </c>
    </row>
    <row r="5" spans="1:14" ht="19.95" customHeight="1" x14ac:dyDescent="0.35">
      <c r="B5" s="47" t="s">
        <v>18</v>
      </c>
    </row>
    <row r="6" spans="1:14" x14ac:dyDescent="0.3">
      <c r="B6" s="1" t="s">
        <v>10</v>
      </c>
      <c r="C6" s="1"/>
      <c r="D6" s="2">
        <v>2020</v>
      </c>
      <c r="E6" s="2">
        <f>D6+1</f>
        <v>2021</v>
      </c>
      <c r="F6" s="3">
        <f t="shared" ref="F6:J6" si="0">E6+1</f>
        <v>2022</v>
      </c>
      <c r="G6" s="3">
        <f t="shared" si="0"/>
        <v>2023</v>
      </c>
      <c r="H6" s="3">
        <f t="shared" si="0"/>
        <v>2024</v>
      </c>
      <c r="I6" s="3">
        <f t="shared" si="0"/>
        <v>2025</v>
      </c>
      <c r="J6" s="3">
        <f t="shared" si="0"/>
        <v>2026</v>
      </c>
      <c r="N6" s="12" t="s">
        <v>54</v>
      </c>
    </row>
    <row r="7" spans="1:14" x14ac:dyDescent="0.3">
      <c r="B7" s="21"/>
    </row>
    <row r="8" spans="1:14" x14ac:dyDescent="0.3">
      <c r="A8" t="s">
        <v>16</v>
      </c>
      <c r="B8" s="36" t="str">
        <f>"Income Statement"&amp;" - "&amp;B5</f>
        <v>Income Statement - Tata Steels</v>
      </c>
      <c r="C8" s="37"/>
      <c r="D8" s="37"/>
      <c r="E8" s="37"/>
      <c r="F8" s="37"/>
      <c r="G8" s="37"/>
      <c r="H8" s="37"/>
      <c r="I8" s="37"/>
      <c r="J8" s="37"/>
      <c r="M8" s="49" t="s">
        <v>55</v>
      </c>
      <c r="N8" s="48" t="s">
        <v>36</v>
      </c>
    </row>
    <row r="9" spans="1:14" hidden="1" outlineLevel="1" x14ac:dyDescent="0.3">
      <c r="B9" s="22" t="s">
        <v>0</v>
      </c>
      <c r="C9" s="12"/>
      <c r="D9" s="13">
        <v>20000</v>
      </c>
      <c r="E9" s="13">
        <v>22500</v>
      </c>
      <c r="F9" s="14">
        <f>E9*(1+F21)</f>
        <v>24750.000000000004</v>
      </c>
      <c r="G9" s="14">
        <f t="shared" ref="G9:J9" si="1">F9*(1+G21)</f>
        <v>27225.000000000007</v>
      </c>
      <c r="H9" s="14">
        <f t="shared" si="1"/>
        <v>31308.750000000007</v>
      </c>
      <c r="I9" s="14">
        <f t="shared" si="1"/>
        <v>36005.062500000007</v>
      </c>
      <c r="J9" s="14">
        <f t="shared" si="1"/>
        <v>41405.821875000009</v>
      </c>
    </row>
    <row r="10" spans="1:14" hidden="1" outlineLevel="1" x14ac:dyDescent="0.3">
      <c r="B10" s="21" t="s">
        <v>1</v>
      </c>
      <c r="D10" s="5">
        <v>8000</v>
      </c>
      <c r="E10" s="5">
        <v>9000</v>
      </c>
      <c r="F10" s="6">
        <f>F9*F22</f>
        <v>9900.0000000000018</v>
      </c>
      <c r="G10" s="6">
        <f t="shared" ref="G10:J10" si="2">G9*G22</f>
        <v>10890.000000000004</v>
      </c>
      <c r="H10" s="6">
        <f t="shared" si="2"/>
        <v>12523.500000000004</v>
      </c>
      <c r="I10" s="6">
        <f t="shared" si="2"/>
        <v>14402.025000000003</v>
      </c>
      <c r="J10" s="6">
        <f t="shared" si="2"/>
        <v>16562.328750000004</v>
      </c>
    </row>
    <row r="11" spans="1:14" hidden="1" outlineLevel="1" x14ac:dyDescent="0.3">
      <c r="B11" s="23" t="s">
        <v>2</v>
      </c>
      <c r="C11" s="10"/>
      <c r="D11" s="11">
        <f>D9-D10</f>
        <v>12000</v>
      </c>
      <c r="E11" s="11">
        <f>E9-E10</f>
        <v>13500</v>
      </c>
      <c r="F11" s="11">
        <f t="shared" ref="F11:J11" si="3">F9-F10</f>
        <v>14850.000000000002</v>
      </c>
      <c r="G11" s="11">
        <f t="shared" si="3"/>
        <v>16335.000000000004</v>
      </c>
      <c r="H11" s="11">
        <f t="shared" si="3"/>
        <v>18785.250000000004</v>
      </c>
      <c r="I11" s="11">
        <f t="shared" si="3"/>
        <v>21603.037500000006</v>
      </c>
      <c r="J11" s="11">
        <f t="shared" si="3"/>
        <v>24843.493125000005</v>
      </c>
    </row>
    <row r="12" spans="1:14" hidden="1" outlineLevel="1" x14ac:dyDescent="0.3">
      <c r="B12" s="21" t="s">
        <v>3</v>
      </c>
      <c r="D12" s="5">
        <v>2000</v>
      </c>
      <c r="E12" s="5">
        <v>2250</v>
      </c>
      <c r="F12" s="4">
        <f>F23</f>
        <v>2500</v>
      </c>
      <c r="G12" s="4">
        <f t="shared" ref="G12:J12" si="4">G23</f>
        <v>2500</v>
      </c>
      <c r="H12" s="4">
        <f t="shared" si="4"/>
        <v>2500</v>
      </c>
      <c r="I12" s="4">
        <f t="shared" si="4"/>
        <v>2500</v>
      </c>
      <c r="J12" s="4">
        <f t="shared" si="4"/>
        <v>2500</v>
      </c>
    </row>
    <row r="13" spans="1:14" hidden="1" outlineLevel="1" x14ac:dyDescent="0.3">
      <c r="B13" s="23" t="s">
        <v>4</v>
      </c>
      <c r="C13" s="10"/>
      <c r="D13" s="11">
        <f>D11-D12</f>
        <v>10000</v>
      </c>
      <c r="E13" s="11">
        <f>E11-E12</f>
        <v>11250</v>
      </c>
      <c r="F13" s="11">
        <f t="shared" ref="F13:J13" si="5">F11-F12</f>
        <v>12350.000000000002</v>
      </c>
      <c r="G13" s="11">
        <f t="shared" si="5"/>
        <v>13835.000000000004</v>
      </c>
      <c r="H13" s="11">
        <f t="shared" si="5"/>
        <v>16285.250000000004</v>
      </c>
      <c r="I13" s="11">
        <f t="shared" si="5"/>
        <v>19103.037500000006</v>
      </c>
      <c r="J13" s="11">
        <f t="shared" si="5"/>
        <v>22343.493125000005</v>
      </c>
    </row>
    <row r="14" spans="1:14" hidden="1" outlineLevel="1" x14ac:dyDescent="0.3">
      <c r="B14" s="21" t="s">
        <v>5</v>
      </c>
      <c r="D14" s="5">
        <v>800</v>
      </c>
      <c r="E14" s="5">
        <v>900</v>
      </c>
      <c r="F14" s="6">
        <f>F9*F24</f>
        <v>1237.5000000000002</v>
      </c>
      <c r="G14" s="6">
        <f t="shared" ref="G14:J14" si="6">G9*G24</f>
        <v>1361.2500000000005</v>
      </c>
      <c r="H14" s="6">
        <f t="shared" si="6"/>
        <v>1565.4375000000005</v>
      </c>
      <c r="I14" s="6">
        <f t="shared" si="6"/>
        <v>1800.2531250000004</v>
      </c>
      <c r="J14" s="6">
        <f t="shared" si="6"/>
        <v>2070.2910937500005</v>
      </c>
    </row>
    <row r="15" spans="1:14" hidden="1" outlineLevel="1" x14ac:dyDescent="0.3">
      <c r="B15" s="21" t="s">
        <v>6</v>
      </c>
      <c r="D15" s="5">
        <v>200</v>
      </c>
      <c r="E15" s="5">
        <v>225</v>
      </c>
      <c r="F15" s="4">
        <f>F25</f>
        <v>250</v>
      </c>
      <c r="G15" s="4">
        <f t="shared" ref="G15:J15" si="7">G25</f>
        <v>250</v>
      </c>
      <c r="H15" s="4">
        <f t="shared" si="7"/>
        <v>250</v>
      </c>
      <c r="I15" s="4">
        <f t="shared" si="7"/>
        <v>250</v>
      </c>
      <c r="J15" s="4">
        <f t="shared" si="7"/>
        <v>250</v>
      </c>
    </row>
    <row r="16" spans="1:14" hidden="1" outlineLevel="1" x14ac:dyDescent="0.3">
      <c r="B16" s="23" t="s">
        <v>7</v>
      </c>
      <c r="C16" s="10"/>
      <c r="D16" s="11">
        <f>D13-SUM(D14:D15)</f>
        <v>9000</v>
      </c>
      <c r="E16" s="11">
        <f t="shared" ref="E16" si="8">E13-SUM(E14:E15)</f>
        <v>10125</v>
      </c>
      <c r="F16" s="11">
        <f t="shared" ref="F16" si="9">F13-SUM(F14:F15)</f>
        <v>10862.500000000002</v>
      </c>
      <c r="G16" s="11">
        <f t="shared" ref="G16" si="10">G13-SUM(G14:G15)</f>
        <v>12223.750000000004</v>
      </c>
      <c r="H16" s="11">
        <f t="shared" ref="H16" si="11">H13-SUM(H14:H15)</f>
        <v>14469.812500000004</v>
      </c>
      <c r="I16" s="11">
        <f t="shared" ref="I16" si="12">I13-SUM(I14:I15)</f>
        <v>17052.784375000007</v>
      </c>
      <c r="J16" s="11">
        <f t="shared" ref="J16" si="13">J13-SUM(J14:J15)</f>
        <v>20023.202031250003</v>
      </c>
    </row>
    <row r="17" spans="1:14" hidden="1" outlineLevel="1" x14ac:dyDescent="0.3">
      <c r="B17" s="21" t="s">
        <v>8</v>
      </c>
      <c r="D17" s="5">
        <v>2700</v>
      </c>
      <c r="E17" s="5">
        <v>3037.5</v>
      </c>
      <c r="F17" s="6">
        <f>F16*F26</f>
        <v>3258.7500000000005</v>
      </c>
      <c r="G17" s="6">
        <f t="shared" ref="G17:J17" si="14">G16*G26</f>
        <v>3667.1250000000009</v>
      </c>
      <c r="H17" s="6">
        <f t="shared" si="14"/>
        <v>4340.9437500000013</v>
      </c>
      <c r="I17" s="6">
        <f t="shared" si="14"/>
        <v>5115.8353125000021</v>
      </c>
      <c r="J17" s="6">
        <f t="shared" si="14"/>
        <v>6006.9606093750008</v>
      </c>
    </row>
    <row r="18" spans="1:14" ht="15" hidden="1" outlineLevel="1" thickBot="1" x14ac:dyDescent="0.35">
      <c r="B18" s="24" t="s">
        <v>9</v>
      </c>
      <c r="C18" s="15"/>
      <c r="D18" s="16">
        <f>D16-D17</f>
        <v>6300</v>
      </c>
      <c r="E18" s="16">
        <f>E16-E17</f>
        <v>7087.5</v>
      </c>
      <c r="F18" s="16">
        <f t="shared" ref="F18:J18" si="15">F16-F17</f>
        <v>7603.7500000000018</v>
      </c>
      <c r="G18" s="16">
        <f t="shared" si="15"/>
        <v>8556.6250000000036</v>
      </c>
      <c r="H18" s="16">
        <f t="shared" si="15"/>
        <v>10128.868750000001</v>
      </c>
      <c r="I18" s="16">
        <f t="shared" si="15"/>
        <v>11936.949062500003</v>
      </c>
      <c r="J18" s="16">
        <f t="shared" si="15"/>
        <v>14016.241421875002</v>
      </c>
    </row>
    <row r="19" spans="1:14" collapsed="1" x14ac:dyDescent="0.3">
      <c r="B19" s="21"/>
      <c r="M19" s="49" t="s">
        <v>55</v>
      </c>
      <c r="N19" s="48" t="s">
        <v>37</v>
      </c>
    </row>
    <row r="20" spans="1:14" x14ac:dyDescent="0.3">
      <c r="A20" t="s">
        <v>16</v>
      </c>
      <c r="B20" s="36" t="str">
        <f>"Assumptions Drivers"&amp;" - "&amp;B5</f>
        <v>Assumptions Drivers - Tata Steels</v>
      </c>
      <c r="C20" s="37"/>
      <c r="D20" s="37"/>
      <c r="E20" s="37"/>
      <c r="F20" s="37"/>
      <c r="G20" s="37"/>
      <c r="H20" s="37"/>
      <c r="I20" s="37"/>
      <c r="J20" s="37"/>
      <c r="M20" s="49" t="s">
        <v>55</v>
      </c>
      <c r="N20" s="48" t="s">
        <v>38</v>
      </c>
    </row>
    <row r="21" spans="1:14" hidden="1" outlineLevel="1" x14ac:dyDescent="0.3">
      <c r="B21" s="21" t="s">
        <v>11</v>
      </c>
      <c r="D21" s="18" t="s">
        <v>15</v>
      </c>
      <c r="E21" s="8">
        <f>E9/D9-1</f>
        <v>0.125</v>
      </c>
      <c r="F21" s="17">
        <v>0.1</v>
      </c>
      <c r="G21" s="9">
        <f>F21</f>
        <v>0.1</v>
      </c>
      <c r="H21" s="19">
        <v>0.15</v>
      </c>
      <c r="I21" s="9">
        <f t="shared" ref="I21:J21" si="16">H21</f>
        <v>0.15</v>
      </c>
      <c r="J21" s="9">
        <f t="shared" si="16"/>
        <v>0.15</v>
      </c>
      <c r="M21" s="49" t="s">
        <v>55</v>
      </c>
      <c r="N21" s="21"/>
    </row>
    <row r="22" spans="1:14" hidden="1" outlineLevel="1" x14ac:dyDescent="0.3">
      <c r="B22" s="21" t="s">
        <v>12</v>
      </c>
      <c r="D22" s="8">
        <f>D10/D9</f>
        <v>0.4</v>
      </c>
      <c r="E22" s="8">
        <f>E10/E9</f>
        <v>0.4</v>
      </c>
      <c r="F22" s="17">
        <v>0.4</v>
      </c>
      <c r="G22" s="9">
        <f t="shared" ref="G22:J22" si="17">F22</f>
        <v>0.4</v>
      </c>
      <c r="H22" s="20">
        <f t="shared" si="17"/>
        <v>0.4</v>
      </c>
      <c r="I22" s="9">
        <f t="shared" si="17"/>
        <v>0.4</v>
      </c>
      <c r="J22" s="9">
        <f t="shared" si="17"/>
        <v>0.4</v>
      </c>
      <c r="M22" s="49" t="s">
        <v>55</v>
      </c>
      <c r="N22" s="21"/>
    </row>
    <row r="23" spans="1:14" hidden="1" outlineLevel="1" x14ac:dyDescent="0.3">
      <c r="B23" s="21" t="s">
        <v>13</v>
      </c>
      <c r="D23" s="6">
        <f>D12</f>
        <v>2000</v>
      </c>
      <c r="E23" s="6">
        <f>E12</f>
        <v>2250</v>
      </c>
      <c r="F23" s="5">
        <v>2500</v>
      </c>
      <c r="G23" s="6">
        <f>F23</f>
        <v>2500</v>
      </c>
      <c r="H23" s="6">
        <f t="shared" ref="H23:J23" si="18">G23</f>
        <v>2500</v>
      </c>
      <c r="I23" s="6">
        <f t="shared" si="18"/>
        <v>2500</v>
      </c>
      <c r="J23" s="6">
        <f t="shared" si="18"/>
        <v>2500</v>
      </c>
      <c r="M23" s="49" t="s">
        <v>55</v>
      </c>
      <c r="N23" s="21"/>
    </row>
    <row r="24" spans="1:14" hidden="1" outlineLevel="1" x14ac:dyDescent="0.3">
      <c r="B24" s="21" t="s">
        <v>14</v>
      </c>
      <c r="D24" s="8">
        <f>D14/D9</f>
        <v>0.04</v>
      </c>
      <c r="E24" s="8">
        <f t="shared" ref="E24" si="19">E14/E9</f>
        <v>0.04</v>
      </c>
      <c r="F24" s="17">
        <v>0.05</v>
      </c>
      <c r="G24" s="9">
        <f t="shared" ref="G24:J24" si="20">F24</f>
        <v>0.05</v>
      </c>
      <c r="H24" s="9">
        <f t="shared" si="20"/>
        <v>0.05</v>
      </c>
      <c r="I24" s="9">
        <f t="shared" si="20"/>
        <v>0.05</v>
      </c>
      <c r="J24" s="9">
        <f t="shared" si="20"/>
        <v>0.05</v>
      </c>
      <c r="M24" s="49" t="s">
        <v>55</v>
      </c>
      <c r="N24" s="21"/>
    </row>
    <row r="25" spans="1:14" hidden="1" outlineLevel="1" x14ac:dyDescent="0.3">
      <c r="B25" s="21" t="s">
        <v>6</v>
      </c>
      <c r="D25" s="6">
        <f>D15</f>
        <v>200</v>
      </c>
      <c r="E25" s="6">
        <f t="shared" ref="E25" si="21">E15</f>
        <v>225</v>
      </c>
      <c r="F25" s="5">
        <v>250</v>
      </c>
      <c r="G25" s="6">
        <f>F25</f>
        <v>250</v>
      </c>
      <c r="H25" s="6">
        <f t="shared" ref="H25:J25" si="22">G25</f>
        <v>250</v>
      </c>
      <c r="I25" s="6">
        <f t="shared" si="22"/>
        <v>250</v>
      </c>
      <c r="J25" s="6">
        <f t="shared" si="22"/>
        <v>250</v>
      </c>
      <c r="M25" s="49" t="s">
        <v>55</v>
      </c>
      <c r="N25" s="21"/>
    </row>
    <row r="26" spans="1:14" hidden="1" outlineLevel="1" x14ac:dyDescent="0.3">
      <c r="B26" s="21" t="s">
        <v>8</v>
      </c>
      <c r="D26" s="17">
        <v>0.3</v>
      </c>
      <c r="E26" s="17">
        <v>0.3</v>
      </c>
      <c r="F26" s="17">
        <v>0.3</v>
      </c>
      <c r="G26" s="9">
        <f t="shared" ref="G26:J26" si="23">F26</f>
        <v>0.3</v>
      </c>
      <c r="H26" s="9">
        <f t="shared" si="23"/>
        <v>0.3</v>
      </c>
      <c r="I26" s="9">
        <f t="shared" si="23"/>
        <v>0.3</v>
      </c>
      <c r="J26" s="9">
        <f t="shared" si="23"/>
        <v>0.3</v>
      </c>
      <c r="M26" s="49" t="s">
        <v>55</v>
      </c>
      <c r="N26" s="21"/>
    </row>
    <row r="27" spans="1:14" collapsed="1" x14ac:dyDescent="0.3">
      <c r="D27" s="7"/>
      <c r="E27" s="7"/>
      <c r="F27" s="7"/>
      <c r="G27" s="7"/>
      <c r="H27" s="7"/>
      <c r="I27" s="7"/>
      <c r="J27" s="7"/>
      <c r="M27" s="49" t="s">
        <v>55</v>
      </c>
      <c r="N27" s="48" t="s">
        <v>39</v>
      </c>
    </row>
    <row r="28" spans="1:14" x14ac:dyDescent="0.3">
      <c r="A28" t="s">
        <v>16</v>
      </c>
      <c r="B28" s="26" t="str">
        <f>"Common Size Statement"&amp; " - "&amp;B5</f>
        <v>Common Size Statement - Tata Steels</v>
      </c>
      <c r="C28" s="27"/>
      <c r="D28" s="27"/>
      <c r="E28" s="27"/>
      <c r="F28" s="27"/>
      <c r="G28" s="27"/>
      <c r="H28" s="27"/>
      <c r="I28" s="27"/>
      <c r="J28" s="27"/>
      <c r="M28" s="49" t="s">
        <v>55</v>
      </c>
      <c r="N28" s="48" t="s">
        <v>40</v>
      </c>
    </row>
    <row r="29" spans="1:14" hidden="1" outlineLevel="1" x14ac:dyDescent="0.3">
      <c r="B29" t="s">
        <v>0</v>
      </c>
      <c r="D29" s="28">
        <f>D9/D$13</f>
        <v>2</v>
      </c>
      <c r="E29" s="28">
        <f>E9/E$13</f>
        <v>2</v>
      </c>
      <c r="F29" s="28">
        <f>F9/F$13</f>
        <v>2.0040485829959516</v>
      </c>
      <c r="G29" s="28">
        <f>G9/G$13</f>
        <v>1.9678352005782436</v>
      </c>
      <c r="H29" s="28">
        <f>H9/H$13</f>
        <v>1.9225219140019343</v>
      </c>
      <c r="I29" s="28">
        <f>I9/I$13</f>
        <v>1.8847820667262993</v>
      </c>
      <c r="J29" s="28">
        <f>J9/J$13</f>
        <v>1.8531489970416164</v>
      </c>
      <c r="M29" s="49" t="s">
        <v>55</v>
      </c>
      <c r="N29" s="21"/>
    </row>
    <row r="30" spans="1:14" hidden="1" outlineLevel="1" x14ac:dyDescent="0.3">
      <c r="B30" t="s">
        <v>1</v>
      </c>
      <c r="D30" s="28">
        <f>D10/D$13</f>
        <v>0.8</v>
      </c>
      <c r="E30" s="28">
        <f>E10/E$13</f>
        <v>0.8</v>
      </c>
      <c r="F30" s="28">
        <f>F10/F$13</f>
        <v>0.80161943319838058</v>
      </c>
      <c r="G30" s="28">
        <f>G10/G$13</f>
        <v>0.78713408023129749</v>
      </c>
      <c r="H30" s="28">
        <f>H10/H$13</f>
        <v>0.7690087656007738</v>
      </c>
      <c r="I30" s="28">
        <f>I10/I$13</f>
        <v>0.75391282669051973</v>
      </c>
      <c r="J30" s="28">
        <f>J10/J$13</f>
        <v>0.7412595988166466</v>
      </c>
      <c r="M30" s="49" t="s">
        <v>55</v>
      </c>
      <c r="N30" s="21"/>
    </row>
    <row r="31" spans="1:14" hidden="1" outlineLevel="1" x14ac:dyDescent="0.3">
      <c r="B31" t="s">
        <v>2</v>
      </c>
      <c r="D31" s="28">
        <f>D11/D$13</f>
        <v>1.2</v>
      </c>
      <c r="E31" s="28">
        <f>E11/E$13</f>
        <v>1.2</v>
      </c>
      <c r="F31" s="28">
        <f>F11/F$13</f>
        <v>1.2024291497975708</v>
      </c>
      <c r="G31" s="28">
        <f>G11/G$13</f>
        <v>1.1807011203469462</v>
      </c>
      <c r="H31" s="28">
        <f>H11/H$13</f>
        <v>1.1535131484011605</v>
      </c>
      <c r="I31" s="28">
        <f>I11/I$13</f>
        <v>1.1308692400357796</v>
      </c>
      <c r="J31" s="28">
        <f>J11/J$13</f>
        <v>1.1118893982249698</v>
      </c>
      <c r="M31" s="49" t="s">
        <v>55</v>
      </c>
      <c r="N31" s="21"/>
    </row>
    <row r="32" spans="1:14" hidden="1" outlineLevel="1" x14ac:dyDescent="0.3">
      <c r="B32" t="s">
        <v>17</v>
      </c>
      <c r="D32" s="28">
        <f>D12/D$13</f>
        <v>0.2</v>
      </c>
      <c r="E32" s="28">
        <f>E12/E$13</f>
        <v>0.2</v>
      </c>
      <c r="F32" s="28">
        <f>F12/F$13</f>
        <v>0.20242914979757082</v>
      </c>
      <c r="G32" s="28">
        <f>G12/G$13</f>
        <v>0.1807011203469461</v>
      </c>
      <c r="H32" s="28">
        <f>H12/H$13</f>
        <v>0.15351314840116054</v>
      </c>
      <c r="I32" s="28">
        <f>I12/I$13</f>
        <v>0.1308692400357796</v>
      </c>
      <c r="J32" s="28">
        <f>J12/J$13</f>
        <v>0.11188939822496978</v>
      </c>
      <c r="M32" s="49" t="s">
        <v>55</v>
      </c>
      <c r="N32" s="21"/>
    </row>
    <row r="33" spans="1:14" hidden="1" outlineLevel="1" x14ac:dyDescent="0.3">
      <c r="B33" t="s">
        <v>4</v>
      </c>
      <c r="D33" s="28">
        <f>D13/D$13</f>
        <v>1</v>
      </c>
      <c r="E33" s="28">
        <f>E13/E$13</f>
        <v>1</v>
      </c>
      <c r="F33" s="28">
        <f>F13/F$13</f>
        <v>1</v>
      </c>
      <c r="G33" s="28">
        <f>G13/G$13</f>
        <v>1</v>
      </c>
      <c r="H33" s="28">
        <f>H13/H$13</f>
        <v>1</v>
      </c>
      <c r="I33" s="28">
        <f>I13/I$13</f>
        <v>1</v>
      </c>
      <c r="J33" s="28">
        <f>J13/J$13</f>
        <v>1</v>
      </c>
      <c r="M33" s="49" t="s">
        <v>55</v>
      </c>
      <c r="N33" s="21"/>
    </row>
    <row r="34" spans="1:14" s="12" customFormat="1" hidden="1" outlineLevel="1" x14ac:dyDescent="0.3">
      <c r="A34"/>
      <c r="B34" t="s">
        <v>5</v>
      </c>
      <c r="C34"/>
      <c r="D34" s="28">
        <f>D14/D$13</f>
        <v>0.08</v>
      </c>
      <c r="E34" s="28">
        <f>E14/E$13</f>
        <v>0.08</v>
      </c>
      <c r="F34" s="28">
        <f>F14/F$13</f>
        <v>0.10020242914979757</v>
      </c>
      <c r="G34" s="28">
        <f>G14/G$13</f>
        <v>9.8391760028912187E-2</v>
      </c>
      <c r="H34" s="28">
        <f>H14/H$13</f>
        <v>9.6126095700096725E-2</v>
      </c>
      <c r="I34" s="28">
        <f>I14/I$13</f>
        <v>9.4239103336314967E-2</v>
      </c>
      <c r="J34" s="28">
        <f>J14/J$13</f>
        <v>9.2657449852080825E-2</v>
      </c>
      <c r="M34" s="49" t="s">
        <v>55</v>
      </c>
      <c r="N34" s="22"/>
    </row>
    <row r="35" spans="1:14" hidden="1" outlineLevel="1" x14ac:dyDescent="0.3">
      <c r="B35" t="s">
        <v>6</v>
      </c>
      <c r="D35" s="28">
        <f>D15/D$13</f>
        <v>0.02</v>
      </c>
      <c r="E35" s="28">
        <f>E15/E$13</f>
        <v>0.02</v>
      </c>
      <c r="F35" s="28">
        <f>F15/F$13</f>
        <v>2.0242914979757082E-2</v>
      </c>
      <c r="G35" s="28">
        <f>G15/G$13</f>
        <v>1.8070112034694611E-2</v>
      </c>
      <c r="H35" s="28">
        <f>H15/H$13</f>
        <v>1.5351314840116053E-2</v>
      </c>
      <c r="I35" s="28">
        <f>I15/I$13</f>
        <v>1.3086924003577961E-2</v>
      </c>
      <c r="J35" s="28">
        <f>J15/J$13</f>
        <v>1.1188939822496979E-2</v>
      </c>
      <c r="M35" s="49" t="s">
        <v>55</v>
      </c>
      <c r="N35" s="21"/>
    </row>
    <row r="36" spans="1:14" hidden="1" outlineLevel="1" x14ac:dyDescent="0.3">
      <c r="A36" s="12"/>
      <c r="B36" t="s">
        <v>7</v>
      </c>
      <c r="D36" s="28">
        <f>D16/D$13</f>
        <v>0.9</v>
      </c>
      <c r="E36" s="28">
        <f>E16/E$13</f>
        <v>0.9</v>
      </c>
      <c r="F36" s="28">
        <f>F16/F$13</f>
        <v>0.87955465587044535</v>
      </c>
      <c r="G36" s="28">
        <f>G16/G$13</f>
        <v>0.88353812793639319</v>
      </c>
      <c r="H36" s="28">
        <f>H16/H$13</f>
        <v>0.88852258945978724</v>
      </c>
      <c r="I36" s="28">
        <f>I16/I$13</f>
        <v>0.89267397266010717</v>
      </c>
      <c r="J36" s="28">
        <f>J16/J$13</f>
        <v>0.89615361032542218</v>
      </c>
      <c r="M36" s="49" t="s">
        <v>55</v>
      </c>
      <c r="N36" s="21"/>
    </row>
    <row r="37" spans="1:14" hidden="1" outlineLevel="1" x14ac:dyDescent="0.3">
      <c r="B37" t="s">
        <v>8</v>
      </c>
      <c r="D37" s="28">
        <f>D17/D$13</f>
        <v>0.27</v>
      </c>
      <c r="E37" s="28">
        <f>E17/E$13</f>
        <v>0.27</v>
      </c>
      <c r="F37" s="28">
        <f>F17/F$13</f>
        <v>0.2638663967611336</v>
      </c>
      <c r="G37" s="28">
        <f>G17/G$13</f>
        <v>0.26506143838091795</v>
      </c>
      <c r="H37" s="28">
        <f>H17/H$13</f>
        <v>0.26655677683793616</v>
      </c>
      <c r="I37" s="28">
        <f>I17/I$13</f>
        <v>0.26780219179803216</v>
      </c>
      <c r="J37" s="28">
        <f>J17/J$13</f>
        <v>0.26884608309762664</v>
      </c>
      <c r="M37" s="49" t="s">
        <v>55</v>
      </c>
      <c r="N37" s="21"/>
    </row>
    <row r="38" spans="1:14" hidden="1" outlineLevel="1" x14ac:dyDescent="0.3">
      <c r="B38" t="s">
        <v>9</v>
      </c>
      <c r="D38" s="28">
        <f>D18/D$13</f>
        <v>0.63</v>
      </c>
      <c r="E38" s="28">
        <f>E18/E$13</f>
        <v>0.63</v>
      </c>
      <c r="F38" s="28">
        <f>F18/F$13</f>
        <v>0.6156882591093118</v>
      </c>
      <c r="G38" s="28">
        <f>G18/G$13</f>
        <v>0.6184766895554753</v>
      </c>
      <c r="H38" s="28">
        <f>H18/H$13</f>
        <v>0.62196581262185102</v>
      </c>
      <c r="I38" s="28">
        <f>I18/I$13</f>
        <v>0.62487178086207495</v>
      </c>
      <c r="J38" s="28">
        <f>J18/J$13</f>
        <v>0.62730752722779548</v>
      </c>
      <c r="M38" s="49" t="s">
        <v>55</v>
      </c>
      <c r="N38" s="21"/>
    </row>
    <row r="39" spans="1:14" collapsed="1" x14ac:dyDescent="0.3">
      <c r="M39" s="49" t="s">
        <v>55</v>
      </c>
      <c r="N39" s="48" t="s">
        <v>41</v>
      </c>
    </row>
    <row r="40" spans="1:14" x14ac:dyDescent="0.3">
      <c r="A40" t="s">
        <v>16</v>
      </c>
      <c r="B40" s="26" t="str">
        <f>"Change Analysis Statement"&amp;" - "&amp;B5</f>
        <v>Change Analysis Statement - Tata Steels</v>
      </c>
      <c r="C40" s="27"/>
      <c r="D40" s="27"/>
      <c r="E40" s="27"/>
      <c r="F40" s="27"/>
      <c r="G40" s="27"/>
      <c r="H40" s="27"/>
      <c r="I40" s="27"/>
      <c r="J40" s="27"/>
      <c r="M40" s="49" t="s">
        <v>55</v>
      </c>
      <c r="N40" s="48" t="s">
        <v>42</v>
      </c>
    </row>
    <row r="41" spans="1:14" hidden="1" outlineLevel="1" x14ac:dyDescent="0.3">
      <c r="C41" s="29">
        <v>0.1</v>
      </c>
      <c r="M41" s="49" t="s">
        <v>55</v>
      </c>
      <c r="N41" s="21"/>
    </row>
    <row r="42" spans="1:14" hidden="1" outlineLevel="1" x14ac:dyDescent="0.3">
      <c r="B42" s="30" t="s">
        <v>0</v>
      </c>
      <c r="C42" s="30"/>
      <c r="D42" s="31">
        <f>D9*(1+$C$45)</f>
        <v>20000</v>
      </c>
      <c r="E42" s="31">
        <f>E9*(1+$C$45)</f>
        <v>22500</v>
      </c>
      <c r="F42" s="31">
        <f>F9*(1+$C$45)</f>
        <v>24750.000000000004</v>
      </c>
      <c r="G42" s="31">
        <f>G9*(1+$C$45)</f>
        <v>27225.000000000007</v>
      </c>
      <c r="H42" s="31">
        <f>H9*(1+$C$45)</f>
        <v>31308.750000000007</v>
      </c>
      <c r="I42" s="31">
        <f>I9*(1+$C$45)</f>
        <v>36005.062500000007</v>
      </c>
      <c r="J42" s="31">
        <f>J9*(1+$C$45)</f>
        <v>41405.821875000009</v>
      </c>
      <c r="M42" s="49" t="s">
        <v>55</v>
      </c>
      <c r="N42" s="21"/>
    </row>
    <row r="43" spans="1:14" hidden="1" outlineLevel="1" x14ac:dyDescent="0.3">
      <c r="B43" t="s">
        <v>1</v>
      </c>
      <c r="D43" s="32">
        <f>D10*(1+$C$45)</f>
        <v>8000</v>
      </c>
      <c r="E43" s="32">
        <f>E10*(1+$C$45)</f>
        <v>9000</v>
      </c>
      <c r="F43" s="32">
        <f>F10*(1+$C$45)</f>
        <v>9900.0000000000018</v>
      </c>
      <c r="G43" s="32">
        <f>G10*(1+$C$45)</f>
        <v>10890.000000000004</v>
      </c>
      <c r="H43" s="32">
        <f>H10*(1+$C$45)</f>
        <v>12523.500000000004</v>
      </c>
      <c r="I43" s="32">
        <f>I10*(1+$C$45)</f>
        <v>14402.025000000003</v>
      </c>
      <c r="J43" s="32">
        <f>J10*(1+$C$45)</f>
        <v>16562.328750000004</v>
      </c>
      <c r="M43" s="49" t="s">
        <v>55</v>
      </c>
      <c r="N43" s="21"/>
    </row>
    <row r="44" spans="1:14" hidden="1" outlineLevel="1" x14ac:dyDescent="0.3">
      <c r="B44" s="10" t="s">
        <v>2</v>
      </c>
      <c r="C44" s="10"/>
      <c r="D44" s="33">
        <f>D11*(1+$C$45)</f>
        <v>12000</v>
      </c>
      <c r="E44" s="33">
        <f>E11*(1+$C$45)</f>
        <v>13500</v>
      </c>
      <c r="F44" s="33">
        <f>F11*(1+$C$45)</f>
        <v>14850.000000000002</v>
      </c>
      <c r="G44" s="33">
        <f>G11*(1+$C$45)</f>
        <v>16335.000000000004</v>
      </c>
      <c r="H44" s="33">
        <f>H11*(1+$C$45)</f>
        <v>18785.250000000004</v>
      </c>
      <c r="I44" s="33">
        <f>I11*(1+$C$45)</f>
        <v>21603.037500000006</v>
      </c>
      <c r="J44" s="33">
        <f>J11*(1+$C$45)</f>
        <v>24843.493125000005</v>
      </c>
      <c r="M44" s="49" t="s">
        <v>55</v>
      </c>
      <c r="N44" s="21"/>
    </row>
    <row r="45" spans="1:14" hidden="1" outlineLevel="1" x14ac:dyDescent="0.3">
      <c r="B45" t="s">
        <v>17</v>
      </c>
      <c r="D45" s="32">
        <f>D12*(1+$C$45)</f>
        <v>2000</v>
      </c>
      <c r="E45" s="32">
        <f>E12*(1+$C$45)</f>
        <v>2250</v>
      </c>
      <c r="F45" s="32">
        <f>F12*(1+$C$45)</f>
        <v>2500</v>
      </c>
      <c r="G45" s="32">
        <f>G12*(1+$C$45)</f>
        <v>2500</v>
      </c>
      <c r="H45" s="32">
        <f>H12*(1+$C$45)</f>
        <v>2500</v>
      </c>
      <c r="I45" s="32">
        <f>I12*(1+$C$45)</f>
        <v>2500</v>
      </c>
      <c r="J45" s="32">
        <f>J12*(1+$C$45)</f>
        <v>2500</v>
      </c>
      <c r="M45" s="49" t="s">
        <v>55</v>
      </c>
      <c r="N45" s="21"/>
    </row>
    <row r="46" spans="1:14" hidden="1" outlineLevel="1" x14ac:dyDescent="0.3">
      <c r="B46" s="10" t="s">
        <v>4</v>
      </c>
      <c r="C46" s="10"/>
      <c r="D46" s="33">
        <f>D13*(1+$C$45)</f>
        <v>10000</v>
      </c>
      <c r="E46" s="33">
        <f>E13*(1+$C$45)</f>
        <v>11250</v>
      </c>
      <c r="F46" s="33">
        <f>F13*(1+$C$45)</f>
        <v>12350.000000000002</v>
      </c>
      <c r="G46" s="33">
        <f>G13*(1+$C$45)</f>
        <v>13835.000000000004</v>
      </c>
      <c r="H46" s="33">
        <f>H13*(1+$C$45)</f>
        <v>16285.250000000004</v>
      </c>
      <c r="I46" s="33">
        <f>I13*(1+$C$45)</f>
        <v>19103.037500000006</v>
      </c>
      <c r="J46" s="33">
        <f>J13*(1+$C$45)</f>
        <v>22343.493125000005</v>
      </c>
      <c r="M46" s="49" t="s">
        <v>55</v>
      </c>
      <c r="N46" s="21"/>
    </row>
    <row r="47" spans="1:14" hidden="1" outlineLevel="1" x14ac:dyDescent="0.3">
      <c r="B47" t="s">
        <v>5</v>
      </c>
      <c r="D47" s="32">
        <f>D14*(1+$C$45)</f>
        <v>800</v>
      </c>
      <c r="E47" s="32">
        <f>E14*(1+$C$45)</f>
        <v>900</v>
      </c>
      <c r="F47" s="32">
        <f>F14*(1+$C$45)</f>
        <v>1237.5000000000002</v>
      </c>
      <c r="G47" s="32">
        <f>G14*(1+$C$45)</f>
        <v>1361.2500000000005</v>
      </c>
      <c r="H47" s="32">
        <f>H14*(1+$C$45)</f>
        <v>1565.4375000000005</v>
      </c>
      <c r="I47" s="32">
        <f>I14*(1+$C$45)</f>
        <v>1800.2531250000004</v>
      </c>
      <c r="J47" s="32">
        <f>J14*(1+$C$45)</f>
        <v>2070.2910937500005</v>
      </c>
      <c r="M47" s="49" t="s">
        <v>55</v>
      </c>
      <c r="N47" s="21"/>
    </row>
    <row r="48" spans="1:14" hidden="1" outlineLevel="1" x14ac:dyDescent="0.3">
      <c r="B48" t="s">
        <v>6</v>
      </c>
      <c r="D48" s="32">
        <f>D15*(1+$C$45)</f>
        <v>200</v>
      </c>
      <c r="E48" s="32">
        <f>E15*(1+$C$45)</f>
        <v>225</v>
      </c>
      <c r="F48" s="32">
        <f>F15*(1+$C$45)</f>
        <v>250</v>
      </c>
      <c r="G48" s="32">
        <f>G15*(1+$C$45)</f>
        <v>250</v>
      </c>
      <c r="H48" s="32">
        <f>H15*(1+$C$45)</f>
        <v>250</v>
      </c>
      <c r="I48" s="32">
        <f>I15*(1+$C$45)</f>
        <v>250</v>
      </c>
      <c r="J48" s="32">
        <f>J15*(1+$C$45)</f>
        <v>250</v>
      </c>
      <c r="M48" s="49" t="s">
        <v>55</v>
      </c>
      <c r="N48" s="21"/>
    </row>
    <row r="49" spans="1:14" hidden="1" outlineLevel="1" x14ac:dyDescent="0.3">
      <c r="B49" s="10" t="s">
        <v>7</v>
      </c>
      <c r="C49" s="10"/>
      <c r="D49" s="33">
        <f>D16*(1+$C$45)</f>
        <v>9000</v>
      </c>
      <c r="E49" s="33">
        <f>E16*(1+$C$45)</f>
        <v>10125</v>
      </c>
      <c r="F49" s="33">
        <f>F16*(1+$C$45)</f>
        <v>10862.500000000002</v>
      </c>
      <c r="G49" s="33">
        <f>G16*(1+$C$45)</f>
        <v>12223.750000000004</v>
      </c>
      <c r="H49" s="33">
        <f>H16*(1+$C$45)</f>
        <v>14469.812500000004</v>
      </c>
      <c r="I49" s="33">
        <f>I16*(1+$C$45)</f>
        <v>17052.784375000007</v>
      </c>
      <c r="J49" s="33">
        <f>J16*(1+$C$45)</f>
        <v>20023.202031250003</v>
      </c>
      <c r="M49" s="49" t="s">
        <v>55</v>
      </c>
      <c r="N49" s="21"/>
    </row>
    <row r="50" spans="1:14" hidden="1" outlineLevel="1" x14ac:dyDescent="0.3">
      <c r="B50" t="s">
        <v>8</v>
      </c>
      <c r="D50" s="32">
        <f>D17*(1+$C$45)</f>
        <v>2700</v>
      </c>
      <c r="E50" s="32">
        <f>E17*(1+$C$45)</f>
        <v>3037.5</v>
      </c>
      <c r="F50" s="32">
        <f>F17*(1+$C$45)</f>
        <v>3258.7500000000005</v>
      </c>
      <c r="G50" s="32">
        <f>G17*(1+$C$45)</f>
        <v>3667.1250000000009</v>
      </c>
      <c r="H50" s="32">
        <f>H17*(1+$C$45)</f>
        <v>4340.9437500000013</v>
      </c>
      <c r="I50" s="32">
        <f>I17*(1+$C$45)</f>
        <v>5115.8353125000021</v>
      </c>
      <c r="J50" s="32">
        <f>J17*(1+$C$45)</f>
        <v>6006.9606093750008</v>
      </c>
      <c r="M50" s="49" t="s">
        <v>55</v>
      </c>
      <c r="N50" s="21"/>
    </row>
    <row r="51" spans="1:14" ht="15" hidden="1" outlineLevel="1" thickBot="1" x14ac:dyDescent="0.35">
      <c r="B51" s="34" t="s">
        <v>9</v>
      </c>
      <c r="C51" s="34"/>
      <c r="D51" s="35">
        <f>D18*(1+$C$45)</f>
        <v>6300</v>
      </c>
      <c r="E51" s="35">
        <f>E18*(1+$C$45)</f>
        <v>7087.5</v>
      </c>
      <c r="F51" s="35">
        <f>F18*(1+$C$45)</f>
        <v>7603.7500000000018</v>
      </c>
      <c r="G51" s="35">
        <f>G18*(1+$C$45)</f>
        <v>8556.6250000000036</v>
      </c>
      <c r="H51" s="35">
        <f>H18*(1+$C$45)</f>
        <v>10128.868750000001</v>
      </c>
      <c r="I51" s="35">
        <f>I18*(1+$C$45)</f>
        <v>11936.949062500003</v>
      </c>
      <c r="J51" s="35">
        <f>J18*(1+$C$45)</f>
        <v>14016.241421875002</v>
      </c>
      <c r="M51" s="49" t="s">
        <v>55</v>
      </c>
      <c r="N51" s="21"/>
    </row>
    <row r="52" spans="1:14" collapsed="1" x14ac:dyDescent="0.3">
      <c r="M52" s="49" t="s">
        <v>55</v>
      </c>
      <c r="N52" s="48" t="s">
        <v>43</v>
      </c>
    </row>
    <row r="53" spans="1:14" x14ac:dyDescent="0.3">
      <c r="A53" t="s">
        <v>16</v>
      </c>
      <c r="B53" s="37" t="str">
        <f>"Functions"&amp;" - "&amp;B5</f>
        <v>Functions - Tata Steels</v>
      </c>
      <c r="C53" s="27"/>
      <c r="D53" s="27"/>
      <c r="E53" s="27"/>
      <c r="F53" s="27"/>
      <c r="G53" s="27"/>
      <c r="H53" s="27"/>
      <c r="I53" s="27"/>
      <c r="J53" s="27"/>
      <c r="M53" s="49" t="s">
        <v>55</v>
      </c>
      <c r="N53" s="48" t="s">
        <v>44</v>
      </c>
    </row>
    <row r="54" spans="1:14" hidden="1" outlineLevel="1" x14ac:dyDescent="0.3">
      <c r="B54" s="30" t="s">
        <v>19</v>
      </c>
      <c r="C54" s="38">
        <v>44788</v>
      </c>
      <c r="D54" s="39">
        <v>0</v>
      </c>
      <c r="E54" s="40">
        <v>1</v>
      </c>
      <c r="F54" s="40">
        <v>2</v>
      </c>
      <c r="G54" s="40">
        <v>3</v>
      </c>
      <c r="H54" s="40">
        <v>4</v>
      </c>
      <c r="I54" s="40">
        <v>5</v>
      </c>
      <c r="J54" s="40">
        <v>6</v>
      </c>
      <c r="M54" s="49" t="s">
        <v>55</v>
      </c>
      <c r="N54" s="21"/>
    </row>
    <row r="55" spans="1:14" hidden="1" outlineLevel="1" x14ac:dyDescent="0.3">
      <c r="B55" t="s">
        <v>20</v>
      </c>
      <c r="D55" s="41">
        <f>EOMONTH($C$54,D54)</f>
        <v>44804</v>
      </c>
      <c r="E55" s="41">
        <f>EOMONTH($C$54,E54)</f>
        <v>44834</v>
      </c>
      <c r="F55" s="41">
        <f>EOMONTH($C$54,F54)</f>
        <v>44865</v>
      </c>
      <c r="G55" s="41">
        <f>EOMONTH($C$54,G54)</f>
        <v>44895</v>
      </c>
      <c r="H55" s="41">
        <f>EOMONTH($C$54,H54)</f>
        <v>44926</v>
      </c>
      <c r="I55" s="41">
        <f>EOMONTH($C$54,I54)</f>
        <v>44957</v>
      </c>
      <c r="J55" s="41">
        <f>EOMONTH($C$54,J54)</f>
        <v>44985</v>
      </c>
      <c r="M55" s="49" t="s">
        <v>55</v>
      </c>
      <c r="N55" s="21"/>
    </row>
    <row r="56" spans="1:14" hidden="1" outlineLevel="1" x14ac:dyDescent="0.3">
      <c r="B56" t="s">
        <v>21</v>
      </c>
      <c r="C56" s="41"/>
      <c r="D56" s="41">
        <f>DATE(YEAR($C$54)+D54,12,31)</f>
        <v>44926</v>
      </c>
      <c r="E56" s="41">
        <f>DATE(YEAR($C$54)+E54,12,31)</f>
        <v>45291</v>
      </c>
      <c r="F56" s="41">
        <f>DATE(YEAR($C$54)+F54,12,31)</f>
        <v>45657</v>
      </c>
      <c r="G56" s="41">
        <f>DATE(YEAR($C$54)+G54,12,31)</f>
        <v>46022</v>
      </c>
      <c r="H56" s="41">
        <f>DATE(YEAR($C$54)+H54,12,31)</f>
        <v>46387</v>
      </c>
      <c r="I56" s="41">
        <f>DATE(YEAR($C$54)+I54,12,31)</f>
        <v>46752</v>
      </c>
      <c r="J56" s="41">
        <f>DATE(YEAR($C$54)+J54,12,31)</f>
        <v>47118</v>
      </c>
      <c r="M56" s="49" t="s">
        <v>55</v>
      </c>
      <c r="N56" s="21"/>
    </row>
    <row r="57" spans="1:14" hidden="1" outlineLevel="1" x14ac:dyDescent="0.3">
      <c r="M57" s="49" t="s">
        <v>55</v>
      </c>
      <c r="N57" s="21"/>
    </row>
    <row r="58" spans="1:14" hidden="1" outlineLevel="1" x14ac:dyDescent="0.3">
      <c r="B58" t="s">
        <v>22</v>
      </c>
      <c r="C58" t="s">
        <v>23</v>
      </c>
      <c r="D58" s="42">
        <f>YEARFRAC($C$54,D55)</f>
        <v>4.4444444444444446E-2</v>
      </c>
      <c r="E58" s="42">
        <f>YEARFRAC($C$54,E55)</f>
        <v>0.125</v>
      </c>
      <c r="F58" s="42">
        <f>YEARFRAC($C$54,F55)</f>
        <v>0.21111111111111111</v>
      </c>
      <c r="G58" s="42">
        <f>YEARFRAC($C$54,G55)</f>
        <v>0.29166666666666669</v>
      </c>
      <c r="H58" s="42">
        <f>YEARFRAC($C$54,H55)</f>
        <v>0.37777777777777777</v>
      </c>
      <c r="I58" s="42">
        <f>YEARFRAC($C$54,I55)</f>
        <v>0.46111111111111114</v>
      </c>
      <c r="J58" s="42">
        <f>YEARFRAC($C$54,J55)</f>
        <v>0.53611111111111109</v>
      </c>
      <c r="M58" s="49" t="s">
        <v>55</v>
      </c>
      <c r="N58" s="21"/>
    </row>
    <row r="59" spans="1:14" hidden="1" outlineLevel="1" x14ac:dyDescent="0.3">
      <c r="B59" t="s">
        <v>24</v>
      </c>
      <c r="D59" s="42">
        <f>YEARFRAC($C$54,D56)</f>
        <v>0.37777777777777777</v>
      </c>
      <c r="E59" s="42">
        <f>YEARFRAC($C$54,E56)</f>
        <v>1.3777777777777778</v>
      </c>
      <c r="F59" s="42">
        <f>YEARFRAC($C$54,F56)</f>
        <v>2.3777777777777778</v>
      </c>
      <c r="G59" s="42">
        <f>YEARFRAC($C$54,G56)</f>
        <v>3.3777777777777778</v>
      </c>
      <c r="H59" s="42">
        <f>YEARFRAC($C$54,H56)</f>
        <v>4.3777777777777782</v>
      </c>
      <c r="I59" s="42">
        <f>YEARFRAC($C$54,I56)</f>
        <v>5.3777777777777782</v>
      </c>
      <c r="J59" s="42">
        <f>YEARFRAC($C$54,J56)</f>
        <v>6.3777777777777782</v>
      </c>
      <c r="M59" s="49" t="s">
        <v>55</v>
      </c>
      <c r="N59" s="21"/>
    </row>
    <row r="60" spans="1:14" hidden="1" outlineLevel="1" x14ac:dyDescent="0.3">
      <c r="M60" s="49" t="s">
        <v>55</v>
      </c>
      <c r="N60" s="21"/>
    </row>
    <row r="61" spans="1:14" hidden="1" outlineLevel="1" x14ac:dyDescent="0.3">
      <c r="B61" s="30" t="s">
        <v>25</v>
      </c>
      <c r="M61" s="49" t="s">
        <v>55</v>
      </c>
      <c r="N61" s="21"/>
    </row>
    <row r="62" spans="1:14" hidden="1" outlineLevel="1" x14ac:dyDescent="0.3">
      <c r="B62" t="s">
        <v>1</v>
      </c>
      <c r="C62" s="43">
        <v>0.1</v>
      </c>
      <c r="D62" s="44">
        <f>D10</f>
        <v>8000</v>
      </c>
      <c r="E62" s="44">
        <f t="shared" ref="E62:J62" si="24">E10</f>
        <v>9000</v>
      </c>
      <c r="F62" s="44">
        <f t="shared" si="24"/>
        <v>9900.0000000000018</v>
      </c>
      <c r="G62" s="44">
        <f t="shared" si="24"/>
        <v>10890.000000000004</v>
      </c>
      <c r="H62" s="44">
        <f t="shared" si="24"/>
        <v>12523.500000000004</v>
      </c>
      <c r="I62" s="44">
        <f t="shared" si="24"/>
        <v>14402.025000000003</v>
      </c>
      <c r="J62" s="44">
        <f t="shared" si="24"/>
        <v>16562.328750000004</v>
      </c>
      <c r="M62" s="49" t="s">
        <v>55</v>
      </c>
      <c r="N62" s="21"/>
    </row>
    <row r="63" spans="1:14" hidden="1" outlineLevel="1" x14ac:dyDescent="0.3">
      <c r="B63" t="s">
        <v>26</v>
      </c>
      <c r="C63" s="43">
        <v>0.2</v>
      </c>
      <c r="D63" s="44">
        <f>D12</f>
        <v>2000</v>
      </c>
      <c r="E63" s="44">
        <f t="shared" ref="E63:J63" si="25">E12</f>
        <v>2250</v>
      </c>
      <c r="F63" s="44">
        <f t="shared" si="25"/>
        <v>2500</v>
      </c>
      <c r="G63" s="44">
        <f t="shared" si="25"/>
        <v>2500</v>
      </c>
      <c r="H63" s="44">
        <f t="shared" si="25"/>
        <v>2500</v>
      </c>
      <c r="I63" s="44">
        <f t="shared" si="25"/>
        <v>2500</v>
      </c>
      <c r="J63" s="44">
        <f t="shared" si="25"/>
        <v>2500</v>
      </c>
      <c r="M63" s="49" t="s">
        <v>55</v>
      </c>
      <c r="N63" s="21"/>
    </row>
    <row r="64" spans="1:14" hidden="1" outlineLevel="1" x14ac:dyDescent="0.3">
      <c r="B64" t="s">
        <v>5</v>
      </c>
      <c r="C64" s="43">
        <v>0.2</v>
      </c>
      <c r="D64" s="44">
        <f>D14</f>
        <v>800</v>
      </c>
      <c r="E64" s="44">
        <f t="shared" ref="E64:J64" si="26">E14</f>
        <v>900</v>
      </c>
      <c r="F64" s="44">
        <f t="shared" si="26"/>
        <v>1237.5000000000002</v>
      </c>
      <c r="G64" s="44">
        <f t="shared" si="26"/>
        <v>1361.2500000000005</v>
      </c>
      <c r="H64" s="44">
        <f t="shared" si="26"/>
        <v>1565.4375000000005</v>
      </c>
      <c r="I64" s="44">
        <f t="shared" si="26"/>
        <v>1800.2531250000004</v>
      </c>
      <c r="J64" s="44">
        <f t="shared" si="26"/>
        <v>2070.2910937500005</v>
      </c>
      <c r="M64" s="49" t="s">
        <v>55</v>
      </c>
      <c r="N64" s="21"/>
    </row>
    <row r="65" spans="2:14" hidden="1" outlineLevel="1" x14ac:dyDescent="0.3">
      <c r="B65" t="s">
        <v>6</v>
      </c>
      <c r="C65" s="43">
        <v>0.3</v>
      </c>
      <c r="D65" s="44">
        <f>D15</f>
        <v>200</v>
      </c>
      <c r="E65" s="44">
        <f t="shared" ref="E65:J65" si="27">E15</f>
        <v>225</v>
      </c>
      <c r="F65" s="44">
        <f t="shared" si="27"/>
        <v>250</v>
      </c>
      <c r="G65" s="44">
        <f t="shared" si="27"/>
        <v>250</v>
      </c>
      <c r="H65" s="44">
        <f t="shared" si="27"/>
        <v>250</v>
      </c>
      <c r="I65" s="44">
        <f t="shared" si="27"/>
        <v>250</v>
      </c>
      <c r="J65" s="44">
        <f t="shared" si="27"/>
        <v>250</v>
      </c>
      <c r="M65" s="49" t="s">
        <v>55</v>
      </c>
      <c r="N65" s="21"/>
    </row>
    <row r="66" spans="2:14" hidden="1" outlineLevel="1" x14ac:dyDescent="0.3">
      <c r="B66" t="s">
        <v>8</v>
      </c>
      <c r="C66" s="43">
        <v>0.2</v>
      </c>
      <c r="D66" s="44">
        <f>D17</f>
        <v>2700</v>
      </c>
      <c r="E66" s="44">
        <f t="shared" ref="E66:J66" si="28">E17</f>
        <v>3037.5</v>
      </c>
      <c r="F66" s="44">
        <f t="shared" si="28"/>
        <v>3258.7500000000005</v>
      </c>
      <c r="G66" s="44">
        <f t="shared" si="28"/>
        <v>3667.1250000000009</v>
      </c>
      <c r="H66" s="44">
        <f t="shared" si="28"/>
        <v>4340.9437500000013</v>
      </c>
      <c r="I66" s="44">
        <f t="shared" si="28"/>
        <v>5115.8353125000021</v>
      </c>
      <c r="J66" s="44">
        <f t="shared" si="28"/>
        <v>6006.9606093750008</v>
      </c>
      <c r="M66" s="49" t="s">
        <v>55</v>
      </c>
      <c r="N66" s="21"/>
    </row>
    <row r="67" spans="2:14" hidden="1" outlineLevel="1" x14ac:dyDescent="0.3">
      <c r="B67" s="30" t="s">
        <v>27</v>
      </c>
      <c r="C67" s="45">
        <f>SUM(C62:C66)</f>
        <v>1</v>
      </c>
      <c r="D67" s="45">
        <f>SUM(D62:D66)</f>
        <v>13700</v>
      </c>
      <c r="E67" s="45">
        <f t="shared" ref="E67:J67" si="29">SUM(E62:E66)</f>
        <v>15412.5</v>
      </c>
      <c r="F67" s="45">
        <f t="shared" si="29"/>
        <v>17146.250000000004</v>
      </c>
      <c r="G67" s="45">
        <f t="shared" si="29"/>
        <v>18668.375000000004</v>
      </c>
      <c r="H67" s="45">
        <f t="shared" si="29"/>
        <v>21179.881250000006</v>
      </c>
      <c r="I67" s="45">
        <f t="shared" si="29"/>
        <v>24068.113437500004</v>
      </c>
      <c r="J67" s="45">
        <f t="shared" si="29"/>
        <v>27389.580453125007</v>
      </c>
      <c r="M67" s="49" t="s">
        <v>55</v>
      </c>
      <c r="N67" s="21"/>
    </row>
    <row r="68" spans="2:14" hidden="1" outlineLevel="1" x14ac:dyDescent="0.3">
      <c r="M68" s="49" t="s">
        <v>55</v>
      </c>
      <c r="N68" s="21"/>
    </row>
    <row r="69" spans="2:14" hidden="1" outlineLevel="1" x14ac:dyDescent="0.3">
      <c r="B69" s="30" t="s">
        <v>28</v>
      </c>
      <c r="D69" s="44">
        <f>AVERAGE(D62:D66)</f>
        <v>2740</v>
      </c>
      <c r="E69" s="44">
        <f t="shared" ref="E69:J69" si="30">AVERAGE(E62:E66)</f>
        <v>3082.5</v>
      </c>
      <c r="F69" s="44">
        <f t="shared" si="30"/>
        <v>3429.2500000000009</v>
      </c>
      <c r="G69" s="44">
        <f t="shared" si="30"/>
        <v>3733.6750000000006</v>
      </c>
      <c r="H69" s="44">
        <f t="shared" si="30"/>
        <v>4235.9762500000015</v>
      </c>
      <c r="I69" s="44">
        <f t="shared" si="30"/>
        <v>4813.6226875000011</v>
      </c>
      <c r="J69" s="44">
        <f t="shared" si="30"/>
        <v>5477.9160906250017</v>
      </c>
      <c r="M69" s="49" t="s">
        <v>55</v>
      </c>
      <c r="N69" s="21"/>
    </row>
    <row r="70" spans="2:14" hidden="1" outlineLevel="1" x14ac:dyDescent="0.3">
      <c r="B70" s="30" t="s">
        <v>29</v>
      </c>
      <c r="D70" s="44">
        <f>SUMPRODUCT($C$62:$C$66,D62:D66)</f>
        <v>1960</v>
      </c>
      <c r="E70" s="44">
        <f>SUMPRODUCT($C$62:$C$66,E62:E66)</f>
        <v>2205</v>
      </c>
      <c r="F70" s="44">
        <f>SUMPRODUCT($C$62:$C$66,F62:F66)</f>
        <v>2464.2500000000005</v>
      </c>
      <c r="G70" s="44">
        <f>SUMPRODUCT($C$62:$C$66,G62:G66)</f>
        <v>2669.6750000000006</v>
      </c>
      <c r="H70" s="44">
        <f>SUMPRODUCT($C$62:$C$66,H62:H66)</f>
        <v>3008.6262500000007</v>
      </c>
      <c r="I70" s="44">
        <f>SUMPRODUCT($C$62:$C$66,I62:I66)</f>
        <v>3398.4201875000008</v>
      </c>
      <c r="J70" s="44">
        <f>SUMPRODUCT($C$62:$C$66,J62:J66)</f>
        <v>3846.6832156250011</v>
      </c>
      <c r="M70" s="49" t="s">
        <v>55</v>
      </c>
      <c r="N70" s="21"/>
    </row>
    <row r="71" spans="2:14" hidden="1" outlineLevel="1" x14ac:dyDescent="0.3">
      <c r="B71" s="30" t="s">
        <v>30</v>
      </c>
      <c r="D71" s="44">
        <f>MEDIAN(D62:D66)</f>
        <v>2000</v>
      </c>
      <c r="E71" s="44">
        <f t="shared" ref="E71:J71" si="31">MEDIAN(E62:E66)</f>
        <v>2250</v>
      </c>
      <c r="F71" s="44">
        <f t="shared" si="31"/>
        <v>2500</v>
      </c>
      <c r="G71" s="44">
        <f t="shared" si="31"/>
        <v>2500</v>
      </c>
      <c r="H71" s="44">
        <f t="shared" si="31"/>
        <v>2500</v>
      </c>
      <c r="I71" s="44">
        <f t="shared" si="31"/>
        <v>2500</v>
      </c>
      <c r="J71" s="44">
        <f t="shared" si="31"/>
        <v>2500</v>
      </c>
      <c r="M71" s="49" t="s">
        <v>55</v>
      </c>
      <c r="N71" s="21"/>
    </row>
    <row r="72" spans="2:14" hidden="1" outlineLevel="1" x14ac:dyDescent="0.3">
      <c r="M72" s="49" t="s">
        <v>55</v>
      </c>
      <c r="N72" s="21"/>
    </row>
    <row r="73" spans="2:14" hidden="1" outlineLevel="1" x14ac:dyDescent="0.3">
      <c r="B73" s="30" t="s">
        <v>31</v>
      </c>
      <c r="D73" s="44">
        <f>MIN(D62:D66)</f>
        <v>200</v>
      </c>
      <c r="E73" s="44">
        <f t="shared" ref="E73:J73" si="32">MIN(E62:E66)</f>
        <v>225</v>
      </c>
      <c r="F73" s="44">
        <f t="shared" si="32"/>
        <v>250</v>
      </c>
      <c r="G73" s="44">
        <f t="shared" si="32"/>
        <v>250</v>
      </c>
      <c r="H73" s="44">
        <f t="shared" si="32"/>
        <v>250</v>
      </c>
      <c r="I73" s="44">
        <f t="shared" si="32"/>
        <v>250</v>
      </c>
      <c r="J73" s="44">
        <f t="shared" si="32"/>
        <v>250</v>
      </c>
      <c r="M73" s="49" t="s">
        <v>55</v>
      </c>
      <c r="N73" s="21"/>
    </row>
    <row r="74" spans="2:14" hidden="1" outlineLevel="1" x14ac:dyDescent="0.3">
      <c r="B74" s="30" t="s">
        <v>32</v>
      </c>
      <c r="D74" s="44">
        <f>MAX(D62:D66)</f>
        <v>8000</v>
      </c>
      <c r="E74" s="44">
        <f t="shared" ref="E74:J74" si="33">MAX(E62:E66)</f>
        <v>9000</v>
      </c>
      <c r="F74" s="44">
        <f t="shared" si="33"/>
        <v>9900.0000000000018</v>
      </c>
      <c r="G74" s="44">
        <f t="shared" si="33"/>
        <v>10890.000000000004</v>
      </c>
      <c r="H74" s="44">
        <f t="shared" si="33"/>
        <v>12523.500000000004</v>
      </c>
      <c r="I74" s="44">
        <f t="shared" si="33"/>
        <v>14402.025000000003</v>
      </c>
      <c r="J74" s="44">
        <f t="shared" si="33"/>
        <v>16562.328750000004</v>
      </c>
      <c r="M74" s="49" t="s">
        <v>55</v>
      </c>
      <c r="N74" s="21"/>
    </row>
    <row r="75" spans="2:14" hidden="1" outlineLevel="1" x14ac:dyDescent="0.3">
      <c r="B75" s="30" t="s">
        <v>33</v>
      </c>
      <c r="C75" s="40">
        <v>2</v>
      </c>
      <c r="D75" s="44">
        <f>SMALL(D62:D66,$C$75)</f>
        <v>800</v>
      </c>
      <c r="E75" s="44">
        <f>SMALL(E62:E66,$C$75)</f>
        <v>900</v>
      </c>
      <c r="F75" s="44">
        <f>SMALL(F62:F66,$C$75)</f>
        <v>1237.5000000000002</v>
      </c>
      <c r="G75" s="44">
        <f>SMALL(G62:G66,$C$75)</f>
        <v>1361.2500000000005</v>
      </c>
      <c r="H75" s="44">
        <f>SMALL(H62:H66,$C$75)</f>
        <v>1565.4375000000005</v>
      </c>
      <c r="I75" s="44">
        <f>SMALL(I62:I66,$C$75)</f>
        <v>1800.2531250000004</v>
      </c>
      <c r="J75" s="44">
        <f>SMALL(J62:J66,$C$75)</f>
        <v>2070.2910937500005</v>
      </c>
      <c r="M75" s="49" t="s">
        <v>55</v>
      </c>
      <c r="N75" s="21"/>
    </row>
    <row r="76" spans="2:14" hidden="1" outlineLevel="1" x14ac:dyDescent="0.3">
      <c r="B76" s="30" t="s">
        <v>34</v>
      </c>
      <c r="C76" s="40">
        <v>3</v>
      </c>
      <c r="D76" s="44">
        <f>LARGE(D62:D66,$C$76)</f>
        <v>2000</v>
      </c>
      <c r="E76" s="44">
        <f>LARGE(E62:E66,$C$76)</f>
        <v>2250</v>
      </c>
      <c r="F76" s="44">
        <f>LARGE(F62:F66,$C$76)</f>
        <v>2500</v>
      </c>
      <c r="G76" s="44">
        <f>LARGE(G62:G66,$C$76)</f>
        <v>2500</v>
      </c>
      <c r="H76" s="44">
        <f>LARGE(H62:H66,$C$76)</f>
        <v>2500</v>
      </c>
      <c r="I76" s="44">
        <f>LARGE(I62:I66,$C$76)</f>
        <v>2500</v>
      </c>
      <c r="J76" s="44">
        <f>LARGE(J62:J66,$C$76)</f>
        <v>2500</v>
      </c>
      <c r="M76" s="49" t="s">
        <v>55</v>
      </c>
      <c r="N76" s="21"/>
    </row>
    <row r="77" spans="2:14" collapsed="1" x14ac:dyDescent="0.3">
      <c r="M77" s="49" t="s">
        <v>55</v>
      </c>
      <c r="N77" s="48" t="s">
        <v>45</v>
      </c>
    </row>
    <row r="78" spans="2:14" x14ac:dyDescent="0.3">
      <c r="M78" s="49" t="s">
        <v>55</v>
      </c>
      <c r="N78" s="48" t="s">
        <v>46</v>
      </c>
    </row>
    <row r="79" spans="2:14" x14ac:dyDescent="0.3">
      <c r="M79" s="49" t="s">
        <v>55</v>
      </c>
      <c r="N79" s="48" t="s">
        <v>47</v>
      </c>
    </row>
    <row r="80" spans="2:14" x14ac:dyDescent="0.3">
      <c r="M80" s="49" t="s">
        <v>55</v>
      </c>
      <c r="N80" s="48" t="s">
        <v>48</v>
      </c>
    </row>
    <row r="81" spans="13:14" x14ac:dyDescent="0.3">
      <c r="M81" s="49" t="s">
        <v>55</v>
      </c>
      <c r="N81" s="48" t="s">
        <v>49</v>
      </c>
    </row>
    <row r="82" spans="13:14" x14ac:dyDescent="0.3">
      <c r="M82" s="49" t="s">
        <v>55</v>
      </c>
      <c r="N82" s="48" t="s">
        <v>50</v>
      </c>
    </row>
    <row r="83" spans="13:14" x14ac:dyDescent="0.3">
      <c r="M83" s="49" t="s">
        <v>55</v>
      </c>
      <c r="N83" s="48" t="s">
        <v>51</v>
      </c>
    </row>
    <row r="84" spans="13:14" x14ac:dyDescent="0.3">
      <c r="M84" s="49" t="s">
        <v>55</v>
      </c>
      <c r="N84" s="48" t="s">
        <v>52</v>
      </c>
    </row>
    <row r="85" spans="13:14" x14ac:dyDescent="0.3">
      <c r="M85" s="49" t="s">
        <v>55</v>
      </c>
      <c r="N85" s="48" t="s">
        <v>53</v>
      </c>
    </row>
    <row r="104" spans="8:8" x14ac:dyDescent="0.3">
      <c r="H104" s="25"/>
    </row>
  </sheetData>
  <conditionalFormatting sqref="D29:J38">
    <cfRule type="cellIs" dxfId="1" priority="2" operator="lessThan">
      <formula>0.1</formula>
    </cfRule>
  </conditionalFormatting>
  <conditionalFormatting sqref="D46:J46">
    <cfRule type="cellIs" dxfId="0" priority="1" operator="greaterThan">
      <formula>15000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verma</dc:creator>
  <cp:lastModifiedBy>Abhishek verma</cp:lastModifiedBy>
  <dcterms:created xsi:type="dcterms:W3CDTF">2024-04-20T20:07:22Z</dcterms:created>
  <dcterms:modified xsi:type="dcterms:W3CDTF">2024-05-10T09:43:41Z</dcterms:modified>
</cp:coreProperties>
</file>