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Default Extension="emf" ContentType="image/x-emf"/>
  <Override PartName="/xl/embeddings/oleObject3.bin" ContentType="application/vnd.openxmlformats-officedocument.oleObject"/>
  <Override PartName="/xl/embeddings/oleObject4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19140" windowHeight="6912"/>
  </bookViews>
  <sheets>
    <sheet name="ASU Flow Scheme" sheetId="2" r:id="rId1"/>
    <sheet name="ASU Calcs" sheetId="1" r:id="rId2"/>
  </sheets>
  <calcPr calcId="125725"/>
</workbook>
</file>

<file path=xl/calcChain.xml><?xml version="1.0" encoding="utf-8"?>
<calcChain xmlns="http://schemas.openxmlformats.org/spreadsheetml/2006/main">
  <c r="B168" i="1"/>
  <c r="B167"/>
  <c r="B155"/>
  <c r="B161" s="1"/>
  <c r="B159" l="1"/>
  <c r="B158"/>
  <c r="B166"/>
  <c r="B157"/>
  <c r="B165"/>
  <c r="B156"/>
  <c r="B160"/>
  <c r="B164"/>
  <c r="B169"/>
  <c r="B163"/>
  <c r="B162"/>
  <c r="B170" l="1"/>
  <c r="B171"/>
  <c r="B172" s="1"/>
</calcChain>
</file>

<file path=xl/sharedStrings.xml><?xml version="1.0" encoding="utf-8"?>
<sst xmlns="http://schemas.openxmlformats.org/spreadsheetml/2006/main" count="121" uniqueCount="94">
  <si>
    <t>Simplified Design Calculations for Natural Gas Amine Sweetening Units</t>
  </si>
  <si>
    <t>Amine Circulation Rate</t>
  </si>
  <si>
    <t>Monoethanolamine (MEA)</t>
  </si>
  <si>
    <t>Diethanolamine (DEA) (conventional) (0.5 mol acid gas pick-up per mole DEA assumed)</t>
  </si>
  <si>
    <t>Diethanolamine (DEA) (high loading) (0.7 mol acid gas pick-up per mole DEA assumed)</t>
  </si>
  <si>
    <r>
      <t>Diglycolamine (DGA</t>
    </r>
    <r>
      <rPr>
        <b/>
        <sz val="11"/>
        <color rgb="FFFF0000"/>
        <rFont val="Calibri"/>
        <family val="2"/>
      </rPr>
      <t>®)  (0.39 mol acid gas pick-up per mole DGA assumed)</t>
    </r>
  </si>
  <si>
    <t>where: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</si>
  <si>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SOG </t>
    </r>
    <r>
      <rPr>
        <sz val="11"/>
        <color theme="1"/>
        <rFont val="Calibri"/>
        <family val="2"/>
        <scheme val="minor"/>
      </rPr>
      <t>=</t>
    </r>
  </si>
  <si>
    <r>
      <t>Sour Gas to be processed, MMSm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</si>
  <si>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t>y =</t>
  </si>
  <si>
    <t>Acid gas concentration in sour gas, mole%</t>
  </si>
  <si>
    <t>x =</t>
  </si>
  <si>
    <t>Amine concentration in liquid solution, mass% (Refer Figure 21-4 below)</t>
  </si>
  <si>
    <t>Estimated Heat Exchange Requirements</t>
  </si>
  <si>
    <t>Activated Methyldiethanolamine (MDEA) (assuming 9:1 ratio of MDEA to DEA)</t>
  </si>
  <si>
    <t>(0.5 mol acid gas pick-up per mole mixture assumed)</t>
  </si>
  <si>
    <t>Estimated Power Requirements</t>
  </si>
  <si>
    <t>Note</t>
  </si>
  <si>
    <t>circulation rate. They should not be used if the combined H2S plus CO2 concentration in the feed gas</t>
  </si>
  <si>
    <t>is above 5 mole%. They are also limited to a maximum amine concentration of about 30% by mass.</t>
  </si>
  <si>
    <t>Diameter of Amine Contactor</t>
  </si>
  <si>
    <r>
      <t>D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</si>
  <si>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t>P =</t>
  </si>
  <si>
    <t>Pressure at top of contactor, kPa (abs)</t>
  </si>
  <si>
    <r>
      <t>D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</si>
  <si>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t>Regenerator bottom diameter, mm</t>
  </si>
  <si>
    <t>Diameter of Regenerator above feed point</t>
  </si>
  <si>
    <t>Diameter of Regenerator below feed point</t>
  </si>
  <si>
    <r>
      <t>D</t>
    </r>
    <r>
      <rPr>
        <vertAlign val="subscript"/>
        <sz val="11"/>
        <color theme="1"/>
        <rFont val="Calibri"/>
        <family val="2"/>
        <scheme val="minor"/>
      </rPr>
      <t>ra</t>
    </r>
    <r>
      <rPr>
        <sz val="11"/>
        <color theme="1"/>
        <rFont val="Calibri"/>
        <family val="2"/>
        <scheme val="minor"/>
      </rPr>
      <t xml:space="preserve"> =</t>
    </r>
  </si>
  <si>
    <t>Regenerator diameter above feed point, mm</t>
  </si>
  <si>
    <t>Example Calculation</t>
  </si>
  <si>
    <t>Inputs</t>
  </si>
  <si>
    <r>
      <t>MMSm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</si>
  <si>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t>H2S =</t>
  </si>
  <si>
    <t>mole%</t>
  </si>
  <si>
    <t>CO2 =</t>
  </si>
  <si>
    <t>mass%</t>
  </si>
  <si>
    <t>MEA</t>
  </si>
  <si>
    <t>DEA (conv)</t>
  </si>
  <si>
    <t>DEA (HL)</t>
  </si>
  <si>
    <t>DGA</t>
  </si>
  <si>
    <t>AcMDEA</t>
  </si>
  <si>
    <t>Amine =</t>
  </si>
  <si>
    <t>Outputs</t>
  </si>
  <si>
    <r>
      <t>Q</t>
    </r>
    <r>
      <rPr>
        <vertAlign val="subscript"/>
        <sz val="11"/>
        <color theme="1"/>
        <rFont val="Calibri"/>
        <family val="2"/>
        <scheme val="minor"/>
      </rPr>
      <t>amine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</si>
  <si>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</si>
  <si>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t>Reboiler H =</t>
  </si>
  <si>
    <t>kW</t>
  </si>
  <si>
    <t>Reboiler A =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</si>
  <si>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</si>
  <si>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Rich-Lean Amine Exchanger H =</t>
  </si>
  <si>
    <t>Rich-Lean Amine Exchanger A =</t>
  </si>
  <si>
    <t>Amine ACHE H =</t>
  </si>
  <si>
    <t>Amine ACHE A =</t>
  </si>
  <si>
    <t>Reflux Condenser H =</t>
  </si>
  <si>
    <t>Reflux Condenser A =</t>
  </si>
  <si>
    <t>Main Amine Pumps</t>
  </si>
  <si>
    <t>kPag</t>
  </si>
  <si>
    <t>Amine Booster Pumps</t>
  </si>
  <si>
    <t>Reflux Pumps</t>
  </si>
  <si>
    <t>mm</t>
  </si>
  <si>
    <t>contactor diameter, mm (round up to nearest 150 mm)</t>
  </si>
  <si>
    <r>
      <t>Amine Circulation Rate,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</si>
  <si>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r>
      <t>Q</t>
    </r>
    <r>
      <rPr>
        <vertAlign val="subscript"/>
        <sz val="11"/>
        <rFont val="Calibri"/>
        <family val="2"/>
        <scheme val="minor"/>
      </rPr>
      <t>amine</t>
    </r>
    <r>
      <rPr>
        <sz val="11"/>
        <rFont val="Calibri"/>
        <family val="2"/>
        <scheme val="minor"/>
      </rPr>
      <t xml:space="preserve"> =</t>
    </r>
  </si>
  <si>
    <t>1. Calculated theoretical number of trays are often 3 to 4</t>
  </si>
  <si>
    <t>2. Tray efficiencies are low of the order of 15-20%</t>
  </si>
  <si>
    <t>3. 20 actual valve trays are a standard design</t>
  </si>
  <si>
    <t>4. A demister mist eliminator is provided above the top tray to minimize amine losses</t>
  </si>
  <si>
    <t>5. Typical tray spacing is 457mm to 610mm</t>
  </si>
  <si>
    <t>7. Performance monitoring of an amine contactor is normally done by providing a DP measurement between</t>
  </si>
  <si>
    <t>the contactor gas inlet and the gas outlet</t>
  </si>
  <si>
    <t>Contactor Size</t>
  </si>
  <si>
    <r>
      <t xml:space="preserve">0.6m </t>
    </r>
    <r>
      <rPr>
        <sz val="11"/>
        <color theme="1"/>
        <rFont val="Calibri"/>
        <family val="2"/>
      </rPr>
      <t>Φ - Packing</t>
    </r>
  </si>
  <si>
    <t>150-200</t>
  </si>
  <si>
    <t>225-300</t>
  </si>
  <si>
    <t>375-500</t>
  </si>
  <si>
    <t>480-650</t>
  </si>
  <si>
    <t>8. Approximate Cost data for amine contactor is provided below:</t>
  </si>
  <si>
    <r>
      <t>Cost</t>
    </r>
    <r>
      <rPr>
        <b/>
        <sz val="11"/>
        <color theme="1"/>
        <rFont val="Calibri"/>
        <family val="2"/>
      </rPr>
      <t>†</t>
    </r>
    <r>
      <rPr>
        <b/>
        <sz val="11"/>
        <color theme="1"/>
        <rFont val="Calibri"/>
        <family val="2"/>
        <scheme val="minor"/>
      </rPr>
      <t>, 1000$</t>
    </r>
  </si>
  <si>
    <r>
      <t xml:space="preserve">0.9m </t>
    </r>
    <r>
      <rPr>
        <sz val="11"/>
        <color theme="1"/>
        <rFont val="Calibri"/>
        <family val="2"/>
      </rPr>
      <t>Φ - 20 Trays</t>
    </r>
  </si>
  <si>
    <r>
      <t xml:space="preserve">1.1m </t>
    </r>
    <r>
      <rPr>
        <sz val="11"/>
        <color theme="1"/>
        <rFont val="Calibri"/>
        <family val="2"/>
      </rPr>
      <t>Φ - 20 Trays</t>
    </r>
  </si>
  <si>
    <r>
      <t xml:space="preserve">1.4m </t>
    </r>
    <r>
      <rPr>
        <sz val="11"/>
        <color theme="1"/>
        <rFont val="Calibri"/>
        <family val="2"/>
      </rPr>
      <t>Φ - 20 Trays</t>
    </r>
  </si>
  <si>
    <t xml:space="preserve">duties and taxes, fabrication code followed, inspection and testing costs, code stamping requirements </t>
  </si>
  <si>
    <t>Amine Contactor Notes (Compiled from sources other than GPSA Engineering Databook)</t>
  </si>
  <si>
    <t>6. Spacing between the top tray and the demister mist eliminator above the top tray is typically 900mm to 1200mm</t>
  </si>
  <si>
    <t>The amine circulation rate equations normally provide conservative (high) estimates of required</t>
  </si>
  <si>
    <t xml:space="preserve">†Cost data is approximate and depends on many factors such as selected material and it's cost, labor cost, </t>
  </si>
  <si>
    <t>Prepared by:</t>
  </si>
  <si>
    <t>Ankur Srivastava</t>
  </si>
  <si>
    <t>Chemical Engineer</t>
  </si>
  <si>
    <t>Email:</t>
  </si>
  <si>
    <t>ankur_2061@hotmail.com</t>
  </si>
  <si>
    <r>
      <t>Main Reference: GPSA Engineering Databook, 13</t>
    </r>
    <r>
      <rPr>
        <b/>
        <vertAlign val="superscript"/>
        <sz val="12"/>
        <color rgb="FFFF0000"/>
        <rFont val="Calibri"/>
        <family val="2"/>
        <scheme val="minor"/>
      </rPr>
      <t>th</t>
    </r>
    <r>
      <rPr>
        <b/>
        <sz val="12"/>
        <color rgb="FFFF0000"/>
        <rFont val="Calibri"/>
        <family val="2"/>
        <scheme val="minor"/>
      </rPr>
      <t xml:space="preserve"> Edition, SI Units</t>
    </r>
  </si>
  <si>
    <t>Schematic for a typical natural gas sweetening unit using a reversible chemical reaction process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</si>
</sst>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vertAlign val="subscript"/>
      <sz val="1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4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vertAlign val="superscript"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7" fillId="0" borderId="0" xfId="0" applyFont="1"/>
    <xf numFmtId="0" fontId="8" fillId="0" borderId="0" xfId="0" applyFont="1"/>
    <xf numFmtId="164" fontId="0" fillId="3" borderId="1" xfId="0" applyNumberFormat="1" applyFill="1" applyBorder="1"/>
    <xf numFmtId="1" fontId="0" fillId="3" borderId="1" xfId="0" applyNumberFormat="1" applyFill="1" applyBorder="1"/>
    <xf numFmtId="1" fontId="0" fillId="3" borderId="1" xfId="0" applyNumberFormat="1" applyFill="1" applyBorder="1" applyAlignment="1">
      <alignment vertical="top"/>
    </xf>
    <xf numFmtId="0" fontId="0" fillId="3" borderId="1" xfId="0" applyFill="1" applyBorder="1"/>
    <xf numFmtId="0" fontId="10" fillId="0" borderId="0" xfId="0" applyFont="1"/>
    <xf numFmtId="0" fontId="0" fillId="0" borderId="1" xfId="0" applyBorder="1"/>
    <xf numFmtId="0" fontId="1" fillId="0" borderId="1" xfId="0" applyFont="1" applyBorder="1"/>
    <xf numFmtId="0" fontId="11" fillId="0" borderId="0" xfId="0" applyFont="1"/>
    <xf numFmtId="0" fontId="11" fillId="0" borderId="0" xfId="0" applyFont="1" applyFill="1" applyBorder="1"/>
    <xf numFmtId="0" fontId="13" fillId="0" borderId="0" xfId="0" applyFont="1"/>
    <xf numFmtId="0" fontId="14" fillId="0" borderId="0" xfId="1" applyAlignment="1" applyProtection="1"/>
    <xf numFmtId="0" fontId="0" fillId="2" borderId="1" xfId="0" applyFill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FFFF"/>
      <color rgb="FFFFFFCC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9</xdr:col>
      <xdr:colOff>571500</xdr:colOff>
      <xdr:row>20</xdr:row>
      <xdr:rowOff>83820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48640"/>
          <a:ext cx="6057900" cy="319278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92</xdr:row>
      <xdr:rowOff>0</xdr:rowOff>
    </xdr:from>
    <xdr:to>
      <xdr:col>14</xdr:col>
      <xdr:colOff>15240</xdr:colOff>
      <xdr:row>142</xdr:row>
      <xdr:rowOff>106680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7175480"/>
          <a:ext cx="9456420" cy="92506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6</xdr:col>
      <xdr:colOff>480060</xdr:colOff>
      <xdr:row>54</xdr:row>
      <xdr:rowOff>144780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406640"/>
          <a:ext cx="4991100" cy="17907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6</xdr:col>
      <xdr:colOff>327660</xdr:colOff>
      <xdr:row>66</xdr:row>
      <xdr:rowOff>106680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149840"/>
          <a:ext cx="4838700" cy="17526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drawing" Target="../drawings/drawing2.x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nkur_2061@hotmail.com" TargetMode="External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oleObject" Target="../embeddings/oleObject1.bin"/><Relationship Id="rId10" Type="http://schemas.openxmlformats.org/officeDocument/2006/relationships/oleObject" Target="../embeddings/oleObject6.bin"/><Relationship Id="rId4" Type="http://schemas.openxmlformats.org/officeDocument/2006/relationships/vmlDrawing" Target="../drawings/vmlDrawing1.vml"/><Relationship Id="rId9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5" sqref="M5"/>
    </sheetView>
  </sheetViews>
  <sheetFormatPr defaultRowHeight="14.4"/>
  <sheetData>
    <row r="1" spans="1:1" ht="15.6">
      <c r="A1" s="1" t="s">
        <v>93</v>
      </c>
    </row>
  </sheetData>
  <sheetProtection password="E942" sheet="1" objects="1" scenarios="1"/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5"/>
  <sheetViews>
    <sheetView zoomScaleNormal="100" workbookViewId="0">
      <selection activeCell="L12" sqref="L12"/>
    </sheetView>
  </sheetViews>
  <sheetFormatPr defaultRowHeight="14.4"/>
  <cols>
    <col min="1" max="1" width="18.5546875" customWidth="1"/>
    <col min="2" max="2" width="11.6640625" customWidth="1"/>
    <col min="8" max="8" width="9.6640625" customWidth="1"/>
  </cols>
  <sheetData>
    <row r="1" spans="1:1" ht="18">
      <c r="A1" s="17" t="s">
        <v>0</v>
      </c>
    </row>
    <row r="2" spans="1:1" ht="17.399999999999999">
      <c r="A2" s="1" t="s">
        <v>92</v>
      </c>
    </row>
    <row r="3" spans="1:1" ht="15.6">
      <c r="A3" s="1" t="s">
        <v>1</v>
      </c>
    </row>
    <row r="5" spans="1:1">
      <c r="A5" s="3" t="s">
        <v>2</v>
      </c>
    </row>
    <row r="10" spans="1:1">
      <c r="A10" s="3" t="s">
        <v>3</v>
      </c>
    </row>
    <row r="16" spans="1:1">
      <c r="A16" s="3" t="s">
        <v>4</v>
      </c>
    </row>
    <row r="22" spans="1:1">
      <c r="A22" s="3" t="s">
        <v>5</v>
      </c>
    </row>
    <row r="28" spans="1:1">
      <c r="A28" s="3" t="s">
        <v>14</v>
      </c>
    </row>
    <row r="29" spans="1:1">
      <c r="A29" s="3" t="s">
        <v>15</v>
      </c>
    </row>
    <row r="34" spans="1:2">
      <c r="A34" t="s">
        <v>6</v>
      </c>
    </row>
    <row r="35" spans="1:2" ht="16.8">
      <c r="A35" t="s">
        <v>7</v>
      </c>
      <c r="B35" t="s">
        <v>8</v>
      </c>
    </row>
    <row r="36" spans="1:2">
      <c r="A36" t="s">
        <v>9</v>
      </c>
      <c r="B36" t="s">
        <v>10</v>
      </c>
    </row>
    <row r="37" spans="1:2">
      <c r="A37" t="s">
        <v>11</v>
      </c>
      <c r="B37" t="s">
        <v>12</v>
      </c>
    </row>
    <row r="39" spans="1:2">
      <c r="A39" s="2" t="s">
        <v>17</v>
      </c>
    </row>
    <row r="40" spans="1:2">
      <c r="A40" s="12" t="s">
        <v>85</v>
      </c>
    </row>
    <row r="41" spans="1:2">
      <c r="A41" s="12" t="s">
        <v>18</v>
      </c>
    </row>
    <row r="42" spans="1:2">
      <c r="A42" s="12" t="s">
        <v>19</v>
      </c>
    </row>
    <row r="44" spans="1:2">
      <c r="A44" s="3" t="s">
        <v>13</v>
      </c>
    </row>
    <row r="57" spans="1:1">
      <c r="A57" s="3" t="s">
        <v>16</v>
      </c>
    </row>
    <row r="69" spans="1:2" ht="15.6">
      <c r="A69" s="1" t="s">
        <v>20</v>
      </c>
    </row>
    <row r="74" spans="1:2">
      <c r="A74" t="s">
        <v>6</v>
      </c>
    </row>
    <row r="75" spans="1:2" ht="15.6">
      <c r="A75" t="s">
        <v>21</v>
      </c>
      <c r="B75" t="s">
        <v>61</v>
      </c>
    </row>
    <row r="76" spans="1:2" ht="16.8">
      <c r="A76" t="s">
        <v>7</v>
      </c>
      <c r="B76" t="s">
        <v>8</v>
      </c>
    </row>
    <row r="77" spans="1:2">
      <c r="A77" t="s">
        <v>22</v>
      </c>
      <c r="B77" t="s">
        <v>23</v>
      </c>
    </row>
    <row r="79" spans="1:2" ht="15.6">
      <c r="A79" s="1" t="s">
        <v>27</v>
      </c>
    </row>
    <row r="80" spans="1:2" ht="15.6">
      <c r="A80" s="1"/>
    </row>
    <row r="81" spans="1:2" ht="15.6">
      <c r="A81" s="1"/>
    </row>
    <row r="82" spans="1:2">
      <c r="A82" t="s">
        <v>6</v>
      </c>
    </row>
    <row r="83" spans="1:2" ht="15.6">
      <c r="A83" t="s">
        <v>24</v>
      </c>
      <c r="B83" t="s">
        <v>25</v>
      </c>
    </row>
    <row r="84" spans="1:2" ht="16.8">
      <c r="A84" s="6" t="s">
        <v>63</v>
      </c>
      <c r="B84" t="s">
        <v>62</v>
      </c>
    </row>
    <row r="85" spans="1:2" ht="15.6">
      <c r="A85" s="1"/>
    </row>
    <row r="86" spans="1:2" ht="15.6">
      <c r="A86" s="1" t="s">
        <v>26</v>
      </c>
    </row>
    <row r="87" spans="1:2" ht="15.6">
      <c r="A87" s="1"/>
    </row>
    <row r="88" spans="1:2" ht="15.6">
      <c r="A88" s="1"/>
    </row>
    <row r="89" spans="1:2">
      <c r="A89" t="s">
        <v>6</v>
      </c>
    </row>
    <row r="90" spans="1:2" ht="15.6">
      <c r="A90" t="s">
        <v>28</v>
      </c>
      <c r="B90" t="s">
        <v>29</v>
      </c>
    </row>
    <row r="91" spans="1:2" ht="15.6">
      <c r="A91" s="1"/>
    </row>
    <row r="145" spans="1:8" ht="15.6">
      <c r="A145" s="1" t="s">
        <v>30</v>
      </c>
    </row>
    <row r="146" spans="1:8">
      <c r="A146" s="3" t="s">
        <v>31</v>
      </c>
    </row>
    <row r="147" spans="1:8" ht="16.8">
      <c r="A147" t="s">
        <v>7</v>
      </c>
      <c r="B147" s="19">
        <v>1</v>
      </c>
      <c r="C147" t="s">
        <v>32</v>
      </c>
      <c r="H147" s="7" t="s">
        <v>37</v>
      </c>
    </row>
    <row r="148" spans="1:8">
      <c r="A148" t="s">
        <v>33</v>
      </c>
      <c r="B148" s="19">
        <v>0.6</v>
      </c>
      <c r="C148" t="s">
        <v>34</v>
      </c>
      <c r="H148" s="7" t="s">
        <v>38</v>
      </c>
    </row>
    <row r="149" spans="1:8">
      <c r="A149" t="s">
        <v>35</v>
      </c>
      <c r="B149" s="19">
        <v>2.8</v>
      </c>
      <c r="C149" t="s">
        <v>34</v>
      </c>
      <c r="H149" s="7" t="s">
        <v>39</v>
      </c>
    </row>
    <row r="150" spans="1:8">
      <c r="A150" t="s">
        <v>42</v>
      </c>
      <c r="B150" s="19" t="s">
        <v>38</v>
      </c>
      <c r="H150" s="7" t="s">
        <v>40</v>
      </c>
    </row>
    <row r="151" spans="1:8">
      <c r="A151" t="s">
        <v>11</v>
      </c>
      <c r="B151" s="19">
        <v>20</v>
      </c>
      <c r="C151" t="s">
        <v>36</v>
      </c>
      <c r="H151" s="7" t="s">
        <v>41</v>
      </c>
    </row>
    <row r="152" spans="1:8">
      <c r="A152" t="s">
        <v>22</v>
      </c>
      <c r="B152" s="19">
        <v>5860</v>
      </c>
      <c r="C152" t="s">
        <v>57</v>
      </c>
    </row>
    <row r="154" spans="1:8">
      <c r="A154" s="3" t="s">
        <v>43</v>
      </c>
    </row>
    <row r="155" spans="1:8" ht="16.8">
      <c r="A155" t="s">
        <v>44</v>
      </c>
      <c r="B155" s="8">
        <f>IF(B150="MEA",327*B147*((B148+B149))/B151,IF(B150="DEA (conv)",361*B147*((B148+B149))/B151,IF(B150="DEA (HL)",256*B147*((B148+B149))/B151,IF(B150="DGA",448*B147*((B148+B149))/B151,IF(B150="AcMDEA",415*B147*((B148+B149))/B151)))))</f>
        <v>61.36999999999999</v>
      </c>
      <c r="C155" t="s">
        <v>45</v>
      </c>
    </row>
    <row r="156" spans="1:8">
      <c r="A156" t="s">
        <v>46</v>
      </c>
      <c r="B156" s="8">
        <f>93*B155</f>
        <v>5707.4099999999989</v>
      </c>
      <c r="C156" t="s">
        <v>47</v>
      </c>
    </row>
    <row r="157" spans="1:8" ht="16.2">
      <c r="A157" t="s">
        <v>48</v>
      </c>
      <c r="B157" s="9">
        <f>4.63*B155</f>
        <v>284.14309999999995</v>
      </c>
      <c r="C157" t="s">
        <v>49</v>
      </c>
    </row>
    <row r="158" spans="1:8" ht="30" customHeight="1">
      <c r="A158" s="4" t="s">
        <v>50</v>
      </c>
      <c r="B158" s="10">
        <f>58*B155</f>
        <v>3559.4599999999996</v>
      </c>
      <c r="C158" s="5" t="s">
        <v>47</v>
      </c>
    </row>
    <row r="159" spans="1:8" ht="30" customHeight="1">
      <c r="A159" s="4" t="s">
        <v>51</v>
      </c>
      <c r="B159" s="10">
        <f>4.6*B155</f>
        <v>282.30199999999991</v>
      </c>
      <c r="C159" s="5" t="s">
        <v>49</v>
      </c>
    </row>
    <row r="160" spans="1:8">
      <c r="A160" t="s">
        <v>52</v>
      </c>
      <c r="B160" s="9">
        <f>19.3*B155</f>
        <v>1184.4409999999998</v>
      </c>
      <c r="C160" s="5" t="s">
        <v>47</v>
      </c>
    </row>
    <row r="161" spans="1:3" ht="16.2">
      <c r="A161" t="s">
        <v>53</v>
      </c>
      <c r="B161" s="9">
        <f>4.18*B155</f>
        <v>256.52659999999992</v>
      </c>
      <c r="C161" s="5" t="s">
        <v>49</v>
      </c>
    </row>
    <row r="162" spans="1:3">
      <c r="A162" t="s">
        <v>54</v>
      </c>
      <c r="B162" s="9">
        <f>38.6*B155</f>
        <v>2368.8819999999996</v>
      </c>
      <c r="C162" s="5" t="s">
        <v>47</v>
      </c>
    </row>
    <row r="163" spans="1:3" ht="16.2">
      <c r="A163" t="s">
        <v>55</v>
      </c>
      <c r="B163" s="9">
        <f>2.13*B155</f>
        <v>130.71809999999996</v>
      </c>
      <c r="C163" t="s">
        <v>49</v>
      </c>
    </row>
    <row r="164" spans="1:3">
      <c r="A164" t="s">
        <v>56</v>
      </c>
      <c r="B164" s="9">
        <f>0.00031*B152*B155</f>
        <v>111.48474199999998</v>
      </c>
      <c r="C164" s="5" t="s">
        <v>47</v>
      </c>
    </row>
    <row r="165" spans="1:3">
      <c r="A165" t="s">
        <v>58</v>
      </c>
      <c r="B165" s="8">
        <f>0.2*B155</f>
        <v>12.273999999999999</v>
      </c>
      <c r="C165" s="5" t="s">
        <v>47</v>
      </c>
    </row>
    <row r="166" spans="1:3">
      <c r="A166" t="s">
        <v>59</v>
      </c>
      <c r="B166" s="8">
        <f>0.2*B155</f>
        <v>12.273999999999999</v>
      </c>
      <c r="C166" s="5" t="s">
        <v>47</v>
      </c>
    </row>
    <row r="167" spans="1:3" ht="15.6">
      <c r="A167" t="s">
        <v>21</v>
      </c>
      <c r="B167" s="9">
        <f>10800*SQRT(B147/(SQRT(B152+101.3)))</f>
        <v>1229.1036573417114</v>
      </c>
      <c r="C167" s="5" t="s">
        <v>60</v>
      </c>
    </row>
    <row r="168" spans="1:3">
      <c r="B168" s="9">
        <f>CEILING(B167,150)</f>
        <v>1350</v>
      </c>
      <c r="C168" s="5" t="s">
        <v>60</v>
      </c>
    </row>
    <row r="169" spans="1:3" ht="15.6">
      <c r="A169" t="s">
        <v>24</v>
      </c>
      <c r="B169" s="9">
        <f>160*SQRT(B155)</f>
        <v>1253.4241101877687</v>
      </c>
      <c r="C169" s="5" t="s">
        <v>60</v>
      </c>
    </row>
    <row r="170" spans="1:3">
      <c r="B170" s="9">
        <f>CEILING(B169,150)</f>
        <v>1350</v>
      </c>
      <c r="C170" s="5" t="s">
        <v>60</v>
      </c>
    </row>
    <row r="171" spans="1:3" ht="15.6">
      <c r="A171" t="s">
        <v>28</v>
      </c>
      <c r="B171" s="9">
        <f>0.67*B169</f>
        <v>839.7941538258051</v>
      </c>
      <c r="C171" s="5" t="s">
        <v>60</v>
      </c>
    </row>
    <row r="172" spans="1:3">
      <c r="B172" s="11">
        <f>CEILING(B171,100)</f>
        <v>900</v>
      </c>
      <c r="C172" s="5" t="s">
        <v>60</v>
      </c>
    </row>
    <row r="174" spans="1:3" ht="15.6">
      <c r="A174" s="1" t="s">
        <v>83</v>
      </c>
    </row>
    <row r="175" spans="1:3">
      <c r="A175" t="s">
        <v>64</v>
      </c>
    </row>
    <row r="176" spans="1:3">
      <c r="A176" t="s">
        <v>65</v>
      </c>
    </row>
    <row r="177" spans="1:2">
      <c r="A177" t="s">
        <v>66</v>
      </c>
    </row>
    <row r="178" spans="1:2">
      <c r="A178" t="s">
        <v>67</v>
      </c>
    </row>
    <row r="179" spans="1:2">
      <c r="A179" t="s">
        <v>68</v>
      </c>
    </row>
    <row r="180" spans="1:2">
      <c r="A180" t="s">
        <v>84</v>
      </c>
    </row>
    <row r="181" spans="1:2">
      <c r="A181" t="s">
        <v>69</v>
      </c>
    </row>
    <row r="182" spans="1:2">
      <c r="A182" t="s">
        <v>70</v>
      </c>
    </row>
    <row r="183" spans="1:2">
      <c r="A183" t="s">
        <v>77</v>
      </c>
    </row>
    <row r="184" spans="1:2">
      <c r="A184" s="14" t="s">
        <v>71</v>
      </c>
      <c r="B184" s="14" t="s">
        <v>78</v>
      </c>
    </row>
    <row r="185" spans="1:2">
      <c r="A185" s="13" t="s">
        <v>72</v>
      </c>
      <c r="B185" s="13" t="s">
        <v>73</v>
      </c>
    </row>
    <row r="186" spans="1:2">
      <c r="A186" s="13" t="s">
        <v>79</v>
      </c>
      <c r="B186" s="13" t="s">
        <v>74</v>
      </c>
    </row>
    <row r="187" spans="1:2">
      <c r="A187" s="13" t="s">
        <v>80</v>
      </c>
      <c r="B187" s="13" t="s">
        <v>75</v>
      </c>
    </row>
    <row r="188" spans="1:2">
      <c r="A188" s="13" t="s">
        <v>81</v>
      </c>
      <c r="B188" s="13" t="s">
        <v>76</v>
      </c>
    </row>
    <row r="190" spans="1:2">
      <c r="A190" s="15" t="s">
        <v>86</v>
      </c>
    </row>
    <row r="191" spans="1:2">
      <c r="A191" s="16" t="s">
        <v>82</v>
      </c>
    </row>
    <row r="193" spans="1:2">
      <c r="A193" t="s">
        <v>87</v>
      </c>
      <c r="B193" t="s">
        <v>88</v>
      </c>
    </row>
    <row r="194" spans="1:2">
      <c r="B194" t="s">
        <v>89</v>
      </c>
    </row>
    <row r="195" spans="1:2">
      <c r="A195" t="s">
        <v>90</v>
      </c>
      <c r="B195" s="18" t="s">
        <v>91</v>
      </c>
    </row>
  </sheetData>
  <sheetProtection password="E942" sheet="1" objects="1" scenarios="1"/>
  <dataValidations count="1">
    <dataValidation type="list" allowBlank="1" showInputMessage="1" showErrorMessage="1" sqref="B150">
      <formula1>$H$147:$H$151</formula1>
    </dataValidation>
  </dataValidations>
  <hyperlinks>
    <hyperlink ref="B195" r:id="rId1"/>
  </hyperlinks>
  <pageMargins left="0.7" right="0.7" top="0.75" bottom="0.75" header="0.3" footer="0.3"/>
  <pageSetup scale="62" fitToHeight="3" orientation="portrait" horizontalDpi="300" verticalDpi="0" r:id="rId2"/>
  <rowBreaks count="2" manualBreakCount="2">
    <brk id="68" max="16383" man="1"/>
    <brk id="143" max="16383" man="1"/>
  </rowBreaks>
  <drawing r:id="rId3"/>
  <legacyDrawing r:id="rId4"/>
  <oleObjects>
    <oleObject progId="Equation.3" shapeId="1025" r:id="rId5"/>
    <oleObject progId="Equation.3" shapeId="1026" r:id="rId6"/>
    <oleObject progId="Equation.3" shapeId="1028" r:id="rId7"/>
    <oleObject progId="Equation.3" shapeId="1031" r:id="rId8"/>
    <oleObject progId="Equation.3" shapeId="1033" r:id="rId9"/>
    <oleObject progId="Equation.3" shapeId="1035" r:id="rId10"/>
    <oleObject progId="Equation.3" shapeId="1036" r:id="rId11"/>
    <oleObject progId="Equation.3" shapeId="1037" r:id="rId12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ASU Flow Scheme</vt:lpstr>
      <vt:lpstr>ASU Calcs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</dc:creator>
  <cp:lastModifiedBy>Ankur</cp:lastModifiedBy>
  <cp:lastPrinted>2015-05-18T05:44:18Z</cp:lastPrinted>
  <dcterms:created xsi:type="dcterms:W3CDTF">2015-05-17T05:39:03Z</dcterms:created>
  <dcterms:modified xsi:type="dcterms:W3CDTF">2015-05-18T06:03:43Z</dcterms:modified>
</cp:coreProperties>
</file>