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Liquid Outflow Calcs" sheetId="1" r:id="rId1"/>
    <sheet name="Theory and Equations" sheetId="2" r:id="rId2"/>
  </sheets>
  <definedNames>
    <definedName name="_xlnm.Print_Area" localSheetId="1">'Theory and Equations'!$A$1:$M$280</definedName>
  </definedNames>
  <calcPr calcId="124519"/>
</workbook>
</file>

<file path=xl/calcChain.xml><?xml version="1.0" encoding="utf-8"?>
<calcChain xmlns="http://schemas.openxmlformats.org/spreadsheetml/2006/main">
  <c r="B25" i="1"/>
  <c r="B30"/>
  <c r="D35" s="1"/>
  <c r="B27"/>
  <c r="B28" s="1"/>
  <c r="B29" s="1"/>
  <c r="B31" l="1"/>
  <c r="B32" s="1"/>
  <c r="E35" s="1"/>
  <c r="B35"/>
  <c r="B26" l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C36" l="1"/>
  <c r="D36" s="1"/>
  <c r="E36" s="1"/>
  <c r="B36" s="1"/>
  <c r="C37" s="1"/>
  <c r="D37" s="1"/>
  <c r="E37" s="1"/>
  <c r="B37" s="1"/>
  <c r="C38" l="1"/>
  <c r="D38" s="1"/>
  <c r="E38" s="1"/>
  <c r="B38" s="1"/>
  <c r="C39" s="1"/>
  <c r="D39" s="1"/>
  <c r="E39" s="1"/>
  <c r="B39" s="1"/>
  <c r="C40" s="1"/>
  <c r="D40" s="1"/>
  <c r="E40" s="1"/>
  <c r="B40" s="1"/>
  <c r="C41" s="1"/>
  <c r="D41" s="1"/>
  <c r="E41" s="1"/>
  <c r="B41" s="1"/>
  <c r="C42" s="1"/>
  <c r="D42" s="1"/>
  <c r="E42" s="1"/>
  <c r="B42" s="1"/>
  <c r="C43" s="1"/>
  <c r="D43" s="1"/>
  <c r="E43" s="1"/>
  <c r="B43" s="1"/>
  <c r="C44" s="1"/>
  <c r="D44" s="1"/>
  <c r="E44" s="1"/>
  <c r="B44" s="1"/>
  <c r="C45" s="1"/>
  <c r="D45" s="1"/>
  <c r="E45" s="1"/>
  <c r="B45" s="1"/>
  <c r="C46" s="1"/>
  <c r="D46" s="1"/>
  <c r="E46" s="1"/>
  <c r="B46" s="1"/>
  <c r="C47" s="1"/>
  <c r="D47" s="1"/>
  <c r="E47" s="1"/>
  <c r="B47" s="1"/>
  <c r="C48" s="1"/>
  <c r="D48" s="1"/>
  <c r="E48" s="1"/>
  <c r="B48" s="1"/>
  <c r="C49" s="1"/>
  <c r="D49" s="1"/>
  <c r="E49" s="1"/>
  <c r="B49" s="1"/>
  <c r="C50" s="1"/>
  <c r="D50" s="1"/>
  <c r="E50" s="1"/>
  <c r="B50" s="1"/>
  <c r="C51" s="1"/>
  <c r="D51" s="1"/>
  <c r="E51" s="1"/>
  <c r="B51" s="1"/>
  <c r="C52" s="1"/>
  <c r="D52" s="1"/>
  <c r="E52" s="1"/>
  <c r="B52" s="1"/>
  <c r="C53" s="1"/>
  <c r="D53" s="1"/>
  <c r="E53" s="1"/>
  <c r="B53" s="1"/>
  <c r="C54" s="1"/>
  <c r="D54" s="1"/>
  <c r="E54" s="1"/>
  <c r="B54" s="1"/>
  <c r="C55" s="1"/>
  <c r="D55" s="1"/>
  <c r="E55" s="1"/>
  <c r="B55" s="1"/>
  <c r="C56" s="1"/>
  <c r="D56" s="1"/>
  <c r="E56" s="1"/>
  <c r="B56" s="1"/>
  <c r="C57" s="1"/>
  <c r="D57" s="1"/>
  <c r="E57" s="1"/>
  <c r="B57" s="1"/>
  <c r="C58" s="1"/>
  <c r="D58" s="1"/>
  <c r="E58" s="1"/>
  <c r="B58" s="1"/>
  <c r="C59" s="1"/>
  <c r="D59" s="1"/>
  <c r="E59" s="1"/>
  <c r="B59" s="1"/>
  <c r="C60" s="1"/>
  <c r="D60" s="1"/>
  <c r="E60" s="1"/>
  <c r="B60" s="1"/>
  <c r="C61" s="1"/>
  <c r="D61" s="1"/>
  <c r="E61" s="1"/>
  <c r="B61" s="1"/>
  <c r="C62" s="1"/>
  <c r="D62" s="1"/>
  <c r="E62" s="1"/>
  <c r="B62" s="1"/>
  <c r="C63" s="1"/>
  <c r="D63" s="1"/>
  <c r="E63" s="1"/>
  <c r="B63" s="1"/>
  <c r="C64" s="1"/>
  <c r="D64" s="1"/>
  <c r="E64" s="1"/>
  <c r="B64" s="1"/>
  <c r="C65" s="1"/>
  <c r="D65" s="1"/>
  <c r="E65" s="1"/>
  <c r="B65" s="1"/>
  <c r="C66" s="1"/>
  <c r="D66" s="1"/>
  <c r="E66" s="1"/>
  <c r="B66" s="1"/>
  <c r="C67" s="1"/>
  <c r="D67" s="1"/>
  <c r="E67" s="1"/>
  <c r="B67" s="1"/>
  <c r="C68" s="1"/>
  <c r="D68" s="1"/>
  <c r="E68" s="1"/>
  <c r="B68" s="1"/>
  <c r="C69" s="1"/>
  <c r="D69" s="1"/>
  <c r="E69" s="1"/>
  <c r="B69" s="1"/>
  <c r="C70" s="1"/>
  <c r="D70" s="1"/>
  <c r="E70" s="1"/>
  <c r="B70" s="1"/>
  <c r="C71" s="1"/>
  <c r="D71" s="1"/>
  <c r="E71" s="1"/>
  <c r="B71" s="1"/>
  <c r="C72" s="1"/>
  <c r="D72" s="1"/>
  <c r="E72" s="1"/>
  <c r="B72" s="1"/>
  <c r="C73" s="1"/>
  <c r="D73" s="1"/>
  <c r="E73" s="1"/>
  <c r="B73" s="1"/>
  <c r="C74" s="1"/>
  <c r="D74" s="1"/>
  <c r="E74" s="1"/>
  <c r="B74" s="1"/>
  <c r="C75" s="1"/>
  <c r="D75" s="1"/>
  <c r="E75" s="1"/>
  <c r="B75" s="1"/>
  <c r="C76" s="1"/>
  <c r="D76" s="1"/>
  <c r="E76" s="1"/>
  <c r="B76" s="1"/>
  <c r="C77" s="1"/>
  <c r="D77" s="1"/>
  <c r="E77" s="1"/>
  <c r="B77" s="1"/>
  <c r="C78" s="1"/>
  <c r="D78" s="1"/>
  <c r="E78" s="1"/>
  <c r="B78" s="1"/>
  <c r="C79" s="1"/>
  <c r="D79" s="1"/>
  <c r="E79" s="1"/>
  <c r="B79" s="1"/>
  <c r="C80" s="1"/>
  <c r="D80" s="1"/>
  <c r="E80" s="1"/>
  <c r="B80" s="1"/>
  <c r="C81" s="1"/>
  <c r="D81" s="1"/>
  <c r="E81" s="1"/>
  <c r="B81" s="1"/>
  <c r="C82" s="1"/>
  <c r="D82" s="1"/>
  <c r="E82" s="1"/>
  <c r="B82" s="1"/>
  <c r="C83" s="1"/>
  <c r="D83" s="1"/>
  <c r="E83" s="1"/>
  <c r="B83" s="1"/>
  <c r="C84" s="1"/>
  <c r="D84" s="1"/>
  <c r="E84" s="1"/>
  <c r="B84" s="1"/>
  <c r="C85" s="1"/>
  <c r="D85" s="1"/>
  <c r="E85" s="1"/>
  <c r="B85" s="1"/>
</calcChain>
</file>

<file path=xl/sharedStrings.xml><?xml version="1.0" encoding="utf-8"?>
<sst xmlns="http://schemas.openxmlformats.org/spreadsheetml/2006/main" count="61" uniqueCount="53">
  <si>
    <t xml:space="preserve">Reference: </t>
  </si>
  <si>
    <t>Methods for the calculation of physical effects - due to releases of hazardous materials (liquids &amp; gases)</t>
  </si>
  <si>
    <t>"Yellow Book" - CPR14E</t>
  </si>
  <si>
    <t>For theory and equations refer the worksheet - "Theory &amp; Equations"</t>
  </si>
  <si>
    <t>Calculations</t>
  </si>
  <si>
    <t>Inputs</t>
  </si>
  <si>
    <t>bara</t>
  </si>
  <si>
    <r>
      <t>Temp, 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</t>
    </r>
  </si>
  <si>
    <t>°C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</si>
  <si>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</si>
  <si>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Hole size, d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</t>
    </r>
  </si>
  <si>
    <t>m</t>
  </si>
  <si>
    <r>
      <t>Disch. Coeff., 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</si>
  <si>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Final Time, t</t>
    </r>
    <r>
      <rPr>
        <vertAlign val="subscript"/>
        <sz val="11"/>
        <color theme="1"/>
        <rFont val="Calibri"/>
        <family val="2"/>
        <scheme val="minor"/>
      </rPr>
      <t>end</t>
    </r>
    <r>
      <rPr>
        <sz val="11"/>
        <color theme="1"/>
        <rFont val="Calibri"/>
        <family val="2"/>
        <scheme val="minor"/>
      </rPr>
      <t xml:space="preserve"> =</t>
    </r>
  </si>
  <si>
    <t>s</t>
  </si>
  <si>
    <r>
      <t>No. of time-steps, N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</si>
  <si>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(considered to be appropriate choice)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</si>
  <si>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</si>
  <si>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Downstream Pr, P</t>
    </r>
    <r>
      <rPr>
        <vertAlign val="subscript"/>
        <sz val="11"/>
        <color theme="1"/>
        <rFont val="Calibri"/>
        <family val="2"/>
      </rPr>
      <t>a</t>
    </r>
    <r>
      <rPr>
        <sz val="11"/>
        <color theme="1"/>
        <rFont val="Calibri"/>
        <family val="2"/>
      </rPr>
      <t xml:space="preserve"> =</t>
    </r>
  </si>
  <si>
    <t>Outputs</t>
  </si>
  <si>
    <r>
      <t>Hole C/S Area, A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 xml:space="preserve"> =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</si>
  <si>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</si>
  <si>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Time Change, δT =</t>
  </si>
  <si>
    <t>Time after Rupture, s</t>
  </si>
  <si>
    <t>Total Mass Release, kg</t>
  </si>
  <si>
    <t>Prepared by:</t>
  </si>
  <si>
    <t>Ankur Srivastava</t>
  </si>
  <si>
    <t>Chemical Engineer</t>
  </si>
  <si>
    <t>Email:</t>
  </si>
  <si>
    <t>ankur_2061@hotmail.com</t>
  </si>
  <si>
    <t>Revision Status: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</si>
  <si>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Issue</t>
    </r>
  </si>
  <si>
    <t>Acrylonitrile</t>
  </si>
  <si>
    <r>
      <t>Vessel Pr, P</t>
    </r>
    <r>
      <rPr>
        <vertAlign val="subscript"/>
        <sz val="11"/>
        <color theme="1"/>
        <rFont val="Calibri"/>
        <family val="2"/>
        <scheme val="minor"/>
      </rPr>
      <t>aL</t>
    </r>
    <r>
      <rPr>
        <sz val="11"/>
        <color theme="1"/>
        <rFont val="Calibri"/>
        <family val="2"/>
        <scheme val="minor"/>
      </rPr>
      <t xml:space="preserve">  =</t>
    </r>
  </si>
  <si>
    <t>Non-Boiling Liquid</t>
  </si>
  <si>
    <r>
      <t xml:space="preserve">Liquid Density, </t>
    </r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=</t>
    </r>
  </si>
  <si>
    <t>Filling Degree, φ =</t>
  </si>
  <si>
    <t>Vessel Type</t>
  </si>
  <si>
    <t>Vertical Cylinder</t>
  </si>
  <si>
    <t>Length, L =</t>
  </si>
  <si>
    <t>Diameter, D =</t>
  </si>
  <si>
    <t>kg</t>
  </si>
  <si>
    <t>Mass flow Rate, kg/s</t>
  </si>
  <si>
    <t>Liquid Level in the vessel, m</t>
  </si>
  <si>
    <t>Total Pr @opening, P =</t>
  </si>
  <si>
    <r>
      <t>Corrected Vol@φ, V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=</t>
    </r>
  </si>
  <si>
    <r>
      <t>Hydraulic Pr @h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, P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 xml:space="preserve"> =</t>
    </r>
  </si>
  <si>
    <r>
      <t>Liquid Height, h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=</t>
    </r>
  </si>
  <si>
    <r>
      <t>Liquid Mass @V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, Q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 xml:space="preserve"> =</t>
    </r>
  </si>
  <si>
    <t>Non-Boiling Liquid Outflow through a Hole from a Vertical Cylindrical Vessel</t>
  </si>
  <si>
    <t>Total Vessel Vol., V =</t>
  </si>
  <si>
    <r>
      <t>@T</t>
    </r>
    <r>
      <rPr>
        <vertAlign val="subscript"/>
        <sz val="11"/>
        <color theme="1"/>
        <rFont val="Calibri"/>
        <family val="2"/>
        <scheme val="minor"/>
      </rPr>
      <t>0</t>
    </r>
  </si>
  <si>
    <t>Total Pr @opening, P, bara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</si>
</sst>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"/>
    <numFmt numFmtId="166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/>
    <xf numFmtId="0" fontId="0" fillId="2" borderId="1" xfId="0" applyFill="1" applyBorder="1" applyProtection="1">
      <protection locked="0"/>
    </xf>
    <xf numFmtId="0" fontId="0" fillId="0" borderId="0" xfId="0" quotePrefix="1"/>
    <xf numFmtId="0" fontId="6" fillId="0" borderId="0" xfId="0" applyFont="1"/>
    <xf numFmtId="164" fontId="0" fillId="3" borderId="1" xfId="0" applyNumberFormat="1" applyFill="1" applyBorder="1"/>
    <xf numFmtId="1" fontId="0" fillId="3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165" fontId="0" fillId="3" borderId="1" xfId="0" applyNumberFormat="1" applyFill="1" applyBorder="1"/>
    <xf numFmtId="0" fontId="8" fillId="0" borderId="0" xfId="1" applyAlignment="1" applyProtection="1"/>
    <xf numFmtId="0" fontId="6" fillId="0" borderId="0" xfId="0" applyFont="1" applyFill="1" applyBorder="1"/>
    <xf numFmtId="0" fontId="0" fillId="3" borderId="1" xfId="0" applyFill="1" applyBorder="1" applyProtection="1"/>
    <xf numFmtId="166" fontId="0" fillId="3" borderId="1" xfId="0" applyNumberFormat="1" applyFill="1" applyBorder="1"/>
    <xf numFmtId="0" fontId="0" fillId="0" borderId="1" xfId="0" applyBorder="1" applyAlignment="1" applyProtection="1">
      <alignment wrapText="1"/>
    </xf>
    <xf numFmtId="0" fontId="0" fillId="0" borderId="1" xfId="0" applyFill="1" applyBorder="1" applyAlignment="1" applyProtection="1">
      <alignment wrapText="1"/>
    </xf>
    <xf numFmtId="0" fontId="6" fillId="0" borderId="1" xfId="0" applyFont="1" applyFill="1" applyBorder="1" applyAlignment="1" applyProtection="1">
      <alignment wrapText="1"/>
    </xf>
    <xf numFmtId="2" fontId="0" fillId="3" borderId="1" xfId="0" applyNumberFormat="1" applyFill="1" applyBorder="1" applyProtection="1"/>
    <xf numFmtId="166" fontId="0" fillId="3" borderId="1" xfId="0" applyNumberFormat="1" applyFill="1" applyBorder="1" applyProtection="1"/>
    <xf numFmtId="165" fontId="0" fillId="3" borderId="1" xfId="0" applyNumberFormat="1" applyFill="1" applyBorder="1" applyProtection="1"/>
    <xf numFmtId="1" fontId="0" fillId="3" borderId="1" xfId="0" applyNumberForma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256032</xdr:colOff>
      <xdr:row>56</xdr:row>
      <xdr:rowOff>27432</xdr:rowOff>
    </xdr:to>
    <xdr:pic>
      <xdr:nvPicPr>
        <xdr:cNvPr id="3" name="Picture 2" descr="Nonboiling_Liq_Outflow_From_Vertcal_Cyl_Vessel_Page_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71232" cy="10695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12</xdr:col>
      <xdr:colOff>256032</xdr:colOff>
      <xdr:row>113</xdr:row>
      <xdr:rowOff>27432</xdr:rowOff>
    </xdr:to>
    <xdr:pic>
      <xdr:nvPicPr>
        <xdr:cNvPr id="4" name="Picture 3" descr="Nonboiling_Liq_Outflow_From_Vertcal_Cyl_Vessel_Page_2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58500"/>
          <a:ext cx="7571232" cy="10695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12</xdr:col>
      <xdr:colOff>256032</xdr:colOff>
      <xdr:row>170</xdr:row>
      <xdr:rowOff>27432</xdr:rowOff>
    </xdr:to>
    <xdr:pic>
      <xdr:nvPicPr>
        <xdr:cNvPr id="5" name="Picture 4" descr="Nonboiling_Liq_Outflow_From_Vertcal_Cyl_Vessel_Page_3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717000"/>
          <a:ext cx="7571232" cy="10695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12</xdr:col>
      <xdr:colOff>256032</xdr:colOff>
      <xdr:row>227</xdr:row>
      <xdr:rowOff>27432</xdr:rowOff>
    </xdr:to>
    <xdr:pic>
      <xdr:nvPicPr>
        <xdr:cNvPr id="6" name="Picture 5" descr="Nonboiling_Liq_Outflow_From_Vertcal_Cyl_Vessel_Page_4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575500"/>
          <a:ext cx="7571232" cy="10695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12</xdr:col>
      <xdr:colOff>256032</xdr:colOff>
      <xdr:row>280</xdr:row>
      <xdr:rowOff>0</xdr:rowOff>
    </xdr:to>
    <xdr:pic>
      <xdr:nvPicPr>
        <xdr:cNvPr id="7" name="Picture 6" descr="Nonboiling_Liq_Outflow_From_Vertcal_Cyl_Vessel_Page_5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3434000"/>
          <a:ext cx="7495032" cy="990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kur_2061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1"/>
  <sheetViews>
    <sheetView tabSelected="1" workbookViewId="0">
      <selection activeCell="B10" sqref="B10"/>
    </sheetView>
  </sheetViews>
  <sheetFormatPr defaultRowHeight="15"/>
  <cols>
    <col min="1" max="1" width="22.42578125" customWidth="1"/>
    <col min="2" max="2" width="21.42578125" customWidth="1"/>
    <col min="3" max="3" width="12.5703125" customWidth="1"/>
    <col min="4" max="4" width="14.7109375" customWidth="1"/>
    <col min="5" max="5" width="17.5703125" customWidth="1"/>
    <col min="6" max="7" width="14.7109375" customWidth="1"/>
  </cols>
  <sheetData>
    <row r="1" spans="1:3" ht="18.75">
      <c r="A1" s="1" t="s">
        <v>49</v>
      </c>
    </row>
    <row r="2" spans="1:3">
      <c r="A2" s="2" t="s">
        <v>0</v>
      </c>
    </row>
    <row r="3" spans="1:3">
      <c r="A3" s="3" t="s">
        <v>1</v>
      </c>
    </row>
    <row r="4" spans="1:3">
      <c r="A4" s="3" t="s">
        <v>2</v>
      </c>
    </row>
    <row r="6" spans="1:3">
      <c r="A6" t="s">
        <v>3</v>
      </c>
    </row>
    <row r="8" spans="1:3">
      <c r="A8" s="4" t="s">
        <v>4</v>
      </c>
    </row>
    <row r="9" spans="1:3">
      <c r="A9" s="4" t="s">
        <v>5</v>
      </c>
    </row>
    <row r="10" spans="1:3">
      <c r="A10" t="s">
        <v>34</v>
      </c>
      <c r="B10" s="5" t="s">
        <v>32</v>
      </c>
    </row>
    <row r="11" spans="1:3">
      <c r="A11" t="s">
        <v>37</v>
      </c>
      <c r="B11" s="5" t="s">
        <v>38</v>
      </c>
    </row>
    <row r="12" spans="1:3">
      <c r="A12" t="s">
        <v>39</v>
      </c>
      <c r="B12" s="5">
        <v>14</v>
      </c>
      <c r="C12" t="s">
        <v>11</v>
      </c>
    </row>
    <row r="13" spans="1:3">
      <c r="A13" t="s">
        <v>40</v>
      </c>
      <c r="B13" s="5">
        <v>24.5</v>
      </c>
      <c r="C13" t="s">
        <v>11</v>
      </c>
    </row>
    <row r="14" spans="1:3">
      <c r="A14" s="7" t="s">
        <v>36</v>
      </c>
      <c r="B14" s="5">
        <v>0.8</v>
      </c>
    </row>
    <row r="15" spans="1:3" ht="18">
      <c r="A15" t="s">
        <v>33</v>
      </c>
      <c r="B15" s="5">
        <v>1.01325</v>
      </c>
      <c r="C15" t="s">
        <v>6</v>
      </c>
    </row>
    <row r="16" spans="1:3" ht="18">
      <c r="A16" t="s">
        <v>7</v>
      </c>
      <c r="B16" s="5">
        <v>15</v>
      </c>
      <c r="C16" t="s">
        <v>8</v>
      </c>
    </row>
    <row r="17" spans="1:4" ht="18">
      <c r="A17" t="s">
        <v>10</v>
      </c>
      <c r="B17" s="5">
        <v>0.1</v>
      </c>
      <c r="C17" t="s">
        <v>11</v>
      </c>
    </row>
    <row r="18" spans="1:4" ht="18">
      <c r="A18" t="s">
        <v>12</v>
      </c>
      <c r="B18" s="5">
        <v>0.62</v>
      </c>
    </row>
    <row r="19" spans="1:4" ht="18">
      <c r="A19" t="s">
        <v>13</v>
      </c>
      <c r="B19" s="5">
        <v>3600</v>
      </c>
      <c r="C19" t="s">
        <v>14</v>
      </c>
    </row>
    <row r="20" spans="1:4" ht="18">
      <c r="A20" t="s">
        <v>15</v>
      </c>
      <c r="B20" s="5">
        <v>50</v>
      </c>
      <c r="D20" t="s">
        <v>16</v>
      </c>
    </row>
    <row r="21" spans="1:4" ht="18.75">
      <c r="A21" t="s">
        <v>35</v>
      </c>
      <c r="B21" s="5">
        <v>812.5</v>
      </c>
      <c r="C21" t="s">
        <v>17</v>
      </c>
      <c r="D21" s="6" t="s">
        <v>51</v>
      </c>
    </row>
    <row r="22" spans="1:4" ht="18">
      <c r="A22" s="7" t="s">
        <v>18</v>
      </c>
      <c r="B22" s="5">
        <v>1.01325</v>
      </c>
      <c r="C22" t="s">
        <v>6</v>
      </c>
    </row>
    <row r="23" spans="1:4">
      <c r="A23" s="7"/>
    </row>
    <row r="24" spans="1:4">
      <c r="A24" s="4" t="s">
        <v>19</v>
      </c>
    </row>
    <row r="25" spans="1:4" ht="18.75">
      <c r="A25" s="7" t="s">
        <v>20</v>
      </c>
      <c r="B25" s="8">
        <f>PI()*B17^2/4</f>
        <v>7.8539816339744835E-3</v>
      </c>
      <c r="C25" t="s">
        <v>21</v>
      </c>
    </row>
    <row r="26" spans="1:4">
      <c r="A26" s="7" t="s">
        <v>22</v>
      </c>
      <c r="B26" s="10">
        <f>B19/B20</f>
        <v>72</v>
      </c>
      <c r="C26" t="s">
        <v>14</v>
      </c>
    </row>
    <row r="27" spans="1:4" ht="17.25">
      <c r="A27" s="14" t="s">
        <v>50</v>
      </c>
      <c r="B27" s="9">
        <f>(PI()/4)*B13^2*B12</f>
        <v>6600.0934661104566</v>
      </c>
      <c r="C27" t="s">
        <v>9</v>
      </c>
    </row>
    <row r="28" spans="1:4" ht="18.75">
      <c r="A28" s="14" t="s">
        <v>45</v>
      </c>
      <c r="B28" s="9">
        <f>B14*B27</f>
        <v>5280.0747728883653</v>
      </c>
      <c r="C28" t="s">
        <v>9</v>
      </c>
    </row>
    <row r="29" spans="1:4" ht="18">
      <c r="A29" s="14" t="s">
        <v>48</v>
      </c>
      <c r="B29" s="9">
        <f>B28*B21</f>
        <v>4290060.7529717963</v>
      </c>
      <c r="C29" t="s">
        <v>41</v>
      </c>
    </row>
    <row r="30" spans="1:4" ht="18">
      <c r="A30" s="14" t="s">
        <v>47</v>
      </c>
      <c r="B30" s="16">
        <f>B14*B12</f>
        <v>11.200000000000001</v>
      </c>
      <c r="C30" t="s">
        <v>11</v>
      </c>
    </row>
    <row r="31" spans="1:4" ht="18">
      <c r="A31" s="14" t="s">
        <v>46</v>
      </c>
      <c r="B31" s="11">
        <f>B30*($B$21/1000)/(10.197)</f>
        <v>0.89241933902128101</v>
      </c>
      <c r="C31" t="s">
        <v>6</v>
      </c>
    </row>
    <row r="32" spans="1:4">
      <c r="A32" s="14" t="s">
        <v>44</v>
      </c>
      <c r="B32" s="12">
        <f>B31+B15</f>
        <v>1.9056693390212809</v>
      </c>
      <c r="C32" t="s">
        <v>6</v>
      </c>
    </row>
    <row r="33" spans="1:5">
      <c r="A33" s="14"/>
    </row>
    <row r="34" spans="1:5" ht="32.25" customHeight="1">
      <c r="A34" s="17" t="s">
        <v>23</v>
      </c>
      <c r="B34" s="17" t="s">
        <v>42</v>
      </c>
      <c r="C34" s="17" t="s">
        <v>24</v>
      </c>
      <c r="D34" s="18" t="s">
        <v>43</v>
      </c>
      <c r="E34" s="19" t="s">
        <v>52</v>
      </c>
    </row>
    <row r="35" spans="1:5">
      <c r="A35" s="15">
        <v>0</v>
      </c>
      <c r="B35" s="20">
        <f>$B$18*$B$25*SQRT(2*((B32-$B$22)*100000)*$B$21)</f>
        <v>58.639835055142704</v>
      </c>
      <c r="C35" s="15">
        <v>0</v>
      </c>
      <c r="D35" s="21">
        <f>B30</f>
        <v>11.200000000000001</v>
      </c>
      <c r="E35" s="22">
        <f>B32</f>
        <v>1.9056693390212809</v>
      </c>
    </row>
    <row r="36" spans="1:5">
      <c r="A36" s="15">
        <f>$B$26</f>
        <v>72</v>
      </c>
      <c r="B36" s="20">
        <f t="shared" ref="B36:B67" si="0">$B$18*$B$25*SQRT(2*((E36-$B$22)*100000)*$B$21)</f>
        <v>58.610904193443893</v>
      </c>
      <c r="C36" s="23">
        <f>B35*A36</f>
        <v>4222.0681239702744</v>
      </c>
      <c r="D36" s="20">
        <f t="shared" ref="D36:D67" si="1">($B$29-C36)/$B$21/(0.7854*$B$13^2)</f>
        <v>11.188951342744723</v>
      </c>
      <c r="E36" s="22">
        <f t="shared" ref="E36:E67" si="2">D36*($B$21/1000)/(10.197)+$B$15</f>
        <v>1.9047889787172785</v>
      </c>
    </row>
    <row r="37" spans="1:5">
      <c r="A37" s="15">
        <f>A36+$B$26</f>
        <v>144</v>
      </c>
      <c r="B37" s="20">
        <f t="shared" si="0"/>
        <v>58.582056174780625</v>
      </c>
      <c r="C37" s="23">
        <f>B36*A37</f>
        <v>8439.9702038559208</v>
      </c>
      <c r="D37" s="20">
        <f t="shared" si="1"/>
        <v>11.177939752106196</v>
      </c>
      <c r="E37" s="22">
        <f t="shared" si="2"/>
        <v>1.9039115718923492</v>
      </c>
    </row>
    <row r="38" spans="1:5">
      <c r="A38" s="15">
        <f>A37+$B$26</f>
        <v>216</v>
      </c>
      <c r="B38" s="20">
        <f t="shared" si="0"/>
        <v>58.553222335183243</v>
      </c>
      <c r="C38" s="23">
        <f>B37*A38</f>
        <v>12653.724133752616</v>
      </c>
      <c r="D38" s="20">
        <f t="shared" si="1"/>
        <v>11.166938990957952</v>
      </c>
      <c r="E38" s="22">
        <f t="shared" si="2"/>
        <v>1.9030350279644344</v>
      </c>
    </row>
    <row r="39" spans="1:5">
      <c r="A39" s="15">
        <f t="shared" ref="A39:A85" si="3">A38+$B$26</f>
        <v>288</v>
      </c>
      <c r="B39" s="20">
        <f t="shared" si="0"/>
        <v>58.524402708490655</v>
      </c>
      <c r="C39" s="23">
        <f t="shared" ref="C39:C85" si="4">B38*A39</f>
        <v>16863.328032532772</v>
      </c>
      <c r="D39" s="20">
        <f t="shared" si="1"/>
        <v>11.155949064211011</v>
      </c>
      <c r="E39" s="22">
        <f t="shared" si="2"/>
        <v>1.9021593473248453</v>
      </c>
    </row>
    <row r="40" spans="1:5">
      <c r="A40" s="15">
        <f t="shared" si="3"/>
        <v>360</v>
      </c>
      <c r="B40" s="20">
        <f t="shared" si="0"/>
        <v>58.495597294643595</v>
      </c>
      <c r="C40" s="23">
        <f t="shared" si="4"/>
        <v>21068.784975056635</v>
      </c>
      <c r="D40" s="20">
        <f t="shared" si="1"/>
        <v>11.1449699638379</v>
      </c>
      <c r="E40" s="22">
        <f t="shared" si="2"/>
        <v>1.9012845293339504</v>
      </c>
    </row>
    <row r="41" spans="1:5">
      <c r="A41" s="15">
        <f t="shared" si="3"/>
        <v>432</v>
      </c>
      <c r="B41" s="20">
        <f t="shared" si="0"/>
        <v>58.466806093605882</v>
      </c>
      <c r="C41" s="23">
        <f t="shared" si="4"/>
        <v>25270.098031286034</v>
      </c>
      <c r="D41" s="20">
        <f t="shared" si="1"/>
        <v>11.134001681823932</v>
      </c>
      <c r="E41" s="22">
        <f t="shared" si="2"/>
        <v>1.9004105733531378</v>
      </c>
    </row>
    <row r="42" spans="1:5">
      <c r="A42" s="15">
        <f t="shared" si="3"/>
        <v>504</v>
      </c>
      <c r="B42" s="20">
        <f t="shared" si="0"/>
        <v>58.438029105330884</v>
      </c>
      <c r="C42" s="23">
        <f t="shared" si="4"/>
        <v>29467.270271177364</v>
      </c>
      <c r="D42" s="20">
        <f t="shared" si="1"/>
        <v>11.123044210154431</v>
      </c>
      <c r="E42" s="22">
        <f t="shared" si="2"/>
        <v>1.8995374787437949</v>
      </c>
    </row>
    <row r="43" spans="1:5">
      <c r="A43" s="15">
        <f t="shared" si="3"/>
        <v>576</v>
      </c>
      <c r="B43" s="20">
        <f t="shared" si="0"/>
        <v>58.409266329761685</v>
      </c>
      <c r="C43" s="23">
        <f t="shared" si="4"/>
        <v>33660.304764670589</v>
      </c>
      <c r="D43" s="20">
        <f t="shared" si="1"/>
        <v>11.112097540814776</v>
      </c>
      <c r="E43" s="22">
        <f t="shared" si="2"/>
        <v>1.8986652448673147</v>
      </c>
    </row>
    <row r="44" spans="1:5">
      <c r="A44" s="15">
        <f t="shared" si="3"/>
        <v>648</v>
      </c>
      <c r="B44" s="20">
        <f t="shared" si="0"/>
        <v>58.380517766830941</v>
      </c>
      <c r="C44" s="23">
        <f t="shared" si="4"/>
        <v>37849.204581685575</v>
      </c>
      <c r="D44" s="20">
        <f t="shared" si="1"/>
        <v>11.101161665790379</v>
      </c>
      <c r="E44" s="22">
        <f t="shared" si="2"/>
        <v>1.8977938710850921</v>
      </c>
    </row>
    <row r="45" spans="1:5">
      <c r="A45" s="15">
        <f t="shared" si="3"/>
        <v>720</v>
      </c>
      <c r="B45" s="20">
        <f t="shared" si="0"/>
        <v>58.351783416461011</v>
      </c>
      <c r="C45" s="23">
        <f t="shared" si="4"/>
        <v>42033.972792118278</v>
      </c>
      <c r="D45" s="20">
        <f t="shared" si="1"/>
        <v>11.090236577066733</v>
      </c>
      <c r="E45" s="22">
        <f t="shared" si="2"/>
        <v>1.8969233567585291</v>
      </c>
    </row>
    <row r="46" spans="1:5">
      <c r="A46" s="15">
        <f t="shared" si="3"/>
        <v>792</v>
      </c>
      <c r="B46" s="20">
        <f t="shared" si="0"/>
        <v>58.3230632785639</v>
      </c>
      <c r="C46" s="23">
        <f t="shared" si="4"/>
        <v>46214.612465837119</v>
      </c>
      <c r="D46" s="20">
        <f t="shared" si="1"/>
        <v>11.079322266629394</v>
      </c>
      <c r="E46" s="22">
        <f t="shared" si="2"/>
        <v>1.8960537012490324</v>
      </c>
    </row>
    <row r="47" spans="1:5">
      <c r="A47" s="15">
        <f t="shared" si="3"/>
        <v>864</v>
      </c>
      <c r="B47" s="20">
        <f t="shared" si="0"/>
        <v>58.294357353041207</v>
      </c>
      <c r="C47" s="23">
        <f t="shared" si="4"/>
        <v>50391.126672679209</v>
      </c>
      <c r="D47" s="20">
        <f t="shared" si="1"/>
        <v>11.068418726463999</v>
      </c>
      <c r="E47" s="22">
        <f t="shared" si="2"/>
        <v>1.8951849039180151</v>
      </c>
    </row>
    <row r="48" spans="1:5">
      <c r="A48" s="15">
        <f t="shared" si="3"/>
        <v>936</v>
      </c>
      <c r="B48" s="20">
        <f t="shared" si="0"/>
        <v>58.26566563978426</v>
      </c>
      <c r="C48" s="23">
        <f t="shared" si="4"/>
        <v>54563.518482446569</v>
      </c>
      <c r="D48" s="20">
        <f t="shared" si="1"/>
        <v>11.057525948556282</v>
      </c>
      <c r="E48" s="22">
        <f t="shared" si="2"/>
        <v>1.8943169641268982</v>
      </c>
    </row>
    <row r="49" spans="1:5">
      <c r="A49" s="15">
        <f t="shared" si="3"/>
        <v>1008</v>
      </c>
      <c r="B49" s="20">
        <f t="shared" si="0"/>
        <v>58.236988138673922</v>
      </c>
      <c r="C49" s="23">
        <f t="shared" si="4"/>
        <v>58731.790964902531</v>
      </c>
      <c r="D49" s="20">
        <f t="shared" si="1"/>
        <v>11.046643924892072</v>
      </c>
      <c r="E49" s="22">
        <f t="shared" si="2"/>
        <v>1.8934498812371099</v>
      </c>
    </row>
    <row r="50" spans="1:5">
      <c r="A50" s="15">
        <f t="shared" si="3"/>
        <v>1080</v>
      </c>
      <c r="B50" s="20">
        <f t="shared" si="0"/>
        <v>58.208324849580812</v>
      </c>
      <c r="C50" s="23">
        <f t="shared" si="4"/>
        <v>62895.947189767838</v>
      </c>
      <c r="D50" s="20">
        <f t="shared" si="1"/>
        <v>11.035772647457312</v>
      </c>
      <c r="E50" s="22">
        <f t="shared" si="2"/>
        <v>1.892583654610088</v>
      </c>
    </row>
    <row r="51" spans="1:5">
      <c r="A51" s="15">
        <f t="shared" si="3"/>
        <v>1152</v>
      </c>
      <c r="B51" s="20">
        <f t="shared" si="0"/>
        <v>58.179675772365144</v>
      </c>
      <c r="C51" s="23">
        <f t="shared" si="4"/>
        <v>67055.990226717098</v>
      </c>
      <c r="D51" s="20">
        <f t="shared" si="1"/>
        <v>11.024912108238066</v>
      </c>
      <c r="E51" s="22">
        <f t="shared" si="2"/>
        <v>1.8917182836072794</v>
      </c>
    </row>
    <row r="52" spans="1:5">
      <c r="A52" s="15">
        <f t="shared" si="3"/>
        <v>1224</v>
      </c>
      <c r="B52" s="20">
        <f t="shared" si="0"/>
        <v>58.151040906876773</v>
      </c>
      <c r="C52" s="23">
        <f t="shared" si="4"/>
        <v>71211.923145374938</v>
      </c>
      <c r="D52" s="20">
        <f t="shared" si="1"/>
        <v>11.014062299220528</v>
      </c>
      <c r="E52" s="22">
        <f t="shared" si="2"/>
        <v>1.890853767590142</v>
      </c>
    </row>
    <row r="53" spans="1:5">
      <c r="A53" s="15">
        <f t="shared" si="3"/>
        <v>1296</v>
      </c>
      <c r="B53" s="20">
        <f t="shared" si="0"/>
        <v>58.122420252955258</v>
      </c>
      <c r="C53" s="23">
        <f t="shared" si="4"/>
        <v>75363.749015312293</v>
      </c>
      <c r="D53" s="20">
        <f t="shared" si="1"/>
        <v>11.003223212391031</v>
      </c>
      <c r="E53" s="22">
        <f t="shared" si="2"/>
        <v>1.8899901059201445</v>
      </c>
    </row>
    <row r="54" spans="1:5">
      <c r="A54" s="15">
        <f t="shared" si="3"/>
        <v>1368</v>
      </c>
      <c r="B54" s="20">
        <f t="shared" si="0"/>
        <v>58.093813810429758</v>
      </c>
      <c r="C54" s="23">
        <f t="shared" si="4"/>
        <v>79511.470906042799</v>
      </c>
      <c r="D54" s="20">
        <f t="shared" si="1"/>
        <v>10.992394839736063</v>
      </c>
      <c r="E54" s="22">
        <f t="shared" si="2"/>
        <v>1.8891272979587677</v>
      </c>
    </row>
    <row r="55" spans="1:5">
      <c r="A55" s="15">
        <f t="shared" si="3"/>
        <v>1440</v>
      </c>
      <c r="B55" s="20">
        <f t="shared" si="0"/>
        <v>58.065221579119054</v>
      </c>
      <c r="C55" s="23">
        <f t="shared" si="4"/>
        <v>83655.091887018847</v>
      </c>
      <c r="D55" s="20">
        <f t="shared" si="1"/>
        <v>10.981577173242261</v>
      </c>
      <c r="E55" s="22">
        <f t="shared" si="2"/>
        <v>1.8882653430675038</v>
      </c>
    </row>
    <row r="56" spans="1:5">
      <c r="A56" s="15">
        <f t="shared" si="3"/>
        <v>1512</v>
      </c>
      <c r="B56" s="20">
        <f t="shared" si="0"/>
        <v>58.036643558831663</v>
      </c>
      <c r="C56" s="23">
        <f t="shared" si="4"/>
        <v>87794.61502762801</v>
      </c>
      <c r="D56" s="20">
        <f t="shared" si="1"/>
        <v>10.970770204896441</v>
      </c>
      <c r="E56" s="22">
        <f t="shared" si="2"/>
        <v>1.8874042406078611</v>
      </c>
    </row>
    <row r="57" spans="1:5">
      <c r="A57" s="15">
        <f t="shared" si="3"/>
        <v>1584</v>
      </c>
      <c r="B57" s="20">
        <f t="shared" si="0"/>
        <v>58.008079749365699</v>
      </c>
      <c r="C57" s="23">
        <f t="shared" si="4"/>
        <v>91930.043397189351</v>
      </c>
      <c r="D57" s="20">
        <f t="shared" si="1"/>
        <v>10.959973926685596</v>
      </c>
      <c r="E57" s="22">
        <f t="shared" si="2"/>
        <v>1.8865439899413601</v>
      </c>
    </row>
    <row r="58" spans="1:5">
      <c r="A58" s="15">
        <f t="shared" si="3"/>
        <v>1656</v>
      </c>
      <c r="B58" s="20">
        <f t="shared" si="0"/>
        <v>57.979530150508921</v>
      </c>
      <c r="C58" s="23">
        <f t="shared" si="4"/>
        <v>96061.380064949597</v>
      </c>
      <c r="D58" s="20">
        <f t="shared" si="1"/>
        <v>10.9491883305969</v>
      </c>
      <c r="E58" s="22">
        <f t="shared" si="2"/>
        <v>1.8856845904295363</v>
      </c>
    </row>
    <row r="59" spans="1:5">
      <c r="A59" s="15">
        <f t="shared" si="3"/>
        <v>1728</v>
      </c>
      <c r="B59" s="20">
        <f t="shared" si="0"/>
        <v>57.950994762038782</v>
      </c>
      <c r="C59" s="23">
        <f t="shared" si="4"/>
        <v>100188.62810007941</v>
      </c>
      <c r="D59" s="20">
        <f t="shared" si="1"/>
        <v>10.938413408617739</v>
      </c>
      <c r="E59" s="22">
        <f t="shared" si="2"/>
        <v>1.8848260414339428</v>
      </c>
    </row>
    <row r="60" spans="1:5">
      <c r="A60" s="15">
        <f t="shared" si="3"/>
        <v>1800</v>
      </c>
      <c r="B60" s="20">
        <f t="shared" si="0"/>
        <v>57.922473583722351</v>
      </c>
      <c r="C60" s="23">
        <f t="shared" si="4"/>
        <v>104311.7905716698</v>
      </c>
      <c r="D60" s="20">
        <f t="shared" si="1"/>
        <v>10.927649152735697</v>
      </c>
      <c r="E60" s="22">
        <f t="shared" si="2"/>
        <v>1.8839683423161473</v>
      </c>
    </row>
    <row r="61" spans="1:5">
      <c r="A61" s="15">
        <f t="shared" si="3"/>
        <v>1872</v>
      </c>
      <c r="B61" s="20">
        <f t="shared" si="0"/>
        <v>57.893966615316387</v>
      </c>
      <c r="C61" s="23">
        <f t="shared" si="4"/>
        <v>108430.87054872824</v>
      </c>
      <c r="D61" s="20">
        <f t="shared" si="1"/>
        <v>10.916895554938579</v>
      </c>
      <c r="E61" s="22">
        <f t="shared" si="2"/>
        <v>1.8831114924377363</v>
      </c>
    </row>
    <row r="62" spans="1:5">
      <c r="A62" s="15">
        <f t="shared" si="3"/>
        <v>1944</v>
      </c>
      <c r="B62" s="20">
        <f t="shared" si="0"/>
        <v>57.865473856567256</v>
      </c>
      <c r="C62" s="23">
        <f t="shared" si="4"/>
        <v>112545.87110017506</v>
      </c>
      <c r="D62" s="20">
        <f t="shared" si="1"/>
        <v>10.906152607214418</v>
      </c>
      <c r="E62" s="22">
        <f t="shared" si="2"/>
        <v>1.8822554911603133</v>
      </c>
    </row>
    <row r="63" spans="1:5">
      <c r="A63" s="15">
        <f t="shared" si="3"/>
        <v>2016</v>
      </c>
      <c r="B63" s="20">
        <f t="shared" si="0"/>
        <v>57.836995307211041</v>
      </c>
      <c r="C63" s="23">
        <f t="shared" si="4"/>
        <v>116656.79529483958</v>
      </c>
      <c r="D63" s="20">
        <f t="shared" si="1"/>
        <v>10.895420301551484</v>
      </c>
      <c r="E63" s="22">
        <f t="shared" si="2"/>
        <v>1.8814003378455015</v>
      </c>
    </row>
    <row r="64" spans="1:5">
      <c r="A64" s="15">
        <f t="shared" si="3"/>
        <v>2088</v>
      </c>
      <c r="B64" s="20">
        <f t="shared" si="0"/>
        <v>57.808530966973436</v>
      </c>
      <c r="C64" s="23">
        <f t="shared" si="4"/>
        <v>120763.64620145665</v>
      </c>
      <c r="D64" s="20">
        <f t="shared" si="1"/>
        <v>10.884698629938294</v>
      </c>
      <c r="E64" s="22">
        <f t="shared" si="2"/>
        <v>1.8805460318549441</v>
      </c>
    </row>
    <row r="65" spans="1:5">
      <c r="A65" s="15">
        <f t="shared" si="3"/>
        <v>2160</v>
      </c>
      <c r="B65" s="20">
        <f t="shared" si="0"/>
        <v>57.780080835569819</v>
      </c>
      <c r="C65" s="23">
        <f t="shared" si="4"/>
        <v>124866.42688866262</v>
      </c>
      <c r="D65" s="20">
        <f t="shared" si="1"/>
        <v>10.873987584363622</v>
      </c>
      <c r="E65" s="22">
        <f t="shared" si="2"/>
        <v>1.8796925725503035</v>
      </c>
    </row>
    <row r="66" spans="1:5">
      <c r="A66" s="15">
        <f t="shared" si="3"/>
        <v>2232</v>
      </c>
      <c r="B66" s="20">
        <f t="shared" si="0"/>
        <v>57.751644912705189</v>
      </c>
      <c r="C66" s="23">
        <f t="shared" si="4"/>
        <v>128965.14042499184</v>
      </c>
      <c r="D66" s="20">
        <f t="shared" si="1"/>
        <v>10.863287156816506</v>
      </c>
      <c r="E66" s="22">
        <f t="shared" si="2"/>
        <v>1.8788399592932641</v>
      </c>
    </row>
    <row r="67" spans="1:5">
      <c r="A67" s="15">
        <f t="shared" si="3"/>
        <v>2304</v>
      </c>
      <c r="B67" s="20">
        <f t="shared" si="0"/>
        <v>57.723223198074272</v>
      </c>
      <c r="C67" s="23">
        <f t="shared" si="4"/>
        <v>133059.78987887275</v>
      </c>
      <c r="D67" s="20">
        <f t="shared" si="1"/>
        <v>10.852597339286266</v>
      </c>
      <c r="E67" s="22">
        <f t="shared" si="2"/>
        <v>1.8779881914455321</v>
      </c>
    </row>
    <row r="68" spans="1:5">
      <c r="A68" s="15">
        <f t="shared" si="3"/>
        <v>2376</v>
      </c>
      <c r="B68" s="20">
        <f t="shared" ref="B68:B85" si="5">$B$18*$B$25*SQRT(2*((E68-$B$22)*100000)*$B$21)</f>
        <v>57.694815691361406</v>
      </c>
      <c r="C68" s="23">
        <f t="shared" si="4"/>
        <v>137150.37831862448</v>
      </c>
      <c r="D68" s="20">
        <f t="shared" ref="D68:D85" si="6">($B$29-C68)/$B$21/(0.7854*$B$13^2)</f>
        <v>10.841918123762502</v>
      </c>
      <c r="E68" s="22">
        <f t="shared" ref="E68:E85" si="7">D68*($B$21/1000)/(10.197)+$B$15</f>
        <v>1.8771372683688372</v>
      </c>
    </row>
    <row r="69" spans="1:5">
      <c r="A69" s="15">
        <f t="shared" si="3"/>
        <v>2448</v>
      </c>
      <c r="B69" s="20">
        <f t="shared" si="5"/>
        <v>57.666422392240598</v>
      </c>
      <c r="C69" s="23">
        <f t="shared" si="4"/>
        <v>141236.90881245272</v>
      </c>
      <c r="D69" s="20">
        <f t="shared" si="6"/>
        <v>10.831249502235112</v>
      </c>
      <c r="E69" s="22">
        <f t="shared" si="7"/>
        <v>1.8762871894249318</v>
      </c>
    </row>
    <row r="70" spans="1:5">
      <c r="A70" s="15">
        <f t="shared" si="3"/>
        <v>2520</v>
      </c>
      <c r="B70" s="20">
        <f t="shared" si="5"/>
        <v>57.638043300375536</v>
      </c>
      <c r="C70" s="23">
        <f t="shared" si="4"/>
        <v>145319.3844284463</v>
      </c>
      <c r="D70" s="20">
        <f t="shared" si="6"/>
        <v>10.820591466694301</v>
      </c>
      <c r="E70" s="22">
        <f t="shared" si="7"/>
        <v>1.875437953975593</v>
      </c>
    </row>
    <row r="71" spans="1:5">
      <c r="A71" s="15">
        <f t="shared" si="3"/>
        <v>2592</v>
      </c>
      <c r="B71" s="20">
        <f t="shared" si="5"/>
        <v>57.609678415419559</v>
      </c>
      <c r="C71" s="23">
        <f t="shared" si="4"/>
        <v>149397.8082345734</v>
      </c>
      <c r="D71" s="20">
        <f t="shared" si="6"/>
        <v>10.809944009130584</v>
      </c>
      <c r="E71" s="22">
        <f t="shared" si="7"/>
        <v>1.8745895613826224</v>
      </c>
    </row>
    <row r="72" spans="1:5">
      <c r="A72" s="15">
        <f t="shared" si="3"/>
        <v>2664</v>
      </c>
      <c r="B72" s="20">
        <f t="shared" si="5"/>
        <v>57.581327737015677</v>
      </c>
      <c r="C72" s="23">
        <f t="shared" si="4"/>
        <v>153472.1832986777</v>
      </c>
      <c r="D72" s="20">
        <f t="shared" si="6"/>
        <v>10.799307121534808</v>
      </c>
      <c r="E72" s="22">
        <f t="shared" si="7"/>
        <v>1.8737420110078484</v>
      </c>
    </row>
    <row r="73" spans="1:5">
      <c r="A73" s="15">
        <f t="shared" si="3"/>
        <v>2736</v>
      </c>
      <c r="B73" s="20">
        <f t="shared" si="5"/>
        <v>57.552991264796589</v>
      </c>
      <c r="C73" s="23">
        <f t="shared" si="4"/>
        <v>157542.5126884749</v>
      </c>
      <c r="D73" s="20">
        <f t="shared" si="6"/>
        <v>10.788680795898149</v>
      </c>
      <c r="E73" s="22">
        <f t="shared" si="7"/>
        <v>1.8728953022131261</v>
      </c>
    </row>
    <row r="74" spans="1:5">
      <c r="A74" s="15">
        <f t="shared" si="3"/>
        <v>2808</v>
      </c>
      <c r="B74" s="20">
        <f t="shared" si="5"/>
        <v>57.52466899838462</v>
      </c>
      <c r="C74" s="23">
        <f t="shared" si="4"/>
        <v>161608.79947154882</v>
      </c>
      <c r="D74" s="20">
        <f t="shared" si="6"/>
        <v>10.778065024212129</v>
      </c>
      <c r="E74" s="22">
        <f t="shared" si="7"/>
        <v>1.8720494343603369</v>
      </c>
    </row>
    <row r="75" spans="1:5">
      <c r="A75" s="15">
        <f t="shared" si="3"/>
        <v>2880</v>
      </c>
      <c r="B75" s="20">
        <f t="shared" si="5"/>
        <v>57.496360937391792</v>
      </c>
      <c r="C75" s="23">
        <f t="shared" si="4"/>
        <v>165671.04671534771</v>
      </c>
      <c r="D75" s="20">
        <f t="shared" si="6"/>
        <v>10.767459798468623</v>
      </c>
      <c r="E75" s="22">
        <f t="shared" si="7"/>
        <v>1.8712044068113913</v>
      </c>
    </row>
    <row r="76" spans="1:5">
      <c r="A76" s="15">
        <f t="shared" si="3"/>
        <v>2952</v>
      </c>
      <c r="B76" s="20">
        <f t="shared" si="5"/>
        <v>57.468067081419811</v>
      </c>
      <c r="C76" s="23">
        <f t="shared" si="4"/>
        <v>169729.25748718056</v>
      </c>
      <c r="D76" s="20">
        <f t="shared" si="6"/>
        <v>10.756865110659868</v>
      </c>
      <c r="E76" s="22">
        <f t="shared" si="7"/>
        <v>1.8703602189282282</v>
      </c>
    </row>
    <row r="77" spans="1:5">
      <c r="A77" s="15">
        <f t="shared" si="3"/>
        <v>3024</v>
      </c>
      <c r="B77" s="20">
        <f t="shared" si="5"/>
        <v>57.439787430060029</v>
      </c>
      <c r="C77" s="23">
        <f t="shared" si="4"/>
        <v>173783.4348542135</v>
      </c>
      <c r="D77" s="20">
        <f t="shared" si="6"/>
        <v>10.746280952778481</v>
      </c>
      <c r="E77" s="22">
        <f t="shared" si="7"/>
        <v>1.8695168700728173</v>
      </c>
    </row>
    <row r="78" spans="1:5">
      <c r="A78" s="15">
        <f t="shared" si="3"/>
        <v>3096</v>
      </c>
      <c r="B78" s="20">
        <f t="shared" si="5"/>
        <v>57.411521982893504</v>
      </c>
      <c r="C78" s="23">
        <f t="shared" si="4"/>
        <v>177833.58188346584</v>
      </c>
      <c r="D78" s="20">
        <f t="shared" si="6"/>
        <v>10.735707316817454</v>
      </c>
      <c r="E78" s="22">
        <f t="shared" si="7"/>
        <v>1.8686743596071573</v>
      </c>
    </row>
    <row r="79" spans="1:5">
      <c r="A79" s="15">
        <f t="shared" si="3"/>
        <v>3168</v>
      </c>
      <c r="B79" s="20">
        <f t="shared" si="5"/>
        <v>57.383270739490925</v>
      </c>
      <c r="C79" s="23">
        <f t="shared" si="4"/>
        <v>181879.70164180663</v>
      </c>
      <c r="D79" s="20">
        <f t="shared" si="6"/>
        <v>10.725144194770177</v>
      </c>
      <c r="E79" s="22">
        <f t="shared" si="7"/>
        <v>1.8678326868932795</v>
      </c>
    </row>
    <row r="80" spans="1:5">
      <c r="A80" s="15">
        <f t="shared" si="3"/>
        <v>3240</v>
      </c>
      <c r="B80" s="20">
        <f t="shared" si="5"/>
        <v>57.355033699412708</v>
      </c>
      <c r="C80" s="23">
        <f t="shared" si="4"/>
        <v>185921.79719595061</v>
      </c>
      <c r="D80" s="20">
        <f t="shared" si="6"/>
        <v>10.714591578630438</v>
      </c>
      <c r="E80" s="22">
        <f t="shared" si="7"/>
        <v>1.8669918512932462</v>
      </c>
    </row>
    <row r="81" spans="1:5">
      <c r="A81" s="15">
        <f t="shared" si="3"/>
        <v>3312</v>
      </c>
      <c r="B81" s="20">
        <f t="shared" si="5"/>
        <v>57.326810862208923</v>
      </c>
      <c r="C81" s="23">
        <f t="shared" si="4"/>
        <v>189959.87161245488</v>
      </c>
      <c r="D81" s="20">
        <f t="shared" si="6"/>
        <v>10.70404946039244</v>
      </c>
      <c r="E81" s="22">
        <f t="shared" si="7"/>
        <v>1.8661518521691534</v>
      </c>
    </row>
    <row r="82" spans="1:5">
      <c r="A82" s="15">
        <f t="shared" si="3"/>
        <v>3384</v>
      </c>
      <c r="B82" s="20">
        <f t="shared" si="5"/>
        <v>57.298602227419345</v>
      </c>
      <c r="C82" s="23">
        <f t="shared" si="4"/>
        <v>193993.927957715</v>
      </c>
      <c r="D82" s="20">
        <f t="shared" si="6"/>
        <v>10.693517832050809</v>
      </c>
      <c r="E82" s="22">
        <f t="shared" si="7"/>
        <v>1.8653126888831306</v>
      </c>
    </row>
    <row r="83" spans="1:5">
      <c r="A83" s="15">
        <f t="shared" si="3"/>
        <v>3456</v>
      </c>
      <c r="B83" s="20">
        <f t="shared" si="5"/>
        <v>57.270407794573387</v>
      </c>
      <c r="C83" s="23">
        <f t="shared" si="4"/>
        <v>198023.96929796124</v>
      </c>
      <c r="D83" s="20">
        <f t="shared" si="6"/>
        <v>10.682996685600598</v>
      </c>
      <c r="E83" s="22">
        <f t="shared" si="7"/>
        <v>1.8644743607973411</v>
      </c>
    </row>
    <row r="84" spans="1:5">
      <c r="A84" s="15">
        <f t="shared" si="3"/>
        <v>3528</v>
      </c>
      <c r="B84" s="20">
        <f t="shared" si="5"/>
        <v>57.242227563190177</v>
      </c>
      <c r="C84" s="23">
        <f t="shared" si="4"/>
        <v>202049.99869925491</v>
      </c>
      <c r="D84" s="20">
        <f t="shared" si="6"/>
        <v>10.672486013037304</v>
      </c>
      <c r="E84" s="22">
        <f t="shared" si="7"/>
        <v>1.8636368672739834</v>
      </c>
    </row>
    <row r="85" spans="1:5">
      <c r="A85" s="15">
        <f t="shared" si="3"/>
        <v>3600</v>
      </c>
      <c r="B85" s="20">
        <f t="shared" si="5"/>
        <v>57.214061532778544</v>
      </c>
      <c r="C85" s="23">
        <f t="shared" si="4"/>
        <v>206072.01922748465</v>
      </c>
      <c r="D85" s="20">
        <f t="shared" si="6"/>
        <v>10.661985806356872</v>
      </c>
      <c r="E85" s="22">
        <f t="shared" si="7"/>
        <v>1.8628002076752925</v>
      </c>
    </row>
    <row r="88" spans="1:5">
      <c r="A88" t="s">
        <v>25</v>
      </c>
      <c r="B88" t="s">
        <v>26</v>
      </c>
    </row>
    <row r="89" spans="1:5">
      <c r="B89" t="s">
        <v>27</v>
      </c>
    </row>
    <row r="90" spans="1:5">
      <c r="A90" t="s">
        <v>28</v>
      </c>
      <c r="B90" s="13" t="s">
        <v>29</v>
      </c>
    </row>
    <row r="91" spans="1:5" ht="17.25">
      <c r="A91" t="s">
        <v>30</v>
      </c>
      <c r="B91" t="s">
        <v>31</v>
      </c>
    </row>
  </sheetData>
  <sheetProtection password="E942" sheet="1" objects="1" scenarios="1"/>
  <hyperlinks>
    <hyperlink ref="B9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O242" sqref="O242"/>
    </sheetView>
  </sheetViews>
  <sheetFormatPr defaultRowHeight="15"/>
  <sheetData/>
  <sheetProtection password="E942" sheet="1" objects="1" scenarios="1"/>
  <pageMargins left="0.7" right="0.7" top="0.75" bottom="0.75" header="0.3" footer="0.3"/>
  <pageSetup scale="76" fitToHeight="4" orientation="portrait" r:id="rId1"/>
  <rowBreaks count="4" manualBreakCount="4">
    <brk id="56" max="16383" man="1"/>
    <brk id="112" max="16383" man="1"/>
    <brk id="168" max="16383" man="1"/>
    <brk id="22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 Outflow Calcs</vt:lpstr>
      <vt:lpstr>Theory and Equations</vt:lpstr>
      <vt:lpstr>'Theory and Equations'!Print_Area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2014-01-05T04:57:51Z</dcterms:modified>
</cp:coreProperties>
</file>