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9780"/>
  </bookViews>
  <sheets>
    <sheet name="Theory" sheetId="1" r:id="rId1"/>
    <sheet name="Calculation" sheetId="2" r:id="rId2"/>
  </sheets>
  <calcPr calcId="145621"/>
</workbook>
</file>

<file path=xl/calcChain.xml><?xml version="1.0" encoding="utf-8"?>
<calcChain xmlns="http://schemas.openxmlformats.org/spreadsheetml/2006/main">
  <c r="B13" i="2" l="1"/>
  <c r="B12" i="2"/>
  <c r="B7" i="2" l="1"/>
  <c r="B10" i="2"/>
  <c r="B15" i="2" l="1"/>
  <c r="B11" i="2"/>
  <c r="D35" i="1"/>
  <c r="B9" i="2" s="1"/>
  <c r="D34" i="1"/>
  <c r="B17" i="2" l="1"/>
  <c r="B18" i="2" s="1"/>
  <c r="B19" i="2" s="1"/>
  <c r="B22" i="2" l="1"/>
</calcChain>
</file>

<file path=xl/comments1.xml><?xml version="1.0" encoding="utf-8"?>
<comments xmlns="http://schemas.openxmlformats.org/spreadsheetml/2006/main">
  <authors>
    <author>Ajay S. Satpute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Only the YELLOW boxes may be changed.</t>
        </r>
      </text>
    </comment>
  </commentList>
</comments>
</file>

<file path=xl/sharedStrings.xml><?xml version="1.0" encoding="utf-8"?>
<sst xmlns="http://schemas.openxmlformats.org/spreadsheetml/2006/main" count="94" uniqueCount="66">
  <si>
    <r>
      <t>L</t>
    </r>
    <r>
      <rPr>
        <vertAlign val="subscript"/>
        <sz val="11"/>
        <color theme="1"/>
        <rFont val="Calibri"/>
        <family val="2"/>
        <scheme val="minor"/>
      </rPr>
      <t xml:space="preserve">t,y </t>
    </r>
  </si>
  <si>
    <r>
      <t>FT</t>
    </r>
    <r>
      <rPr>
        <vertAlign val="subscript"/>
        <sz val="11"/>
        <color theme="1"/>
        <rFont val="Calibri"/>
        <family val="2"/>
        <scheme val="minor"/>
      </rPr>
      <t xml:space="preserve">t,y </t>
    </r>
  </si>
  <si>
    <r>
      <t>FS</t>
    </r>
    <r>
      <rPr>
        <vertAlign val="subscript"/>
        <sz val="11"/>
        <color theme="1"/>
        <rFont val="Calibri"/>
        <family val="2"/>
        <scheme val="minor"/>
      </rPr>
      <t>t,y</t>
    </r>
  </si>
  <si>
    <r>
      <t>CV</t>
    </r>
    <r>
      <rPr>
        <vertAlign val="subscript"/>
        <sz val="11"/>
        <color theme="1"/>
        <rFont val="Calibri"/>
        <family val="2"/>
        <scheme val="minor"/>
      </rPr>
      <t>t,y</t>
    </r>
  </si>
  <si>
    <r>
      <t>h</t>
    </r>
    <r>
      <rPr>
        <vertAlign val="subscript"/>
        <sz val="11"/>
        <color theme="1"/>
        <rFont val="Calibri"/>
        <family val="2"/>
        <scheme val="minor"/>
      </rPr>
      <t>t,y</t>
    </r>
  </si>
  <si>
    <r>
      <t>P</t>
    </r>
    <r>
      <rPr>
        <vertAlign val="subscript"/>
        <sz val="11"/>
        <color theme="1"/>
        <rFont val="Calibri"/>
        <family val="2"/>
        <scheme val="minor"/>
      </rPr>
      <t>in,t</t>
    </r>
  </si>
  <si>
    <r>
      <t>P</t>
    </r>
    <r>
      <rPr>
        <vertAlign val="subscript"/>
        <sz val="11"/>
        <color theme="1"/>
        <rFont val="Calibri"/>
        <family val="2"/>
        <scheme val="minor"/>
      </rPr>
      <t>out,t</t>
    </r>
  </si>
  <si>
    <t>kg/year</t>
  </si>
  <si>
    <t>Loss of steam due to malfunctioning steam trap</t>
  </si>
  <si>
    <t>Failure type factor of steam trap</t>
  </si>
  <si>
    <t>Service factor of steam trap</t>
  </si>
  <si>
    <t>Flow coefficient of steam trap</t>
  </si>
  <si>
    <t>hrs</t>
  </si>
  <si>
    <t>number of hours of steam trap operation</t>
  </si>
  <si>
    <t>psia</t>
  </si>
  <si>
    <t>Steam pressure upstream of steam trap</t>
  </si>
  <si>
    <t>Steam pressure downstream of steam trap</t>
  </si>
  <si>
    <t>Type of failure</t>
  </si>
  <si>
    <t>FT</t>
  </si>
  <si>
    <t>FS = 2.1 * (1 - 1/ S)</t>
  </si>
  <si>
    <t>S</t>
  </si>
  <si>
    <t>Capacity safety factor (ratio between trap capacity (orifice) and the actual condensate load)</t>
  </si>
  <si>
    <t>Application</t>
  </si>
  <si>
    <t>Process steam traps</t>
  </si>
  <si>
    <t>Drip and tracer steam traps</t>
  </si>
  <si>
    <t>Steam flow (no condensate)</t>
  </si>
  <si>
    <t>Very large</t>
  </si>
  <si>
    <t>FS</t>
  </si>
  <si>
    <r>
      <t>CV = 22.1 D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</si>
  <si>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= (1/2.2046) . FT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 FS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 CV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 h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.((P</t>
    </r>
    <r>
      <rPr>
        <vertAlign val="subscript"/>
        <sz val="14"/>
        <color theme="1"/>
        <rFont val="Calibri"/>
        <family val="2"/>
        <scheme val="minor"/>
      </rPr>
      <t>in,t</t>
    </r>
    <r>
      <rPr>
        <sz val="14"/>
        <color theme="1"/>
        <rFont val="Calibri"/>
        <family val="2"/>
        <scheme val="minor"/>
      </rPr>
      <t xml:space="preserve"> - P</t>
    </r>
    <r>
      <rPr>
        <vertAlign val="subscript"/>
        <sz val="14"/>
        <color theme="1"/>
        <rFont val="Calibri"/>
        <family val="2"/>
        <scheme val="minor"/>
      </rPr>
      <t xml:space="preserve">in,t </t>
    </r>
    <r>
      <rPr>
        <sz val="14"/>
        <color theme="1"/>
        <rFont val="Calibri"/>
        <family val="2"/>
        <scheme val="minor"/>
      </rPr>
      <t>/ 2).(P</t>
    </r>
    <r>
      <rPr>
        <vertAlign val="subscript"/>
        <sz val="14"/>
        <color theme="1"/>
        <rFont val="Calibri"/>
        <family val="2"/>
        <scheme val="minor"/>
      </rPr>
      <t>in,t</t>
    </r>
    <r>
      <rPr>
        <sz val="14"/>
        <color theme="1"/>
        <rFont val="Calibri"/>
        <family val="2"/>
        <scheme val="minor"/>
      </rPr>
      <t xml:space="preserve"> + P</t>
    </r>
    <r>
      <rPr>
        <vertAlign val="subscript"/>
        <sz val="14"/>
        <color theme="1"/>
        <rFont val="Calibri"/>
        <family val="2"/>
        <scheme val="minor"/>
      </rPr>
      <t xml:space="preserve">in,t </t>
    </r>
    <r>
      <rPr>
        <sz val="14"/>
        <color theme="1"/>
        <rFont val="Calibri"/>
        <family val="2"/>
        <scheme val="minor"/>
      </rPr>
      <t>/ 2))</t>
    </r>
    <r>
      <rPr>
        <vertAlign val="superscript"/>
        <sz val="14"/>
        <color theme="1"/>
        <rFont val="Calibri"/>
        <family val="2"/>
        <scheme val="minor"/>
      </rPr>
      <t>0.5</t>
    </r>
  </si>
  <si>
    <r>
      <t>L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= (1/2.2046) . FT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 FS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 CV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 h</t>
    </r>
    <r>
      <rPr>
        <vertAlign val="subscript"/>
        <sz val="14"/>
        <color theme="1"/>
        <rFont val="Calibri"/>
        <family val="2"/>
        <scheme val="minor"/>
      </rPr>
      <t>t,y</t>
    </r>
    <r>
      <rPr>
        <sz val="14"/>
        <color theme="1"/>
        <rFont val="Calibri"/>
        <family val="2"/>
        <scheme val="minor"/>
      </rPr>
      <t xml:space="preserve"> .((P</t>
    </r>
    <r>
      <rPr>
        <vertAlign val="subscript"/>
        <sz val="14"/>
        <color theme="1"/>
        <rFont val="Calibri"/>
        <family val="2"/>
        <scheme val="minor"/>
      </rPr>
      <t>in,t</t>
    </r>
    <r>
      <rPr>
        <sz val="14"/>
        <color theme="1"/>
        <rFont val="Calibri"/>
        <family val="2"/>
        <scheme val="minor"/>
      </rPr>
      <t xml:space="preserve"> - P</t>
    </r>
    <r>
      <rPr>
        <vertAlign val="subscript"/>
        <sz val="14"/>
        <color theme="1"/>
        <rFont val="Calibri"/>
        <family val="2"/>
        <scheme val="minor"/>
      </rPr>
      <t>out,t</t>
    </r>
    <r>
      <rPr>
        <sz val="14"/>
        <color theme="1"/>
        <rFont val="Calibri"/>
        <family val="2"/>
        <scheme val="minor"/>
      </rPr>
      <t>).(P</t>
    </r>
    <r>
      <rPr>
        <vertAlign val="subscript"/>
        <sz val="14"/>
        <color theme="1"/>
        <rFont val="Calibri"/>
        <family val="2"/>
        <scheme val="minor"/>
      </rPr>
      <t>in,t</t>
    </r>
    <r>
      <rPr>
        <sz val="14"/>
        <color theme="1"/>
        <rFont val="Calibri"/>
        <family val="2"/>
        <scheme val="minor"/>
      </rPr>
      <t xml:space="preserve"> + P</t>
    </r>
    <r>
      <rPr>
        <vertAlign val="subscript"/>
        <sz val="14"/>
        <color theme="1"/>
        <rFont val="Calibri"/>
        <family val="2"/>
        <scheme val="minor"/>
      </rPr>
      <t>out,t</t>
    </r>
    <r>
      <rPr>
        <sz val="14"/>
        <color theme="1"/>
        <rFont val="Calibri"/>
        <family val="2"/>
        <scheme val="minor"/>
      </rPr>
      <t>))</t>
    </r>
    <r>
      <rPr>
        <vertAlign val="superscript"/>
        <sz val="14"/>
        <color theme="1"/>
        <rFont val="Calibri"/>
        <family val="2"/>
        <scheme val="minor"/>
      </rPr>
      <t>0.5</t>
    </r>
  </si>
  <si>
    <t>D</t>
  </si>
  <si>
    <t>inch</t>
  </si>
  <si>
    <t>Orifice diameter of steam trap</t>
  </si>
  <si>
    <t>Input parameters:</t>
  </si>
  <si>
    <r>
      <t>Is P</t>
    </r>
    <r>
      <rPr>
        <vertAlign val="subscript"/>
        <sz val="11"/>
        <color theme="1"/>
        <rFont val="Calibri"/>
        <family val="2"/>
        <scheme val="minor"/>
      </rPr>
      <t>out,t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 P</t>
    </r>
    <r>
      <rPr>
        <vertAlign val="subscript"/>
        <sz val="11"/>
        <color theme="1"/>
        <rFont val="Calibri"/>
        <family val="2"/>
      </rPr>
      <t>in,t</t>
    </r>
    <r>
      <rPr>
        <sz val="11"/>
        <color theme="1"/>
        <rFont val="Calibri"/>
        <family val="2"/>
      </rPr>
      <t>/2 ?</t>
    </r>
  </si>
  <si>
    <t>CV</t>
  </si>
  <si>
    <t>number of hours of steam trap operation per annum</t>
  </si>
  <si>
    <t>lb/h</t>
  </si>
  <si>
    <t>kg/h</t>
  </si>
  <si>
    <t>http://cdm.unfccc.int/EB/020/eb20repan10.pdf</t>
  </si>
  <si>
    <t>Sample calculation is given below:</t>
  </si>
  <si>
    <t>(Equation 1)</t>
  </si>
  <si>
    <r>
      <t>Equation 1 is applicable in malfunctioning steam traps (blow-through, leaking, rapid cycling) for P</t>
    </r>
    <r>
      <rPr>
        <vertAlign val="subscript"/>
        <sz val="11"/>
        <color theme="1"/>
        <rFont val="Calibri"/>
        <family val="2"/>
        <scheme val="minor"/>
      </rPr>
      <t>out,t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 P</t>
    </r>
    <r>
      <rPr>
        <vertAlign val="subscript"/>
        <sz val="11"/>
        <color theme="1"/>
        <rFont val="Calibri"/>
        <family val="2"/>
      </rPr>
      <t>in,t</t>
    </r>
    <r>
      <rPr>
        <sz val="11"/>
        <color theme="1"/>
        <rFont val="Calibri"/>
        <family val="2"/>
      </rPr>
      <t>/2</t>
    </r>
  </si>
  <si>
    <r>
      <t>Equation 2 is applicable in malfunctioning steam traps (blow-through, leaking, rapid cycling) for P</t>
    </r>
    <r>
      <rPr>
        <vertAlign val="subscript"/>
        <sz val="11"/>
        <color theme="1"/>
        <rFont val="Calibri"/>
        <family val="2"/>
        <scheme val="minor"/>
      </rPr>
      <t>out,t</t>
    </r>
    <r>
      <rPr>
        <sz val="11"/>
        <color theme="1"/>
        <rFont val="Calibri"/>
        <family val="2"/>
        <scheme val="minor"/>
      </rPr>
      <t xml:space="preserve"> &lt; 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in,t</t>
    </r>
    <r>
      <rPr>
        <sz val="11"/>
        <color theme="1"/>
        <rFont val="Calibri"/>
        <family val="2"/>
      </rPr>
      <t>/2</t>
    </r>
  </si>
  <si>
    <t>Blow through (BT)</t>
  </si>
  <si>
    <t>Leaking (LK)</t>
  </si>
  <si>
    <t>Rapid cycling (RC)</t>
  </si>
  <si>
    <t>Table 1: Failure type factor FT</t>
  </si>
  <si>
    <t>Table 2: Service Factor FS</t>
  </si>
  <si>
    <r>
      <t>L</t>
    </r>
    <r>
      <rPr>
        <b/>
        <vertAlign val="subscript"/>
        <sz val="11"/>
        <color theme="1"/>
        <rFont val="Calibri"/>
        <family val="2"/>
        <scheme val="minor"/>
      </rPr>
      <t xml:space="preserve">t,y </t>
    </r>
  </si>
  <si>
    <t xml:space="preserve">Ajay S. Satpute  </t>
  </si>
  <si>
    <t>Sr. Process Engineer</t>
  </si>
  <si>
    <t>M. Tech. (Chemical)</t>
  </si>
  <si>
    <t>I.I.T., Madras, INDIA</t>
  </si>
  <si>
    <t>Prepared by:</t>
  </si>
  <si>
    <t>(Equation 2)</t>
  </si>
  <si>
    <t>USD / ton</t>
  </si>
  <si>
    <t>Annual steam cost</t>
  </si>
  <si>
    <t>USD</t>
  </si>
  <si>
    <t xml:space="preserve">Unit cost of steam </t>
  </si>
  <si>
    <t>Annual cost of steam due to malfunctioning steam trap</t>
  </si>
  <si>
    <t>Ref.:</t>
  </si>
  <si>
    <t>This excel sheet provides the calculation basis and sample calculation for identifying how much steam can be lost due to malfunctioning steam traps.</t>
  </si>
  <si>
    <t>Objective:</t>
  </si>
  <si>
    <t>Ramboll Consulting Engineering, 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</si>
</sst>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#\ ???/???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 applyAlignment="1"/>
    <xf numFmtId="0" fontId="0" fillId="0" borderId="3" xfId="0" applyBorder="1" applyAlignment="1"/>
    <xf numFmtId="0" fontId="1" fillId="0" borderId="0" xfId="0" applyFont="1" applyAlignment="1"/>
    <xf numFmtId="0" fontId="0" fillId="0" borderId="4" xfId="0" applyBorder="1" applyAlignment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1" fillId="2" borderId="10" xfId="0" applyFont="1" applyFill="1" applyBorder="1"/>
    <xf numFmtId="165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" fontId="0" fillId="2" borderId="0" xfId="0" applyNumberFormat="1" applyFill="1" applyBorder="1" applyAlignment="1">
      <alignment horizontal="right" vertical="center"/>
    </xf>
    <xf numFmtId="0" fontId="1" fillId="0" borderId="10" xfId="0" applyFont="1" applyBorder="1"/>
    <xf numFmtId="0" fontId="1" fillId="0" borderId="0" xfId="0" applyFont="1" applyBorder="1"/>
    <xf numFmtId="0" fontId="1" fillId="0" borderId="11" xfId="0" applyFont="1" applyBorder="1"/>
    <xf numFmtId="1" fontId="1" fillId="0" borderId="0" xfId="0" applyNumberFormat="1" applyFont="1" applyBorder="1" applyAlignment="1">
      <alignment horizontal="right" vertical="center"/>
    </xf>
    <xf numFmtId="0" fontId="1" fillId="0" borderId="6" xfId="0" applyFont="1" applyBorder="1"/>
    <xf numFmtId="1" fontId="1" fillId="0" borderId="5" xfId="0" applyNumberFormat="1" applyFont="1" applyBorder="1" applyAlignment="1">
      <alignment horizontal="right" vertical="center"/>
    </xf>
    <xf numFmtId="0" fontId="1" fillId="0" borderId="5" xfId="0" applyFont="1" applyBorder="1"/>
    <xf numFmtId="0" fontId="1" fillId="0" borderId="12" xfId="0" applyFont="1" applyBorder="1"/>
    <xf numFmtId="0" fontId="4" fillId="0" borderId="10" xfId="0" applyFont="1" applyBorder="1"/>
    <xf numFmtId="0" fontId="0" fillId="0" borderId="5" xfId="0" applyBorder="1"/>
    <xf numFmtId="0" fontId="0" fillId="0" borderId="12" xfId="0" applyBorder="1"/>
    <xf numFmtId="0" fontId="0" fillId="0" borderId="8" xfId="0" applyBorder="1" applyAlignment="1">
      <alignment horizontal="right"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1" xfId="0" applyBorder="1" applyAlignment="1">
      <alignment wrapText="1"/>
    </xf>
    <xf numFmtId="0" fontId="0" fillId="0" borderId="11" xfId="0" applyBorder="1" applyAlignment="1"/>
    <xf numFmtId="0" fontId="0" fillId="0" borderId="7" xfId="0" applyFont="1" applyBorder="1"/>
    <xf numFmtId="0" fontId="0" fillId="0" borderId="10" xfId="0" applyFont="1" applyBorder="1" applyAlignment="1">
      <alignment wrapText="1"/>
    </xf>
    <xf numFmtId="0" fontId="1" fillId="0" borderId="10" xfId="0" applyFont="1" applyBorder="1" applyAlignment="1"/>
    <xf numFmtId="0" fontId="0" fillId="0" borderId="10" xfId="0" applyFont="1" applyBorder="1" applyAlignment="1"/>
    <xf numFmtId="164" fontId="1" fillId="0" borderId="8" xfId="1" applyNumberFormat="1" applyFont="1" applyBorder="1" applyAlignment="1">
      <alignment horizontal="right" vertical="center"/>
    </xf>
    <xf numFmtId="0" fontId="1" fillId="0" borderId="8" xfId="0" applyFont="1" applyBorder="1"/>
    <xf numFmtId="0" fontId="1" fillId="0" borderId="9" xfId="0" applyFont="1" applyBorder="1"/>
    <xf numFmtId="0" fontId="0" fillId="0" borderId="10" xfId="0" applyFont="1" applyBorder="1"/>
    <xf numFmtId="0" fontId="0" fillId="0" borderId="0" xfId="0" applyFont="1" applyBorder="1"/>
    <xf numFmtId="1" fontId="0" fillId="2" borderId="0" xfId="0" applyNumberFormat="1" applyFont="1" applyFill="1" applyBorder="1" applyAlignment="1">
      <alignment horizontal="right" vertical="center"/>
    </xf>
    <xf numFmtId="0" fontId="10" fillId="0" borderId="5" xfId="2" applyBorder="1"/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2" fillId="0" borderId="7" xfId="0" applyFont="1" applyBorder="1"/>
    <xf numFmtId="0" fontId="0" fillId="0" borderId="6" xfId="0" applyFont="1" applyFill="1" applyBorder="1" applyAlignment="1"/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43143</xdr:colOff>
      <xdr:row>24</xdr:row>
      <xdr:rowOff>57150</xdr:rowOff>
    </xdr:from>
    <xdr:to>
      <xdr:col>0</xdr:col>
      <xdr:colOff>895350</xdr:colOff>
      <xdr:row>27</xdr:row>
      <xdr:rowOff>66675</xdr:rowOff>
    </xdr:to>
    <xdr:pic>
      <xdr:nvPicPr>
        <xdr:cNvPr id="2" name="Picture 1" descr="C:\Documents and Settings\ajas\Desktop\Ajay\Personal\Docs\Ajay\Phot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143" y="4133850"/>
          <a:ext cx="852207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m.unfccc.int/EB/020/eb20repan10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zoomScaleNormal="100" workbookViewId="0"/>
  </sheetViews>
  <sheetFormatPr defaultRowHeight="15" x14ac:dyDescent="0.25"/>
  <cols>
    <col min="4" max="4" width="12.140625" customWidth="1"/>
    <col min="5" max="5" width="22.42578125" customWidth="1"/>
    <col min="9" max="9" width="12.140625" customWidth="1"/>
  </cols>
  <sheetData>
    <row r="1" spans="1:9" ht="18.75" x14ac:dyDescent="0.3">
      <c r="A1" s="51" t="s">
        <v>64</v>
      </c>
      <c r="B1" s="10"/>
      <c r="C1" s="10"/>
      <c r="D1" s="10"/>
      <c r="E1" s="10"/>
      <c r="F1" s="10"/>
      <c r="G1" s="10"/>
      <c r="H1" s="10"/>
      <c r="I1" s="11"/>
    </row>
    <row r="2" spans="1:9" x14ac:dyDescent="0.25">
      <c r="A2" s="48" t="s">
        <v>63</v>
      </c>
      <c r="B2" s="49"/>
      <c r="C2" s="49"/>
      <c r="D2" s="49"/>
      <c r="E2" s="49"/>
      <c r="F2" s="49"/>
      <c r="G2" s="49"/>
      <c r="H2" s="49"/>
      <c r="I2" s="50"/>
    </row>
    <row r="3" spans="1:9" x14ac:dyDescent="0.25">
      <c r="A3" s="48"/>
      <c r="B3" s="49"/>
      <c r="C3" s="49"/>
      <c r="D3" s="49"/>
      <c r="E3" s="49"/>
      <c r="F3" s="49"/>
      <c r="G3" s="49"/>
      <c r="H3" s="49"/>
      <c r="I3" s="50"/>
    </row>
    <row r="4" spans="1:9" x14ac:dyDescent="0.25">
      <c r="A4" s="12"/>
      <c r="B4" s="13"/>
      <c r="C4" s="13"/>
      <c r="D4" s="13"/>
      <c r="E4" s="13"/>
      <c r="F4" s="13"/>
      <c r="G4" s="13"/>
      <c r="H4" s="13"/>
      <c r="I4" s="14"/>
    </row>
    <row r="5" spans="1:9" ht="21.75" x14ac:dyDescent="0.35">
      <c r="A5" s="29" t="s">
        <v>30</v>
      </c>
      <c r="B5" s="13"/>
      <c r="C5" s="13"/>
      <c r="D5" s="13"/>
      <c r="E5" s="13"/>
      <c r="F5" s="13"/>
      <c r="G5" s="13"/>
      <c r="H5" s="13"/>
      <c r="I5" s="14" t="s">
        <v>42</v>
      </c>
    </row>
    <row r="6" spans="1:9" x14ac:dyDescent="0.25">
      <c r="A6" s="12"/>
      <c r="B6" s="13"/>
      <c r="C6" s="13"/>
      <c r="D6" s="13"/>
      <c r="E6" s="13"/>
      <c r="F6" s="13"/>
      <c r="G6" s="13"/>
      <c r="H6" s="13"/>
      <c r="I6" s="14"/>
    </row>
    <row r="7" spans="1:9" x14ac:dyDescent="0.25">
      <c r="A7" s="12"/>
      <c r="B7" s="13"/>
      <c r="C7" s="13"/>
      <c r="D7" s="13"/>
      <c r="E7" s="13"/>
      <c r="F7" s="13"/>
      <c r="G7" s="13"/>
      <c r="H7" s="13"/>
      <c r="I7" s="14"/>
    </row>
    <row r="8" spans="1:9" ht="18" x14ac:dyDescent="0.35">
      <c r="A8" s="1" t="s">
        <v>0</v>
      </c>
      <c r="B8" s="1" t="s">
        <v>7</v>
      </c>
      <c r="C8" s="1" t="s">
        <v>8</v>
      </c>
      <c r="D8" s="1"/>
      <c r="E8" s="1"/>
      <c r="F8" s="13"/>
      <c r="G8" s="13"/>
      <c r="H8" s="13"/>
      <c r="I8" s="14"/>
    </row>
    <row r="9" spans="1:9" ht="18" x14ac:dyDescent="0.35">
      <c r="A9" s="1" t="s">
        <v>1</v>
      </c>
      <c r="B9" s="1"/>
      <c r="C9" s="1" t="s">
        <v>9</v>
      </c>
      <c r="D9" s="1"/>
      <c r="E9" s="1"/>
      <c r="F9" s="13"/>
      <c r="G9" s="13"/>
      <c r="H9" s="13"/>
      <c r="I9" s="14"/>
    </row>
    <row r="10" spans="1:9" ht="18" x14ac:dyDescent="0.35">
      <c r="A10" s="1" t="s">
        <v>2</v>
      </c>
      <c r="B10" s="1"/>
      <c r="C10" s="1" t="s">
        <v>10</v>
      </c>
      <c r="D10" s="1"/>
      <c r="E10" s="1"/>
      <c r="F10" s="13"/>
      <c r="G10" s="13"/>
      <c r="H10" s="13"/>
      <c r="I10" s="14"/>
    </row>
    <row r="11" spans="1:9" ht="18" x14ac:dyDescent="0.35">
      <c r="A11" s="1" t="s">
        <v>3</v>
      </c>
      <c r="B11" s="1"/>
      <c r="C11" s="1" t="s">
        <v>11</v>
      </c>
      <c r="D11" s="1"/>
      <c r="E11" s="1"/>
      <c r="F11" s="13"/>
      <c r="G11" s="13"/>
      <c r="H11" s="13"/>
      <c r="I11" s="14"/>
    </row>
    <row r="12" spans="1:9" ht="18" x14ac:dyDescent="0.35">
      <c r="A12" s="1" t="s">
        <v>4</v>
      </c>
      <c r="B12" s="1" t="s">
        <v>12</v>
      </c>
      <c r="C12" s="1" t="s">
        <v>13</v>
      </c>
      <c r="D12" s="1"/>
      <c r="E12" s="1"/>
      <c r="F12" s="13"/>
      <c r="G12" s="13"/>
      <c r="H12" s="13"/>
      <c r="I12" s="14"/>
    </row>
    <row r="13" spans="1:9" ht="18" x14ac:dyDescent="0.35">
      <c r="A13" s="1" t="s">
        <v>5</v>
      </c>
      <c r="B13" s="1" t="s">
        <v>14</v>
      </c>
      <c r="C13" s="1" t="s">
        <v>15</v>
      </c>
      <c r="D13" s="1"/>
      <c r="E13" s="1"/>
      <c r="F13" s="13"/>
      <c r="G13" s="13"/>
      <c r="H13" s="13"/>
      <c r="I13" s="14"/>
    </row>
    <row r="14" spans="1:9" ht="18" x14ac:dyDescent="0.35">
      <c r="A14" s="1" t="s">
        <v>6</v>
      </c>
      <c r="B14" s="1" t="s">
        <v>14</v>
      </c>
      <c r="C14" s="1" t="s">
        <v>16</v>
      </c>
      <c r="D14" s="1"/>
      <c r="E14" s="1"/>
      <c r="F14" s="13"/>
      <c r="G14" s="13"/>
      <c r="H14" s="13"/>
      <c r="I14" s="14"/>
    </row>
    <row r="15" spans="1:9" x14ac:dyDescent="0.25">
      <c r="A15" s="12"/>
      <c r="B15" s="13"/>
      <c r="C15" s="13"/>
      <c r="D15" s="13"/>
      <c r="E15" s="13"/>
      <c r="F15" s="13"/>
      <c r="G15" s="13"/>
      <c r="H15" s="13"/>
      <c r="I15" s="14"/>
    </row>
    <row r="16" spans="1:9" ht="18" x14ac:dyDescent="0.35">
      <c r="A16" s="12" t="s">
        <v>43</v>
      </c>
      <c r="B16" s="13"/>
      <c r="C16" s="13"/>
      <c r="D16" s="13"/>
      <c r="E16" s="13"/>
      <c r="F16" s="13"/>
      <c r="G16" s="13"/>
      <c r="H16" s="13"/>
      <c r="I16" s="14"/>
    </row>
    <row r="17" spans="1:16" x14ac:dyDescent="0.25">
      <c r="A17" s="12"/>
      <c r="B17" s="13"/>
      <c r="C17" s="13"/>
      <c r="D17" s="13"/>
      <c r="E17" s="13"/>
      <c r="F17" s="13"/>
      <c r="G17" s="13"/>
      <c r="H17" s="13"/>
      <c r="I17" s="14"/>
    </row>
    <row r="18" spans="1:16" ht="21.75" x14ac:dyDescent="0.35">
      <c r="A18" s="29" t="s">
        <v>29</v>
      </c>
      <c r="B18" s="13"/>
      <c r="C18" s="13"/>
      <c r="D18" s="13"/>
      <c r="E18" s="13"/>
      <c r="F18" s="13"/>
      <c r="G18" s="13"/>
      <c r="H18" s="13"/>
      <c r="I18" s="14" t="s">
        <v>56</v>
      </c>
    </row>
    <row r="19" spans="1:16" x14ac:dyDescent="0.25">
      <c r="A19" s="12"/>
      <c r="B19" s="13"/>
      <c r="C19" s="13"/>
      <c r="D19" s="13"/>
      <c r="E19" s="13"/>
      <c r="F19" s="13"/>
      <c r="G19" s="13"/>
      <c r="H19" s="13"/>
      <c r="I19" s="14"/>
      <c r="N19" s="7"/>
      <c r="O19" s="7"/>
      <c r="P19" s="7"/>
    </row>
    <row r="20" spans="1:16" ht="18" x14ac:dyDescent="0.35">
      <c r="A20" s="12" t="s">
        <v>44</v>
      </c>
      <c r="B20" s="13"/>
      <c r="C20" s="13"/>
      <c r="D20" s="13"/>
      <c r="E20" s="13"/>
      <c r="F20" s="13"/>
      <c r="G20" s="13"/>
      <c r="H20" s="13"/>
      <c r="I20" s="14"/>
      <c r="N20" s="7"/>
      <c r="O20" s="7"/>
      <c r="P20" s="7"/>
    </row>
    <row r="21" spans="1:16" x14ac:dyDescent="0.25">
      <c r="A21" s="12"/>
      <c r="B21" s="13"/>
      <c r="C21" s="13"/>
      <c r="D21" s="13"/>
      <c r="E21" s="13"/>
      <c r="F21" s="13"/>
      <c r="G21" s="13"/>
      <c r="H21" s="13"/>
      <c r="I21" s="14"/>
      <c r="N21" s="7"/>
      <c r="O21" s="7"/>
      <c r="P21" s="7"/>
    </row>
    <row r="22" spans="1:16" x14ac:dyDescent="0.25">
      <c r="A22" s="21" t="s">
        <v>48</v>
      </c>
      <c r="B22" s="13"/>
      <c r="C22" s="13"/>
      <c r="D22" s="13"/>
      <c r="E22" s="13"/>
      <c r="F22" s="13"/>
      <c r="G22" s="13"/>
      <c r="H22" s="13"/>
      <c r="I22" s="14"/>
      <c r="N22" s="7"/>
      <c r="O22" s="7"/>
      <c r="P22" s="7"/>
    </row>
    <row r="23" spans="1:16" x14ac:dyDescent="0.25">
      <c r="A23" s="1" t="s">
        <v>17</v>
      </c>
      <c r="B23" s="1"/>
      <c r="C23" s="4" t="s">
        <v>18</v>
      </c>
      <c r="D23" s="13"/>
      <c r="E23" s="13"/>
      <c r="F23" s="13"/>
      <c r="G23" s="13"/>
      <c r="H23" s="13"/>
      <c r="I23" s="14"/>
      <c r="N23" s="7"/>
      <c r="O23" s="7"/>
      <c r="P23" s="7"/>
    </row>
    <row r="24" spans="1:16" x14ac:dyDescent="0.25">
      <c r="A24" s="1" t="s">
        <v>45</v>
      </c>
      <c r="B24" s="1"/>
      <c r="C24" s="4">
        <v>1</v>
      </c>
      <c r="D24" s="13"/>
      <c r="E24" s="13"/>
      <c r="F24" s="13"/>
      <c r="G24" s="13"/>
      <c r="H24" s="13"/>
      <c r="I24" s="14"/>
      <c r="N24" s="7"/>
      <c r="O24" s="7"/>
      <c r="P24" s="7"/>
    </row>
    <row r="25" spans="1:16" x14ac:dyDescent="0.25">
      <c r="A25" s="5" t="s">
        <v>46</v>
      </c>
      <c r="B25" s="6"/>
      <c r="C25" s="4">
        <v>0.25</v>
      </c>
      <c r="D25" s="13"/>
      <c r="E25" s="13"/>
      <c r="F25" s="13"/>
      <c r="G25" s="13"/>
      <c r="H25" s="13"/>
      <c r="I25" s="14"/>
      <c r="N25" s="7"/>
      <c r="O25" s="7"/>
      <c r="P25" s="7"/>
    </row>
    <row r="26" spans="1:16" x14ac:dyDescent="0.25">
      <c r="A26" s="1" t="s">
        <v>47</v>
      </c>
      <c r="B26" s="1"/>
      <c r="C26" s="4">
        <v>0.2</v>
      </c>
      <c r="D26" s="13"/>
      <c r="E26" s="13"/>
      <c r="F26" s="13"/>
      <c r="G26" s="13"/>
      <c r="H26" s="13"/>
      <c r="I26" s="14"/>
      <c r="N26" s="7"/>
      <c r="O26" s="7"/>
      <c r="P26" s="7"/>
    </row>
    <row r="27" spans="1:16" x14ac:dyDescent="0.25">
      <c r="A27" s="12"/>
      <c r="B27" s="13"/>
      <c r="C27" s="13"/>
      <c r="D27" s="13"/>
      <c r="E27" s="13"/>
      <c r="F27" s="13"/>
      <c r="G27" s="13"/>
      <c r="H27" s="13"/>
      <c r="I27" s="14"/>
    </row>
    <row r="28" spans="1:16" x14ac:dyDescent="0.25">
      <c r="A28" s="12" t="s">
        <v>19</v>
      </c>
      <c r="B28" s="13"/>
      <c r="C28" s="13"/>
      <c r="D28" s="13"/>
      <c r="E28" s="13"/>
      <c r="F28" s="13"/>
      <c r="G28" s="13"/>
      <c r="H28" s="13"/>
      <c r="I28" s="14"/>
    </row>
    <row r="29" spans="1:16" x14ac:dyDescent="0.25">
      <c r="A29" s="12"/>
      <c r="B29" s="13"/>
      <c r="C29" s="13"/>
      <c r="D29" s="13"/>
      <c r="E29" s="13"/>
      <c r="F29" s="13"/>
      <c r="G29" s="13"/>
      <c r="H29" s="13"/>
      <c r="I29" s="14"/>
    </row>
    <row r="30" spans="1:16" x14ac:dyDescent="0.25">
      <c r="A30" s="12" t="s">
        <v>20</v>
      </c>
      <c r="B30" s="13" t="s">
        <v>21</v>
      </c>
      <c r="C30" s="13"/>
      <c r="D30" s="13"/>
      <c r="E30" s="13"/>
      <c r="F30" s="13"/>
      <c r="G30" s="13"/>
      <c r="H30" s="13"/>
      <c r="I30" s="14"/>
    </row>
    <row r="31" spans="1:16" x14ac:dyDescent="0.25">
      <c r="A31" s="12"/>
      <c r="B31" s="13"/>
      <c r="C31" s="13"/>
      <c r="D31" s="13"/>
      <c r="E31" s="13"/>
      <c r="F31" s="13"/>
      <c r="G31" s="13"/>
      <c r="H31" s="13"/>
      <c r="I31" s="14"/>
    </row>
    <row r="32" spans="1:16" x14ac:dyDescent="0.25">
      <c r="A32" s="21" t="s">
        <v>49</v>
      </c>
      <c r="B32" s="13"/>
      <c r="C32" s="13"/>
      <c r="D32" s="13"/>
      <c r="E32" s="13"/>
      <c r="F32" s="13"/>
      <c r="G32" s="13"/>
      <c r="H32" s="13"/>
      <c r="I32" s="14"/>
    </row>
    <row r="33" spans="1:9" x14ac:dyDescent="0.25">
      <c r="A33" s="5" t="s">
        <v>22</v>
      </c>
      <c r="B33" s="8"/>
      <c r="C33" s="6"/>
      <c r="D33" s="2" t="s">
        <v>27</v>
      </c>
      <c r="E33" s="2" t="s">
        <v>20</v>
      </c>
      <c r="F33" s="13"/>
      <c r="G33" s="13"/>
      <c r="H33" s="13"/>
      <c r="I33" s="14"/>
    </row>
    <row r="34" spans="1:9" x14ac:dyDescent="0.25">
      <c r="A34" s="5" t="s">
        <v>23</v>
      </c>
      <c r="B34" s="8"/>
      <c r="C34" s="6"/>
      <c r="D34" s="2">
        <f>2.1*(1-1/E34)</f>
        <v>0.90000000000000013</v>
      </c>
      <c r="E34" s="2">
        <v>1.75</v>
      </c>
      <c r="F34" s="13"/>
      <c r="G34" s="13"/>
      <c r="H34" s="13"/>
      <c r="I34" s="14"/>
    </row>
    <row r="35" spans="1:9" x14ac:dyDescent="0.25">
      <c r="A35" s="5" t="s">
        <v>24</v>
      </c>
      <c r="B35" s="8"/>
      <c r="C35" s="6"/>
      <c r="D35" s="2">
        <f>2.1*(1-1/E35)</f>
        <v>1.4000000000000001</v>
      </c>
      <c r="E35" s="2">
        <v>3</v>
      </c>
      <c r="F35" s="13"/>
      <c r="G35" s="13"/>
      <c r="H35" s="13"/>
      <c r="I35" s="14"/>
    </row>
    <row r="36" spans="1:9" x14ac:dyDescent="0.25">
      <c r="A36" s="5" t="s">
        <v>25</v>
      </c>
      <c r="B36" s="8"/>
      <c r="C36" s="6"/>
      <c r="D36" s="2">
        <v>2.1</v>
      </c>
      <c r="E36" s="2" t="s">
        <v>26</v>
      </c>
      <c r="F36" s="13"/>
      <c r="G36" s="13"/>
      <c r="H36" s="13"/>
      <c r="I36" s="14"/>
    </row>
    <row r="37" spans="1:9" x14ac:dyDescent="0.25">
      <c r="A37" s="12"/>
      <c r="B37" s="13"/>
      <c r="C37" s="13"/>
      <c r="D37" s="13"/>
      <c r="E37" s="13"/>
      <c r="F37" s="13"/>
      <c r="G37" s="13"/>
      <c r="H37" s="13"/>
      <c r="I37" s="14"/>
    </row>
    <row r="38" spans="1:9" ht="17.25" x14ac:dyDescent="0.25">
      <c r="A38" s="12" t="s">
        <v>28</v>
      </c>
      <c r="B38" s="13"/>
      <c r="C38" s="13"/>
      <c r="D38" s="13"/>
      <c r="E38" s="13"/>
      <c r="F38" s="13"/>
      <c r="G38" s="13"/>
      <c r="H38" s="13"/>
      <c r="I38" s="14"/>
    </row>
    <row r="39" spans="1:9" x14ac:dyDescent="0.25">
      <c r="A39" s="12"/>
      <c r="B39" s="13"/>
      <c r="C39" s="13"/>
      <c r="D39" s="13"/>
      <c r="E39" s="13"/>
      <c r="F39" s="13"/>
      <c r="G39" s="13"/>
      <c r="H39" s="13"/>
      <c r="I39" s="14"/>
    </row>
    <row r="40" spans="1:9" x14ac:dyDescent="0.25">
      <c r="A40" s="12" t="s">
        <v>31</v>
      </c>
      <c r="B40" s="13" t="s">
        <v>32</v>
      </c>
      <c r="C40" s="13" t="s">
        <v>33</v>
      </c>
      <c r="D40" s="13"/>
      <c r="E40" s="13"/>
      <c r="F40" s="13"/>
      <c r="G40" s="13"/>
      <c r="H40" s="13"/>
      <c r="I40" s="14"/>
    </row>
    <row r="41" spans="1:9" x14ac:dyDescent="0.25">
      <c r="A41" s="12"/>
      <c r="B41" s="13"/>
      <c r="C41" s="13"/>
      <c r="D41" s="13"/>
      <c r="E41" s="13"/>
      <c r="F41" s="13"/>
      <c r="G41" s="13"/>
      <c r="H41" s="13"/>
      <c r="I41" s="14"/>
    </row>
    <row r="42" spans="1:9" x14ac:dyDescent="0.25">
      <c r="A42" s="25" t="s">
        <v>62</v>
      </c>
      <c r="B42" s="47" t="s">
        <v>40</v>
      </c>
      <c r="C42" s="30"/>
      <c r="D42" s="30"/>
      <c r="E42" s="30"/>
      <c r="F42" s="30"/>
      <c r="G42" s="30"/>
      <c r="H42" s="30"/>
      <c r="I42" s="31"/>
    </row>
  </sheetData>
  <mergeCells count="1">
    <mergeCell ref="A2:I3"/>
  </mergeCells>
  <hyperlinks>
    <hyperlink ref="B42" r:id="rId1"/>
  </hyperlinks>
  <pageMargins left="0.7" right="0.7" top="0.75" bottom="0.75" header="0.3" footer="0.3"/>
  <pageSetup paperSize="9" scale="86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3"/>
  <sheetViews>
    <sheetView workbookViewId="0">
      <selection activeCell="L25" sqref="L25"/>
    </sheetView>
  </sheetViews>
  <sheetFormatPr defaultRowHeight="15" x14ac:dyDescent="0.25"/>
  <cols>
    <col min="1" max="1" width="17.7109375" customWidth="1"/>
    <col min="2" max="2" width="26.42578125" bestFit="1" customWidth="1"/>
    <col min="4" max="4" width="50.28515625" customWidth="1"/>
    <col min="12" max="12" width="17" bestFit="1" customWidth="1"/>
  </cols>
  <sheetData>
    <row r="1" spans="1:4" x14ac:dyDescent="0.25">
      <c r="A1" s="9" t="s">
        <v>41</v>
      </c>
      <c r="B1" s="10"/>
      <c r="C1" s="10"/>
      <c r="D1" s="11"/>
    </row>
    <row r="2" spans="1:4" x14ac:dyDescent="0.25">
      <c r="A2" s="12"/>
      <c r="B2" s="13"/>
      <c r="C2" s="13"/>
      <c r="D2" s="14"/>
    </row>
    <row r="3" spans="1:4" x14ac:dyDescent="0.25">
      <c r="A3" s="15" t="s">
        <v>34</v>
      </c>
      <c r="B3" s="13"/>
      <c r="C3" s="13"/>
      <c r="D3" s="14"/>
    </row>
    <row r="4" spans="1:4" x14ac:dyDescent="0.25">
      <c r="A4" s="12"/>
      <c r="B4" s="13"/>
      <c r="C4" s="13"/>
      <c r="D4" s="14"/>
    </row>
    <row r="5" spans="1:4" x14ac:dyDescent="0.25">
      <c r="A5" s="12" t="s">
        <v>31</v>
      </c>
      <c r="B5" s="16">
        <v>7.8125E-2</v>
      </c>
      <c r="C5" s="13" t="s">
        <v>32</v>
      </c>
      <c r="D5" s="14" t="s">
        <v>33</v>
      </c>
    </row>
    <row r="6" spans="1:4" x14ac:dyDescent="0.25">
      <c r="A6" s="12" t="s">
        <v>17</v>
      </c>
      <c r="B6" s="17" t="s">
        <v>45</v>
      </c>
      <c r="C6" s="13"/>
      <c r="D6" s="14"/>
    </row>
    <row r="7" spans="1:4" x14ac:dyDescent="0.25">
      <c r="A7" s="12" t="s">
        <v>18</v>
      </c>
      <c r="B7" s="18">
        <f>VLOOKUP(B6,Theory!A24:C26,3,FALSE)</f>
        <v>1</v>
      </c>
      <c r="C7" s="13"/>
      <c r="D7" s="14" t="s">
        <v>9</v>
      </c>
    </row>
    <row r="8" spans="1:4" x14ac:dyDescent="0.25">
      <c r="A8" s="12" t="s">
        <v>22</v>
      </c>
      <c r="B8" s="17" t="s">
        <v>25</v>
      </c>
      <c r="C8" s="13"/>
      <c r="D8" s="14"/>
    </row>
    <row r="9" spans="1:4" x14ac:dyDescent="0.25">
      <c r="A9" s="12" t="s">
        <v>27</v>
      </c>
      <c r="B9" s="18">
        <f>VLOOKUP(B8,Theory!A33:D36,4,FALSE)</f>
        <v>2.1</v>
      </c>
      <c r="C9" s="13"/>
      <c r="D9" s="14" t="s">
        <v>10</v>
      </c>
    </row>
    <row r="10" spans="1:4" x14ac:dyDescent="0.25">
      <c r="A10" s="12" t="s">
        <v>36</v>
      </c>
      <c r="B10" s="18">
        <f>22.1*B5^2</f>
        <v>0.1348876953125</v>
      </c>
      <c r="C10" s="13"/>
      <c r="D10" s="14" t="s">
        <v>11</v>
      </c>
    </row>
    <row r="11" spans="1:4" ht="18" x14ac:dyDescent="0.35">
      <c r="A11" s="12" t="s">
        <v>4</v>
      </c>
      <c r="B11" s="19">
        <f>1*365*24</f>
        <v>8760</v>
      </c>
      <c r="C11" s="13" t="s">
        <v>12</v>
      </c>
      <c r="D11" s="14" t="s">
        <v>37</v>
      </c>
    </row>
    <row r="12" spans="1:4" ht="18" x14ac:dyDescent="0.35">
      <c r="A12" s="12" t="s">
        <v>5</v>
      </c>
      <c r="B12" s="20">
        <f>(43+1.01325)*14.5</f>
        <v>638.19212500000003</v>
      </c>
      <c r="C12" s="13" t="s">
        <v>14</v>
      </c>
      <c r="D12" s="14" t="s">
        <v>15</v>
      </c>
    </row>
    <row r="13" spans="1:4" ht="18" x14ac:dyDescent="0.35">
      <c r="A13" s="12" t="s">
        <v>6</v>
      </c>
      <c r="B13" s="20">
        <f>(11+1.01325)*14.5</f>
        <v>174.19212499999998</v>
      </c>
      <c r="C13" s="13" t="s">
        <v>14</v>
      </c>
      <c r="D13" s="14" t="s">
        <v>16</v>
      </c>
    </row>
    <row r="14" spans="1:4" x14ac:dyDescent="0.25">
      <c r="A14" s="12"/>
      <c r="B14" s="19"/>
      <c r="C14" s="13"/>
      <c r="D14" s="14"/>
    </row>
    <row r="15" spans="1:4" ht="18" x14ac:dyDescent="0.35">
      <c r="A15" s="12" t="s">
        <v>35</v>
      </c>
      <c r="B15" s="19" t="str">
        <f>IF(B13&gt;=B12/2, "Yes", "No")</f>
        <v>No</v>
      </c>
      <c r="C15" s="13"/>
      <c r="D15" s="14"/>
    </row>
    <row r="16" spans="1:4" x14ac:dyDescent="0.25">
      <c r="A16" s="12"/>
      <c r="B16" s="19"/>
      <c r="C16" s="13"/>
      <c r="D16" s="14"/>
    </row>
    <row r="17" spans="1:10" ht="18" x14ac:dyDescent="0.35">
      <c r="A17" s="9" t="s">
        <v>50</v>
      </c>
      <c r="B17" s="41">
        <f>IF(B15="No",(1/2.2046*B7*B9*B10*B11*((B12-B12/2)*(B12+B12/2))^0.5),(1/2.2046*B7*B9*B10*B11*((B12-B13)*(B12+B13))^0.5))</f>
        <v>622082.52945783455</v>
      </c>
      <c r="C17" s="42" t="s">
        <v>7</v>
      </c>
      <c r="D17" s="43" t="s">
        <v>8</v>
      </c>
      <c r="J17" s="3"/>
    </row>
    <row r="18" spans="1:10" ht="18" x14ac:dyDescent="0.35">
      <c r="A18" s="21" t="s">
        <v>50</v>
      </c>
      <c r="B18" s="24">
        <f>B17/B11</f>
        <v>71.013987381031342</v>
      </c>
      <c r="C18" s="22" t="s">
        <v>39</v>
      </c>
      <c r="D18" s="23" t="s">
        <v>8</v>
      </c>
    </row>
    <row r="19" spans="1:10" ht="18" x14ac:dyDescent="0.35">
      <c r="A19" s="25" t="s">
        <v>50</v>
      </c>
      <c r="B19" s="26">
        <f>B18/0.4538</f>
        <v>156.48741159328193</v>
      </c>
      <c r="C19" s="27" t="s">
        <v>38</v>
      </c>
      <c r="D19" s="28" t="s">
        <v>8</v>
      </c>
    </row>
    <row r="20" spans="1:10" x14ac:dyDescent="0.25">
      <c r="A20" s="21"/>
      <c r="B20" s="24"/>
      <c r="C20" s="22"/>
      <c r="D20" s="23"/>
    </row>
    <row r="21" spans="1:10" x14ac:dyDescent="0.25">
      <c r="A21" s="44" t="s">
        <v>60</v>
      </c>
      <c r="B21" s="46">
        <v>5</v>
      </c>
      <c r="C21" s="45" t="s">
        <v>57</v>
      </c>
      <c r="D21" s="23"/>
    </row>
    <row r="22" spans="1:10" x14ac:dyDescent="0.25">
      <c r="A22" s="21" t="s">
        <v>58</v>
      </c>
      <c r="B22" s="24">
        <f>B17/1000*B21</f>
        <v>3110.4126472891726</v>
      </c>
      <c r="C22" s="22" t="s">
        <v>59</v>
      </c>
      <c r="D22" s="23" t="s">
        <v>61</v>
      </c>
    </row>
    <row r="23" spans="1:10" x14ac:dyDescent="0.25">
      <c r="A23" s="21"/>
      <c r="B23" s="24"/>
      <c r="C23" s="22"/>
      <c r="D23" s="23"/>
    </row>
    <row r="24" spans="1:10" x14ac:dyDescent="0.25">
      <c r="A24" s="37" t="s">
        <v>55</v>
      </c>
      <c r="B24" s="32"/>
      <c r="C24" s="10"/>
      <c r="D24" s="11"/>
    </row>
    <row r="25" spans="1:10" x14ac:dyDescent="0.25">
      <c r="A25" s="38"/>
      <c r="B25" s="33"/>
      <c r="C25" s="33"/>
      <c r="D25" s="35"/>
    </row>
    <row r="26" spans="1:10" x14ac:dyDescent="0.25">
      <c r="A26" s="38"/>
      <c r="B26" s="33"/>
      <c r="C26" s="33"/>
      <c r="D26" s="35"/>
    </row>
    <row r="27" spans="1:10" x14ac:dyDescent="0.25">
      <c r="A27" s="38"/>
      <c r="B27" s="33"/>
      <c r="C27" s="33"/>
      <c r="D27" s="35"/>
    </row>
    <row r="28" spans="1:10" x14ac:dyDescent="0.25">
      <c r="A28" s="38"/>
      <c r="B28" s="33"/>
      <c r="C28" s="33"/>
      <c r="D28" s="35"/>
    </row>
    <row r="29" spans="1:10" x14ac:dyDescent="0.25">
      <c r="A29" s="39" t="s">
        <v>51</v>
      </c>
      <c r="B29" s="33"/>
      <c r="C29" s="33"/>
      <c r="D29" s="35"/>
    </row>
    <row r="30" spans="1:10" x14ac:dyDescent="0.25">
      <c r="A30" s="40" t="s">
        <v>52</v>
      </c>
      <c r="B30" s="34"/>
      <c r="C30" s="34"/>
      <c r="D30" s="36"/>
    </row>
    <row r="31" spans="1:10" x14ac:dyDescent="0.25">
      <c r="A31" s="40" t="s">
        <v>53</v>
      </c>
      <c r="B31" s="34"/>
      <c r="C31" s="34"/>
      <c r="D31" s="36"/>
    </row>
    <row r="32" spans="1:10" x14ac:dyDescent="0.25">
      <c r="A32" s="40" t="s">
        <v>54</v>
      </c>
      <c r="B32" s="34"/>
      <c r="C32" s="34"/>
      <c r="D32" s="36"/>
    </row>
    <row r="33" spans="1:4" x14ac:dyDescent="0.25">
      <c r="A33" s="52" t="s">
        <v>65</v>
      </c>
      <c r="B33" s="53"/>
      <c r="C33" s="53"/>
      <c r="D33" s="54"/>
    </row>
  </sheetData>
  <dataValidations count="1">
    <dataValidation type="list" allowBlank="1" showInputMessage="1" showErrorMessage="1" sqref="B26">
      <formula1>$AK$4:$AK$5</formula1>
    </dataValidation>
  </dataValidations>
  <pageMargins left="0.7" right="0.7" top="0.75" bottom="0.75" header="0.3" footer="0.3"/>
  <pageSetup paperSize="9" scale="84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Theory!$A$24:$A$26</xm:f>
          </x14:formula1>
          <xm:sqref>B6</xm:sqref>
        </x14:dataValidation>
        <x14:dataValidation type="list" allowBlank="1" showInputMessage="1" showErrorMessage="1">
          <x14:formula1>
            <xm:f>Theory!$A$34:$A$36</xm:f>
          </x14:formula1>
          <xm:sqref>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Theory</vt:lpstr>
      <vt:lpstr>Calculation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S. Satpute</dc:creator>
  <cp:lastModifiedBy>Ajay S. Satpute</cp:lastModifiedBy>
  <cp:lastPrinted>2014-02-04T06:32:19Z</cp:lastPrinted>
  <dcterms:created xsi:type="dcterms:W3CDTF">2014-02-03T05:23:14Z</dcterms:created>
  <dcterms:modified xsi:type="dcterms:W3CDTF">2014-02-04T06:35:35Z</dcterms:modified>
</cp:coreProperties>
</file>