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21381\Desktop\Deep Learning Bootcamp\Demo\"/>
    </mc:Choice>
  </mc:AlternateContent>
  <bookViews>
    <workbookView xWindow="0" yWindow="0" windowWidth="20490" windowHeight="7620"/>
  </bookViews>
  <sheets>
    <sheet name="ANN" sheetId="1" r:id="rId1"/>
    <sheet name="Logistic" sheetId="4" r:id="rId2"/>
    <sheet name="Data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  <c r="B8" i="4"/>
  <c r="B7" i="4"/>
  <c r="B6" i="4"/>
  <c r="B5" i="4"/>
  <c r="C20" i="4"/>
  <c r="H14" i="4"/>
  <c r="M14" i="4" s="1"/>
  <c r="G14" i="4"/>
  <c r="F14" i="4"/>
  <c r="H13" i="4"/>
  <c r="G13" i="4"/>
  <c r="K14" i="4" s="1"/>
  <c r="F13" i="4"/>
  <c r="H12" i="4"/>
  <c r="G12" i="4"/>
  <c r="F12" i="4"/>
  <c r="H11" i="4"/>
  <c r="M11" i="4" s="1"/>
  <c r="G11" i="4"/>
  <c r="K12" i="4" s="1"/>
  <c r="F11" i="4"/>
  <c r="H10" i="4"/>
  <c r="G10" i="4"/>
  <c r="F10" i="4"/>
  <c r="H9" i="4"/>
  <c r="M9" i="4" s="1"/>
  <c r="G9" i="4"/>
  <c r="F9" i="4"/>
  <c r="H8" i="4"/>
  <c r="G8" i="4"/>
  <c r="F8" i="4"/>
  <c r="H7" i="4"/>
  <c r="M7" i="4" s="1"/>
  <c r="G7" i="4"/>
  <c r="K8" i="4" s="1"/>
  <c r="F7" i="4"/>
  <c r="H6" i="4"/>
  <c r="G6" i="4"/>
  <c r="F6" i="4"/>
  <c r="I5" i="4"/>
  <c r="I6" i="4" s="1"/>
  <c r="H5" i="4"/>
  <c r="G5" i="4"/>
  <c r="K6" i="4" s="1"/>
  <c r="F5" i="4"/>
  <c r="J5" i="4" s="1"/>
  <c r="K7" i="4" l="1"/>
  <c r="M8" i="4"/>
  <c r="M13" i="4"/>
  <c r="M5" i="4"/>
  <c r="C19" i="4" s="1"/>
  <c r="M6" i="4"/>
  <c r="K11" i="4"/>
  <c r="M12" i="4"/>
  <c r="K10" i="4"/>
  <c r="M10" i="4"/>
  <c r="L6" i="4"/>
  <c r="I7" i="4"/>
  <c r="L5" i="4"/>
  <c r="J6" i="4"/>
  <c r="J7" i="4" s="1"/>
  <c r="J8" i="4" s="1"/>
  <c r="J9" i="4" s="1"/>
  <c r="J10" i="4" s="1"/>
  <c r="J11" i="4" s="1"/>
  <c r="J12" i="4" s="1"/>
  <c r="J13" i="4" s="1"/>
  <c r="J14" i="4" s="1"/>
  <c r="K9" i="4"/>
  <c r="K13" i="4"/>
  <c r="C21" i="4"/>
  <c r="C22" i="4" s="1"/>
  <c r="F14" i="1"/>
  <c r="B14" i="1"/>
  <c r="G13" i="1"/>
  <c r="B13" i="1"/>
  <c r="B12" i="1"/>
  <c r="B11" i="1"/>
  <c r="G10" i="1"/>
  <c r="B10" i="1"/>
  <c r="G9" i="1"/>
  <c r="B9" i="1"/>
  <c r="G8" i="1"/>
  <c r="B8" i="1"/>
  <c r="B7" i="1"/>
  <c r="G6" i="1"/>
  <c r="B6" i="1"/>
  <c r="H5" i="1"/>
  <c r="I5" i="1"/>
  <c r="B5" i="1"/>
  <c r="L7" i="4" l="1"/>
  <c r="C18" i="4"/>
  <c r="I8" i="4"/>
  <c r="G12" i="1"/>
  <c r="K13" i="1" s="1"/>
  <c r="G7" i="1"/>
  <c r="K8" i="1" s="1"/>
  <c r="H14" i="1"/>
  <c r="F5" i="1"/>
  <c r="G5" i="1"/>
  <c r="K6" i="1" s="1"/>
  <c r="G11" i="1"/>
  <c r="K10" i="1"/>
  <c r="K9" i="1"/>
  <c r="I6" i="1"/>
  <c r="H8" i="1"/>
  <c r="M8" i="1" s="1"/>
  <c r="F8" i="1"/>
  <c r="F7" i="1"/>
  <c r="H7" i="1"/>
  <c r="H9" i="1"/>
  <c r="M9" i="1" s="1"/>
  <c r="F9" i="1"/>
  <c r="F11" i="1"/>
  <c r="H11" i="1"/>
  <c r="H13" i="1"/>
  <c r="M13" i="1" s="1"/>
  <c r="F13" i="1"/>
  <c r="H6" i="1"/>
  <c r="M6" i="1" s="1"/>
  <c r="F6" i="1"/>
  <c r="H10" i="1"/>
  <c r="M10" i="1" s="1"/>
  <c r="F10" i="1"/>
  <c r="F12" i="1"/>
  <c r="H12" i="1"/>
  <c r="M12" i="1" s="1"/>
  <c r="G14" i="1"/>
  <c r="K14" i="1" s="1"/>
  <c r="C20" i="1"/>
  <c r="K12" i="1" l="1"/>
  <c r="I9" i="4"/>
  <c r="L8" i="4"/>
  <c r="M11" i="1"/>
  <c r="M7" i="1"/>
  <c r="M5" i="1"/>
  <c r="C19" i="1" s="1"/>
  <c r="K11" i="1"/>
  <c r="K7" i="1"/>
  <c r="M14" i="1"/>
  <c r="C21" i="1"/>
  <c r="C22" i="1" s="1"/>
  <c r="I7" i="1"/>
  <c r="J5" i="1"/>
  <c r="I10" i="4" l="1"/>
  <c r="L9" i="4"/>
  <c r="C18" i="1"/>
  <c r="I8" i="1"/>
  <c r="J6" i="1"/>
  <c r="L5" i="1"/>
  <c r="L10" i="4" l="1"/>
  <c r="I11" i="4"/>
  <c r="J7" i="1"/>
  <c r="L6" i="1"/>
  <c r="I9" i="1"/>
  <c r="L11" i="4" l="1"/>
  <c r="I12" i="4"/>
  <c r="I10" i="1"/>
  <c r="J8" i="1"/>
  <c r="L7" i="1"/>
  <c r="I13" i="4" l="1"/>
  <c r="L12" i="4"/>
  <c r="J9" i="1"/>
  <c r="L8" i="1"/>
  <c r="I11" i="1"/>
  <c r="I14" i="4" l="1"/>
  <c r="L14" i="4" s="1"/>
  <c r="L13" i="4"/>
  <c r="I12" i="1"/>
  <c r="J10" i="1"/>
  <c r="L9" i="1"/>
  <c r="C17" i="4" l="1"/>
  <c r="I13" i="1"/>
  <c r="J11" i="1"/>
  <c r="L10" i="1"/>
  <c r="J12" i="1" l="1"/>
  <c r="L11" i="1"/>
  <c r="I14" i="1"/>
  <c r="J13" i="1" l="1"/>
  <c r="L12" i="1"/>
  <c r="J14" i="1" l="1"/>
  <c r="L14" i="1" s="1"/>
  <c r="L13" i="1"/>
  <c r="C17" i="1" l="1"/>
</calcChain>
</file>

<file path=xl/sharedStrings.xml><?xml version="1.0" encoding="utf-8"?>
<sst xmlns="http://schemas.openxmlformats.org/spreadsheetml/2006/main" count="73" uniqueCount="28">
  <si>
    <t>Actuals vs New Predicted - DPNR</t>
  </si>
  <si>
    <t>Score Band</t>
  </si>
  <si>
    <t># Accounts</t>
  </si>
  <si>
    <t># Resp</t>
  </si>
  <si>
    <t>Sum Pred Resp</t>
  </si>
  <si>
    <t>#Non Resp</t>
  </si>
  <si>
    <t>Actual RR%</t>
  </si>
  <si>
    <t>Pred RR%</t>
  </si>
  <si>
    <t>Cum Resp %</t>
  </si>
  <si>
    <t xml:space="preserve">Cum Non Resp % </t>
  </si>
  <si>
    <t>RO Break</t>
  </si>
  <si>
    <t>KS</t>
  </si>
  <si>
    <t>APE</t>
  </si>
  <si>
    <t>.</t>
  </si>
  <si>
    <t>Model Performance</t>
  </si>
  <si>
    <t>Capture_30p</t>
  </si>
  <si>
    <t>MAPE</t>
  </si>
  <si>
    <t>Act RR%</t>
  </si>
  <si>
    <t>% Error</t>
  </si>
  <si>
    <t>min_scr</t>
  </si>
  <si>
    <t>max_scr</t>
  </si>
  <si>
    <t>Sum_scr</t>
  </si>
  <si>
    <t>bads</t>
  </si>
  <si>
    <t>goods</t>
  </si>
  <si>
    <t>total</t>
  </si>
  <si>
    <t>Cumm_goods</t>
  </si>
  <si>
    <t>Cumm_bads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</si>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</sst>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8">
    <xf numFmtId="0" fontId="0" fillId="0" borderId="0" xfId="0"/>
    <xf numFmtId="0" fontId="3" fillId="0" borderId="0" xfId="0" applyFont="1" applyFill="1" applyBorder="1" applyAlignment="1"/>
    <xf numFmtId="0" fontId="2" fillId="3" borderId="5" xfId="2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2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164" fontId="0" fillId="0" borderId="5" xfId="1" applyNumberFormat="1" applyFont="1" applyFill="1" applyBorder="1" applyAlignment="1">
      <alignment horizontal="center" vertical="center" wrapText="1"/>
    </xf>
    <xf numFmtId="165" fontId="0" fillId="0" borderId="5" xfId="1" applyNumberFormat="1" applyFont="1" applyFill="1" applyBorder="1" applyAlignment="1">
      <alignment horizontal="center" vertical="center" wrapText="1"/>
    </xf>
    <xf numFmtId="10" fontId="0" fillId="0" borderId="5" xfId="1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0" borderId="6" xfId="2" applyFont="1" applyFill="1" applyBorder="1" applyAlignment="1">
      <alignment horizontal="center" vertical="center"/>
    </xf>
    <xf numFmtId="165" fontId="4" fillId="0" borderId="7" xfId="2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165" fontId="4" fillId="0" borderId="10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14"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ANN!$B$2:$M$2</c:f>
          <c:strCache>
            <c:ptCount val="12"/>
            <c:pt idx="0">
              <c:v>Actuals vs New Predicted - DPNR</c:v>
            </c:pt>
          </c:strCache>
        </c:strRef>
      </c:tx>
      <c:layout/>
      <c:overlay val="1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ANN!$G$4</c:f>
              <c:strCache>
                <c:ptCount val="1"/>
                <c:pt idx="0">
                  <c:v>Actual RR%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triang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ANN!$G$5:$G$14</c:f>
              <c:numCache>
                <c:formatCode>0.0000%</c:formatCode>
                <c:ptCount val="10"/>
                <c:pt idx="0">
                  <c:v>0.8</c:v>
                </c:pt>
                <c:pt idx="1">
                  <c:v>0.42499999999999999</c:v>
                </c:pt>
                <c:pt idx="2">
                  <c:v>0.3</c:v>
                </c:pt>
                <c:pt idx="3">
                  <c:v>0.16500000000000001</c:v>
                </c:pt>
                <c:pt idx="4">
                  <c:v>0.13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3-49DA-9856-EF7FC83D65B5}"/>
            </c:ext>
          </c:extLst>
        </c:ser>
        <c:ser>
          <c:idx val="3"/>
          <c:order val="1"/>
          <c:tx>
            <c:strRef>
              <c:f>ANN!$H$4</c:f>
              <c:strCache>
                <c:ptCount val="1"/>
                <c:pt idx="0">
                  <c:v>Pred RR%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val>
            <c:numRef>
              <c:f>ANN!$H$5:$H$14</c:f>
              <c:numCache>
                <c:formatCode>0.0000%</c:formatCode>
                <c:ptCount val="10"/>
                <c:pt idx="0">
                  <c:v>0.83507713499999991</c:v>
                </c:pt>
                <c:pt idx="1">
                  <c:v>0.55152271499999994</c:v>
                </c:pt>
                <c:pt idx="2">
                  <c:v>0.36135005999999997</c:v>
                </c:pt>
                <c:pt idx="3">
                  <c:v>0.243295975</c:v>
                </c:pt>
                <c:pt idx="4">
                  <c:v>0.15946877500000001</c:v>
                </c:pt>
                <c:pt idx="5">
                  <c:v>0.10859997</c:v>
                </c:pt>
                <c:pt idx="6">
                  <c:v>7.1142564999999991E-2</c:v>
                </c:pt>
                <c:pt idx="7">
                  <c:v>4.3371985000000002E-2</c:v>
                </c:pt>
                <c:pt idx="8">
                  <c:v>2.1490949999999998E-2</c:v>
                </c:pt>
                <c:pt idx="9">
                  <c:v>7.69201E-3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3-49DA-9856-EF7FC83D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90368"/>
        <c:axId val="134492928"/>
      </c:lineChart>
      <c:catAx>
        <c:axId val="1344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New Deciles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492928"/>
        <c:crosses val="autoZero"/>
        <c:auto val="1"/>
        <c:lblAlgn val="ctr"/>
        <c:lblOffset val="100"/>
        <c:noMultiLvlLbl val="0"/>
      </c:catAx>
      <c:valAx>
        <c:axId val="134492928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490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Logistic!$B$2:$M$2</c:f>
          <c:strCache>
            <c:ptCount val="12"/>
            <c:pt idx="0">
              <c:v>Actuals vs New Predicted - DPNR</c:v>
            </c:pt>
          </c:strCache>
        </c:strRef>
      </c:tx>
      <c:layout/>
      <c:overlay val="1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Logistic!$G$4</c:f>
              <c:strCache>
                <c:ptCount val="1"/>
                <c:pt idx="0">
                  <c:v>Actual RR%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triang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Logistic!$G$5:$G$14</c:f>
              <c:numCache>
                <c:formatCode>0.0000%</c:formatCode>
                <c:ptCount val="10"/>
                <c:pt idx="0">
                  <c:v>0.56999999999999995</c:v>
                </c:pt>
                <c:pt idx="1">
                  <c:v>0.435</c:v>
                </c:pt>
                <c:pt idx="2">
                  <c:v>0.25</c:v>
                </c:pt>
                <c:pt idx="3">
                  <c:v>0.215</c:v>
                </c:pt>
                <c:pt idx="4">
                  <c:v>0.18</c:v>
                </c:pt>
                <c:pt idx="5">
                  <c:v>0.13500000000000001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C09-9489-08521A4C9B7C}"/>
            </c:ext>
          </c:extLst>
        </c:ser>
        <c:ser>
          <c:idx val="3"/>
          <c:order val="1"/>
          <c:tx>
            <c:strRef>
              <c:f>Logistic!$H$4</c:f>
              <c:strCache>
                <c:ptCount val="1"/>
                <c:pt idx="0">
                  <c:v>Pred RR%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val>
            <c:numRef>
              <c:f>Logistic!$H$5:$H$14</c:f>
              <c:numCache>
                <c:formatCode>0.0000%</c:formatCode>
                <c:ptCount val="10"/>
                <c:pt idx="0">
                  <c:v>0.59368314499999997</c:v>
                </c:pt>
                <c:pt idx="1">
                  <c:v>0.39211446999999999</c:v>
                </c:pt>
                <c:pt idx="2">
                  <c:v>0.29356926500000002</c:v>
                </c:pt>
                <c:pt idx="3">
                  <c:v>0.22833887</c:v>
                </c:pt>
                <c:pt idx="4">
                  <c:v>0.18031896</c:v>
                </c:pt>
                <c:pt idx="5">
                  <c:v>0.14431571999999998</c:v>
                </c:pt>
                <c:pt idx="6">
                  <c:v>0.11269315499999999</c:v>
                </c:pt>
                <c:pt idx="7">
                  <c:v>8.521933000000001E-2</c:v>
                </c:pt>
                <c:pt idx="8">
                  <c:v>6.1064E-2</c:v>
                </c:pt>
                <c:pt idx="9">
                  <c:v>3.5643584999999998E-2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C09-9489-08521A4C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90368"/>
        <c:axId val="134492928"/>
      </c:lineChart>
      <c:catAx>
        <c:axId val="1344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New Deciles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492928"/>
        <c:crosses val="autoZero"/>
        <c:auto val="1"/>
        <c:lblAlgn val="ctr"/>
        <c:lblOffset val="100"/>
        <c:noMultiLvlLbl val="0"/>
      </c:catAx>
      <c:valAx>
        <c:axId val="134492928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490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145676</xdr:colOff>
      <xdr:row>15</xdr:row>
      <xdr:rowOff>1118</xdr:rowOff>
    </xdr:from>
    <xdr:to>
      <xdr:col>9</xdr:col>
      <xdr:colOff>345145</xdr:colOff>
      <xdr:row>26</xdr:row>
      <xdr:rowOff>123264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145676</xdr:colOff>
      <xdr:row>15</xdr:row>
      <xdr:rowOff>1118</xdr:rowOff>
    </xdr:from>
    <xdr:to>
      <xdr:col>9</xdr:col>
      <xdr:colOff>345145</xdr:colOff>
      <xdr:row>26</xdr:row>
      <xdr:rowOff>123264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17820/Desktop/Projects/2017%20Projects/1.%20NA-BC-17-005%20DC-PSRM/8.%20PA1%20Score%20Adjustment/PA1_Score_Adjustment_1017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Decile Cutoff"/>
      <sheetName val="PA1_New_Offers"/>
      <sheetName val="DPNR XD"/>
      <sheetName val="DC XD"/>
      <sheetName val="TYPF XD"/>
      <sheetName val="SIMV XD"/>
      <sheetName val="Month_Analysis_XD"/>
      <sheetName val="Month_Analysis_BAU"/>
      <sheetName val="Month_Analysis_BAU_Hard_Decile"/>
      <sheetName val="XD vs BAU_Analysis"/>
      <sheetName val="XD vs BAU_(HardDecile)_Analysis"/>
      <sheetName val="Appendix"/>
      <sheetName val="Month_Analysis_Data"/>
      <sheetName val="Pivot"/>
      <sheetName val="Raw Data"/>
      <sheetName val="Hard Decile Pivot"/>
      <sheetName val="Hard Decile Appendix"/>
      <sheetName val="Hard Decile Raw Data"/>
      <sheetName val="T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3">
          <cell r="A23">
            <v>9</v>
          </cell>
        </row>
        <row r="24">
          <cell r="A24">
            <v>8</v>
          </cell>
        </row>
        <row r="25">
          <cell r="A25">
            <v>7</v>
          </cell>
        </row>
        <row r="26">
          <cell r="A26">
            <v>6</v>
          </cell>
        </row>
        <row r="27">
          <cell r="A27">
            <v>5</v>
          </cell>
        </row>
        <row r="28">
          <cell r="A28">
            <v>4</v>
          </cell>
        </row>
        <row r="29">
          <cell r="A29">
            <v>3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8"/>
  <sheetViews>
    <sheetView showGridLines="0" tabSelected="1" zoomScaleNormal="100" workbookViewId="0">
      <selection activeCell="N8" sqref="N8"/>
    </sheetView>
  </sheetViews>
  <sheetFormatPr defaultRowHeight="15" x14ac:dyDescent="0.25"/>
  <cols>
    <col min="1" max="1" width="1.7109375" customWidth="1"/>
    <col min="2" max="2" width="12.42578125" customWidth="1"/>
    <col min="3" max="3" width="10.42578125" bestFit="1" customWidth="1"/>
    <col min="4" max="4" width="6.7109375" customWidth="1"/>
    <col min="5" max="5" width="14.28515625" customWidth="1"/>
    <col min="6" max="6" width="10.42578125" customWidth="1"/>
    <col min="7" max="7" width="10.85546875" bestFit="1" customWidth="1"/>
    <col min="8" max="8" width="11.85546875" bestFit="1" customWidth="1"/>
    <col min="9" max="9" width="11.7109375" customWidth="1"/>
    <col min="10" max="10" width="16.42578125" customWidth="1"/>
    <col min="11" max="11" width="11.140625" customWidth="1"/>
    <col min="12" max="12" width="6.140625" customWidth="1"/>
    <col min="13" max="13" width="7.140625" customWidth="1"/>
    <col min="15" max="15" width="10.7109375" bestFit="1" customWidth="1"/>
    <col min="16" max="16" width="10.42578125" bestFit="1" customWidth="1"/>
    <col min="17" max="17" width="6.7109375" customWidth="1"/>
    <col min="18" max="18" width="14.28515625" bestFit="1" customWidth="1"/>
    <col min="19" max="19" width="10.42578125" bestFit="1" customWidth="1"/>
    <col min="20" max="20" width="10.85546875" bestFit="1" customWidth="1"/>
    <col min="21" max="21" width="9.42578125" bestFit="1" customWidth="1"/>
    <col min="22" max="22" width="11.7109375" bestFit="1" customWidth="1"/>
    <col min="23" max="23" width="16.42578125" bestFit="1" customWidth="1"/>
    <col min="24" max="24" width="9" customWidth="1"/>
    <col min="25" max="25" width="11.42578125" bestFit="1" customWidth="1"/>
    <col min="26" max="26" width="11" bestFit="1" customWidth="1"/>
    <col min="27" max="27" width="16.28515625" bestFit="1" customWidth="1"/>
  </cols>
  <sheetData>
    <row r="2" spans="2:26" x14ac:dyDescent="0.25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O4" s="5"/>
      <c r="P4" s="5"/>
      <c r="Q4" s="5"/>
      <c r="R4" s="5"/>
      <c r="S4" s="5"/>
      <c r="T4" s="5"/>
      <c r="U4" s="5"/>
      <c r="V4" s="5"/>
      <c r="W4" s="5"/>
      <c r="X4" s="5"/>
      <c r="Y4" s="4"/>
      <c r="Z4" s="4"/>
    </row>
    <row r="5" spans="2:26" x14ac:dyDescent="0.25">
      <c r="B5" s="6">
        <f>10-[1]Pivot!A23</f>
        <v>1</v>
      </c>
      <c r="C5" s="7">
        <v>200</v>
      </c>
      <c r="D5" s="7">
        <v>160</v>
      </c>
      <c r="E5" s="7">
        <v>167.01542699999999</v>
      </c>
      <c r="F5" s="6">
        <f t="shared" ref="F5:F14" si="0">C5-D5</f>
        <v>40</v>
      </c>
      <c r="G5" s="8">
        <f t="shared" ref="G5:G14" si="1">D5/C5</f>
        <v>0.8</v>
      </c>
      <c r="H5" s="8">
        <f>E5/C5</f>
        <v>0.83507713499999991</v>
      </c>
      <c r="I5" s="9">
        <f>D5/SUM(D5:D14)</f>
        <v>0.39506172839506171</v>
      </c>
      <c r="J5" s="10">
        <f>F5/SUM($F$5:$F$14)</f>
        <v>2.5078369905956112E-2</v>
      </c>
      <c r="K5" s="11" t="s">
        <v>13</v>
      </c>
      <c r="L5" s="9">
        <f>I5-J5</f>
        <v>0.36998335848910557</v>
      </c>
      <c r="M5" s="9">
        <f>ABS(H5-G5)/G5</f>
        <v>4.3846418749999838E-2</v>
      </c>
      <c r="O5" s="12"/>
      <c r="P5" s="12"/>
      <c r="Q5" s="12"/>
      <c r="R5" s="12"/>
      <c r="S5" s="12"/>
      <c r="T5" s="13"/>
      <c r="U5" s="13"/>
      <c r="V5" s="14"/>
      <c r="W5" s="14"/>
      <c r="X5" s="15"/>
      <c r="Y5" s="4"/>
      <c r="Z5" s="4"/>
    </row>
    <row r="6" spans="2:26" x14ac:dyDescent="0.25">
      <c r="B6" s="6">
        <f>10-[1]Pivot!A24</f>
        <v>2</v>
      </c>
      <c r="C6" s="7">
        <v>200</v>
      </c>
      <c r="D6" s="7">
        <v>85</v>
      </c>
      <c r="E6" s="7">
        <v>110.304543</v>
      </c>
      <c r="F6" s="6">
        <f t="shared" si="0"/>
        <v>115</v>
      </c>
      <c r="G6" s="8">
        <f t="shared" si="1"/>
        <v>0.42499999999999999</v>
      </c>
      <c r="H6" s="8">
        <f t="shared" ref="H6:H14" si="2">E6/C6</f>
        <v>0.55152271499999994</v>
      </c>
      <c r="I6" s="9">
        <f>I5+D6/SUM($D$5:$D$14)</f>
        <v>0.60493827160493829</v>
      </c>
      <c r="J6" s="10">
        <f>J5+F6/SUM($F$5:$F$14)</f>
        <v>9.7178683385579945E-2</v>
      </c>
      <c r="K6" s="16">
        <f t="shared" ref="K6:K14" si="3">G5-G6</f>
        <v>0.37500000000000006</v>
      </c>
      <c r="L6" s="9">
        <f t="shared" ref="L6:L14" si="4">I6-J6</f>
        <v>0.5077595882193584</v>
      </c>
      <c r="M6" s="9">
        <f t="shared" ref="M6:M14" si="5">ABS(H6-G6)/G6</f>
        <v>0.29770050588235286</v>
      </c>
      <c r="O6" s="12"/>
      <c r="P6" s="12"/>
      <c r="Q6" s="12"/>
      <c r="R6" s="12"/>
      <c r="S6" s="12"/>
      <c r="T6" s="13"/>
      <c r="U6" s="13"/>
      <c r="V6" s="14"/>
      <c r="W6" s="14"/>
      <c r="X6" s="17"/>
      <c r="Y6" s="4"/>
      <c r="Z6" s="4"/>
    </row>
    <row r="7" spans="2:26" x14ac:dyDescent="0.25">
      <c r="B7" s="6">
        <f>10-[1]Pivot!A25</f>
        <v>3</v>
      </c>
      <c r="C7" s="7">
        <v>200</v>
      </c>
      <c r="D7" s="7">
        <v>60</v>
      </c>
      <c r="E7" s="7">
        <v>72.270011999999994</v>
      </c>
      <c r="F7" s="6">
        <f t="shared" si="0"/>
        <v>140</v>
      </c>
      <c r="G7" s="8">
        <f t="shared" si="1"/>
        <v>0.3</v>
      </c>
      <c r="H7" s="8">
        <f t="shared" si="2"/>
        <v>0.36135005999999997</v>
      </c>
      <c r="I7" s="9">
        <f t="shared" ref="I7:I14" si="6">I6+D7/SUM($D$5:$D$14)</f>
        <v>0.75308641975308643</v>
      </c>
      <c r="J7" s="10">
        <f t="shared" ref="J7:J14" si="7">J6+F7/SUM($F$5:$F$14)</f>
        <v>0.18495297805642635</v>
      </c>
      <c r="K7" s="16">
        <f t="shared" si="3"/>
        <v>0.125</v>
      </c>
      <c r="L7" s="9">
        <f t="shared" si="4"/>
        <v>0.56813344169666014</v>
      </c>
      <c r="M7" s="9">
        <f t="shared" si="5"/>
        <v>0.20450019999999997</v>
      </c>
      <c r="O7" s="12"/>
      <c r="P7" s="12"/>
      <c r="Q7" s="12"/>
      <c r="R7" s="12"/>
      <c r="S7" s="12"/>
      <c r="T7" s="13"/>
      <c r="U7" s="13"/>
      <c r="V7" s="14"/>
      <c r="W7" s="14"/>
      <c r="X7" s="17"/>
      <c r="Y7" s="4"/>
      <c r="Z7" s="4"/>
    </row>
    <row r="8" spans="2:26" x14ac:dyDescent="0.25">
      <c r="B8" s="6">
        <f>10-[1]Pivot!A26</f>
        <v>4</v>
      </c>
      <c r="C8" s="7">
        <v>200</v>
      </c>
      <c r="D8" s="7">
        <v>33</v>
      </c>
      <c r="E8" s="7">
        <v>48.659194999999997</v>
      </c>
      <c r="F8" s="6">
        <f t="shared" si="0"/>
        <v>167</v>
      </c>
      <c r="G8" s="8">
        <f t="shared" si="1"/>
        <v>0.16500000000000001</v>
      </c>
      <c r="H8" s="8">
        <f t="shared" si="2"/>
        <v>0.243295975</v>
      </c>
      <c r="I8" s="9">
        <f t="shared" si="6"/>
        <v>0.83456790123456792</v>
      </c>
      <c r="J8" s="10">
        <f t="shared" si="7"/>
        <v>0.28965517241379313</v>
      </c>
      <c r="K8" s="16">
        <f t="shared" si="3"/>
        <v>0.13499999999999998</v>
      </c>
      <c r="L8" s="9">
        <f t="shared" si="4"/>
        <v>0.54491272882077479</v>
      </c>
      <c r="M8" s="9">
        <f t="shared" si="5"/>
        <v>0.47452106060606053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4"/>
      <c r="Z8" s="4"/>
    </row>
    <row r="9" spans="2:26" x14ac:dyDescent="0.25">
      <c r="B9" s="6">
        <f>10-[1]Pivot!A27</f>
        <v>5</v>
      </c>
      <c r="C9" s="7">
        <v>200</v>
      </c>
      <c r="D9" s="7">
        <v>26</v>
      </c>
      <c r="E9" s="7">
        <v>31.893754999999999</v>
      </c>
      <c r="F9" s="6">
        <f t="shared" si="0"/>
        <v>174</v>
      </c>
      <c r="G9" s="8">
        <f t="shared" si="1"/>
        <v>0.13</v>
      </c>
      <c r="H9" s="8">
        <f t="shared" si="2"/>
        <v>0.15946877500000001</v>
      </c>
      <c r="I9" s="9">
        <f t="shared" si="6"/>
        <v>0.89876543209876547</v>
      </c>
      <c r="J9" s="10">
        <f t="shared" si="7"/>
        <v>0.3987460815047022</v>
      </c>
      <c r="K9" s="16">
        <f t="shared" si="3"/>
        <v>3.5000000000000003E-2</v>
      </c>
      <c r="L9" s="9">
        <f t="shared" si="4"/>
        <v>0.50001935059406333</v>
      </c>
      <c r="M9" s="9">
        <f t="shared" si="5"/>
        <v>0.22668288461538463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4"/>
      <c r="Z9" s="4"/>
    </row>
    <row r="10" spans="2:26" x14ac:dyDescent="0.25">
      <c r="B10" s="6">
        <f>10-[1]Pivot!A28</f>
        <v>6</v>
      </c>
      <c r="C10" s="7">
        <v>200</v>
      </c>
      <c r="D10" s="7">
        <v>14</v>
      </c>
      <c r="E10" s="7">
        <v>21.719994</v>
      </c>
      <c r="F10" s="6">
        <f t="shared" si="0"/>
        <v>186</v>
      </c>
      <c r="G10" s="8">
        <f t="shared" si="1"/>
        <v>7.0000000000000007E-2</v>
      </c>
      <c r="H10" s="8">
        <f t="shared" si="2"/>
        <v>0.10859997</v>
      </c>
      <c r="I10" s="9">
        <f t="shared" si="6"/>
        <v>0.93333333333333335</v>
      </c>
      <c r="J10" s="10">
        <f t="shared" si="7"/>
        <v>0.5153605015673981</v>
      </c>
      <c r="K10" s="16">
        <f t="shared" si="3"/>
        <v>0.06</v>
      </c>
      <c r="L10" s="9">
        <f t="shared" si="4"/>
        <v>0.41797283176593525</v>
      </c>
      <c r="M10" s="9">
        <f t="shared" si="5"/>
        <v>0.55142814285714281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4"/>
      <c r="Z10" s="4"/>
    </row>
    <row r="11" spans="2:26" x14ac:dyDescent="0.25">
      <c r="B11" s="6">
        <f>10-[1]Pivot!A29</f>
        <v>7</v>
      </c>
      <c r="C11" s="7">
        <v>200</v>
      </c>
      <c r="D11" s="7">
        <v>10</v>
      </c>
      <c r="E11" s="7">
        <v>14.228513</v>
      </c>
      <c r="F11" s="6">
        <f t="shared" si="0"/>
        <v>190</v>
      </c>
      <c r="G11" s="8">
        <f t="shared" si="1"/>
        <v>0.05</v>
      </c>
      <c r="H11" s="8">
        <f t="shared" si="2"/>
        <v>7.1142564999999991E-2</v>
      </c>
      <c r="I11" s="9">
        <f t="shared" si="6"/>
        <v>0.9580246913580247</v>
      </c>
      <c r="J11" s="10">
        <f t="shared" si="7"/>
        <v>0.63448275862068959</v>
      </c>
      <c r="K11" s="16">
        <f t="shared" si="3"/>
        <v>2.0000000000000004E-2</v>
      </c>
      <c r="L11" s="9">
        <f t="shared" si="4"/>
        <v>0.32354193273733511</v>
      </c>
      <c r="M11" s="9">
        <f t="shared" si="5"/>
        <v>0.42285129999999976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4"/>
      <c r="Z11" s="4"/>
    </row>
    <row r="12" spans="2:26" x14ac:dyDescent="0.25">
      <c r="B12" s="6">
        <f>10-[1]Pivot!A30</f>
        <v>8</v>
      </c>
      <c r="C12" s="7">
        <v>200</v>
      </c>
      <c r="D12" s="7">
        <v>10</v>
      </c>
      <c r="E12" s="7">
        <v>8.6743970000000008</v>
      </c>
      <c r="F12" s="6">
        <f t="shared" si="0"/>
        <v>190</v>
      </c>
      <c r="G12" s="8">
        <f t="shared" si="1"/>
        <v>0.05</v>
      </c>
      <c r="H12" s="8">
        <f t="shared" si="2"/>
        <v>4.3371985000000002E-2</v>
      </c>
      <c r="I12" s="9">
        <f t="shared" si="6"/>
        <v>0.98271604938271606</v>
      </c>
      <c r="J12" s="10">
        <f t="shared" si="7"/>
        <v>0.75360501567398108</v>
      </c>
      <c r="K12" s="16">
        <f t="shared" si="3"/>
        <v>0</v>
      </c>
      <c r="L12" s="9">
        <f t="shared" si="4"/>
        <v>0.22911103370873498</v>
      </c>
      <c r="M12" s="9">
        <f t="shared" si="5"/>
        <v>0.13256030000000002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4"/>
      <c r="Z12" s="4"/>
    </row>
    <row r="13" spans="2:26" x14ac:dyDescent="0.25">
      <c r="B13" s="6">
        <f>10-[1]Pivot!A31</f>
        <v>9</v>
      </c>
      <c r="C13" s="7">
        <v>200</v>
      </c>
      <c r="D13" s="7">
        <v>4</v>
      </c>
      <c r="E13" s="7">
        <v>4.29819</v>
      </c>
      <c r="F13" s="6">
        <f t="shared" si="0"/>
        <v>196</v>
      </c>
      <c r="G13" s="8">
        <f t="shared" si="1"/>
        <v>0.02</v>
      </c>
      <c r="H13" s="8">
        <f t="shared" si="2"/>
        <v>2.1490949999999998E-2</v>
      </c>
      <c r="I13" s="9">
        <f t="shared" si="6"/>
        <v>0.99259259259259258</v>
      </c>
      <c r="J13" s="10">
        <f t="shared" si="7"/>
        <v>0.87648902821316599</v>
      </c>
      <c r="K13" s="16">
        <f t="shared" si="3"/>
        <v>3.0000000000000002E-2</v>
      </c>
      <c r="L13" s="9">
        <f t="shared" si="4"/>
        <v>0.11610356437942659</v>
      </c>
      <c r="M13" s="9">
        <f t="shared" si="5"/>
        <v>7.4547499999999892E-2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4"/>
      <c r="Z13" s="4"/>
    </row>
    <row r="14" spans="2:26" x14ac:dyDescent="0.25">
      <c r="B14" s="6">
        <f>10-[1]Pivot!A32</f>
        <v>10</v>
      </c>
      <c r="C14" s="7">
        <v>200</v>
      </c>
      <c r="D14" s="7">
        <v>3</v>
      </c>
      <c r="E14" s="7">
        <v>1.538402</v>
      </c>
      <c r="F14" s="6">
        <f t="shared" si="0"/>
        <v>197</v>
      </c>
      <c r="G14" s="8">
        <f t="shared" si="1"/>
        <v>1.4999999999999999E-2</v>
      </c>
      <c r="H14" s="8">
        <f t="shared" si="2"/>
        <v>7.69201E-3</v>
      </c>
      <c r="I14" s="9">
        <f t="shared" si="6"/>
        <v>1</v>
      </c>
      <c r="J14" s="10">
        <f t="shared" si="7"/>
        <v>0.99999999999999989</v>
      </c>
      <c r="K14" s="16">
        <f t="shared" si="3"/>
        <v>5.000000000000001E-3</v>
      </c>
      <c r="L14" s="9">
        <f t="shared" si="4"/>
        <v>0</v>
      </c>
      <c r="M14" s="9">
        <f t="shared" si="5"/>
        <v>0.48719933333333332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4"/>
      <c r="Z14" s="4"/>
    </row>
    <row r="15" spans="2:26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4"/>
      <c r="Z15" s="4"/>
    </row>
    <row r="16" spans="2:26" x14ac:dyDescent="0.25">
      <c r="B16" s="25" t="s">
        <v>14</v>
      </c>
      <c r="C16" s="27"/>
      <c r="D16" s="3"/>
      <c r="E16" s="3"/>
      <c r="F16" s="3"/>
      <c r="G16" s="3"/>
      <c r="H16" s="3"/>
      <c r="I16" s="3"/>
      <c r="J16" s="3"/>
      <c r="K16" s="25" t="s">
        <v>14</v>
      </c>
      <c r="L16" s="27"/>
      <c r="M16" s="3"/>
      <c r="O16" s="18"/>
      <c r="P16" s="18"/>
      <c r="Q16" s="18"/>
      <c r="R16" s="18"/>
      <c r="S16" s="18"/>
      <c r="T16" s="18"/>
      <c r="U16" s="18"/>
      <c r="V16" s="18"/>
      <c r="W16" s="18"/>
      <c r="X16" s="17"/>
      <c r="Y16" s="4"/>
      <c r="Z16" s="4"/>
    </row>
    <row r="17" spans="2:26" x14ac:dyDescent="0.25">
      <c r="B17" s="19" t="s">
        <v>11</v>
      </c>
      <c r="C17" s="20">
        <f>MAX(L5:L14)</f>
        <v>0.56813344169666014</v>
      </c>
      <c r="D17" s="3"/>
      <c r="E17" s="3"/>
      <c r="F17" s="3"/>
      <c r="G17" s="3"/>
      <c r="H17" s="3"/>
      <c r="I17" s="3"/>
      <c r="J17" s="3"/>
      <c r="K17" s="19" t="s">
        <v>11</v>
      </c>
      <c r="L17" s="20">
        <v>0.40868454661558118</v>
      </c>
      <c r="M17" s="3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4"/>
      <c r="Z17" s="4"/>
    </row>
    <row r="18" spans="2:26" x14ac:dyDescent="0.25">
      <c r="B18" s="19" t="s">
        <v>15</v>
      </c>
      <c r="C18" s="21">
        <f>I7</f>
        <v>0.75308641975308643</v>
      </c>
      <c r="D18" s="3"/>
      <c r="E18" s="3"/>
      <c r="F18" s="3"/>
      <c r="G18" s="3"/>
      <c r="H18" s="3"/>
      <c r="I18" s="3"/>
      <c r="J18" s="3"/>
      <c r="K18" s="19" t="s">
        <v>15</v>
      </c>
      <c r="L18" s="21">
        <v>0.61975308641975313</v>
      </c>
      <c r="M18" s="3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4"/>
      <c r="Z18" s="4"/>
    </row>
    <row r="19" spans="2:26" x14ac:dyDescent="0.25">
      <c r="B19" s="19" t="s">
        <v>16</v>
      </c>
      <c r="C19" s="21">
        <f>AVERAGE(M5:M14)</f>
        <v>0.29158376460442736</v>
      </c>
      <c r="D19" s="3"/>
      <c r="E19" s="3"/>
      <c r="F19" s="3"/>
      <c r="G19" s="3"/>
      <c r="H19" s="3"/>
      <c r="I19" s="3"/>
      <c r="J19" s="3"/>
      <c r="K19" s="19" t="s">
        <v>16</v>
      </c>
      <c r="L19" s="21">
        <v>0.16240459644481381</v>
      </c>
      <c r="M19" s="3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4"/>
      <c r="Z19" s="4"/>
    </row>
    <row r="20" spans="2:26" x14ac:dyDescent="0.25">
      <c r="B20" s="19" t="s">
        <v>17</v>
      </c>
      <c r="C20" s="21">
        <f>SUM(D5:D14)/SUM(C5:C14)</f>
        <v>0.20250000000000001</v>
      </c>
      <c r="D20" s="3"/>
      <c r="E20" s="3"/>
      <c r="F20" s="3"/>
      <c r="G20" s="3"/>
      <c r="H20" s="3"/>
      <c r="I20" s="3"/>
      <c r="J20" s="3"/>
      <c r="K20" s="19" t="s">
        <v>17</v>
      </c>
      <c r="L20" s="21">
        <v>0.20250000000000001</v>
      </c>
      <c r="M20" s="3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4"/>
      <c r="Z20" s="4"/>
    </row>
    <row r="21" spans="2:26" x14ac:dyDescent="0.25">
      <c r="B21" s="19" t="s">
        <v>7</v>
      </c>
      <c r="C21" s="21">
        <f>SUMPRODUCT(H5:H14,C5:C14)/SUM(C5:C14)</f>
        <v>0.24030121400000001</v>
      </c>
      <c r="D21" s="3"/>
      <c r="E21" s="3"/>
      <c r="F21" s="3"/>
      <c r="G21" s="3"/>
      <c r="H21" s="3"/>
      <c r="I21" s="3"/>
      <c r="J21" s="3"/>
      <c r="K21" s="19" t="s">
        <v>7</v>
      </c>
      <c r="L21" s="21">
        <v>0.21269604999999997</v>
      </c>
      <c r="M21" s="3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4"/>
      <c r="Z21" s="4"/>
    </row>
    <row r="22" spans="2:26" x14ac:dyDescent="0.25">
      <c r="B22" s="22" t="s">
        <v>18</v>
      </c>
      <c r="C22" s="23">
        <f>(C20-C21)/C20</f>
        <v>-0.18667266172839506</v>
      </c>
      <c r="D22" s="3"/>
      <c r="E22" s="3"/>
      <c r="F22" s="3"/>
      <c r="G22" s="3"/>
      <c r="H22" s="3"/>
      <c r="I22" s="3"/>
      <c r="J22" s="3"/>
      <c r="K22" s="22" t="s">
        <v>18</v>
      </c>
      <c r="L22" s="23">
        <v>-5.0350864197530647E-2</v>
      </c>
      <c r="M22" s="3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4"/>
      <c r="Z22" s="4"/>
    </row>
    <row r="23" spans="2:26" x14ac:dyDescent="0.25"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x14ac:dyDescent="0.25"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 x14ac:dyDescent="0.25"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x14ac:dyDescent="0.25"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x14ac:dyDescent="0.25"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x14ac:dyDescent="0.25"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mergeCells count="3">
    <mergeCell ref="B2:M2"/>
    <mergeCell ref="B16:C16"/>
    <mergeCell ref="K16:L16"/>
  </mergeCells>
  <conditionalFormatting sqref="X6">
    <cfRule type="cellIs" dxfId="13" priority="20" stopIfTrue="1" operator="lessThan">
      <formula>0</formula>
    </cfRule>
  </conditionalFormatting>
  <conditionalFormatting sqref="X16">
    <cfRule type="cellIs" dxfId="12" priority="22" stopIfTrue="1" operator="lessThan">
      <formula>0</formula>
    </cfRule>
  </conditionalFormatting>
  <conditionalFormatting sqref="X5">
    <cfRule type="cellIs" dxfId="11" priority="21" stopIfTrue="1" operator="lessThan">
      <formula>0</formula>
    </cfRule>
  </conditionalFormatting>
  <conditionalFormatting sqref="X7">
    <cfRule type="cellIs" dxfId="10" priority="19" stopIfTrue="1" operator="lessThan">
      <formula>0</formula>
    </cfRule>
  </conditionalFormatting>
  <conditionalFormatting sqref="K5:K14">
    <cfRule type="cellIs" dxfId="9" priority="16" stopIfTrue="1" operator="lessThan">
      <formula>0</formula>
    </cfRule>
  </conditionalFormatting>
  <conditionalFormatting sqref="L5:L14">
    <cfRule type="cellIs" dxfId="8" priority="18" operator="lessThan">
      <formula>0</formula>
    </cfRule>
  </conditionalFormatting>
  <conditionalFormatting sqref="L14">
    <cfRule type="cellIs" dxfId="7" priority="17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8"/>
  <sheetViews>
    <sheetView showGridLines="0" topLeftCell="A10" zoomScaleNormal="100" workbookViewId="0">
      <selection activeCell="A19" sqref="A19"/>
    </sheetView>
  </sheetViews>
  <sheetFormatPr defaultRowHeight="15" x14ac:dyDescent="0.25"/>
  <cols>
    <col min="1" max="1" width="1.7109375" customWidth="1"/>
    <col min="2" max="2" width="12.42578125" customWidth="1"/>
    <col min="3" max="3" width="10.42578125" bestFit="1" customWidth="1"/>
    <col min="4" max="4" width="6.7109375" customWidth="1"/>
    <col min="5" max="5" width="14.28515625" customWidth="1"/>
    <col min="6" max="6" width="10.42578125" customWidth="1"/>
    <col min="7" max="7" width="10.85546875" bestFit="1" customWidth="1"/>
    <col min="8" max="8" width="11.85546875" bestFit="1" customWidth="1"/>
    <col min="9" max="9" width="11.7109375" customWidth="1"/>
    <col min="10" max="10" width="16.42578125" customWidth="1"/>
    <col min="11" max="11" width="11.140625" customWidth="1"/>
    <col min="12" max="12" width="6.140625" customWidth="1"/>
    <col min="13" max="13" width="7.140625" customWidth="1"/>
    <col min="15" max="15" width="10.7109375" bestFit="1" customWidth="1"/>
    <col min="16" max="16" width="10.42578125" bestFit="1" customWidth="1"/>
    <col min="17" max="17" width="6.7109375" customWidth="1"/>
    <col min="18" max="18" width="14.28515625" bestFit="1" customWidth="1"/>
    <col min="19" max="19" width="10.42578125" bestFit="1" customWidth="1"/>
    <col min="20" max="20" width="10.85546875" bestFit="1" customWidth="1"/>
    <col min="21" max="21" width="9.42578125" bestFit="1" customWidth="1"/>
    <col min="22" max="22" width="11.7109375" bestFit="1" customWidth="1"/>
    <col min="23" max="23" width="16.42578125" bestFit="1" customWidth="1"/>
    <col min="24" max="24" width="9" customWidth="1"/>
    <col min="25" max="25" width="11.42578125" bestFit="1" customWidth="1"/>
    <col min="26" max="26" width="11" bestFit="1" customWidth="1"/>
    <col min="27" max="27" width="16.28515625" bestFit="1" customWidth="1"/>
  </cols>
  <sheetData>
    <row r="2" spans="2:26" x14ac:dyDescent="0.25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O4" s="5"/>
      <c r="P4" s="5"/>
      <c r="Q4" s="5"/>
      <c r="R4" s="5"/>
      <c r="S4" s="5"/>
      <c r="T4" s="5"/>
      <c r="U4" s="5"/>
      <c r="V4" s="5"/>
      <c r="W4" s="5"/>
      <c r="X4" s="5"/>
      <c r="Y4" s="4"/>
      <c r="Z4" s="4"/>
    </row>
    <row r="5" spans="2:26" x14ac:dyDescent="0.25">
      <c r="B5" s="6">
        <f>10-[1]Pivot!A23</f>
        <v>1</v>
      </c>
      <c r="C5" s="7">
        <v>200</v>
      </c>
      <c r="D5" s="7">
        <v>114</v>
      </c>
      <c r="E5" s="7">
        <v>118.73662899999999</v>
      </c>
      <c r="F5" s="6">
        <f t="shared" ref="F5:F14" si="0">C5-D5</f>
        <v>86</v>
      </c>
      <c r="G5" s="8">
        <f t="shared" ref="G5:G14" si="1">D5/C5</f>
        <v>0.56999999999999995</v>
      </c>
      <c r="H5" s="8">
        <f>E5/C5</f>
        <v>0.59368314499999997</v>
      </c>
      <c r="I5" s="9">
        <f>D5/SUM(D5:D14)</f>
        <v>0.2814814814814815</v>
      </c>
      <c r="J5" s="10">
        <f>F5/SUM($F$5:$F$14)</f>
        <v>5.3918495297805645E-2</v>
      </c>
      <c r="K5" s="11" t="s">
        <v>13</v>
      </c>
      <c r="L5" s="9">
        <f>I5-J5</f>
        <v>0.22756298618367585</v>
      </c>
      <c r="M5" s="9">
        <f>ABS(H5-G5)/G5</f>
        <v>4.154937719298249E-2</v>
      </c>
      <c r="O5" s="12"/>
      <c r="P5" s="12"/>
      <c r="Q5" s="12"/>
      <c r="R5" s="12"/>
      <c r="S5" s="12"/>
      <c r="T5" s="13"/>
      <c r="U5" s="13"/>
      <c r="V5" s="14"/>
      <c r="W5" s="14"/>
      <c r="X5" s="15"/>
      <c r="Y5" s="4"/>
      <c r="Z5" s="4"/>
    </row>
    <row r="6" spans="2:26" x14ac:dyDescent="0.25">
      <c r="B6" s="6">
        <f>10-[1]Pivot!A24</f>
        <v>2</v>
      </c>
      <c r="C6" s="7">
        <v>200</v>
      </c>
      <c r="D6" s="7">
        <v>87</v>
      </c>
      <c r="E6" s="7">
        <v>78.422893999999999</v>
      </c>
      <c r="F6" s="6">
        <f t="shared" si="0"/>
        <v>113</v>
      </c>
      <c r="G6" s="8">
        <f t="shared" si="1"/>
        <v>0.435</v>
      </c>
      <c r="H6" s="8">
        <f t="shared" ref="H6:H14" si="2">E6/C6</f>
        <v>0.39211446999999999</v>
      </c>
      <c r="I6" s="9">
        <f>I5+D6/SUM($D$5:$D$14)</f>
        <v>0.49629629629629635</v>
      </c>
      <c r="J6" s="10">
        <f>J5+F6/SUM($F$5:$F$14)</f>
        <v>0.12476489028213167</v>
      </c>
      <c r="K6" s="16">
        <f t="shared" ref="K6:K14" si="3">G5-G6</f>
        <v>0.13499999999999995</v>
      </c>
      <c r="L6" s="9">
        <f t="shared" ref="L6:L14" si="4">I6-J6</f>
        <v>0.37153140601416468</v>
      </c>
      <c r="M6" s="9">
        <f t="shared" ref="M6:M14" si="5">ABS(H6-G6)/G6</f>
        <v>9.8587425287356339E-2</v>
      </c>
      <c r="O6" s="12"/>
      <c r="P6" s="12"/>
      <c r="Q6" s="12"/>
      <c r="R6" s="12"/>
      <c r="S6" s="12"/>
      <c r="T6" s="13"/>
      <c r="U6" s="13"/>
      <c r="V6" s="14"/>
      <c r="W6" s="14"/>
      <c r="X6" s="17"/>
      <c r="Y6" s="4"/>
      <c r="Z6" s="4"/>
    </row>
    <row r="7" spans="2:26" x14ac:dyDescent="0.25">
      <c r="B7" s="6">
        <f>10-[1]Pivot!A25</f>
        <v>3</v>
      </c>
      <c r="C7" s="7">
        <v>200</v>
      </c>
      <c r="D7" s="7">
        <v>50</v>
      </c>
      <c r="E7" s="7">
        <v>58.713853</v>
      </c>
      <c r="F7" s="6">
        <f t="shared" si="0"/>
        <v>150</v>
      </c>
      <c r="G7" s="8">
        <f t="shared" si="1"/>
        <v>0.25</v>
      </c>
      <c r="H7" s="8">
        <f t="shared" si="2"/>
        <v>0.29356926500000002</v>
      </c>
      <c r="I7" s="9">
        <f t="shared" ref="I7:I14" si="6">I6+D7/SUM($D$5:$D$14)</f>
        <v>0.61975308641975313</v>
      </c>
      <c r="J7" s="10">
        <f t="shared" ref="J7:J14" si="7">J6+F7/SUM($F$5:$F$14)</f>
        <v>0.21880877742946708</v>
      </c>
      <c r="K7" s="16">
        <f t="shared" si="3"/>
        <v>0.185</v>
      </c>
      <c r="L7" s="9">
        <f t="shared" si="4"/>
        <v>0.40094430899028605</v>
      </c>
      <c r="M7" s="9">
        <f t="shared" si="5"/>
        <v>0.17427706000000009</v>
      </c>
      <c r="O7" s="12"/>
      <c r="P7" s="12"/>
      <c r="Q7" s="12"/>
      <c r="R7" s="12"/>
      <c r="S7" s="12"/>
      <c r="T7" s="13"/>
      <c r="U7" s="13"/>
      <c r="V7" s="14"/>
      <c r="W7" s="14"/>
      <c r="X7" s="17"/>
      <c r="Y7" s="4"/>
      <c r="Z7" s="4"/>
    </row>
    <row r="8" spans="2:26" x14ac:dyDescent="0.25">
      <c r="B8" s="6">
        <f>10-[1]Pivot!A26</f>
        <v>4</v>
      </c>
      <c r="C8" s="7">
        <v>200</v>
      </c>
      <c r="D8" s="7">
        <v>43</v>
      </c>
      <c r="E8" s="7">
        <v>45.667774000000001</v>
      </c>
      <c r="F8" s="6">
        <f t="shared" si="0"/>
        <v>157</v>
      </c>
      <c r="G8" s="8">
        <f t="shared" si="1"/>
        <v>0.215</v>
      </c>
      <c r="H8" s="8">
        <f t="shared" si="2"/>
        <v>0.22833887</v>
      </c>
      <c r="I8" s="9">
        <f t="shared" si="6"/>
        <v>0.72592592592592597</v>
      </c>
      <c r="J8" s="10">
        <f t="shared" si="7"/>
        <v>0.3172413793103448</v>
      </c>
      <c r="K8" s="16">
        <f t="shared" si="3"/>
        <v>3.5000000000000003E-2</v>
      </c>
      <c r="L8" s="9">
        <f t="shared" si="4"/>
        <v>0.40868454661558118</v>
      </c>
      <c r="M8" s="9">
        <f t="shared" si="5"/>
        <v>6.2041255813953498E-2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4"/>
      <c r="Z8" s="4"/>
    </row>
    <row r="9" spans="2:26" x14ac:dyDescent="0.25">
      <c r="B9" s="6">
        <f>10-[1]Pivot!A27</f>
        <v>5</v>
      </c>
      <c r="C9" s="7">
        <v>200</v>
      </c>
      <c r="D9" s="7">
        <v>36</v>
      </c>
      <c r="E9" s="7">
        <v>36.063791999999999</v>
      </c>
      <c r="F9" s="6">
        <f t="shared" si="0"/>
        <v>164</v>
      </c>
      <c r="G9" s="8">
        <f t="shared" si="1"/>
        <v>0.18</v>
      </c>
      <c r="H9" s="8">
        <f t="shared" si="2"/>
        <v>0.18031896</v>
      </c>
      <c r="I9" s="9">
        <f t="shared" si="6"/>
        <v>0.81481481481481488</v>
      </c>
      <c r="J9" s="10">
        <f t="shared" si="7"/>
        <v>0.42006269592476486</v>
      </c>
      <c r="K9" s="16">
        <f t="shared" si="3"/>
        <v>3.5000000000000003E-2</v>
      </c>
      <c r="L9" s="9">
        <f t="shared" si="4"/>
        <v>0.39475211889005002</v>
      </c>
      <c r="M9" s="9">
        <f t="shared" si="5"/>
        <v>1.772000000000039E-3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4"/>
      <c r="Z9" s="4"/>
    </row>
    <row r="10" spans="2:26" x14ac:dyDescent="0.25">
      <c r="B10" s="6">
        <f>10-[1]Pivot!A28</f>
        <v>6</v>
      </c>
      <c r="C10" s="7">
        <v>200</v>
      </c>
      <c r="D10" s="7">
        <v>27</v>
      </c>
      <c r="E10" s="7">
        <v>28.863143999999998</v>
      </c>
      <c r="F10" s="6">
        <f t="shared" si="0"/>
        <v>173</v>
      </c>
      <c r="G10" s="8">
        <f t="shared" si="1"/>
        <v>0.13500000000000001</v>
      </c>
      <c r="H10" s="8">
        <f t="shared" si="2"/>
        <v>0.14431571999999998</v>
      </c>
      <c r="I10" s="9">
        <f t="shared" si="6"/>
        <v>0.88148148148148153</v>
      </c>
      <c r="J10" s="10">
        <f t="shared" si="7"/>
        <v>0.52852664576802511</v>
      </c>
      <c r="K10" s="16">
        <f t="shared" si="3"/>
        <v>4.4999999999999984E-2</v>
      </c>
      <c r="L10" s="9">
        <f t="shared" si="4"/>
        <v>0.35295483571345643</v>
      </c>
      <c r="M10" s="9">
        <f t="shared" si="5"/>
        <v>6.9005333333333113E-2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4"/>
      <c r="Z10" s="4"/>
    </row>
    <row r="11" spans="2:26" x14ac:dyDescent="0.25">
      <c r="B11" s="6">
        <f>10-[1]Pivot!A29</f>
        <v>7</v>
      </c>
      <c r="C11" s="7">
        <v>200</v>
      </c>
      <c r="D11" s="7">
        <v>13</v>
      </c>
      <c r="E11" s="7">
        <v>22.538630999999999</v>
      </c>
      <c r="F11" s="6">
        <f t="shared" si="0"/>
        <v>187</v>
      </c>
      <c r="G11" s="8">
        <f t="shared" si="1"/>
        <v>6.5000000000000002E-2</v>
      </c>
      <c r="H11" s="8">
        <f t="shared" si="2"/>
        <v>0.11269315499999999</v>
      </c>
      <c r="I11" s="9">
        <f t="shared" si="6"/>
        <v>0.91358024691358031</v>
      </c>
      <c r="J11" s="10">
        <f t="shared" si="7"/>
        <v>0.64576802507836994</v>
      </c>
      <c r="K11" s="16">
        <f t="shared" si="3"/>
        <v>7.0000000000000007E-2</v>
      </c>
      <c r="L11" s="9">
        <f t="shared" si="4"/>
        <v>0.26781222183521036</v>
      </c>
      <c r="M11" s="9">
        <f t="shared" si="5"/>
        <v>0.73374084615384594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4"/>
      <c r="Z11" s="4"/>
    </row>
    <row r="12" spans="2:26" x14ac:dyDescent="0.25">
      <c r="B12" s="6">
        <f>10-[1]Pivot!A30</f>
        <v>8</v>
      </c>
      <c r="C12" s="7">
        <v>200</v>
      </c>
      <c r="D12" s="7">
        <v>14</v>
      </c>
      <c r="E12" s="7">
        <v>17.043866000000001</v>
      </c>
      <c r="F12" s="6">
        <f t="shared" si="0"/>
        <v>186</v>
      </c>
      <c r="G12" s="8">
        <f t="shared" si="1"/>
        <v>7.0000000000000007E-2</v>
      </c>
      <c r="H12" s="8">
        <f t="shared" si="2"/>
        <v>8.521933000000001E-2</v>
      </c>
      <c r="I12" s="9">
        <f t="shared" si="6"/>
        <v>0.94814814814814818</v>
      </c>
      <c r="J12" s="10">
        <f t="shared" si="7"/>
        <v>0.7623824451410659</v>
      </c>
      <c r="K12" s="16">
        <f t="shared" si="3"/>
        <v>-5.0000000000000044E-3</v>
      </c>
      <c r="L12" s="9">
        <f t="shared" si="4"/>
        <v>0.18576570300708228</v>
      </c>
      <c r="M12" s="9">
        <f t="shared" si="5"/>
        <v>0.21741900000000003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4"/>
      <c r="Z12" s="4"/>
    </row>
    <row r="13" spans="2:26" x14ac:dyDescent="0.25">
      <c r="B13" s="6">
        <f>10-[1]Pivot!A31</f>
        <v>9</v>
      </c>
      <c r="C13" s="7">
        <v>200</v>
      </c>
      <c r="D13" s="7">
        <v>12</v>
      </c>
      <c r="E13" s="7">
        <v>12.2128</v>
      </c>
      <c r="F13" s="6">
        <f t="shared" si="0"/>
        <v>188</v>
      </c>
      <c r="G13" s="8">
        <f t="shared" si="1"/>
        <v>0.06</v>
      </c>
      <c r="H13" s="8">
        <f t="shared" si="2"/>
        <v>6.1064E-2</v>
      </c>
      <c r="I13" s="9">
        <f t="shared" si="6"/>
        <v>0.97777777777777786</v>
      </c>
      <c r="J13" s="10">
        <f t="shared" si="7"/>
        <v>0.88025078369905962</v>
      </c>
      <c r="K13" s="16">
        <f t="shared" si="3"/>
        <v>1.0000000000000009E-2</v>
      </c>
      <c r="L13" s="9">
        <f t="shared" si="4"/>
        <v>9.7526994078718232E-2</v>
      </c>
      <c r="M13" s="9">
        <f t="shared" si="5"/>
        <v>1.7733333333333375E-2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4"/>
      <c r="Z13" s="4"/>
    </row>
    <row r="14" spans="2:26" x14ac:dyDescent="0.25">
      <c r="B14" s="6">
        <f>10-[1]Pivot!A32</f>
        <v>10</v>
      </c>
      <c r="C14" s="7">
        <v>200</v>
      </c>
      <c r="D14" s="7">
        <v>9</v>
      </c>
      <c r="E14" s="7">
        <v>7.128717</v>
      </c>
      <c r="F14" s="6">
        <f t="shared" si="0"/>
        <v>191</v>
      </c>
      <c r="G14" s="8">
        <f t="shared" si="1"/>
        <v>4.4999999999999998E-2</v>
      </c>
      <c r="H14" s="8">
        <f t="shared" si="2"/>
        <v>3.5643584999999998E-2</v>
      </c>
      <c r="I14" s="9">
        <f t="shared" si="6"/>
        <v>1</v>
      </c>
      <c r="J14" s="10">
        <f t="shared" si="7"/>
        <v>1</v>
      </c>
      <c r="K14" s="16">
        <f t="shared" si="3"/>
        <v>1.4999999999999999E-2</v>
      </c>
      <c r="L14" s="9">
        <f t="shared" si="4"/>
        <v>0</v>
      </c>
      <c r="M14" s="9">
        <f t="shared" si="5"/>
        <v>0.20792033333333335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4"/>
      <c r="Z14" s="4"/>
    </row>
    <row r="15" spans="2:26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4"/>
      <c r="Z15" s="4"/>
    </row>
    <row r="16" spans="2:26" x14ac:dyDescent="0.25">
      <c r="B16" s="25" t="s">
        <v>14</v>
      </c>
      <c r="C16" s="27"/>
      <c r="D16" s="3"/>
      <c r="E16" s="3"/>
      <c r="F16" s="3"/>
      <c r="G16" s="3"/>
      <c r="H16" s="3"/>
      <c r="I16" s="3"/>
      <c r="J16" s="3"/>
      <c r="K16" s="25" t="s">
        <v>14</v>
      </c>
      <c r="L16" s="27"/>
      <c r="M16" s="3"/>
      <c r="O16" s="18"/>
      <c r="P16" s="18"/>
      <c r="Q16" s="18"/>
      <c r="R16" s="18"/>
      <c r="S16" s="18"/>
      <c r="T16" s="18"/>
      <c r="U16" s="18"/>
      <c r="V16" s="18"/>
      <c r="W16" s="18"/>
      <c r="X16" s="17"/>
      <c r="Y16" s="4"/>
      <c r="Z16" s="4"/>
    </row>
    <row r="17" spans="2:26" x14ac:dyDescent="0.25">
      <c r="B17" s="19" t="s">
        <v>11</v>
      </c>
      <c r="C17" s="20">
        <f>MAX(L5:L14)</f>
        <v>0.40868454661558118</v>
      </c>
      <c r="D17" s="3"/>
      <c r="E17" s="3"/>
      <c r="F17" s="3"/>
      <c r="G17" s="3"/>
      <c r="H17" s="3"/>
      <c r="I17" s="3"/>
      <c r="J17" s="3"/>
      <c r="K17" s="19" t="s">
        <v>11</v>
      </c>
      <c r="L17" s="20">
        <v>0.40868454661558118</v>
      </c>
      <c r="M17" s="3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4"/>
      <c r="Z17" s="4"/>
    </row>
    <row r="18" spans="2:26" x14ac:dyDescent="0.25">
      <c r="B18" s="19" t="s">
        <v>15</v>
      </c>
      <c r="C18" s="21">
        <f>I7</f>
        <v>0.61975308641975313</v>
      </c>
      <c r="D18" s="3"/>
      <c r="E18" s="3"/>
      <c r="F18" s="3"/>
      <c r="G18" s="3"/>
      <c r="H18" s="3"/>
      <c r="I18" s="3"/>
      <c r="J18" s="3"/>
      <c r="K18" s="19" t="s">
        <v>15</v>
      </c>
      <c r="L18" s="21">
        <v>0.61975308641975313</v>
      </c>
      <c r="M18" s="3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4"/>
      <c r="Z18" s="4"/>
    </row>
    <row r="19" spans="2:26" x14ac:dyDescent="0.25">
      <c r="B19" s="19" t="s">
        <v>16</v>
      </c>
      <c r="C19" s="21">
        <f>AVERAGE(M5:M14)</f>
        <v>0.16240459644481381</v>
      </c>
      <c r="D19" s="3"/>
      <c r="E19" s="3"/>
      <c r="F19" s="3"/>
      <c r="G19" s="3"/>
      <c r="H19" s="3"/>
      <c r="I19" s="3"/>
      <c r="J19" s="3"/>
      <c r="K19" s="19" t="s">
        <v>16</v>
      </c>
      <c r="L19" s="21">
        <v>0.16240459644481381</v>
      </c>
      <c r="M19" s="3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4"/>
      <c r="Z19" s="4"/>
    </row>
    <row r="20" spans="2:26" x14ac:dyDescent="0.25">
      <c r="B20" s="19" t="s">
        <v>17</v>
      </c>
      <c r="C20" s="21">
        <f>SUM(D5:D14)/SUM(C5:C14)</f>
        <v>0.20250000000000001</v>
      </c>
      <c r="D20" s="3"/>
      <c r="E20" s="3"/>
      <c r="F20" s="3"/>
      <c r="G20" s="3"/>
      <c r="H20" s="3"/>
      <c r="I20" s="3"/>
      <c r="J20" s="3"/>
      <c r="K20" s="19" t="s">
        <v>17</v>
      </c>
      <c r="L20" s="21">
        <v>0.20250000000000001</v>
      </c>
      <c r="M20" s="3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4"/>
      <c r="Z20" s="4"/>
    </row>
    <row r="21" spans="2:26" x14ac:dyDescent="0.25">
      <c r="B21" s="19" t="s">
        <v>7</v>
      </c>
      <c r="C21" s="21">
        <f>SUMPRODUCT(H5:H14,C5:C14)/SUM(C5:C14)</f>
        <v>0.21269604999999997</v>
      </c>
      <c r="D21" s="3"/>
      <c r="E21" s="3"/>
      <c r="F21" s="3"/>
      <c r="G21" s="3"/>
      <c r="H21" s="3"/>
      <c r="I21" s="3"/>
      <c r="J21" s="3"/>
      <c r="K21" s="19" t="s">
        <v>7</v>
      </c>
      <c r="L21" s="21">
        <v>0.21269604999999997</v>
      </c>
      <c r="M21" s="3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4"/>
      <c r="Z21" s="4"/>
    </row>
    <row r="22" spans="2:26" x14ac:dyDescent="0.25">
      <c r="B22" s="22" t="s">
        <v>18</v>
      </c>
      <c r="C22" s="23">
        <f>(C20-C21)/C20</f>
        <v>-5.0350864197530647E-2</v>
      </c>
      <c r="D22" s="3"/>
      <c r="E22" s="3"/>
      <c r="F22" s="3"/>
      <c r="G22" s="3"/>
      <c r="H22" s="3"/>
      <c r="I22" s="3"/>
      <c r="J22" s="3"/>
      <c r="K22" s="22" t="s">
        <v>18</v>
      </c>
      <c r="L22" s="23">
        <v>-5.0350864197530647E-2</v>
      </c>
      <c r="M22" s="3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4"/>
      <c r="Z22" s="4"/>
    </row>
    <row r="23" spans="2:26" x14ac:dyDescent="0.25"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x14ac:dyDescent="0.25"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 x14ac:dyDescent="0.25"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x14ac:dyDescent="0.25"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x14ac:dyDescent="0.25"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x14ac:dyDescent="0.25"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mergeCells count="3">
    <mergeCell ref="B2:M2"/>
    <mergeCell ref="B16:C16"/>
    <mergeCell ref="K16:L16"/>
  </mergeCells>
  <conditionalFormatting sqref="X6">
    <cfRule type="cellIs" dxfId="6" priority="5" stopIfTrue="1" operator="lessThan">
      <formula>0</formula>
    </cfRule>
  </conditionalFormatting>
  <conditionalFormatting sqref="X16">
    <cfRule type="cellIs" dxfId="5" priority="7" stopIfTrue="1" operator="lessThan">
      <formula>0</formula>
    </cfRule>
  </conditionalFormatting>
  <conditionalFormatting sqref="X5">
    <cfRule type="cellIs" dxfId="4" priority="6" stopIfTrue="1" operator="lessThan">
      <formula>0</formula>
    </cfRule>
  </conditionalFormatting>
  <conditionalFormatting sqref="X7">
    <cfRule type="cellIs" dxfId="3" priority="4" stopIfTrue="1" operator="lessThan">
      <formula>0</formula>
    </cfRule>
  </conditionalFormatting>
  <conditionalFormatting sqref="K5:K14">
    <cfRule type="cellIs" dxfId="2" priority="1" stopIfTrue="1" operator="lessThan">
      <formula>0</formula>
    </cfRule>
  </conditionalFormatting>
  <conditionalFormatting sqref="L5:L14">
    <cfRule type="cellIs" dxfId="1" priority="3" operator="lessThan">
      <formula>0</formula>
    </cfRule>
  </conditionalFormatting>
  <conditionalFormatting sqref="L14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N20" sqref="N20"/>
    </sheetView>
  </sheetViews>
  <sheetFormatPr defaultRowHeight="15" x14ac:dyDescent="0.25"/>
  <sheetData>
    <row r="2" spans="2:22" x14ac:dyDescent="0.25"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</row>
    <row r="3" spans="2:22" x14ac:dyDescent="0.25">
      <c r="B3">
        <v>0</v>
      </c>
      <c r="C3">
        <v>0.51091799999999998</v>
      </c>
      <c r="D3">
        <v>0.93099200000000004</v>
      </c>
      <c r="E3">
        <v>139.72880599999999</v>
      </c>
      <c r="F3">
        <v>50</v>
      </c>
      <c r="G3">
        <v>150</v>
      </c>
      <c r="H3">
        <v>200</v>
      </c>
      <c r="I3" s="24">
        <v>0.37040000000000001</v>
      </c>
      <c r="J3" s="24">
        <v>3.1300000000000001E-2</v>
      </c>
      <c r="M3">
        <v>0</v>
      </c>
      <c r="N3">
        <v>0.463231</v>
      </c>
      <c r="O3">
        <v>0.90475000000000005</v>
      </c>
      <c r="P3">
        <v>118.73662899999999</v>
      </c>
      <c r="Q3">
        <v>86</v>
      </c>
      <c r="R3">
        <v>114</v>
      </c>
      <c r="S3">
        <v>200</v>
      </c>
      <c r="T3" s="24">
        <v>0.28149999999999997</v>
      </c>
      <c r="U3" s="24">
        <v>5.3900000000000003E-2</v>
      </c>
    </row>
    <row r="4" spans="2:22" x14ac:dyDescent="0.25">
      <c r="B4">
        <v>1</v>
      </c>
      <c r="C4">
        <v>0.353018</v>
      </c>
      <c r="D4">
        <v>0.50998600000000005</v>
      </c>
      <c r="E4">
        <v>84.031623999999994</v>
      </c>
      <c r="F4">
        <v>128</v>
      </c>
      <c r="G4">
        <v>72</v>
      </c>
      <c r="H4">
        <v>200</v>
      </c>
      <c r="I4" s="24">
        <v>0.54810000000000003</v>
      </c>
      <c r="J4" s="24">
        <v>0.1116</v>
      </c>
      <c r="M4">
        <v>1</v>
      </c>
      <c r="N4">
        <v>0.33491799999999999</v>
      </c>
      <c r="O4">
        <v>0.46234500000000001</v>
      </c>
      <c r="P4">
        <v>78.422893999999999</v>
      </c>
      <c r="Q4">
        <v>113</v>
      </c>
      <c r="R4">
        <v>87</v>
      </c>
      <c r="S4">
        <v>200</v>
      </c>
      <c r="T4" s="24">
        <v>0.49630000000000002</v>
      </c>
      <c r="U4" s="24">
        <v>0.12479999999999999</v>
      </c>
    </row>
    <row r="5" spans="2:22" x14ac:dyDescent="0.25">
      <c r="B5">
        <v>2</v>
      </c>
      <c r="C5">
        <v>0.25996999999999998</v>
      </c>
      <c r="D5">
        <v>0.35263499999999998</v>
      </c>
      <c r="E5">
        <v>60.455123999999998</v>
      </c>
      <c r="F5">
        <v>151</v>
      </c>
      <c r="G5">
        <v>49</v>
      </c>
      <c r="H5">
        <v>200</v>
      </c>
      <c r="I5" s="24">
        <v>0.66910000000000003</v>
      </c>
      <c r="J5" s="24">
        <v>0.20630000000000001</v>
      </c>
      <c r="M5">
        <v>2</v>
      </c>
      <c r="N5">
        <v>0.25705899999999998</v>
      </c>
      <c r="O5">
        <v>0.33490900000000001</v>
      </c>
      <c r="P5">
        <v>58.713853</v>
      </c>
      <c r="Q5">
        <v>150</v>
      </c>
      <c r="R5">
        <v>50</v>
      </c>
      <c r="S5">
        <v>200</v>
      </c>
      <c r="T5" s="24">
        <v>0.61980000000000002</v>
      </c>
      <c r="U5" s="24">
        <v>0.21879999999999999</v>
      </c>
    </row>
    <row r="6" spans="2:22" x14ac:dyDescent="0.25">
      <c r="B6">
        <v>3</v>
      </c>
      <c r="C6">
        <v>0.19672999999999999</v>
      </c>
      <c r="D6">
        <v>0.25984200000000002</v>
      </c>
      <c r="E6">
        <v>45.049675000000001</v>
      </c>
      <c r="F6">
        <v>168</v>
      </c>
      <c r="G6">
        <v>32</v>
      </c>
      <c r="H6">
        <v>200</v>
      </c>
      <c r="I6" s="24">
        <v>0.74809999999999999</v>
      </c>
      <c r="J6" s="24">
        <v>0.31159999999999999</v>
      </c>
      <c r="M6">
        <v>3</v>
      </c>
      <c r="N6">
        <v>0.201268</v>
      </c>
      <c r="O6">
        <v>0.25692799999999999</v>
      </c>
      <c r="P6">
        <v>45.667774000000001</v>
      </c>
      <c r="Q6">
        <v>157</v>
      </c>
      <c r="R6">
        <v>43</v>
      </c>
      <c r="S6">
        <v>200</v>
      </c>
      <c r="T6" s="24">
        <v>0.72589999999999999</v>
      </c>
      <c r="U6" s="24">
        <v>0.31719999999999998</v>
      </c>
    </row>
    <row r="7" spans="2:22" x14ac:dyDescent="0.25">
      <c r="B7">
        <v>4</v>
      </c>
      <c r="C7">
        <v>0.15225900000000001</v>
      </c>
      <c r="D7">
        <v>0.19653499999999999</v>
      </c>
      <c r="E7">
        <v>34.226394999999997</v>
      </c>
      <c r="F7">
        <v>174</v>
      </c>
      <c r="G7">
        <v>26</v>
      </c>
      <c r="H7">
        <v>200</v>
      </c>
      <c r="I7" s="24">
        <v>0.81230000000000002</v>
      </c>
      <c r="J7" s="24">
        <v>0.42070000000000002</v>
      </c>
      <c r="M7">
        <v>4</v>
      </c>
      <c r="N7">
        <v>0.16209599999999999</v>
      </c>
      <c r="O7">
        <v>0.200353</v>
      </c>
      <c r="P7">
        <v>36.063791999999999</v>
      </c>
      <c r="Q7">
        <v>164</v>
      </c>
      <c r="R7">
        <v>36</v>
      </c>
      <c r="S7">
        <v>200</v>
      </c>
      <c r="T7" s="24">
        <v>0.81479999999999997</v>
      </c>
      <c r="U7" s="24">
        <v>0.42009999999999997</v>
      </c>
    </row>
    <row r="8" spans="2:22" x14ac:dyDescent="0.25">
      <c r="B8">
        <v>5</v>
      </c>
      <c r="C8">
        <v>0.115796</v>
      </c>
      <c r="D8">
        <v>0.152256</v>
      </c>
      <c r="E8">
        <v>26.649097000000001</v>
      </c>
      <c r="F8">
        <v>179</v>
      </c>
      <c r="G8">
        <v>21</v>
      </c>
      <c r="H8">
        <v>200</v>
      </c>
      <c r="I8" s="24">
        <v>0.86419999999999997</v>
      </c>
      <c r="J8" s="24">
        <v>0.53290000000000004</v>
      </c>
      <c r="M8">
        <v>5</v>
      </c>
      <c r="N8">
        <v>0.12787799999999999</v>
      </c>
      <c r="O8">
        <v>0.161964</v>
      </c>
      <c r="P8">
        <v>28.863143999999998</v>
      </c>
      <c r="Q8">
        <v>173</v>
      </c>
      <c r="R8">
        <v>27</v>
      </c>
      <c r="S8">
        <v>200</v>
      </c>
      <c r="T8" s="24">
        <v>0.88149999999999995</v>
      </c>
      <c r="U8" s="24">
        <v>0.52849999999999997</v>
      </c>
    </row>
    <row r="9" spans="2:22" x14ac:dyDescent="0.25">
      <c r="B9">
        <v>6</v>
      </c>
      <c r="C9">
        <v>8.8165999999999994E-2</v>
      </c>
      <c r="D9">
        <v>0.11562</v>
      </c>
      <c r="E9">
        <v>20.441493999999999</v>
      </c>
      <c r="F9">
        <v>181</v>
      </c>
      <c r="G9">
        <v>19</v>
      </c>
      <c r="H9">
        <v>200</v>
      </c>
      <c r="I9" s="24">
        <v>0.91110000000000002</v>
      </c>
      <c r="J9" s="24">
        <v>0.64639999999999997</v>
      </c>
      <c r="M9">
        <v>6</v>
      </c>
      <c r="N9">
        <v>9.8223000000000005E-2</v>
      </c>
      <c r="O9">
        <v>0.12778300000000001</v>
      </c>
      <c r="P9">
        <v>22.538630999999999</v>
      </c>
      <c r="Q9">
        <v>187</v>
      </c>
      <c r="R9">
        <v>13</v>
      </c>
      <c r="S9">
        <v>200</v>
      </c>
      <c r="T9" s="24">
        <v>0.91359999999999997</v>
      </c>
      <c r="U9" s="24">
        <v>0.64580000000000004</v>
      </c>
    </row>
    <row r="10" spans="2:22" x14ac:dyDescent="0.25">
      <c r="B10">
        <v>7</v>
      </c>
      <c r="C10">
        <v>6.1523000000000001E-2</v>
      </c>
      <c r="D10">
        <v>8.8123999999999994E-2</v>
      </c>
      <c r="E10">
        <v>15.032159</v>
      </c>
      <c r="F10">
        <v>187</v>
      </c>
      <c r="G10">
        <v>13</v>
      </c>
      <c r="H10">
        <v>200</v>
      </c>
      <c r="I10" s="24">
        <v>0.94320000000000004</v>
      </c>
      <c r="J10" s="24">
        <v>0.76359999999999995</v>
      </c>
      <c r="M10">
        <v>7</v>
      </c>
      <c r="N10">
        <v>7.1661000000000002E-2</v>
      </c>
      <c r="O10">
        <v>9.8152000000000003E-2</v>
      </c>
      <c r="P10">
        <v>17.043866000000001</v>
      </c>
      <c r="Q10">
        <v>186</v>
      </c>
      <c r="R10">
        <v>14</v>
      </c>
      <c r="S10">
        <v>200</v>
      </c>
      <c r="T10" s="24">
        <v>0.94810000000000005</v>
      </c>
      <c r="U10" s="24">
        <v>0.76239999999999997</v>
      </c>
    </row>
    <row r="11" spans="2:22" x14ac:dyDescent="0.25">
      <c r="B11">
        <v>8</v>
      </c>
      <c r="C11">
        <v>3.8901999999999999E-2</v>
      </c>
      <c r="D11">
        <v>6.1469000000000003E-2</v>
      </c>
      <c r="E11">
        <v>10.238587000000001</v>
      </c>
      <c r="F11">
        <v>190</v>
      </c>
      <c r="G11">
        <v>10</v>
      </c>
      <c r="H11">
        <v>200</v>
      </c>
      <c r="I11" s="24">
        <v>0.96789999999999998</v>
      </c>
      <c r="J11" s="24">
        <v>0.88280000000000003</v>
      </c>
      <c r="M11">
        <v>8</v>
      </c>
      <c r="N11">
        <v>4.8809999999999999E-2</v>
      </c>
      <c r="O11">
        <v>7.1502999999999997E-2</v>
      </c>
      <c r="P11">
        <v>12.2128</v>
      </c>
      <c r="Q11">
        <v>188</v>
      </c>
      <c r="R11">
        <v>12</v>
      </c>
      <c r="S11">
        <v>200</v>
      </c>
      <c r="T11" s="24">
        <v>0.9778</v>
      </c>
      <c r="U11" s="24">
        <v>0.88029999999999997</v>
      </c>
    </row>
    <row r="12" spans="2:22" x14ac:dyDescent="0.25">
      <c r="B12">
        <v>9</v>
      </c>
      <c r="C12">
        <v>6.6449999999999999E-3</v>
      </c>
      <c r="D12">
        <v>3.8879999999999998E-2</v>
      </c>
      <c r="E12">
        <v>5.0391260000000004</v>
      </c>
      <c r="F12">
        <v>187</v>
      </c>
      <c r="G12">
        <v>13</v>
      </c>
      <c r="H12">
        <v>200</v>
      </c>
      <c r="I12" s="24">
        <v>1</v>
      </c>
      <c r="J12" s="24">
        <v>1</v>
      </c>
      <c r="M12">
        <v>9</v>
      </c>
      <c r="N12">
        <v>1.1107000000000001E-2</v>
      </c>
      <c r="O12">
        <v>4.8604000000000001E-2</v>
      </c>
      <c r="P12">
        <v>7.128717</v>
      </c>
      <c r="Q12">
        <v>191</v>
      </c>
      <c r="R12">
        <v>9</v>
      </c>
      <c r="S12">
        <v>200</v>
      </c>
      <c r="T12" s="24">
        <v>1</v>
      </c>
      <c r="U12" s="24">
        <v>1</v>
      </c>
    </row>
    <row r="15" spans="2:22" x14ac:dyDescent="0.25">
      <c r="B15">
        <v>0</v>
      </c>
      <c r="C15">
        <v>0.67852999999999997</v>
      </c>
      <c r="D15">
        <v>0.97951699999999997</v>
      </c>
      <c r="E15">
        <v>167.01542699999999</v>
      </c>
      <c r="F15">
        <v>40</v>
      </c>
      <c r="G15">
        <v>160</v>
      </c>
      <c r="H15">
        <v>200</v>
      </c>
      <c r="I15" s="24">
        <v>0.39510000000000001</v>
      </c>
      <c r="J15" s="24">
        <v>2.5100000000000001E-2</v>
      </c>
    </row>
    <row r="16" spans="2:22" x14ac:dyDescent="0.25">
      <c r="B16">
        <v>1</v>
      </c>
      <c r="C16">
        <v>0.44036799999999998</v>
      </c>
      <c r="D16">
        <v>0.67843100000000001</v>
      </c>
      <c r="E16">
        <v>110.304543</v>
      </c>
      <c r="F16">
        <v>115</v>
      </c>
      <c r="G16">
        <v>85</v>
      </c>
      <c r="H16">
        <v>200</v>
      </c>
      <c r="I16" s="24">
        <v>0.60489999999999999</v>
      </c>
      <c r="J16" s="24">
        <v>9.7199999999999995E-2</v>
      </c>
    </row>
    <row r="17" spans="2:10" x14ac:dyDescent="0.25">
      <c r="B17">
        <v>2</v>
      </c>
      <c r="C17">
        <v>0.30363000000000001</v>
      </c>
      <c r="D17">
        <v>0.43846499999999999</v>
      </c>
      <c r="E17">
        <v>72.270011999999994</v>
      </c>
      <c r="F17">
        <v>140</v>
      </c>
      <c r="G17">
        <v>60</v>
      </c>
      <c r="H17">
        <v>200</v>
      </c>
      <c r="I17" s="24">
        <v>0.75309999999999999</v>
      </c>
      <c r="J17" s="24">
        <v>0.185</v>
      </c>
    </row>
    <row r="18" spans="2:10" x14ac:dyDescent="0.25">
      <c r="B18">
        <v>3</v>
      </c>
      <c r="C18">
        <v>0.19289300000000001</v>
      </c>
      <c r="D18">
        <v>0.30276700000000001</v>
      </c>
      <c r="E18">
        <v>48.659194999999997</v>
      </c>
      <c r="F18">
        <v>167</v>
      </c>
      <c r="G18">
        <v>33</v>
      </c>
      <c r="H18">
        <v>200</v>
      </c>
      <c r="I18" s="24">
        <v>0.83460000000000001</v>
      </c>
      <c r="J18" s="24">
        <v>0.28970000000000001</v>
      </c>
    </row>
    <row r="19" spans="2:10" x14ac:dyDescent="0.25">
      <c r="B19">
        <v>4</v>
      </c>
      <c r="C19">
        <v>0.131244</v>
      </c>
      <c r="D19">
        <v>0.192576</v>
      </c>
      <c r="E19">
        <v>31.893754999999999</v>
      </c>
      <c r="F19">
        <v>174</v>
      </c>
      <c r="G19">
        <v>26</v>
      </c>
      <c r="H19">
        <v>200</v>
      </c>
      <c r="I19" s="24">
        <v>0.89880000000000004</v>
      </c>
      <c r="J19" s="24">
        <v>0.3987</v>
      </c>
    </row>
    <row r="20" spans="2:10" x14ac:dyDescent="0.25">
      <c r="B20">
        <v>5</v>
      </c>
      <c r="C20">
        <v>8.6572999999999997E-2</v>
      </c>
      <c r="D20">
        <v>0.130303</v>
      </c>
      <c r="E20">
        <v>21.719994</v>
      </c>
      <c r="F20">
        <v>186</v>
      </c>
      <c r="G20">
        <v>14</v>
      </c>
      <c r="H20">
        <v>200</v>
      </c>
      <c r="I20" s="24">
        <v>0.93330000000000002</v>
      </c>
      <c r="J20" s="24">
        <v>0.51539999999999997</v>
      </c>
    </row>
    <row r="21" spans="2:10" x14ac:dyDescent="0.25">
      <c r="B21">
        <v>6</v>
      </c>
      <c r="C21">
        <v>5.6321000000000003E-2</v>
      </c>
      <c r="D21">
        <v>8.6527000000000007E-2</v>
      </c>
      <c r="E21">
        <v>14.228513</v>
      </c>
      <c r="F21">
        <v>190</v>
      </c>
      <c r="G21">
        <v>10</v>
      </c>
      <c r="H21">
        <v>200</v>
      </c>
      <c r="I21" s="24">
        <v>0.95799999999999996</v>
      </c>
      <c r="J21" s="24">
        <v>0.63449999999999995</v>
      </c>
    </row>
    <row r="22" spans="2:10" x14ac:dyDescent="0.25">
      <c r="B22">
        <v>7</v>
      </c>
      <c r="C22">
        <v>3.1454999999999997E-2</v>
      </c>
      <c r="D22">
        <v>5.6221E-2</v>
      </c>
      <c r="E22">
        <v>8.6743970000000008</v>
      </c>
      <c r="F22">
        <v>190</v>
      </c>
      <c r="G22">
        <v>10</v>
      </c>
      <c r="H22">
        <v>200</v>
      </c>
      <c r="I22" s="24">
        <v>0.98270000000000002</v>
      </c>
      <c r="J22" s="24">
        <v>0.75360000000000005</v>
      </c>
    </row>
    <row r="23" spans="2:10" x14ac:dyDescent="0.25">
      <c r="B23">
        <v>8</v>
      </c>
      <c r="C23">
        <v>1.2936E-2</v>
      </c>
      <c r="D23">
        <v>3.1258000000000001E-2</v>
      </c>
      <c r="E23">
        <v>4.29819</v>
      </c>
      <c r="F23">
        <v>196</v>
      </c>
      <c r="G23">
        <v>4</v>
      </c>
      <c r="H23">
        <v>200</v>
      </c>
      <c r="I23" s="24">
        <v>0.99260000000000004</v>
      </c>
      <c r="J23" s="24">
        <v>0.87649999999999995</v>
      </c>
    </row>
    <row r="24" spans="2:10" x14ac:dyDescent="0.25">
      <c r="B24">
        <v>9</v>
      </c>
      <c r="C24">
        <v>1.175E-3</v>
      </c>
      <c r="D24">
        <v>1.2935E-2</v>
      </c>
      <c r="E24">
        <v>1.538402</v>
      </c>
      <c r="F24">
        <v>197</v>
      </c>
      <c r="G24">
        <v>3</v>
      </c>
      <c r="H24">
        <v>200</v>
      </c>
      <c r="I24" s="24">
        <v>1</v>
      </c>
      <c r="J24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</vt:lpstr>
      <vt:lpstr>Logistic</vt:lpstr>
      <vt:lpstr>Data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Banik, Siddhartha Sankar [GCB]</dc:creator>
  <cp:lastModifiedBy>Makker, Abhishek [GCB]</cp:lastModifiedBy>
  <dcterms:created xsi:type="dcterms:W3CDTF">2018-06-01T09:20:18Z</dcterms:created>
  <dcterms:modified xsi:type="dcterms:W3CDTF">2018-06-04T05:08:15Z</dcterms:modified>
</cp:coreProperties>
</file>