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https://usarmywestpoint.sharepoint.com/sites/cls.ch365/MainPage/capstone/"/>
    </mc:Choice>
  </mc:AlternateContent>
  <xr:revisionPtr revIDLastSave="2852" documentId="8_{8F4241C1-4DC2-48A5-837E-21B3E1DD9FD0}" xr6:coauthVersionLast="47" xr6:coauthVersionMax="47" xr10:uidLastSave="{B4B79FFF-D2E6-4FC2-8697-19EB2B10F72B}"/>
  <bookViews>
    <workbookView xWindow="-120" yWindow="-120" windowWidth="218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" i="1" l="1"/>
  <c r="AN8" i="1"/>
  <c r="AL8" i="1"/>
  <c r="AK8" i="1"/>
  <c r="AF8" i="1"/>
  <c r="AE8" i="1"/>
  <c r="AC8" i="1"/>
  <c r="AB8" i="1"/>
  <c r="AO7" i="1"/>
  <c r="AN7" i="1"/>
  <c r="AL7" i="1"/>
  <c r="AK7" i="1"/>
  <c r="AF7" i="1"/>
  <c r="AE7" i="1"/>
  <c r="AC7" i="1"/>
  <c r="AB7" i="1"/>
  <c r="AM8" i="1"/>
  <c r="AJ8" i="1"/>
  <c r="AD8" i="1"/>
  <c r="AA8" i="1"/>
  <c r="AM7" i="1"/>
  <c r="AJ7" i="1"/>
  <c r="AD7" i="1"/>
  <c r="AA7" i="1"/>
</calcChain>
</file>

<file path=xl/sharedStrings.xml><?xml version="1.0" encoding="utf-8"?>
<sst xmlns="http://schemas.openxmlformats.org/spreadsheetml/2006/main" count="256" uniqueCount="83">
  <si>
    <t>Submission for IPR3:</t>
  </si>
  <si>
    <t>pdf</t>
  </si>
  <si>
    <t>CAPSTONE DESIGN PROBLEM - CADET ASSIGNMENTS</t>
  </si>
  <si>
    <t>CC and A+</t>
  </si>
  <si>
    <t>As of 10 November 2022</t>
  </si>
  <si>
    <t>MMA</t>
  </si>
  <si>
    <t>State 1 Results - Mathematica</t>
  </si>
  <si>
    <t>State 2 Results - Mathematica</t>
  </si>
  <si>
    <t>State 1 Results - Aspen Plus</t>
  </si>
  <si>
    <t>State 2 Results - Aspen Plus</t>
  </si>
  <si>
    <t>State 1 Results - CHEMCAD</t>
  </si>
  <si>
    <t>State 2 Results - CHEMCAD</t>
  </si>
  <si>
    <t>A-Hour</t>
  </si>
  <si>
    <t>Species</t>
  </si>
  <si>
    <t>T1, K</t>
  </si>
  <si>
    <t>P1, bar</t>
  </si>
  <si>
    <t>T2, K</t>
  </si>
  <si>
    <t>P2, bar</t>
  </si>
  <si>
    <r>
      <t>H1</t>
    </r>
    <r>
      <rPr>
        <b/>
        <vertAlign val="subscript"/>
        <sz val="11"/>
        <color theme="1"/>
        <rFont val="Calibri"/>
        <family val="2"/>
        <scheme val="minor"/>
      </rPr>
      <t>IG</t>
    </r>
  </si>
  <si>
    <r>
      <t>H1</t>
    </r>
    <r>
      <rPr>
        <b/>
        <vertAlign val="subscript"/>
        <sz val="11"/>
        <color theme="1"/>
        <rFont val="Calibri"/>
        <family val="2"/>
        <scheme val="minor"/>
      </rPr>
      <t>DEP</t>
    </r>
  </si>
  <si>
    <t>H1</t>
  </si>
  <si>
    <r>
      <t>S1</t>
    </r>
    <r>
      <rPr>
        <b/>
        <vertAlign val="subscript"/>
        <sz val="11"/>
        <color theme="1"/>
        <rFont val="Calibri"/>
        <family val="2"/>
        <scheme val="minor"/>
      </rPr>
      <t>IG</t>
    </r>
  </si>
  <si>
    <r>
      <t>S1</t>
    </r>
    <r>
      <rPr>
        <b/>
        <vertAlign val="subscript"/>
        <sz val="11"/>
        <color theme="1"/>
        <rFont val="Calibri"/>
        <family val="2"/>
        <scheme val="minor"/>
      </rPr>
      <t>DEP</t>
    </r>
  </si>
  <si>
    <t>S1</t>
  </si>
  <si>
    <t>Z1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</si>
  <si>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1</t>
    </r>
  </si>
  <si>
    <r>
      <t>H2</t>
    </r>
    <r>
      <rPr>
        <b/>
        <vertAlign val="subscript"/>
        <sz val="11"/>
        <color theme="1"/>
        <rFont val="Calibri"/>
        <family val="2"/>
        <scheme val="minor"/>
      </rPr>
      <t>IG</t>
    </r>
  </si>
  <si>
    <r>
      <t>H2</t>
    </r>
    <r>
      <rPr>
        <b/>
        <vertAlign val="subscript"/>
        <sz val="11"/>
        <color theme="1"/>
        <rFont val="Calibri"/>
        <family val="2"/>
        <scheme val="minor"/>
      </rPr>
      <t>DEP</t>
    </r>
  </si>
  <si>
    <t>H2</t>
  </si>
  <si>
    <r>
      <t>S2</t>
    </r>
    <r>
      <rPr>
        <b/>
        <vertAlign val="subscript"/>
        <sz val="11"/>
        <color theme="1"/>
        <rFont val="Calibri"/>
        <family val="2"/>
        <scheme val="minor"/>
      </rPr>
      <t>IG</t>
    </r>
  </si>
  <si>
    <r>
      <t>S2</t>
    </r>
    <r>
      <rPr>
        <b/>
        <vertAlign val="subscript"/>
        <sz val="11"/>
        <color theme="1"/>
        <rFont val="Calibri"/>
        <family val="2"/>
        <scheme val="minor"/>
      </rPr>
      <t>DEP</t>
    </r>
  </si>
  <si>
    <t>S2</t>
  </si>
  <si>
    <t>Z2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</si>
  <si>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2</t>
    </r>
  </si>
  <si>
    <t>J/mol</t>
  </si>
  <si>
    <r>
      <t>J/(mol</t>
    </r>
    <r>
      <rPr>
        <b/>
        <sz val="11"/>
        <color theme="1"/>
        <rFont val="Wingdings"/>
        <charset val="2"/>
      </rPr>
      <t></t>
    </r>
    <r>
      <rPr>
        <b/>
        <sz val="11"/>
        <color theme="1"/>
        <rFont val="Calibri"/>
        <family val="2"/>
        <scheme val="minor"/>
      </rPr>
      <t>K</t>
    </r>
    <r>
      <rPr>
        <b/>
        <sz val="9.9"/>
        <color theme="1"/>
        <rFont val="Calibri"/>
        <family val="2"/>
      </rPr>
      <t>)</t>
    </r>
  </si>
  <si>
    <t>---</t>
  </si>
  <si>
    <t>Dawson</t>
  </si>
  <si>
    <t>Methanol</t>
  </si>
  <si>
    <t>Dinitrogen Tetroxide</t>
  </si>
  <si>
    <t>N/A (Liquid Phase)</t>
  </si>
  <si>
    <t>Harrison</t>
  </si>
  <si>
    <t>Ethanol</t>
  </si>
  <si>
    <t> </t>
  </si>
  <si>
    <t>Formaldehyde</t>
  </si>
  <si>
    <t>Kim</t>
  </si>
  <si>
    <t>Ethylene Oxide</t>
  </si>
  <si>
    <t>Ethylbenzene</t>
  </si>
  <si>
    <t>Lucero</t>
  </si>
  <si>
    <t>1,3-Butadiene</t>
  </si>
  <si>
    <t>Nitrogen Dioxide</t>
  </si>
  <si>
    <t>Romsland</t>
  </si>
  <si>
    <t>Ethylene</t>
  </si>
  <si>
    <t>Propylene</t>
  </si>
  <si>
    <t>Tuttle</t>
  </si>
  <si>
    <t>Methane</t>
  </si>
  <si>
    <t>Oxygen</t>
  </si>
  <si>
    <t>B-Hour</t>
  </si>
  <si>
    <t>Bedor</t>
  </si>
  <si>
    <t>1-Hexene</t>
  </si>
  <si>
    <t>Air</t>
  </si>
  <si>
    <t>Bomke</t>
  </si>
  <si>
    <t>Benzene</t>
  </si>
  <si>
    <t>Toluene</t>
  </si>
  <si>
    <t>Hwang</t>
  </si>
  <si>
    <t>Ethane</t>
  </si>
  <si>
    <t>Water</t>
  </si>
  <si>
    <t>Komorowski</t>
  </si>
  <si>
    <t>Propane</t>
  </si>
  <si>
    <t>Acetylene</t>
  </si>
  <si>
    <t>Liesen</t>
  </si>
  <si>
    <t>Bromine</t>
  </si>
  <si>
    <t>Hydrogen</t>
  </si>
  <si>
    <t>Sawyer</t>
  </si>
  <si>
    <t>Nitric Oxide</t>
  </si>
  <si>
    <t>Ammonia</t>
  </si>
  <si>
    <t>Taptich</t>
  </si>
  <si>
    <t>N-Hexane</t>
  </si>
  <si>
    <t>Hydrogen Sulfide</t>
  </si>
  <si>
    <t>Zlotnick</t>
  </si>
  <si>
    <t>Chlorine</t>
  </si>
  <si>
    <t>Nitrogen</t>
  </si>
  <si>
    <t>APPROVED SOLUTIONS: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</si>
</sst>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0"/>
    <numFmt numFmtId="166" formatCode="0.0000"/>
    <numFmt numFmtId="167" formatCode="0.000000"/>
    <numFmt numFmtId="168" formatCode="#,##0.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Wingdings"/>
      <charset val="2"/>
    </font>
    <font>
      <b/>
      <sz val="9.9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2" fontId="2" fillId="2" borderId="0" xfId="0" applyNumberFormat="1" applyFont="1" applyFill="1"/>
    <xf numFmtId="2" fontId="2" fillId="3" borderId="0" xfId="0" applyNumberFormat="1" applyFont="1" applyFill="1"/>
    <xf numFmtId="2" fontId="0" fillId="4" borderId="0" xfId="0" applyNumberFormat="1" applyFill="1"/>
    <xf numFmtId="2" fontId="2" fillId="4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4" fontId="0" fillId="2" borderId="0" xfId="0" applyNumberFormat="1" applyFill="1"/>
    <xf numFmtId="4" fontId="0" fillId="5" borderId="0" xfId="0" applyNumberFormat="1" applyFill="1"/>
    <xf numFmtId="4" fontId="2" fillId="2" borderId="0" xfId="0" applyNumberFormat="1" applyFont="1" applyFill="1"/>
    <xf numFmtId="4" fontId="0" fillId="4" borderId="0" xfId="0" quotePrefix="1" applyNumberFormat="1" applyFill="1"/>
    <xf numFmtId="4" fontId="0" fillId="0" borderId="0" xfId="0" applyNumberFormat="1"/>
    <xf numFmtId="165" fontId="0" fillId="2" borderId="0" xfId="0" applyNumberFormat="1" applyFill="1"/>
    <xf numFmtId="165" fontId="0" fillId="5" borderId="0" xfId="0" applyNumberFormat="1" applyFill="1"/>
    <xf numFmtId="165" fontId="0" fillId="0" borderId="0" xfId="0" applyNumberFormat="1"/>
    <xf numFmtId="165" fontId="0" fillId="4" borderId="0" xfId="0" applyNumberFormat="1" applyFill="1"/>
    <xf numFmtId="165" fontId="8" fillId="5" borderId="0" xfId="0" applyNumberFormat="1" applyFont="1" applyFill="1"/>
    <xf numFmtId="4" fontId="2" fillId="3" borderId="0" xfId="0" applyNumberFormat="1" applyFont="1" applyFill="1"/>
    <xf numFmtId="0" fontId="1" fillId="0" borderId="0" xfId="0" quotePrefix="1" applyFont="1"/>
    <xf numFmtId="165" fontId="2" fillId="4" borderId="0" xfId="0" quotePrefix="1" applyNumberFormat="1" applyFont="1" applyFill="1"/>
    <xf numFmtId="165" fontId="2" fillId="4" borderId="0" xfId="0" applyNumberFormat="1" applyFont="1" applyFill="1"/>
    <xf numFmtId="165" fontId="2" fillId="0" borderId="0" xfId="0" applyNumberFormat="1" applyFont="1"/>
    <xf numFmtId="4" fontId="2" fillId="0" borderId="0" xfId="0" applyNumberFormat="1" applyFont="1"/>
    <xf numFmtId="0" fontId="0" fillId="6" borderId="0" xfId="0" applyFill="1"/>
    <xf numFmtId="2" fontId="0" fillId="6" borderId="0" xfId="0" applyNumberFormat="1" applyFill="1"/>
    <xf numFmtId="4" fontId="0" fillId="6" borderId="0" xfId="0" applyNumberFormat="1" applyFill="1"/>
    <xf numFmtId="165" fontId="0" fillId="6" borderId="0" xfId="0" applyNumberFormat="1" applyFill="1"/>
    <xf numFmtId="0" fontId="2" fillId="6" borderId="0" xfId="0" applyFont="1" applyFill="1"/>
    <xf numFmtId="0" fontId="2" fillId="4" borderId="0" xfId="0" quotePrefix="1" applyFont="1" applyFill="1"/>
    <xf numFmtId="0" fontId="0" fillId="7" borderId="0" xfId="0" applyFill="1"/>
    <xf numFmtId="165" fontId="10" fillId="2" borderId="0" xfId="0" applyNumberFormat="1" applyFont="1" applyFill="1"/>
    <xf numFmtId="4" fontId="10" fillId="2" borderId="0" xfId="0" applyNumberFormat="1" applyFont="1" applyFill="1"/>
    <xf numFmtId="165" fontId="10" fillId="6" borderId="0" xfId="0" applyNumberFormat="1" applyFont="1" applyFill="1"/>
    <xf numFmtId="4" fontId="10" fillId="3" borderId="0" xfId="0" applyNumberFormat="1" applyFont="1" applyFill="1"/>
    <xf numFmtId="165" fontId="10" fillId="3" borderId="0" xfId="0" applyNumberFormat="1" applyFont="1" applyFill="1"/>
    <xf numFmtId="0" fontId="10" fillId="3" borderId="0" xfId="0" applyFont="1" applyFill="1"/>
    <xf numFmtId="0" fontId="10" fillId="0" borderId="0" xfId="0" applyFont="1"/>
    <xf numFmtId="4" fontId="9" fillId="8" borderId="0" xfId="0" applyNumberFormat="1" applyFont="1" applyFill="1"/>
    <xf numFmtId="0" fontId="9" fillId="8" borderId="0" xfId="0" applyFont="1" applyFill="1"/>
    <xf numFmtId="0" fontId="9" fillId="0" borderId="0" xfId="0" applyFont="1"/>
    <xf numFmtId="4" fontId="10" fillId="0" borderId="0" xfId="0" applyNumberFormat="1" applyFont="1"/>
    <xf numFmtId="4" fontId="8" fillId="5" borderId="0" xfId="0" applyNumberFormat="1" applyFont="1" applyFill="1"/>
    <xf numFmtId="166" fontId="9" fillId="8" borderId="0" xfId="0" applyNumberFormat="1" applyFont="1" applyFill="1"/>
    <xf numFmtId="0" fontId="0" fillId="12" borderId="0" xfId="0" applyFill="1"/>
    <xf numFmtId="0" fontId="2" fillId="12" borderId="0" xfId="0" applyFont="1" applyFill="1"/>
    <xf numFmtId="2" fontId="0" fillId="12" borderId="0" xfId="0" applyNumberFormat="1" applyFill="1"/>
    <xf numFmtId="2" fontId="2" fillId="12" borderId="0" xfId="0" applyNumberFormat="1" applyFont="1" applyFill="1"/>
    <xf numFmtId="4" fontId="0" fillId="12" borderId="0" xfId="0" applyNumberFormat="1" applyFill="1"/>
    <xf numFmtId="0" fontId="10" fillId="12" borderId="0" xfId="0" applyFont="1" applyFill="1"/>
    <xf numFmtId="165" fontId="10" fillId="12" borderId="0" xfId="0" applyNumberFormat="1" applyFont="1" applyFill="1"/>
    <xf numFmtId="4" fontId="8" fillId="12" borderId="0" xfId="0" applyNumberFormat="1" applyFont="1" applyFill="1"/>
    <xf numFmtId="165" fontId="8" fillId="12" borderId="0" xfId="0" applyNumberFormat="1" applyFont="1" applyFill="1"/>
    <xf numFmtId="4" fontId="10" fillId="12" borderId="0" xfId="0" applyNumberFormat="1" applyFont="1" applyFill="1"/>
    <xf numFmtId="4" fontId="2" fillId="12" borderId="0" xfId="0" applyNumberFormat="1" applyFont="1" applyFill="1"/>
    <xf numFmtId="0" fontId="0" fillId="13" borderId="0" xfId="0" applyFill="1"/>
    <xf numFmtId="4" fontId="2" fillId="13" borderId="0" xfId="0" applyNumberFormat="1" applyFont="1" applyFill="1"/>
    <xf numFmtId="0" fontId="2" fillId="13" borderId="0" xfId="0" applyFont="1" applyFill="1"/>
    <xf numFmtId="165" fontId="10" fillId="13" borderId="0" xfId="0" applyNumberFormat="1" applyFont="1" applyFill="1"/>
    <xf numFmtId="0" fontId="10" fillId="13" borderId="0" xfId="0" applyFont="1" applyFill="1"/>
    <xf numFmtId="4" fontId="10" fillId="13" borderId="0" xfId="0" applyNumberFormat="1" applyFont="1" applyFill="1"/>
    <xf numFmtId="2" fontId="2" fillId="13" borderId="0" xfId="0" applyNumberFormat="1" applyFont="1" applyFill="1"/>
    <xf numFmtId="0" fontId="2" fillId="7" borderId="0" xfId="0" applyFont="1" applyFill="1"/>
    <xf numFmtId="2" fontId="2" fillId="7" borderId="0" xfId="0" applyNumberFormat="1" applyFont="1" applyFill="1"/>
    <xf numFmtId="2" fontId="0" fillId="7" borderId="0" xfId="0" applyNumberFormat="1" applyFill="1"/>
    <xf numFmtId="4" fontId="2" fillId="7" borderId="0" xfId="0" applyNumberFormat="1" applyFont="1" applyFill="1"/>
    <xf numFmtId="4" fontId="11" fillId="7" borderId="0" xfId="0" applyNumberFormat="1" applyFont="1" applyFill="1"/>
    <xf numFmtId="0" fontId="0" fillId="14" borderId="0" xfId="0" applyFill="1"/>
    <xf numFmtId="0" fontId="2" fillId="14" borderId="0" xfId="0" applyFont="1" applyFill="1"/>
    <xf numFmtId="2" fontId="2" fillId="14" borderId="0" xfId="0" applyNumberFormat="1" applyFont="1" applyFill="1"/>
    <xf numFmtId="4" fontId="0" fillId="14" borderId="0" xfId="0" applyNumberFormat="1" applyFill="1"/>
    <xf numFmtId="165" fontId="8" fillId="14" borderId="0" xfId="0" applyNumberFormat="1" applyFont="1" applyFill="1"/>
    <xf numFmtId="165" fontId="0" fillId="14" borderId="0" xfId="0" applyNumberFormat="1" applyFill="1"/>
    <xf numFmtId="4" fontId="2" fillId="14" borderId="0" xfId="0" applyNumberFormat="1" applyFont="1" applyFill="1"/>
    <xf numFmtId="4" fontId="8" fillId="14" borderId="0" xfId="0" applyNumberFormat="1" applyFont="1" applyFill="1"/>
    <xf numFmtId="4" fontId="8" fillId="7" borderId="0" xfId="0" quotePrefix="1" applyNumberFormat="1" applyFont="1" applyFill="1"/>
    <xf numFmtId="165" fontId="8" fillId="7" borderId="0" xfId="0" quotePrefix="1" applyNumberFormat="1" applyFont="1" applyFill="1"/>
    <xf numFmtId="4" fontId="8" fillId="7" borderId="0" xfId="0" applyNumberFormat="1" applyFont="1" applyFill="1"/>
    <xf numFmtId="165" fontId="8" fillId="7" borderId="0" xfId="0" applyNumberFormat="1" applyFont="1" applyFill="1"/>
    <xf numFmtId="2" fontId="0" fillId="14" borderId="0" xfId="0" applyNumberFormat="1" applyFill="1"/>
    <xf numFmtId="0" fontId="0" fillId="15" borderId="0" xfId="0" applyFill="1"/>
    <xf numFmtId="0" fontId="2" fillId="15" borderId="0" xfId="0" applyFont="1" applyFill="1"/>
    <xf numFmtId="2" fontId="2" fillId="15" borderId="0" xfId="0" applyNumberFormat="1" applyFont="1" applyFill="1"/>
    <xf numFmtId="165" fontId="0" fillId="15" borderId="0" xfId="0" applyNumberFormat="1" applyFill="1"/>
    <xf numFmtId="4" fontId="0" fillId="15" borderId="0" xfId="0" applyNumberFormat="1" applyFill="1"/>
    <xf numFmtId="4" fontId="10" fillId="15" borderId="0" xfId="0" applyNumberFormat="1" applyFont="1" applyFill="1"/>
    <xf numFmtId="165" fontId="10" fillId="15" borderId="0" xfId="0" applyNumberFormat="1" applyFont="1" applyFill="1"/>
    <xf numFmtId="166" fontId="10" fillId="13" borderId="0" xfId="0" applyNumberFormat="1" applyFont="1" applyFill="1"/>
    <xf numFmtId="4" fontId="0" fillId="13" borderId="0" xfId="0" applyNumberFormat="1" applyFill="1"/>
    <xf numFmtId="4" fontId="10" fillId="17" borderId="0" xfId="0" applyNumberFormat="1" applyFont="1" applyFill="1"/>
    <xf numFmtId="4" fontId="10" fillId="14" borderId="0" xfId="0" applyNumberFormat="1" applyFont="1" applyFill="1"/>
    <xf numFmtId="165" fontId="10" fillId="14" borderId="0" xfId="0" applyNumberFormat="1" applyFont="1" applyFill="1"/>
    <xf numFmtId="167" fontId="0" fillId="6" borderId="0" xfId="0" applyNumberFormat="1" applyFill="1"/>
    <xf numFmtId="167" fontId="0" fillId="2" borderId="0" xfId="0" applyNumberFormat="1" applyFill="1"/>
    <xf numFmtId="4" fontId="0" fillId="4" borderId="0" xfId="0" applyNumberFormat="1" applyFill="1"/>
    <xf numFmtId="167" fontId="0" fillId="7" borderId="0" xfId="0" applyNumberFormat="1" applyFill="1"/>
    <xf numFmtId="167" fontId="0" fillId="14" borderId="0" xfId="0" applyNumberFormat="1" applyFill="1"/>
    <xf numFmtId="167" fontId="0" fillId="4" borderId="0" xfId="0" applyNumberFormat="1" applyFill="1"/>
    <xf numFmtId="167" fontId="0" fillId="15" borderId="0" xfId="0" applyNumberFormat="1" applyFill="1"/>
    <xf numFmtId="4" fontId="12" fillId="7" borderId="0" xfId="0" applyNumberFormat="1" applyFont="1" applyFill="1"/>
    <xf numFmtId="4" fontId="10" fillId="4" borderId="0" xfId="0" quotePrefix="1" applyNumberFormat="1" applyFont="1" applyFill="1"/>
    <xf numFmtId="165" fontId="10" fillId="4" borderId="0" xfId="0" quotePrefix="1" applyNumberFormat="1" applyFont="1" applyFill="1"/>
    <xf numFmtId="4" fontId="10" fillId="4" borderId="0" xfId="0" applyNumberFormat="1" applyFont="1" applyFill="1"/>
    <xf numFmtId="165" fontId="10" fillId="4" borderId="0" xfId="0" applyNumberFormat="1" applyFont="1" applyFill="1"/>
    <xf numFmtId="167" fontId="0" fillId="4" borderId="0" xfId="0" applyNumberFormat="1" applyFill="1" applyAlignment="1">
      <alignment wrapText="1"/>
    </xf>
    <xf numFmtId="167" fontId="2" fillId="2" borderId="0" xfId="0" applyNumberFormat="1" applyFont="1" applyFill="1"/>
    <xf numFmtId="168" fontId="2" fillId="2" borderId="0" xfId="0" applyNumberFormat="1" applyFont="1" applyFill="1"/>
    <xf numFmtId="167" fontId="2" fillId="14" borderId="0" xfId="0" applyNumberFormat="1" applyFont="1" applyFill="1"/>
    <xf numFmtId="4" fontId="10" fillId="7" borderId="0" xfId="0" applyNumberFormat="1" applyFont="1" applyFill="1"/>
    <xf numFmtId="165" fontId="10" fillId="7" borderId="0" xfId="0" quotePrefix="1" applyNumberFormat="1" applyFont="1" applyFill="1"/>
    <xf numFmtId="165" fontId="10" fillId="7" borderId="0" xfId="0" applyNumberFormat="1" applyFont="1" applyFill="1"/>
    <xf numFmtId="167" fontId="2" fillId="13" borderId="0" xfId="0" applyNumberFormat="1" applyFont="1" applyFill="1"/>
    <xf numFmtId="167" fontId="2" fillId="6" borderId="0" xfId="0" applyNumberFormat="1" applyFont="1" applyFill="1"/>
    <xf numFmtId="167" fontId="2" fillId="7" borderId="0" xfId="0" applyNumberFormat="1" applyFont="1" applyFill="1"/>
    <xf numFmtId="167" fontId="9" fillId="2" borderId="0" xfId="0" applyNumberFormat="1" applyFont="1" applyFill="1"/>
    <xf numFmtId="167" fontId="9" fillId="8" borderId="0" xfId="0" applyNumberFormat="1" applyFont="1" applyFill="1"/>
    <xf numFmtId="0" fontId="9" fillId="7" borderId="0" xfId="0" applyFont="1" applyFill="1"/>
    <xf numFmtId="4" fontId="9" fillId="7" borderId="0" xfId="0" applyNumberFormat="1" applyFont="1" applyFill="1"/>
    <xf numFmtId="167" fontId="9" fillId="7" borderId="0" xfId="0" applyNumberFormat="1" applyFont="1" applyFill="1"/>
    <xf numFmtId="0" fontId="9" fillId="15" borderId="0" xfId="0" applyFont="1" applyFill="1"/>
    <xf numFmtId="167" fontId="9" fillId="15" borderId="0" xfId="0" applyNumberFormat="1" applyFont="1" applyFill="1"/>
    <xf numFmtId="4" fontId="9" fillId="2" borderId="0" xfId="0" applyNumberFormat="1" applyFont="1" applyFill="1"/>
    <xf numFmtId="165" fontId="9" fillId="2" borderId="0" xfId="0" applyNumberFormat="1" applyFont="1" applyFill="1"/>
    <xf numFmtId="4" fontId="9" fillId="18" borderId="0" xfId="0" applyNumberFormat="1" applyFont="1" applyFill="1"/>
    <xf numFmtId="165" fontId="9" fillId="18" borderId="0" xfId="0" applyNumberFormat="1" applyFont="1" applyFill="1"/>
    <xf numFmtId="167" fontId="9" fillId="18" borderId="0" xfId="0" applyNumberFormat="1" applyFont="1" applyFill="1"/>
    <xf numFmtId="4" fontId="9" fillId="12" borderId="0" xfId="0" applyNumberFormat="1" applyFont="1" applyFill="1"/>
    <xf numFmtId="165" fontId="9" fillId="12" borderId="0" xfId="0" applyNumberFormat="1" applyFont="1" applyFill="1"/>
    <xf numFmtId="167" fontId="9" fillId="12" borderId="0" xfId="0" applyNumberFormat="1" applyFont="1" applyFill="1"/>
    <xf numFmtId="165" fontId="9" fillId="7" borderId="0" xfId="0" applyNumberFormat="1" applyFont="1" applyFill="1"/>
    <xf numFmtId="4" fontId="9" fillId="14" borderId="0" xfId="0" applyNumberFormat="1" applyFont="1" applyFill="1"/>
    <xf numFmtId="165" fontId="9" fillId="14" borderId="0" xfId="0" applyNumberFormat="1" applyFont="1" applyFill="1"/>
    <xf numFmtId="167" fontId="9" fillId="14" borderId="0" xfId="0" applyNumberFormat="1" applyFont="1" applyFill="1"/>
    <xf numFmtId="4" fontId="9" fillId="15" borderId="0" xfId="0" applyNumberFormat="1" applyFont="1" applyFill="1"/>
    <xf numFmtId="165" fontId="9" fillId="15" borderId="0" xfId="0" applyNumberFormat="1" applyFont="1" applyFill="1"/>
    <xf numFmtId="4" fontId="9" fillId="19" borderId="0" xfId="0" applyNumberFormat="1" applyFont="1" applyFill="1"/>
    <xf numFmtId="165" fontId="9" fillId="19" borderId="0" xfId="0" applyNumberFormat="1" applyFont="1" applyFill="1"/>
    <xf numFmtId="167" fontId="9" fillId="19" borderId="0" xfId="0" applyNumberFormat="1" applyFont="1" applyFill="1"/>
    <xf numFmtId="4" fontId="9" fillId="13" borderId="0" xfId="0" applyNumberFormat="1" applyFont="1" applyFill="1"/>
    <xf numFmtId="165" fontId="9" fillId="13" borderId="0" xfId="0" applyNumberFormat="1" applyFont="1" applyFill="1"/>
    <xf numFmtId="167" fontId="9" fillId="13" borderId="0" xfId="0" applyNumberFormat="1" applyFont="1" applyFill="1"/>
    <xf numFmtId="2" fontId="0" fillId="13" borderId="0" xfId="0" applyNumberFormat="1" applyFill="1"/>
    <xf numFmtId="0" fontId="13" fillId="13" borderId="0" xfId="0" applyFont="1" applyFill="1"/>
    <xf numFmtId="0" fontId="14" fillId="7" borderId="0" xfId="0" applyFont="1" applyFill="1"/>
    <xf numFmtId="2" fontId="15" fillId="7" borderId="0" xfId="0" applyNumberFormat="1" applyFont="1" applyFill="1" applyAlignment="1">
      <alignment wrapText="1"/>
    </xf>
    <xf numFmtId="4" fontId="14" fillId="7" borderId="0" xfId="0" applyNumberFormat="1" applyFont="1" applyFill="1"/>
    <xf numFmtId="166" fontId="9" fillId="7" borderId="0" xfId="0" applyNumberFormat="1" applyFont="1" applyFill="1"/>
    <xf numFmtId="166" fontId="15" fillId="7" borderId="0" xfId="0" applyNumberFormat="1" applyFont="1" applyFill="1"/>
    <xf numFmtId="165" fontId="10" fillId="5" borderId="0" xfId="0" applyNumberFormat="1" applyFont="1" applyFill="1"/>
    <xf numFmtId="4" fontId="10" fillId="5" borderId="0" xfId="0" applyNumberFormat="1" applyFont="1" applyFill="1"/>
    <xf numFmtId="2" fontId="0" fillId="16" borderId="0" xfId="0" applyNumberFormat="1" applyFill="1"/>
    <xf numFmtId="166" fontId="0" fillId="2" borderId="0" xfId="0" applyNumberFormat="1" applyFill="1"/>
    <xf numFmtId="166" fontId="2" fillId="2" borderId="0" xfId="0" applyNumberFormat="1" applyFont="1" applyFill="1"/>
    <xf numFmtId="166" fontId="0" fillId="6" borderId="0" xfId="0" applyNumberFormat="1" applyFill="1"/>
    <xf numFmtId="166" fontId="2" fillId="6" borderId="0" xfId="0" applyNumberFormat="1" applyFont="1" applyFill="1"/>
    <xf numFmtId="2" fontId="2" fillId="6" borderId="0" xfId="0" applyNumberFormat="1" applyFont="1" applyFill="1"/>
    <xf numFmtId="166" fontId="2" fillId="13" borderId="0" xfId="0" applyNumberFormat="1" applyFont="1" applyFill="1"/>
    <xf numFmtId="0" fontId="0" fillId="20" borderId="0" xfId="0" applyFill="1"/>
    <xf numFmtId="166" fontId="2" fillId="3" borderId="0" xfId="0" applyNumberFormat="1" applyFont="1" applyFill="1"/>
    <xf numFmtId="166" fontId="2" fillId="12" borderId="0" xfId="0" applyNumberFormat="1" applyFont="1" applyFill="1"/>
    <xf numFmtId="166" fontId="2" fillId="7" borderId="0" xfId="0" applyNumberFormat="1" applyFont="1" applyFill="1"/>
    <xf numFmtId="166" fontId="2" fillId="14" borderId="0" xfId="0" applyNumberFormat="1" applyFont="1" applyFill="1"/>
    <xf numFmtId="166" fontId="2" fillId="4" borderId="0" xfId="0" applyNumberFormat="1" applyFont="1" applyFill="1"/>
    <xf numFmtId="166" fontId="2" fillId="15" borderId="0" xfId="0" applyNumberFormat="1" applyFont="1" applyFill="1"/>
    <xf numFmtId="166" fontId="2" fillId="5" borderId="0" xfId="0" applyNumberFormat="1" applyFont="1" applyFill="1"/>
    <xf numFmtId="2" fontId="2" fillId="5" borderId="0" xfId="0" applyNumberFormat="1" applyFont="1" applyFill="1"/>
    <xf numFmtId="166" fontId="0" fillId="3" borderId="0" xfId="0" applyNumberFormat="1" applyFill="1"/>
    <xf numFmtId="166" fontId="0" fillId="12" borderId="0" xfId="0" applyNumberFormat="1" applyFill="1"/>
    <xf numFmtId="166" fontId="0" fillId="13" borderId="0" xfId="0" applyNumberFormat="1" applyFill="1"/>
    <xf numFmtId="166" fontId="0" fillId="7" borderId="0" xfId="0" applyNumberFormat="1" applyFill="1"/>
    <xf numFmtId="166" fontId="0" fillId="14" borderId="0" xfId="0" applyNumberFormat="1" applyFill="1"/>
    <xf numFmtId="166" fontId="0" fillId="4" borderId="0" xfId="0" applyNumberFormat="1" applyFill="1"/>
    <xf numFmtId="166" fontId="0" fillId="15" borderId="0" xfId="0" applyNumberFormat="1" applyFill="1"/>
    <xf numFmtId="166" fontId="0" fillId="5" borderId="0" xfId="0" applyNumberFormat="1" applyFill="1"/>
    <xf numFmtId="164" fontId="0" fillId="0" borderId="0" xfId="0" applyNumberFormat="1" applyAlignment="1">
      <alignment horizontal="right"/>
    </xf>
    <xf numFmtId="167" fontId="0" fillId="3" borderId="0" xfId="0" applyNumberFormat="1" applyFill="1"/>
    <xf numFmtId="167" fontId="0" fillId="12" borderId="0" xfId="0" applyNumberFormat="1" applyFill="1"/>
    <xf numFmtId="167" fontId="0" fillId="13" borderId="0" xfId="0" applyNumberFormat="1" applyFill="1"/>
    <xf numFmtId="167" fontId="0" fillId="5" borderId="0" xfId="0" applyNumberFormat="1" applyFill="1"/>
    <xf numFmtId="165" fontId="2" fillId="2" borderId="0" xfId="0" applyNumberFormat="1" applyFont="1" applyFill="1"/>
    <xf numFmtId="4" fontId="9" fillId="9" borderId="0" xfId="0" applyNumberFormat="1" applyFont="1" applyFill="1"/>
    <xf numFmtId="165" fontId="9" fillId="9" borderId="0" xfId="0" applyNumberFormat="1" applyFont="1" applyFill="1"/>
    <xf numFmtId="4" fontId="0" fillId="3" borderId="0" xfId="0" applyNumberFormat="1" applyFill="1"/>
    <xf numFmtId="165" fontId="9" fillId="8" borderId="0" xfId="0" applyNumberFormat="1" applyFont="1" applyFill="1"/>
    <xf numFmtId="4" fontId="9" fillId="11" borderId="0" xfId="0" applyNumberFormat="1" applyFont="1" applyFill="1"/>
    <xf numFmtId="165" fontId="9" fillId="11" borderId="0" xfId="0" applyNumberFormat="1" applyFont="1" applyFill="1"/>
    <xf numFmtId="166" fontId="0" fillId="4" borderId="0" xfId="0" quotePrefix="1" applyNumberFormat="1" applyFill="1"/>
    <xf numFmtId="4" fontId="0" fillId="7" borderId="0" xfId="0" applyNumberFormat="1" applyFill="1"/>
    <xf numFmtId="4" fontId="9" fillId="10" borderId="0" xfId="0" applyNumberFormat="1" applyFont="1" applyFill="1"/>
    <xf numFmtId="165" fontId="9" fillId="10" borderId="0" xfId="0" applyNumberFormat="1" applyFont="1" applyFill="1"/>
    <xf numFmtId="0" fontId="16" fillId="15" borderId="0" xfId="0" applyFont="1" applyFill="1"/>
    <xf numFmtId="4" fontId="11" fillId="8" borderId="0" xfId="0" applyNumberFormat="1" applyFont="1" applyFill="1"/>
    <xf numFmtId="167" fontId="2" fillId="3" borderId="0" xfId="0" applyNumberFormat="1" applyFont="1" applyFill="1"/>
    <xf numFmtId="167" fontId="2" fillId="12" borderId="0" xfId="0" applyNumberFormat="1" applyFont="1" applyFill="1"/>
    <xf numFmtId="167" fontId="2" fillId="4" borderId="0" xfId="0" applyNumberFormat="1" applyFont="1" applyFill="1"/>
    <xf numFmtId="167" fontId="2" fillId="15" borderId="0" xfId="0" applyNumberFormat="1" applyFont="1" applyFill="1"/>
    <xf numFmtId="167" fontId="2" fillId="5" borderId="0" xfId="0" applyNumberFormat="1" applyFont="1" applyFill="1"/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7A7"/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74"/>
  <sheetViews>
    <sheetView tabSelected="1" topLeftCell="T1" zoomScale="85" zoomScaleNormal="85" workbookViewId="0">
      <selection activeCell="Y7" sqref="Y7"/>
    </sheetView>
  </sheetViews>
  <sheetFormatPr defaultRowHeight="15"/>
  <cols>
    <col min="1" max="1" width="5.7109375" customWidth="1"/>
    <col min="2" max="2" width="13.140625" customWidth="1"/>
    <col min="3" max="3" width="17.42578125" bestFit="1" customWidth="1"/>
    <col min="9" max="16" width="12.5703125" customWidth="1"/>
    <col min="18" max="23" width="12.5703125" customWidth="1"/>
    <col min="24" max="24" width="10.5703125" customWidth="1"/>
    <col min="25" max="25" width="12.5703125" customWidth="1"/>
    <col min="27" max="34" width="12.5703125" customWidth="1"/>
    <col min="36" max="43" width="12.5703125" customWidth="1"/>
    <col min="45" max="48" width="12.5703125" customWidth="1"/>
    <col min="50" max="53" width="12.5703125" customWidth="1"/>
  </cols>
  <sheetData>
    <row r="1" spans="2:53">
      <c r="O1" s="173" t="s">
        <v>0</v>
      </c>
      <c r="P1" s="173"/>
      <c r="Q1" s="173" t="s">
        <v>1</v>
      </c>
    </row>
    <row r="2" spans="2:53">
      <c r="B2" s="1" t="s">
        <v>2</v>
      </c>
      <c r="O2" s="173"/>
      <c r="P2" s="173"/>
      <c r="Q2" s="173" t="s">
        <v>3</v>
      </c>
    </row>
    <row r="3" spans="2:53">
      <c r="B3" t="s">
        <v>4</v>
      </c>
      <c r="O3" s="173"/>
      <c r="P3" s="173"/>
      <c r="Q3" s="173" t="s">
        <v>5</v>
      </c>
    </row>
    <row r="4" spans="2:53">
      <c r="I4" s="213" t="s">
        <v>6</v>
      </c>
      <c r="J4" s="213"/>
      <c r="K4" s="213"/>
      <c r="L4" s="213"/>
      <c r="M4" s="213"/>
      <c r="N4" s="213"/>
      <c r="O4" s="213"/>
      <c r="P4" s="213"/>
      <c r="R4" s="213" t="s">
        <v>7</v>
      </c>
      <c r="S4" s="213"/>
      <c r="T4" s="213"/>
      <c r="U4" s="213"/>
      <c r="V4" s="213"/>
      <c r="W4" s="213"/>
      <c r="X4" s="213"/>
      <c r="Y4" s="213"/>
      <c r="AA4" s="213" t="s">
        <v>8</v>
      </c>
      <c r="AB4" s="213"/>
      <c r="AC4" s="213"/>
      <c r="AD4" s="213"/>
      <c r="AE4" s="213"/>
      <c r="AF4" s="213"/>
      <c r="AG4" s="213"/>
      <c r="AH4" s="213"/>
      <c r="AJ4" s="213" t="s">
        <v>9</v>
      </c>
      <c r="AK4" s="213"/>
      <c r="AL4" s="213"/>
      <c r="AM4" s="213"/>
      <c r="AN4" s="213"/>
      <c r="AO4" s="213"/>
      <c r="AP4" s="213"/>
      <c r="AQ4" s="213"/>
      <c r="AS4" s="213" t="s">
        <v>10</v>
      </c>
      <c r="AT4" s="213"/>
      <c r="AU4" s="213"/>
      <c r="AV4" s="213"/>
      <c r="AW4" s="21"/>
      <c r="AX4" s="213" t="s">
        <v>11</v>
      </c>
      <c r="AY4" s="213"/>
      <c r="AZ4" s="213"/>
      <c r="BA4" s="213"/>
    </row>
    <row r="5" spans="2:53">
      <c r="B5" s="1" t="s">
        <v>12</v>
      </c>
      <c r="C5" s="1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R5" s="2" t="s">
        <v>26</v>
      </c>
      <c r="S5" s="2" t="s">
        <v>27</v>
      </c>
      <c r="T5" s="2" t="s">
        <v>28</v>
      </c>
      <c r="U5" s="2" t="s">
        <v>29</v>
      </c>
      <c r="V5" s="2" t="s">
        <v>30</v>
      </c>
      <c r="W5" s="2" t="s">
        <v>31</v>
      </c>
      <c r="X5" s="2" t="s">
        <v>32</v>
      </c>
      <c r="Y5" s="2" t="s">
        <v>33</v>
      </c>
      <c r="AA5" s="2" t="s">
        <v>18</v>
      </c>
      <c r="AB5" s="2" t="s">
        <v>19</v>
      </c>
      <c r="AC5" s="2" t="s">
        <v>20</v>
      </c>
      <c r="AD5" s="2" t="s">
        <v>21</v>
      </c>
      <c r="AE5" s="2" t="s">
        <v>22</v>
      </c>
      <c r="AF5" s="2" t="s">
        <v>23</v>
      </c>
      <c r="AG5" s="2" t="s">
        <v>24</v>
      </c>
      <c r="AH5" s="2" t="s">
        <v>25</v>
      </c>
      <c r="AJ5" s="2" t="s">
        <v>26</v>
      </c>
      <c r="AK5" s="2" t="s">
        <v>27</v>
      </c>
      <c r="AL5" s="2" t="s">
        <v>28</v>
      </c>
      <c r="AM5" s="2" t="s">
        <v>29</v>
      </c>
      <c r="AN5" s="2" t="s">
        <v>30</v>
      </c>
      <c r="AO5" s="2" t="s">
        <v>31</v>
      </c>
      <c r="AP5" s="2" t="s">
        <v>32</v>
      </c>
      <c r="AQ5" s="2" t="s">
        <v>33</v>
      </c>
      <c r="AS5" s="2" t="s">
        <v>20</v>
      </c>
      <c r="AT5" s="2" t="s">
        <v>23</v>
      </c>
      <c r="AU5" s="2" t="s">
        <v>24</v>
      </c>
      <c r="AV5" s="2" t="s">
        <v>25</v>
      </c>
      <c r="AX5" s="2" t="s">
        <v>28</v>
      </c>
      <c r="AY5" s="2" t="s">
        <v>31</v>
      </c>
      <c r="AZ5" s="2" t="s">
        <v>32</v>
      </c>
      <c r="BA5" s="2" t="s">
        <v>33</v>
      </c>
    </row>
    <row r="6" spans="2:53">
      <c r="B6" s="1"/>
      <c r="C6" s="1"/>
      <c r="D6" s="2"/>
      <c r="E6" s="2"/>
      <c r="F6" s="2"/>
      <c r="G6" s="2"/>
      <c r="I6" s="22" t="s">
        <v>34</v>
      </c>
      <c r="J6" s="22" t="s">
        <v>34</v>
      </c>
      <c r="K6" s="22" t="s">
        <v>34</v>
      </c>
      <c r="L6" s="22" t="s">
        <v>35</v>
      </c>
      <c r="M6" s="22" t="s">
        <v>35</v>
      </c>
      <c r="N6" s="22" t="s">
        <v>35</v>
      </c>
      <c r="O6" s="23" t="s">
        <v>36</v>
      </c>
      <c r="P6" s="23" t="s">
        <v>36</v>
      </c>
      <c r="R6" s="22" t="s">
        <v>34</v>
      </c>
      <c r="S6" s="22" t="s">
        <v>34</v>
      </c>
      <c r="T6" s="22" t="s">
        <v>34</v>
      </c>
      <c r="U6" s="22" t="s">
        <v>35</v>
      </c>
      <c r="V6" s="22" t="s">
        <v>35</v>
      </c>
      <c r="W6" s="22" t="s">
        <v>35</v>
      </c>
      <c r="X6" s="23" t="s">
        <v>36</v>
      </c>
      <c r="Y6" s="23" t="s">
        <v>36</v>
      </c>
      <c r="AA6" s="22" t="s">
        <v>34</v>
      </c>
      <c r="AB6" s="22" t="s">
        <v>34</v>
      </c>
      <c r="AC6" s="22" t="s">
        <v>34</v>
      </c>
      <c r="AD6" s="22" t="s">
        <v>35</v>
      </c>
      <c r="AE6" s="22" t="s">
        <v>35</v>
      </c>
      <c r="AF6" s="22" t="s">
        <v>35</v>
      </c>
      <c r="AG6" s="23" t="s">
        <v>36</v>
      </c>
      <c r="AH6" s="23" t="s">
        <v>36</v>
      </c>
      <c r="AJ6" s="22" t="s">
        <v>34</v>
      </c>
      <c r="AK6" s="22" t="s">
        <v>34</v>
      </c>
      <c r="AL6" s="22" t="s">
        <v>34</v>
      </c>
      <c r="AM6" s="22" t="s">
        <v>35</v>
      </c>
      <c r="AN6" s="22" t="s">
        <v>35</v>
      </c>
      <c r="AO6" s="22" t="s">
        <v>35</v>
      </c>
      <c r="AP6" s="23" t="s">
        <v>36</v>
      </c>
      <c r="AQ6" s="23" t="s">
        <v>36</v>
      </c>
      <c r="AS6" s="22" t="s">
        <v>34</v>
      </c>
      <c r="AT6" s="22" t="s">
        <v>35</v>
      </c>
      <c r="AU6" s="23" t="s">
        <v>36</v>
      </c>
      <c r="AV6" s="23" t="s">
        <v>36</v>
      </c>
      <c r="AX6" s="22" t="s">
        <v>34</v>
      </c>
      <c r="AY6" s="22" t="s">
        <v>35</v>
      </c>
      <c r="AZ6" s="23" t="s">
        <v>36</v>
      </c>
      <c r="BA6" s="23" t="s">
        <v>36</v>
      </c>
    </row>
    <row r="7" spans="2:53">
      <c r="B7" s="14" t="s">
        <v>37</v>
      </c>
      <c r="C7" s="15" t="s">
        <v>38</v>
      </c>
      <c r="D7" s="6">
        <v>435.625</v>
      </c>
      <c r="E7" s="6">
        <v>8.0840000000000014</v>
      </c>
      <c r="F7" s="6">
        <v>1025</v>
      </c>
      <c r="G7" s="6">
        <v>64.672000000000011</v>
      </c>
      <c r="I7" s="26">
        <v>6754.9412661756696</v>
      </c>
      <c r="J7" s="10">
        <v>-816.95182315688999</v>
      </c>
      <c r="K7" s="10">
        <v>-195002.010556981</v>
      </c>
      <c r="L7" s="47">
        <v>1.13218469642273</v>
      </c>
      <c r="M7" s="167">
        <v>-1.3490068291852599</v>
      </c>
      <c r="N7" s="167">
        <v>-129.74893684012301</v>
      </c>
      <c r="O7" s="109">
        <v>0.93495512587210805</v>
      </c>
      <c r="P7" s="109">
        <v>0.93865605938809005</v>
      </c>
      <c r="R7" s="48">
        <v>50746.853369650802</v>
      </c>
      <c r="S7" s="10">
        <v>-585.19816877352105</v>
      </c>
      <c r="T7" s="10">
        <v>-150778.34479912199</v>
      </c>
      <c r="U7" s="47">
        <v>45.504530511565697</v>
      </c>
      <c r="V7" s="167">
        <v>-0.71768515522994902</v>
      </c>
      <c r="W7" s="167">
        <v>-84.745269351023893</v>
      </c>
      <c r="X7" s="109">
        <v>1.01837525917906</v>
      </c>
      <c r="Y7" s="109">
        <v>1.0178088868135799</v>
      </c>
      <c r="AA7" s="48">
        <f>-194185058.733824/1000</f>
        <v>-194185.058733824</v>
      </c>
      <c r="AB7" s="26">
        <f>-816584.924402943/1000</f>
        <v>-816.58492440294299</v>
      </c>
      <c r="AC7" s="26">
        <f>-195001643.658227/1000</f>
        <v>-195001.643658227</v>
      </c>
      <c r="AD7" s="47">
        <f>-111028.725982699/1000</f>
        <v>-111.028725982699</v>
      </c>
      <c r="AE7" s="195">
        <f>-18610.7012071559/1000</f>
        <v>-18.610701207155902</v>
      </c>
      <c r="AF7" s="195">
        <f>-129639.427189855/1000</f>
        <v>-129.63942718985501</v>
      </c>
      <c r="AG7" s="122">
        <v>0.93496866243488796</v>
      </c>
      <c r="AH7" s="122">
        <v>0.938667956557799</v>
      </c>
      <c r="AI7" s="28"/>
      <c r="AJ7" s="48">
        <f>-150193146.630349/1000</f>
        <v>-150193.14663034902</v>
      </c>
      <c r="AK7" s="26">
        <f>-585959.586516652/1000</f>
        <v>-585.95958651665205</v>
      </c>
      <c r="AL7" s="26">
        <f>-150779106.216865/1000</f>
        <v>-150779.10621686501</v>
      </c>
      <c r="AM7" s="47">
        <f>-49364.0454836731/1000</f>
        <v>-49.364045483673102</v>
      </c>
      <c r="AN7" s="195">
        <f>-35273.6046449046/1000</f>
        <v>-35.273604644904594</v>
      </c>
      <c r="AO7" s="168">
        <f>-84637.6501285777/1000</f>
        <v>-84.637650128577704</v>
      </c>
      <c r="AP7" s="130">
        <v>1.01834019850449</v>
      </c>
      <c r="AQ7" s="121">
        <v>1.01777187510968</v>
      </c>
      <c r="AS7" s="14">
        <v>-197523</v>
      </c>
      <c r="AT7" s="14">
        <v>-129.65100000000001</v>
      </c>
      <c r="AU7" s="14">
        <v>0.93495499999999998</v>
      </c>
      <c r="AV7" s="14">
        <v>0.93865609169999997</v>
      </c>
      <c r="AX7" s="14">
        <v>-162106</v>
      </c>
      <c r="AY7" s="14">
        <v>-84.657899999999998</v>
      </c>
      <c r="AZ7" s="14">
        <v>1.018375</v>
      </c>
      <c r="BA7" s="14">
        <v>1.0178089142</v>
      </c>
    </row>
    <row r="8" spans="2:53">
      <c r="B8" s="14"/>
      <c r="C8" s="15" t="s">
        <v>39</v>
      </c>
      <c r="D8" s="6">
        <v>366.64750000000004</v>
      </c>
      <c r="E8" s="6">
        <v>9.9760000000000009</v>
      </c>
      <c r="F8" s="6">
        <v>862.7</v>
      </c>
      <c r="G8" s="6">
        <v>79.808000000000007</v>
      </c>
      <c r="I8" s="24">
        <v>5779.8198262285396</v>
      </c>
      <c r="J8" s="10">
        <v>-796.69621434000305</v>
      </c>
      <c r="K8" s="10">
        <v>14062.123611888799</v>
      </c>
      <c r="L8" s="29">
        <v>-1.7018709620528401</v>
      </c>
      <c r="M8" s="167">
        <v>-1.61246596168964</v>
      </c>
      <c r="N8" s="167">
        <v>-300.91956918937802</v>
      </c>
      <c r="O8" s="109">
        <v>0.930562673420543</v>
      </c>
      <c r="P8" s="109">
        <v>0.93481253306240097</v>
      </c>
      <c r="R8" s="48">
        <v>57306.557706430802</v>
      </c>
      <c r="S8" s="10">
        <v>-280.337521986627</v>
      </c>
      <c r="T8" s="10">
        <v>66105.220184538295</v>
      </c>
      <c r="U8" s="29">
        <v>68.278486257095395</v>
      </c>
      <c r="V8" s="167">
        <v>-0.55068144159295496</v>
      </c>
      <c r="W8" s="167">
        <v>-229.87742745013301</v>
      </c>
      <c r="X8" s="14">
        <v>1.0274980313373701</v>
      </c>
      <c r="Y8" s="109">
        <v>1.0275222509797399</v>
      </c>
      <c r="AA8" s="48">
        <f>14858819.8262288/1000</f>
        <v>14858.819826228799</v>
      </c>
      <c r="AB8" s="26">
        <f>-796852.204438756/1000</f>
        <v>-796.85220443875596</v>
      </c>
      <c r="AC8" s="26">
        <f>14061967.6217901/1000</f>
        <v>14061.9676217901</v>
      </c>
      <c r="AD8" s="47">
        <f>-280180.055414741/1000</f>
        <v>-280.18005541474099</v>
      </c>
      <c r="AE8" s="195">
        <f>-20631.1966746663/1000</f>
        <v>-20.631196674666299</v>
      </c>
      <c r="AF8" s="195">
        <f>-300811.252089407/1000</f>
        <v>-300.81125208940699</v>
      </c>
      <c r="AG8" s="122">
        <v>0.93055775924185202</v>
      </c>
      <c r="AH8" s="122">
        <v>0.93480825153895497</v>
      </c>
      <c r="AI8" s="28"/>
      <c r="AJ8" s="48">
        <f>66385557.7064316/1000</f>
        <v>66385.557706431602</v>
      </c>
      <c r="AK8" s="26">
        <f>-280091.960802646/1000</f>
        <v>-280.09196080264599</v>
      </c>
      <c r="AL8" s="26">
        <f>66105465.745629/1000</f>
        <v>66105.465745629001</v>
      </c>
      <c r="AM8" s="47">
        <f>-192914.345803133/1000</f>
        <v>-192.91434580313302</v>
      </c>
      <c r="AN8" s="195">
        <f>-36854.8810612265/1000</f>
        <v>-36.8548810612265</v>
      </c>
      <c r="AO8" s="168">
        <f>-229769.226864359/1000</f>
        <v>-229.76922686435898</v>
      </c>
      <c r="AP8" s="121">
        <v>1.0275062340760599</v>
      </c>
      <c r="AQ8" s="121">
        <v>1.0275310535566999</v>
      </c>
      <c r="AS8" s="14">
        <v>-9679.57</v>
      </c>
      <c r="AT8" s="14">
        <v>-386.20600000000002</v>
      </c>
      <c r="AU8" s="14" t="s">
        <v>40</v>
      </c>
      <c r="AV8" s="14" t="s">
        <v>40</v>
      </c>
      <c r="AX8" s="14">
        <v>74811.16</v>
      </c>
      <c r="AY8" s="14">
        <v>-229.791</v>
      </c>
      <c r="AZ8" s="14">
        <v>1.027498</v>
      </c>
      <c r="BA8" s="14">
        <v>1.0275222063</v>
      </c>
    </row>
    <row r="9" spans="2:53">
      <c r="B9" s="16" t="s">
        <v>41</v>
      </c>
      <c r="C9" s="17" t="s">
        <v>42</v>
      </c>
      <c r="D9" s="7">
        <v>436.9</v>
      </c>
      <c r="E9" s="7">
        <v>6.1370000000000005</v>
      </c>
      <c r="F9" s="7">
        <v>1028</v>
      </c>
      <c r="G9" s="7">
        <v>49.096000000000004</v>
      </c>
      <c r="I9" s="54">
        <v>10596.610283099501</v>
      </c>
      <c r="J9" s="55" t="s">
        <v>43</v>
      </c>
      <c r="K9" s="55" t="s">
        <v>43</v>
      </c>
      <c r="L9" s="55">
        <v>13.823499999999999</v>
      </c>
      <c r="M9" s="55" t="s">
        <v>43</v>
      </c>
      <c r="N9" s="55" t="s">
        <v>43</v>
      </c>
      <c r="O9" s="131">
        <v>0.93365380440730406</v>
      </c>
      <c r="P9" s="55" t="s">
        <v>43</v>
      </c>
      <c r="Q9" s="56"/>
      <c r="R9" s="54">
        <v>81421.317580107396</v>
      </c>
      <c r="S9" s="55" t="s">
        <v>43</v>
      </c>
      <c r="T9" s="55" t="s">
        <v>43</v>
      </c>
      <c r="U9" s="55">
        <v>95.568100000000001</v>
      </c>
      <c r="V9" s="55" t="s">
        <v>43</v>
      </c>
      <c r="W9" s="55" t="s">
        <v>43</v>
      </c>
      <c r="X9" s="131">
        <v>1.0213955179852101</v>
      </c>
      <c r="Y9" s="55" t="s">
        <v>43</v>
      </c>
      <c r="Z9" s="56"/>
      <c r="AA9" s="54">
        <v>-224353.38971690001</v>
      </c>
      <c r="AB9" s="55" t="s">
        <v>43</v>
      </c>
      <c r="AC9" s="55" t="s">
        <v>43</v>
      </c>
      <c r="AD9" s="59">
        <v>-196.142519444095</v>
      </c>
      <c r="AE9" s="55" t="s">
        <v>43</v>
      </c>
      <c r="AF9" s="55" t="s">
        <v>43</v>
      </c>
      <c r="AG9" s="55" t="s">
        <v>43</v>
      </c>
      <c r="AH9" s="55" t="s">
        <v>43</v>
      </c>
      <c r="AI9" s="56"/>
      <c r="AJ9" s="54">
        <v>-153528.68241989199</v>
      </c>
      <c r="AK9" s="55" t="s">
        <v>43</v>
      </c>
      <c r="AL9" s="55" t="s">
        <v>43</v>
      </c>
      <c r="AM9" s="59">
        <v>-97.112871389395394</v>
      </c>
      <c r="AN9" s="34"/>
      <c r="AO9" s="17"/>
      <c r="AP9" s="17"/>
      <c r="AQ9" s="17"/>
      <c r="AS9" s="16"/>
      <c r="AT9" s="16"/>
      <c r="AU9" s="16"/>
      <c r="AV9" s="16"/>
      <c r="AX9" s="16"/>
      <c r="AY9" s="16"/>
      <c r="AZ9" s="16"/>
      <c r="BA9" s="16"/>
    </row>
    <row r="10" spans="2:53">
      <c r="B10" s="16"/>
      <c r="C10" s="17" t="s">
        <v>44</v>
      </c>
      <c r="D10" s="7">
        <v>357</v>
      </c>
      <c r="E10" s="7">
        <v>6.5900000000000007</v>
      </c>
      <c r="F10" s="7">
        <v>840</v>
      </c>
      <c r="G10" s="7">
        <v>52.720000000000006</v>
      </c>
      <c r="I10" s="54">
        <v>2142.9801426374902</v>
      </c>
      <c r="J10" s="55" t="s">
        <v>43</v>
      </c>
      <c r="K10" s="55" t="s">
        <v>43</v>
      </c>
      <c r="L10" s="59">
        <v>-9.1223883177350107</v>
      </c>
      <c r="M10" s="55" t="s">
        <v>43</v>
      </c>
      <c r="N10" s="55" t="s">
        <v>43</v>
      </c>
      <c r="O10" s="131">
        <v>0.94138656336601201</v>
      </c>
      <c r="P10" s="55" t="s">
        <v>43</v>
      </c>
      <c r="Q10" s="56"/>
      <c r="R10" s="54">
        <v>25256.611996350199</v>
      </c>
      <c r="S10" s="55" t="s">
        <v>43</v>
      </c>
      <c r="T10" s="55" t="s">
        <v>43</v>
      </c>
      <c r="U10" s="55">
        <v>13.3056</v>
      </c>
      <c r="V10" s="55" t="s">
        <v>43</v>
      </c>
      <c r="W10" s="55" t="s">
        <v>43</v>
      </c>
      <c r="X10" s="131">
        <v>0.99612247720784097</v>
      </c>
      <c r="Y10" s="55" t="s">
        <v>43</v>
      </c>
      <c r="Z10" s="56"/>
      <c r="AA10" s="54">
        <v>-106457.019857362</v>
      </c>
      <c r="AB10" s="55" t="s">
        <v>43</v>
      </c>
      <c r="AC10" s="55" t="s">
        <v>43</v>
      </c>
      <c r="AD10" s="59">
        <v>-13.569996386268601</v>
      </c>
      <c r="AE10" s="55" t="s">
        <v>43</v>
      </c>
      <c r="AF10" s="55" t="s">
        <v>43</v>
      </c>
      <c r="AG10" s="55" t="s">
        <v>43</v>
      </c>
      <c r="AH10" s="55" t="s">
        <v>43</v>
      </c>
      <c r="AI10" s="56"/>
      <c r="AJ10" s="54">
        <v>-83343.388003649598</v>
      </c>
      <c r="AK10" s="55" t="s">
        <v>43</v>
      </c>
      <c r="AL10" s="55" t="s">
        <v>43</v>
      </c>
      <c r="AM10" s="59">
        <v>26.146513665326399</v>
      </c>
      <c r="AN10" s="34"/>
      <c r="AO10" s="17"/>
      <c r="AP10" s="17"/>
      <c r="AQ10" s="17"/>
      <c r="AS10" s="16"/>
      <c r="AT10" s="16"/>
      <c r="AU10" s="16"/>
      <c r="AV10" s="16"/>
      <c r="AX10" s="16"/>
      <c r="AY10" s="16"/>
      <c r="AZ10" s="16"/>
      <c r="BA10" s="16"/>
    </row>
    <row r="11" spans="2:53">
      <c r="B11" s="60" t="s">
        <v>45</v>
      </c>
      <c r="C11" s="61" t="s">
        <v>46</v>
      </c>
      <c r="D11" s="62">
        <v>398.77749999999997</v>
      </c>
      <c r="E11" s="62">
        <v>7.1900000000000013</v>
      </c>
      <c r="F11" s="62">
        <v>938.3</v>
      </c>
      <c r="G11" s="62">
        <v>57.52000000000001</v>
      </c>
      <c r="I11" s="64">
        <v>5561.45</v>
      </c>
      <c r="J11" s="60"/>
      <c r="K11" s="65"/>
      <c r="L11" s="66">
        <v>-0.43233199999999999</v>
      </c>
      <c r="M11" s="60"/>
      <c r="N11" s="60"/>
      <c r="O11" s="60">
        <v>0.94089800000000001</v>
      </c>
      <c r="P11" s="60"/>
      <c r="R11" s="67">
        <v>54521.8</v>
      </c>
      <c r="S11" s="60"/>
      <c r="T11" s="65"/>
      <c r="U11" s="66">
        <v>56.930999999999997</v>
      </c>
      <c r="V11" s="60"/>
      <c r="W11" s="60"/>
      <c r="X11" s="60">
        <v>0.99821800000000005</v>
      </c>
      <c r="Y11" s="60"/>
      <c r="Z11" s="53"/>
      <c r="AA11" s="67">
        <v>-47068.6</v>
      </c>
      <c r="AB11" s="69"/>
      <c r="AC11" s="69"/>
      <c r="AD11" s="68">
        <v>-132.47200000000001</v>
      </c>
      <c r="AE11" s="69"/>
      <c r="AF11" s="69"/>
      <c r="AG11" s="69"/>
      <c r="AH11" s="69"/>
      <c r="AI11" s="57"/>
      <c r="AJ11" s="69">
        <v>1891.83</v>
      </c>
      <c r="AK11" s="69"/>
      <c r="AL11" s="69"/>
      <c r="AM11" s="68">
        <v>-75.109099999999998</v>
      </c>
      <c r="AN11" s="70"/>
      <c r="AO11" s="61"/>
      <c r="AP11" s="61"/>
      <c r="AQ11" s="61"/>
      <c r="AS11" s="60"/>
      <c r="AT11" s="60"/>
      <c r="AU11" s="60"/>
      <c r="AV11" s="60"/>
      <c r="AX11" s="60"/>
      <c r="AY11" s="60"/>
      <c r="AZ11" s="60"/>
      <c r="BA11" s="60"/>
    </row>
    <row r="12" spans="2:53">
      <c r="B12" s="60"/>
      <c r="C12" s="61" t="s">
        <v>47</v>
      </c>
      <c r="D12" s="63">
        <v>524.57749999999999</v>
      </c>
      <c r="E12" s="63">
        <v>3.6090000000000004</v>
      </c>
      <c r="F12" s="63">
        <v>1357.73</v>
      </c>
      <c r="G12" s="63">
        <v>28.872000000000003</v>
      </c>
      <c r="I12" s="67">
        <v>39402.300000000003</v>
      </c>
      <c r="J12" s="60"/>
      <c r="K12" s="65"/>
      <c r="L12" s="66">
        <v>85.300700000000006</v>
      </c>
      <c r="M12" s="60"/>
      <c r="N12" s="60"/>
      <c r="O12" s="60">
        <v>0.93922700000000003</v>
      </c>
      <c r="P12" s="60"/>
      <c r="R12" s="67">
        <v>287939</v>
      </c>
      <c r="S12" s="60"/>
      <c r="T12" s="60"/>
      <c r="U12" s="68">
        <v>341.42700000000002</v>
      </c>
      <c r="V12" s="60"/>
      <c r="W12" s="60"/>
      <c r="X12" s="60">
        <v>1.01197</v>
      </c>
      <c r="Y12" s="60"/>
      <c r="Z12" s="53"/>
      <c r="AA12" s="67">
        <v>69322.3</v>
      </c>
      <c r="AB12" s="69"/>
      <c r="AC12" s="69"/>
      <c r="AD12" s="68">
        <v>-252.709</v>
      </c>
      <c r="AE12" s="69"/>
      <c r="AF12" s="69"/>
      <c r="AG12" s="69"/>
      <c r="AH12" s="69"/>
      <c r="AI12" s="57"/>
      <c r="AJ12" s="67">
        <v>317859</v>
      </c>
      <c r="AK12" s="69"/>
      <c r="AL12" s="69"/>
      <c r="AM12" s="68">
        <v>3.5042599999999999</v>
      </c>
      <c r="AN12" s="70"/>
      <c r="AO12" s="61"/>
      <c r="AP12" s="61"/>
      <c r="AQ12" s="61"/>
      <c r="AS12" s="60"/>
      <c r="AT12" s="60"/>
      <c r="AU12" s="60"/>
      <c r="AV12" s="60"/>
      <c r="AX12" s="60"/>
      <c r="AY12" s="60"/>
      <c r="AZ12" s="60"/>
      <c r="BA12" s="60"/>
    </row>
    <row r="13" spans="2:53">
      <c r="B13" s="71" t="s">
        <v>48</v>
      </c>
      <c r="C13" s="73" t="s">
        <v>49</v>
      </c>
      <c r="D13" s="77">
        <v>361.25</v>
      </c>
      <c r="E13" s="77">
        <v>4.32</v>
      </c>
      <c r="F13" s="77">
        <v>850</v>
      </c>
      <c r="G13" s="77">
        <v>34.56</v>
      </c>
      <c r="I13" s="75">
        <v>5507.21</v>
      </c>
      <c r="J13" s="71"/>
      <c r="K13" s="71"/>
      <c r="L13" s="103">
        <v>4.5419900000000002</v>
      </c>
      <c r="M13" s="75"/>
      <c r="N13" s="71"/>
      <c r="O13" s="158">
        <v>0.94094199999999995</v>
      </c>
      <c r="P13" s="71"/>
      <c r="R13" s="104">
        <v>71362.52</v>
      </c>
      <c r="S13" s="71"/>
      <c r="T13" s="71"/>
      <c r="U13" s="74">
        <v>98.387900000000002</v>
      </c>
      <c r="V13" s="71"/>
      <c r="W13" s="71"/>
      <c r="X13" s="158">
        <v>0.99803299999999995</v>
      </c>
      <c r="Y13" s="71"/>
      <c r="AA13" s="76">
        <v>114747.21116546101</v>
      </c>
      <c r="AB13" s="72"/>
      <c r="AC13" s="72"/>
      <c r="AD13" s="74">
        <v>-119.063085283991</v>
      </c>
      <c r="AE13" s="72"/>
      <c r="AF13" s="71"/>
      <c r="AG13" s="127">
        <v>0.94092101996781297</v>
      </c>
      <c r="AH13" s="73"/>
      <c r="AJ13" s="76">
        <v>180566.517853784</v>
      </c>
      <c r="AK13" s="72"/>
      <c r="AL13" s="72"/>
      <c r="AM13" s="74">
        <v>-7.9286705438479297</v>
      </c>
      <c r="AN13" s="72"/>
      <c r="AO13" s="73"/>
      <c r="AP13" s="127">
        <v>0.99812064900638597</v>
      </c>
      <c r="AQ13" s="73"/>
      <c r="AS13" s="71"/>
      <c r="AT13" s="71"/>
      <c r="AU13" s="71"/>
      <c r="AV13" s="71"/>
      <c r="AX13" s="71"/>
      <c r="AY13" s="71"/>
      <c r="AZ13" s="71"/>
      <c r="BA13" s="71"/>
    </row>
    <row r="14" spans="2:53">
      <c r="B14" s="71"/>
      <c r="C14" s="73" t="s">
        <v>50</v>
      </c>
      <c r="D14" s="77">
        <v>366.47750000000002</v>
      </c>
      <c r="E14" s="77">
        <v>10.1325</v>
      </c>
      <c r="F14" s="77">
        <v>862.3</v>
      </c>
      <c r="G14" s="77">
        <v>81.06</v>
      </c>
      <c r="H14" s="3"/>
      <c r="I14" s="76">
        <v>2598.92</v>
      </c>
      <c r="J14" s="71"/>
      <c r="K14" s="71"/>
      <c r="L14" s="74">
        <v>-11.4102</v>
      </c>
      <c r="M14" s="71"/>
      <c r="N14" s="71"/>
      <c r="O14" s="71">
        <v>0.93048699999999995</v>
      </c>
      <c r="P14" s="71"/>
      <c r="R14" s="71">
        <v>25262.79</v>
      </c>
      <c r="S14" s="71"/>
      <c r="T14" s="71"/>
      <c r="U14" s="74">
        <v>9.6981999999999999</v>
      </c>
      <c r="V14" s="71"/>
      <c r="W14" s="71"/>
      <c r="X14" s="158">
        <v>1.0281199999999999</v>
      </c>
      <c r="Y14" s="71"/>
      <c r="AA14" s="76">
        <v>35778.921343416798</v>
      </c>
      <c r="AB14" s="72"/>
      <c r="AC14" s="72"/>
      <c r="AD14" s="74">
        <v>-53.027900000000002</v>
      </c>
      <c r="AE14" s="72"/>
      <c r="AF14" s="71"/>
      <c r="AG14" s="127">
        <v>0.93048054447175699</v>
      </c>
      <c r="AH14" s="73"/>
      <c r="AJ14" s="76">
        <v>58442.787182975502</v>
      </c>
      <c r="AK14" s="72"/>
      <c r="AL14" s="72"/>
      <c r="AM14" s="74">
        <v>-14.6288874611125</v>
      </c>
      <c r="AN14" s="72"/>
      <c r="AO14" s="73"/>
      <c r="AP14" s="127">
        <v>1.0277091345138001</v>
      </c>
      <c r="AQ14" s="73"/>
      <c r="AS14" s="71"/>
      <c r="AT14" s="71"/>
      <c r="AU14" s="71"/>
      <c r="AV14" s="71"/>
      <c r="AX14" s="71"/>
      <c r="AY14" s="71"/>
      <c r="AZ14" s="71"/>
      <c r="BA14" s="71"/>
    </row>
    <row r="15" spans="2:53">
      <c r="B15" s="46" t="s">
        <v>51</v>
      </c>
      <c r="C15" s="78" t="s">
        <v>52</v>
      </c>
      <c r="D15" s="79">
        <v>239.98899999999998</v>
      </c>
      <c r="E15" s="79">
        <v>5.0410000000000004</v>
      </c>
      <c r="F15" s="79">
        <v>564.67999999999995</v>
      </c>
      <c r="G15" s="79">
        <v>40.328000000000003</v>
      </c>
      <c r="I15" s="81">
        <v>-2341.19</v>
      </c>
      <c r="J15" s="46"/>
      <c r="K15" s="46"/>
      <c r="L15" s="159">
        <v>-22.162700000000001</v>
      </c>
      <c r="M15" s="46"/>
      <c r="N15" s="46"/>
      <c r="O15" s="46">
        <v>0.94275600000000004</v>
      </c>
      <c r="P15" s="46"/>
      <c r="R15" s="82">
        <v>14912.29</v>
      </c>
      <c r="S15" s="132" t="s">
        <v>43</v>
      </c>
      <c r="T15" s="132" t="s">
        <v>43</v>
      </c>
      <c r="U15" s="159">
        <v>4.1371000000000002</v>
      </c>
      <c r="V15" s="46"/>
      <c r="W15" s="46"/>
      <c r="X15" s="46">
        <v>0.98990400000000001</v>
      </c>
      <c r="Y15" s="46"/>
      <c r="AA15" s="133">
        <v>50168.81</v>
      </c>
      <c r="AB15" s="132" t="s">
        <v>43</v>
      </c>
      <c r="AC15" s="132" t="s">
        <v>43</v>
      </c>
      <c r="AD15" s="132">
        <v>-62.144300000000001</v>
      </c>
      <c r="AE15" s="132" t="s">
        <v>43</v>
      </c>
      <c r="AF15" s="132" t="s">
        <v>43</v>
      </c>
      <c r="AG15" s="134">
        <v>0.94272049499999999</v>
      </c>
      <c r="AH15" s="132" t="s">
        <v>43</v>
      </c>
      <c r="AI15" s="56"/>
      <c r="AJ15" s="133">
        <v>67422.289999999994</v>
      </c>
      <c r="AK15" s="132" t="s">
        <v>43</v>
      </c>
      <c r="AL15" s="132" t="s">
        <v>43</v>
      </c>
      <c r="AM15" s="162">
        <v>-18.553000000000001</v>
      </c>
      <c r="AN15" s="81"/>
      <c r="AO15" s="78"/>
      <c r="AP15" s="129">
        <v>0.99007511999999998</v>
      </c>
      <c r="AQ15" s="78"/>
      <c r="AS15" s="46"/>
      <c r="AT15" s="46"/>
      <c r="AU15" s="46"/>
      <c r="AV15" s="46"/>
      <c r="AX15" s="46"/>
      <c r="AY15" s="46"/>
      <c r="AZ15" s="46"/>
      <c r="BA15" s="46"/>
    </row>
    <row r="16" spans="2:53">
      <c r="B16" s="46"/>
      <c r="C16" s="46" t="s">
        <v>53</v>
      </c>
      <c r="D16" s="80">
        <v>310.1225</v>
      </c>
      <c r="E16" s="80">
        <v>4.6000000000000005</v>
      </c>
      <c r="F16" s="80">
        <v>729.7</v>
      </c>
      <c r="G16" s="80">
        <v>36.800000000000004</v>
      </c>
      <c r="I16" s="160">
        <v>789.33216801727895</v>
      </c>
      <c r="J16" s="132" t="s">
        <v>43</v>
      </c>
      <c r="K16" s="132" t="s">
        <v>43</v>
      </c>
      <c r="L16" s="159">
        <v>-10.0929</v>
      </c>
      <c r="M16" s="132" t="s">
        <v>43</v>
      </c>
      <c r="N16" s="132" t="s">
        <v>43</v>
      </c>
      <c r="O16" s="132">
        <v>0.94188799999999995</v>
      </c>
      <c r="P16" s="132" t="s">
        <v>43</v>
      </c>
      <c r="Q16" s="56"/>
      <c r="R16" s="161">
        <v>41062.160578878596</v>
      </c>
      <c r="S16" s="132" t="s">
        <v>43</v>
      </c>
      <c r="T16" s="132" t="s">
        <v>43</v>
      </c>
      <c r="U16" s="159">
        <v>51.413800000000002</v>
      </c>
      <c r="V16" s="46"/>
      <c r="W16" s="46"/>
      <c r="X16" s="46">
        <v>0.99388900000000002</v>
      </c>
      <c r="Y16" s="46"/>
      <c r="AA16" s="133">
        <v>21016.91</v>
      </c>
      <c r="AB16" s="132" t="s">
        <v>43</v>
      </c>
      <c r="AC16" s="132" t="s">
        <v>43</v>
      </c>
      <c r="AD16" s="163">
        <v>-139.65600000000001</v>
      </c>
      <c r="AE16" s="132" t="s">
        <v>43</v>
      </c>
      <c r="AF16" s="132" t="s">
        <v>43</v>
      </c>
      <c r="AG16" s="134">
        <v>0.94186171200000002</v>
      </c>
      <c r="AH16" s="132" t="s">
        <v>43</v>
      </c>
      <c r="AI16" s="56"/>
      <c r="AJ16" s="133">
        <v>61341.68</v>
      </c>
      <c r="AK16" s="132" t="s">
        <v>43</v>
      </c>
      <c r="AL16" s="132" t="s">
        <v>43</v>
      </c>
      <c r="AM16" s="132">
        <v>-60.781500000000001</v>
      </c>
      <c r="AN16" s="81"/>
      <c r="AO16" s="78"/>
      <c r="AP16" s="129">
        <v>0.99400661199999996</v>
      </c>
      <c r="AQ16" s="78"/>
      <c r="AS16" s="46"/>
      <c r="AT16" s="46"/>
      <c r="AU16" s="46"/>
      <c r="AV16" s="46"/>
      <c r="AX16" s="46"/>
      <c r="AY16" s="46"/>
      <c r="AZ16" s="46"/>
      <c r="BA16" s="46"/>
    </row>
    <row r="17" spans="2:53">
      <c r="B17" s="83" t="s">
        <v>54</v>
      </c>
      <c r="C17" s="84" t="s">
        <v>55</v>
      </c>
      <c r="D17" s="85">
        <v>161.9794</v>
      </c>
      <c r="E17" s="85">
        <v>4.5990000000000002</v>
      </c>
      <c r="F17" s="85">
        <v>381.12799999999999</v>
      </c>
      <c r="G17" s="85">
        <v>36.792000000000002</v>
      </c>
      <c r="I17" s="86">
        <v>-4640.3</v>
      </c>
      <c r="J17" s="83"/>
      <c r="K17" s="83"/>
      <c r="L17" s="87">
        <v>-33.329000000000001</v>
      </c>
      <c r="M17" s="83"/>
      <c r="N17" s="83"/>
      <c r="O17" s="83">
        <v>0.94398099999999996</v>
      </c>
      <c r="P17" s="83"/>
      <c r="R17" s="86">
        <v>3112.82</v>
      </c>
      <c r="S17" s="83"/>
      <c r="T17" s="83"/>
      <c r="U17" s="87">
        <v>-20.6997</v>
      </c>
      <c r="V17" s="83"/>
      <c r="W17" s="83"/>
      <c r="X17" s="83">
        <v>0.983653</v>
      </c>
      <c r="Y17" s="83"/>
      <c r="AA17" s="86">
        <v>-79160.3</v>
      </c>
      <c r="AB17" s="89"/>
      <c r="AC17" s="89"/>
      <c r="AD17" s="87">
        <v>101.321</v>
      </c>
      <c r="AE17" s="89"/>
      <c r="AF17" s="84"/>
      <c r="AG17" s="123">
        <v>0.94392897283024702</v>
      </c>
      <c r="AH17" s="84"/>
      <c r="AJ17" s="90">
        <v>-71407.199999999997</v>
      </c>
      <c r="AK17" s="89"/>
      <c r="AL17" s="89"/>
      <c r="AM17" s="88">
        <v>-71.405600000000007</v>
      </c>
      <c r="AN17" s="89"/>
      <c r="AO17" s="84"/>
      <c r="AP17" s="123">
        <v>0.98390421344173795</v>
      </c>
      <c r="AQ17" s="84"/>
      <c r="AS17" s="83"/>
      <c r="AT17" s="83"/>
      <c r="AU17" s="83"/>
      <c r="AV17" s="83"/>
      <c r="AX17" s="83"/>
      <c r="AY17" s="83"/>
      <c r="AZ17" s="83"/>
      <c r="BA17" s="83"/>
    </row>
    <row r="18" spans="2:53">
      <c r="B18" s="83"/>
      <c r="C18" s="84" t="s">
        <v>56</v>
      </c>
      <c r="D18" s="85">
        <v>131.393</v>
      </c>
      <c r="E18" s="85">
        <v>5.0430000000000001</v>
      </c>
      <c r="F18" s="85">
        <v>309.16000000000003</v>
      </c>
      <c r="G18" s="85">
        <v>40.344000000000001</v>
      </c>
      <c r="I18" s="83"/>
      <c r="J18" s="83"/>
      <c r="K18" s="83"/>
      <c r="L18" s="88"/>
      <c r="M18" s="83"/>
      <c r="N18" s="83"/>
      <c r="O18" s="83"/>
      <c r="P18" s="83"/>
      <c r="R18" s="86"/>
      <c r="S18" s="83"/>
      <c r="T18" s="83"/>
      <c r="U18" s="88"/>
      <c r="V18" s="83"/>
      <c r="W18" s="83"/>
      <c r="X18" s="83"/>
      <c r="Y18" s="83"/>
      <c r="AA18" s="86"/>
      <c r="AB18" s="89"/>
      <c r="AC18" s="89"/>
      <c r="AD18" s="88"/>
      <c r="AE18" s="89"/>
      <c r="AF18" s="84"/>
      <c r="AG18" s="84"/>
      <c r="AH18" s="84"/>
      <c r="AJ18" s="86"/>
      <c r="AK18" s="89"/>
      <c r="AL18" s="89"/>
      <c r="AM18" s="88"/>
      <c r="AN18" s="89"/>
      <c r="AO18" s="84"/>
      <c r="AP18" s="84"/>
      <c r="AQ18" s="84"/>
      <c r="AS18" s="83"/>
      <c r="AT18" s="83"/>
      <c r="AU18" s="83"/>
      <c r="AV18" s="83"/>
      <c r="AX18" s="83"/>
      <c r="AY18" s="83"/>
      <c r="AZ18" s="83"/>
      <c r="BA18" s="83"/>
    </row>
    <row r="19" spans="2:53">
      <c r="L19" s="31"/>
      <c r="R19" s="28"/>
      <c r="U19" s="31"/>
      <c r="AB19" s="3"/>
      <c r="AC19" s="3"/>
      <c r="AE19" s="3"/>
      <c r="AF19" s="3"/>
      <c r="AG19" s="3"/>
      <c r="AH19" s="3"/>
      <c r="AK19" s="3"/>
      <c r="AL19" s="3"/>
      <c r="AN19" s="3"/>
      <c r="AO19" s="3"/>
      <c r="AP19" s="3"/>
      <c r="AQ19" s="3"/>
    </row>
    <row r="20" spans="2:53">
      <c r="B20" s="5"/>
      <c r="L20" s="31"/>
      <c r="U20" s="31"/>
      <c r="AB20" s="3"/>
      <c r="AC20" s="3"/>
      <c r="AE20" s="3"/>
      <c r="AF20" s="3"/>
      <c r="AG20" s="3"/>
      <c r="AH20" s="3"/>
      <c r="AK20" s="3"/>
      <c r="AL20" s="3"/>
      <c r="AN20" s="3"/>
      <c r="AO20" s="3"/>
      <c r="AP20" s="3"/>
      <c r="AQ20" s="3"/>
    </row>
    <row r="21" spans="2:53">
      <c r="L21" s="31"/>
      <c r="R21" s="28"/>
      <c r="U21" s="31"/>
      <c r="AB21" s="3"/>
      <c r="AC21" s="3"/>
      <c r="AE21" s="3"/>
      <c r="AF21" s="3"/>
      <c r="AG21" s="3"/>
      <c r="AH21" s="3"/>
      <c r="AK21" s="3"/>
      <c r="AL21" s="3"/>
      <c r="AN21" s="3"/>
      <c r="AO21" s="3"/>
      <c r="AP21" s="3"/>
      <c r="AQ21" s="3"/>
    </row>
    <row r="22" spans="2:53">
      <c r="B22" s="1" t="s">
        <v>57</v>
      </c>
      <c r="C22" s="1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L22" s="31"/>
      <c r="R22" s="28"/>
      <c r="U22" s="31"/>
      <c r="AB22" s="3"/>
      <c r="AC22" s="3"/>
      <c r="AE22" s="3"/>
      <c r="AF22" s="3"/>
      <c r="AG22" s="3"/>
      <c r="AH22" s="3"/>
      <c r="AK22" s="3"/>
      <c r="AL22" s="3"/>
      <c r="AN22" s="3"/>
      <c r="AO22" s="3"/>
      <c r="AP22" s="3"/>
      <c r="AQ22" s="3"/>
    </row>
    <row r="23" spans="2:53">
      <c r="B23" s="14" t="s">
        <v>58</v>
      </c>
      <c r="C23" s="14" t="s">
        <v>59</v>
      </c>
      <c r="D23" s="10">
        <v>428.4</v>
      </c>
      <c r="E23" s="10">
        <v>3.2100000000000004</v>
      </c>
      <c r="F23" s="10">
        <v>1008</v>
      </c>
      <c r="G23" s="10">
        <v>25.680000000000003</v>
      </c>
      <c r="I23" s="48">
        <v>20195.689999999999</v>
      </c>
      <c r="J23" s="14"/>
      <c r="K23" s="14"/>
      <c r="L23" s="47">
        <v>46.021000000000001</v>
      </c>
      <c r="M23" s="14"/>
      <c r="N23" s="14"/>
      <c r="O23" s="14">
        <v>0.93945400000000001</v>
      </c>
      <c r="P23" s="14"/>
      <c r="R23" s="48">
        <v>163598.57</v>
      </c>
      <c r="S23" s="14"/>
      <c r="T23" s="14"/>
      <c r="U23" s="47">
        <v>232.92930000000001</v>
      </c>
      <c r="V23" s="14"/>
      <c r="W23" s="14"/>
      <c r="X23" s="14">
        <v>1.0039899999999999</v>
      </c>
      <c r="Y23" s="14"/>
      <c r="AA23" s="48">
        <v>-21474.31</v>
      </c>
      <c r="AB23" s="15"/>
      <c r="AC23" s="15"/>
      <c r="AD23" s="47">
        <v>-375.84390000000002</v>
      </c>
      <c r="AE23" s="15"/>
      <c r="AF23" s="15"/>
      <c r="AG23" s="121">
        <v>0.93945000000000001</v>
      </c>
      <c r="AH23" s="15"/>
      <c r="AJ23" s="48">
        <v>121928.57</v>
      </c>
      <c r="AK23" s="15"/>
      <c r="AL23" s="15"/>
      <c r="AM23" s="47">
        <v>-171.64709999999999</v>
      </c>
      <c r="AN23" s="15"/>
      <c r="AO23" s="15"/>
      <c r="AP23" s="121">
        <v>1.004</v>
      </c>
      <c r="AQ23" s="15"/>
      <c r="AS23" s="14"/>
      <c r="AT23" s="14"/>
      <c r="AU23" s="14"/>
      <c r="AV23" s="14"/>
      <c r="AX23" s="14"/>
      <c r="AY23" s="14"/>
      <c r="AZ23" s="14"/>
      <c r="BA23" s="14"/>
    </row>
    <row r="24" spans="2:53">
      <c r="B24" s="14"/>
      <c r="C24" s="14" t="s">
        <v>60</v>
      </c>
      <c r="D24" s="10">
        <v>112.58249999999998</v>
      </c>
      <c r="E24" s="10">
        <v>3.7740000000000005</v>
      </c>
      <c r="F24" s="10">
        <v>264.89999999999998</v>
      </c>
      <c r="G24" s="10">
        <v>30.192000000000004</v>
      </c>
      <c r="I24" s="24">
        <v>-5374.8</v>
      </c>
      <c r="J24" s="14"/>
      <c r="K24" s="14"/>
      <c r="L24" s="47">
        <v>-39.240400000000001</v>
      </c>
      <c r="M24" s="14"/>
      <c r="N24" s="14"/>
      <c r="O24" s="14">
        <v>0.98755700000000002</v>
      </c>
      <c r="P24" s="14"/>
      <c r="R24" s="24">
        <v>-963.61599999999999</v>
      </c>
      <c r="S24" s="14"/>
      <c r="T24" s="14"/>
      <c r="U24" s="47">
        <v>-31.758600000000001</v>
      </c>
      <c r="V24" s="14"/>
      <c r="W24" s="14"/>
      <c r="X24" s="14">
        <v>0.98261299999999996</v>
      </c>
      <c r="Y24" s="14"/>
      <c r="AA24" s="48">
        <v>-5374.8</v>
      </c>
      <c r="AB24" s="15"/>
      <c r="AC24" s="15"/>
      <c r="AD24" s="47">
        <v>-28.207100000000001</v>
      </c>
      <c r="AE24" s="15"/>
      <c r="AF24" s="15"/>
      <c r="AG24" s="15">
        <v>0.944191</v>
      </c>
      <c r="AH24" s="15"/>
      <c r="AJ24" s="48">
        <v>-963.61599999999999</v>
      </c>
      <c r="AK24" s="15"/>
      <c r="AL24" s="15"/>
      <c r="AM24" s="47">
        <v>-3.4268000000000001</v>
      </c>
      <c r="AN24" s="15"/>
      <c r="AO24" s="15"/>
      <c r="AP24" s="121">
        <v>0.9829</v>
      </c>
      <c r="AQ24" s="15"/>
      <c r="AS24" s="14"/>
      <c r="AT24" s="14"/>
      <c r="AU24" s="14"/>
      <c r="AV24" s="14"/>
      <c r="AX24" s="14"/>
      <c r="AY24" s="14"/>
      <c r="AZ24" s="14"/>
      <c r="BA24" s="14"/>
    </row>
    <row r="25" spans="2:53">
      <c r="B25" s="16" t="s">
        <v>61</v>
      </c>
      <c r="C25" s="16" t="s">
        <v>62</v>
      </c>
      <c r="D25" s="11">
        <v>477.74249999999995</v>
      </c>
      <c r="E25" s="11">
        <v>4.8950000000000005</v>
      </c>
      <c r="F25" s="11">
        <v>1124.0999999999999</v>
      </c>
      <c r="G25" s="11">
        <v>39.160000000000004</v>
      </c>
      <c r="I25" s="50">
        <v>19618.259999999998</v>
      </c>
      <c r="J25" s="16"/>
      <c r="K25" s="16"/>
      <c r="L25" s="51">
        <v>37.324300000000001</v>
      </c>
      <c r="M25" s="16"/>
      <c r="N25" s="16"/>
      <c r="O25" s="16">
        <v>0.94062100000000004</v>
      </c>
      <c r="P25" s="16"/>
      <c r="R25" s="50">
        <v>140090.06</v>
      </c>
      <c r="S25" s="16"/>
      <c r="T25" s="16"/>
      <c r="U25" s="51">
        <v>174.288906</v>
      </c>
      <c r="V25" s="16"/>
      <c r="W25" s="16"/>
      <c r="X25" s="16">
        <v>0.99910699999999997</v>
      </c>
      <c r="Y25" s="16"/>
      <c r="AA25" s="50">
        <v>102498.26</v>
      </c>
      <c r="AB25" s="17"/>
      <c r="AC25" s="17"/>
      <c r="AD25" s="51">
        <v>-106.16240999999999</v>
      </c>
      <c r="AE25" s="17"/>
      <c r="AF25" s="17"/>
      <c r="AG25" s="17"/>
      <c r="AH25" s="17"/>
      <c r="AJ25" s="50">
        <v>222970.06</v>
      </c>
      <c r="AK25" s="17"/>
      <c r="AL25" s="17"/>
      <c r="AM25" s="51">
        <v>48.082140000000003</v>
      </c>
      <c r="AN25" s="17"/>
      <c r="AO25" s="17"/>
      <c r="AP25" s="17"/>
      <c r="AQ25" s="17"/>
      <c r="AS25" s="16"/>
      <c r="AT25" s="16"/>
      <c r="AU25" s="16"/>
      <c r="AV25" s="16"/>
      <c r="AX25" s="16"/>
      <c r="AY25" s="16"/>
      <c r="AZ25" s="16"/>
      <c r="BA25" s="16"/>
    </row>
    <row r="26" spans="2:53">
      <c r="B26" s="16"/>
      <c r="C26" s="17" t="s">
        <v>63</v>
      </c>
      <c r="D26" s="7">
        <v>502.98750000000001</v>
      </c>
      <c r="E26" s="7">
        <v>4.1079999999999997</v>
      </c>
      <c r="F26" s="7">
        <v>1183.5</v>
      </c>
      <c r="G26" s="7">
        <v>32.863999999999997</v>
      </c>
      <c r="I26" s="50">
        <v>28733.71</v>
      </c>
      <c r="J26" s="16"/>
      <c r="K26" s="16"/>
      <c r="L26" s="51">
        <v>60.081299999999999</v>
      </c>
      <c r="M26" s="16"/>
      <c r="N26" s="16"/>
      <c r="O26" s="16">
        <v>0.93977100000000002</v>
      </c>
      <c r="P26" s="16"/>
      <c r="R26" s="50">
        <v>189257.75</v>
      </c>
      <c r="S26" s="16"/>
      <c r="T26" s="16"/>
      <c r="U26" s="51">
        <v>238.0317</v>
      </c>
      <c r="V26" s="16"/>
      <c r="W26" s="16"/>
      <c r="X26" s="16">
        <v>1.002658</v>
      </c>
      <c r="Y26" s="16"/>
      <c r="AA26" s="50">
        <v>78903.710000000006</v>
      </c>
      <c r="AB26" s="52"/>
      <c r="AC26" s="52"/>
      <c r="AD26" s="51">
        <v>-169.75739999999999</v>
      </c>
      <c r="AE26" s="52"/>
      <c r="AF26" s="52"/>
      <c r="AG26" s="52"/>
      <c r="AH26" s="52"/>
      <c r="AI26" s="53"/>
      <c r="AJ26" s="50">
        <v>239427.75459999999</v>
      </c>
      <c r="AK26" s="52"/>
      <c r="AL26" s="52"/>
      <c r="AM26" s="51">
        <v>25.476500000000001</v>
      </c>
      <c r="AN26" s="17"/>
      <c r="AO26" s="17"/>
      <c r="AP26" s="17"/>
      <c r="AQ26" s="17"/>
      <c r="AS26" s="16"/>
      <c r="AT26" s="16"/>
      <c r="AU26" s="16"/>
      <c r="AV26" s="16"/>
      <c r="AX26" s="16"/>
      <c r="AY26" s="16"/>
      <c r="AZ26" s="16"/>
      <c r="BA26" s="16"/>
    </row>
    <row r="27" spans="2:53">
      <c r="B27" s="18" t="s">
        <v>64</v>
      </c>
      <c r="C27" s="19" t="s">
        <v>65</v>
      </c>
      <c r="D27" s="9">
        <v>259.52199999999999</v>
      </c>
      <c r="E27" s="9">
        <v>4.8719999999999999</v>
      </c>
      <c r="F27" s="9">
        <v>610.64</v>
      </c>
      <c r="G27" s="9">
        <v>38.975999999999999</v>
      </c>
      <c r="I27" s="27">
        <v>-1957.92</v>
      </c>
      <c r="J27" s="8">
        <v>-355.02918</v>
      </c>
      <c r="K27" s="8">
        <v>-86132.951000000001</v>
      </c>
      <c r="L27" s="36">
        <v>-20.188800000000001</v>
      </c>
      <c r="M27" s="187">
        <v>-0.90106830000000004</v>
      </c>
      <c r="N27" s="187">
        <v>-195.16336000000001</v>
      </c>
      <c r="O27" s="113">
        <v>0.94254621999999999</v>
      </c>
      <c r="P27" s="18"/>
      <c r="R27" s="110">
        <v>22527.22</v>
      </c>
      <c r="S27" s="8">
        <v>-564.72937999999999</v>
      </c>
      <c r="T27" s="8">
        <v>-61857.508999999998</v>
      </c>
      <c r="U27" s="37">
        <v>19.577500000000001</v>
      </c>
      <c r="V27" s="187">
        <v>-0.83812421999999998</v>
      </c>
      <c r="W27" s="18">
        <v>-155.33410000000001</v>
      </c>
      <c r="X27" s="18">
        <v>0.99095595999999997</v>
      </c>
      <c r="Y27" s="18"/>
      <c r="AA27" s="116">
        <v>-85777.921455077201</v>
      </c>
      <c r="AB27" s="19"/>
      <c r="AC27" s="19"/>
      <c r="AD27" s="117">
        <v>-181.10045306376799</v>
      </c>
      <c r="AE27" s="45"/>
      <c r="AF27" s="19"/>
      <c r="AG27" s="19">
        <v>0.94251300000000005</v>
      </c>
      <c r="AH27" s="19"/>
      <c r="AI27" s="3"/>
      <c r="AJ27" s="116">
        <v>-61292.780070847097</v>
      </c>
      <c r="AK27" s="19"/>
      <c r="AL27" s="19"/>
      <c r="AM27" s="117">
        <v>-124.04138690688301</v>
      </c>
      <c r="AN27" s="19"/>
      <c r="AO27" s="19"/>
      <c r="AP27" s="19">
        <v>0.99111300000000002</v>
      </c>
      <c r="AQ27" s="19"/>
      <c r="AS27" s="18"/>
      <c r="AT27" s="18"/>
      <c r="AU27" s="18"/>
      <c r="AV27" s="18"/>
      <c r="AX27" s="18"/>
      <c r="AY27" s="18"/>
      <c r="AZ27" s="18"/>
      <c r="BA27" s="18"/>
    </row>
    <row r="28" spans="2:53">
      <c r="B28" s="18"/>
      <c r="C28" s="18" t="s">
        <v>66</v>
      </c>
      <c r="D28" s="8">
        <v>550.03160000000003</v>
      </c>
      <c r="E28" s="8">
        <v>22.064</v>
      </c>
      <c r="F28" s="8">
        <v>1294.192</v>
      </c>
      <c r="G28" s="8">
        <v>176.512</v>
      </c>
      <c r="I28" s="110">
        <v>8698.16</v>
      </c>
      <c r="J28" s="18"/>
      <c r="K28" s="18"/>
      <c r="L28" s="37">
        <v>-4.6432099999999998</v>
      </c>
      <c r="M28" s="18"/>
      <c r="N28" s="18"/>
      <c r="O28" s="18">
        <v>0.93848900000000002</v>
      </c>
      <c r="P28" s="18"/>
      <c r="R28" s="110">
        <v>38676.879999999997</v>
      </c>
      <c r="S28" s="18"/>
      <c r="T28" s="18"/>
      <c r="U28" s="32">
        <v>11.981400000000001</v>
      </c>
      <c r="V28" s="18"/>
      <c r="W28" s="18"/>
      <c r="X28" s="120">
        <v>1.0075466</v>
      </c>
      <c r="Y28" s="18"/>
      <c r="AA28" s="116">
        <v>-233119.83771248299</v>
      </c>
      <c r="AB28" s="19"/>
      <c r="AC28" s="19"/>
      <c r="AD28" s="117">
        <v>-23.3489441696325</v>
      </c>
      <c r="AE28" s="19"/>
      <c r="AF28" s="19"/>
      <c r="AG28" s="19">
        <v>0.93849099999999996</v>
      </c>
      <c r="AH28" s="19"/>
      <c r="AI28" s="3"/>
      <c r="AJ28" s="118">
        <v>-203141.12356802801</v>
      </c>
      <c r="AK28" s="19"/>
      <c r="AL28" s="19"/>
      <c r="AM28" s="119">
        <v>10.565570081232799</v>
      </c>
      <c r="AN28" s="19"/>
      <c r="AO28" s="19"/>
      <c r="AP28" s="19">
        <v>1.0075369999999999</v>
      </c>
      <c r="AQ28" s="19"/>
      <c r="AS28" s="18"/>
      <c r="AT28" s="18"/>
      <c r="AU28" s="18"/>
      <c r="AV28" s="18"/>
      <c r="AX28" s="18"/>
      <c r="AY28" s="18"/>
      <c r="AZ28" s="18"/>
      <c r="BA28" s="18"/>
    </row>
    <row r="29" spans="2:53">
      <c r="B29" s="40" t="s">
        <v>67</v>
      </c>
      <c r="C29" s="40" t="s">
        <v>68</v>
      </c>
      <c r="D29" s="41">
        <v>314.35550000000001</v>
      </c>
      <c r="E29" s="41">
        <v>4.2480000000000002</v>
      </c>
      <c r="F29" s="41">
        <v>739.66</v>
      </c>
      <c r="G29" s="41">
        <v>33.984000000000002</v>
      </c>
      <c r="I29" s="42">
        <v>1217.7656138893201</v>
      </c>
      <c r="J29" s="41">
        <v>-448.59938710588602</v>
      </c>
      <c r="K29" s="40"/>
      <c r="L29" s="43">
        <v>-8.0531312001889894</v>
      </c>
      <c r="M29" s="169">
        <v>-0.95273673148827398</v>
      </c>
      <c r="N29" s="40"/>
      <c r="O29" s="108">
        <v>0.94161887956096502</v>
      </c>
      <c r="P29" s="40"/>
      <c r="R29" s="105">
        <v>50312.275467726802</v>
      </c>
      <c r="S29" s="41">
        <v>-657.75094337900498</v>
      </c>
      <c r="T29" s="40"/>
      <c r="U29" s="49">
        <v>69.037510645372606</v>
      </c>
      <c r="V29" s="169">
        <v>-0.83649337589953598</v>
      </c>
      <c r="W29" s="40"/>
      <c r="X29" s="108">
        <v>0.99498377999999998</v>
      </c>
      <c r="Y29" s="40"/>
      <c r="AA29" s="105">
        <v>-103462.234386111</v>
      </c>
      <c r="AB29" s="171">
        <v>-449.10326405867602</v>
      </c>
      <c r="AC29" s="44"/>
      <c r="AD29" s="49">
        <v>-265.31742631655499</v>
      </c>
      <c r="AE29" s="170">
        <v>-12.874905087690101</v>
      </c>
      <c r="AF29" s="44"/>
      <c r="AG29" s="128">
        <v>0.94159545770390296</v>
      </c>
      <c r="AH29" s="44"/>
      <c r="AJ29" s="42">
        <v>-54367.724532272499</v>
      </c>
      <c r="AK29" s="171">
        <v>-657.06341911767004</v>
      </c>
      <c r="AL29" s="44"/>
      <c r="AM29" s="43">
        <v>-170.943199520674</v>
      </c>
      <c r="AN29" s="170">
        <v>-30.041432085724399</v>
      </c>
      <c r="AO29" s="44"/>
      <c r="AP29" s="128">
        <v>0.99508794114398902</v>
      </c>
      <c r="AQ29" s="44"/>
      <c r="AS29" s="40"/>
      <c r="AT29" s="40"/>
      <c r="AU29" s="40"/>
      <c r="AV29" s="40"/>
      <c r="AX29" s="40"/>
      <c r="AY29" s="40"/>
      <c r="AZ29" s="40"/>
      <c r="BA29" s="40"/>
    </row>
    <row r="30" spans="2:53">
      <c r="B30" s="40"/>
      <c r="C30" s="40" t="s">
        <v>69</v>
      </c>
      <c r="D30" s="41">
        <v>396.09999999999997</v>
      </c>
      <c r="E30" s="41">
        <v>5.57</v>
      </c>
      <c r="F30" s="41">
        <v>932</v>
      </c>
      <c r="G30" s="41">
        <v>44.56</v>
      </c>
      <c r="I30" s="42">
        <v>4607.8522999813804</v>
      </c>
      <c r="J30" s="41">
        <v>-166.436835565461</v>
      </c>
      <c r="K30" s="40"/>
      <c r="L30" s="43">
        <v>-0.95457724423722401</v>
      </c>
      <c r="M30" s="169">
        <v>-0.313953454189287</v>
      </c>
      <c r="N30" s="40"/>
      <c r="O30" s="108">
        <v>0.98721800000000004</v>
      </c>
      <c r="P30" s="40"/>
      <c r="R30" s="166">
        <v>36366.996776181099</v>
      </c>
      <c r="S30" s="41">
        <v>-79.207689189852601</v>
      </c>
      <c r="T30" s="40"/>
      <c r="U30" s="43">
        <v>31.532742216804198</v>
      </c>
      <c r="V30" s="169">
        <v>-0.207696874402232</v>
      </c>
      <c r="W30" s="40"/>
      <c r="X30" s="108">
        <v>1.0149262800000001</v>
      </c>
      <c r="Y30" s="40"/>
      <c r="AA30" s="42">
        <v>232807.85229998099</v>
      </c>
      <c r="AB30" s="171">
        <v>-166.492796601111</v>
      </c>
      <c r="AC30" s="44"/>
      <c r="AD30" s="43">
        <v>72.0862131698171</v>
      </c>
      <c r="AE30" s="172">
        <v>-14.483711392684</v>
      </c>
      <c r="AF30" s="44"/>
      <c r="AG30" s="128">
        <v>0.98722677834553596</v>
      </c>
      <c r="AH30" s="44"/>
      <c r="AJ30" s="42">
        <v>264566.99677618098</v>
      </c>
      <c r="AK30" s="171">
        <v>-78.609776816712397</v>
      </c>
      <c r="AL30" s="44"/>
      <c r="AM30" s="43">
        <v>121.86200960838499</v>
      </c>
      <c r="AN30" s="170">
        <v>-31.6660404356657</v>
      </c>
      <c r="AO30" s="44"/>
      <c r="AP30" s="128">
        <v>1.01495785285036</v>
      </c>
      <c r="AQ30" s="44"/>
      <c r="AS30" s="40"/>
      <c r="AT30" s="40"/>
      <c r="AU30" s="40"/>
      <c r="AV30" s="40"/>
      <c r="AX30" s="40"/>
      <c r="AY30" s="40"/>
      <c r="AZ30" s="40"/>
      <c r="BA30" s="40"/>
    </row>
    <row r="31" spans="2:53">
      <c r="B31" s="46" t="s">
        <v>70</v>
      </c>
      <c r="C31" s="46" t="s">
        <v>71</v>
      </c>
      <c r="D31" s="80">
        <v>496.52749999999997</v>
      </c>
      <c r="E31" s="80">
        <v>10.3</v>
      </c>
      <c r="F31" s="80">
        <v>1168.3</v>
      </c>
      <c r="G31" s="80">
        <v>82.4</v>
      </c>
      <c r="I31" s="124">
        <v>7265.9</v>
      </c>
      <c r="J31" s="46"/>
      <c r="K31" s="46"/>
      <c r="L31" s="125">
        <v>-0.72809599999999997</v>
      </c>
      <c r="M31" s="46"/>
      <c r="N31" s="46"/>
      <c r="O31" s="46">
        <v>0.94203300000000001</v>
      </c>
      <c r="P31" s="46"/>
      <c r="R31" s="93">
        <v>32485.7</v>
      </c>
      <c r="S31" s="46"/>
      <c r="T31" s="46"/>
      <c r="U31" s="126">
        <v>14.058199999999999</v>
      </c>
      <c r="V31" s="46"/>
      <c r="W31" s="46"/>
      <c r="X31" s="111">
        <v>0.99324000000000001</v>
      </c>
      <c r="Y31" s="46"/>
      <c r="AA31" s="133">
        <v>38175.902721294202</v>
      </c>
      <c r="AB31" s="78"/>
      <c r="AC31" s="78"/>
      <c r="AD31" s="94">
        <v>92.521612341094198</v>
      </c>
      <c r="AE31" s="46"/>
      <c r="AF31" s="78"/>
      <c r="AG31" s="111">
        <v>0.94200523254278001</v>
      </c>
      <c r="AH31" s="78"/>
      <c r="AJ31" s="115">
        <v>63395.738937793001</v>
      </c>
      <c r="AK31" s="78"/>
      <c r="AL31" s="78"/>
      <c r="AM31" s="94">
        <v>107.307224624773</v>
      </c>
      <c r="AN31" s="78"/>
      <c r="AO31" s="78"/>
      <c r="AP31" s="111">
        <v>0.99336583278194202</v>
      </c>
      <c r="AQ31" s="78"/>
      <c r="AS31" s="46"/>
      <c r="AT31" s="46"/>
      <c r="AU31" s="46"/>
      <c r="AV31" s="46"/>
      <c r="AX31" s="46"/>
      <c r="AY31" s="46"/>
      <c r="AZ31" s="46"/>
      <c r="BA31" s="46"/>
    </row>
    <row r="32" spans="2:53">
      <c r="B32" s="46"/>
      <c r="C32" s="46" t="s">
        <v>72</v>
      </c>
      <c r="D32" s="80">
        <v>28.211499999999997</v>
      </c>
      <c r="E32" s="80">
        <v>1.3130000000000002</v>
      </c>
      <c r="F32" s="80">
        <v>66.38</v>
      </c>
      <c r="G32" s="80">
        <v>10.504000000000001</v>
      </c>
      <c r="I32" s="91"/>
      <c r="J32" s="46"/>
      <c r="K32" s="46"/>
      <c r="L32" s="92"/>
      <c r="M32" s="91"/>
      <c r="N32" s="46"/>
      <c r="O32" s="46"/>
      <c r="P32" s="92"/>
      <c r="R32" s="91"/>
      <c r="S32" s="46"/>
      <c r="T32" s="46"/>
      <c r="U32" s="92"/>
      <c r="V32" s="91"/>
      <c r="W32" s="46"/>
      <c r="X32" s="46"/>
      <c r="Y32" s="92"/>
      <c r="AA32" s="93"/>
      <c r="AB32" s="78"/>
      <c r="AC32" s="78"/>
      <c r="AD32" s="94"/>
      <c r="AE32" s="78"/>
      <c r="AF32" s="78"/>
      <c r="AG32" s="78"/>
      <c r="AH32" s="78"/>
      <c r="AJ32" s="93"/>
      <c r="AK32" s="78"/>
      <c r="AL32" s="78"/>
      <c r="AM32" s="94"/>
      <c r="AN32" s="78"/>
      <c r="AO32" s="78"/>
      <c r="AP32" s="78"/>
      <c r="AQ32" s="78"/>
      <c r="AS32" s="46"/>
      <c r="AT32" s="46"/>
      <c r="AU32" s="46"/>
      <c r="AV32" s="46"/>
      <c r="AX32" s="46"/>
      <c r="AY32" s="46"/>
      <c r="AZ32" s="46"/>
      <c r="BA32" s="46"/>
    </row>
    <row r="33" spans="2:53">
      <c r="B33" s="83" t="s">
        <v>73</v>
      </c>
      <c r="C33" s="84" t="s">
        <v>74</v>
      </c>
      <c r="D33" s="85">
        <v>153.1275</v>
      </c>
      <c r="E33" s="85">
        <v>6.48</v>
      </c>
      <c r="F33" s="85">
        <v>360.3</v>
      </c>
      <c r="G33" s="85">
        <v>51.84</v>
      </c>
      <c r="I33" s="106">
        <v>-4408.5342180385796</v>
      </c>
      <c r="J33" s="83"/>
      <c r="K33" s="83"/>
      <c r="L33" s="107">
        <v>-35.839677681465602</v>
      </c>
      <c r="M33" s="83"/>
      <c r="N33" s="83"/>
      <c r="O33" s="112">
        <v>0.93465038862210303</v>
      </c>
      <c r="P33" s="83"/>
      <c r="R33" s="106">
        <v>1855.9703998397999</v>
      </c>
      <c r="S33" s="83"/>
      <c r="T33" s="83"/>
      <c r="U33" s="107">
        <v>-27.170600611488201</v>
      </c>
      <c r="V33" s="83"/>
      <c r="W33" s="83"/>
      <c r="X33" s="112">
        <v>1.0190733265683301</v>
      </c>
      <c r="Y33" s="83"/>
      <c r="AA33" s="106">
        <v>85841.465781961393</v>
      </c>
      <c r="AB33" s="84"/>
      <c r="AC33" s="84"/>
      <c r="AD33" s="88">
        <v>-7.9603548786741101</v>
      </c>
      <c r="AE33" s="84"/>
      <c r="AF33" s="84"/>
      <c r="AG33" s="123">
        <v>0.934663856647721</v>
      </c>
      <c r="AH33" s="84"/>
      <c r="AJ33" s="106">
        <v>92105.970399839804</v>
      </c>
      <c r="AK33" s="84"/>
      <c r="AL33" s="84"/>
      <c r="AM33" s="88">
        <v>17.9971991688308</v>
      </c>
      <c r="AN33" s="84"/>
      <c r="AO33" s="84"/>
      <c r="AP33" s="123">
        <v>1.0190393302434</v>
      </c>
      <c r="AQ33" s="84"/>
      <c r="AS33" s="83"/>
      <c r="AT33" s="83"/>
      <c r="AU33" s="83"/>
      <c r="AV33" s="83"/>
      <c r="AX33" s="83"/>
      <c r="AY33" s="83"/>
      <c r="AZ33" s="83"/>
      <c r="BA33" s="83"/>
    </row>
    <row r="34" spans="2:53">
      <c r="B34" s="83"/>
      <c r="C34" s="83" t="s">
        <v>75</v>
      </c>
      <c r="D34" s="95">
        <v>344.80249999999995</v>
      </c>
      <c r="E34" s="95">
        <v>11.280000000000001</v>
      </c>
      <c r="F34" s="95">
        <v>811.3</v>
      </c>
      <c r="G34" s="95">
        <v>90.240000000000009</v>
      </c>
      <c r="I34" s="86"/>
      <c r="J34" s="83"/>
      <c r="K34" s="83"/>
      <c r="L34" s="88"/>
      <c r="M34" s="83"/>
      <c r="N34" s="83"/>
      <c r="O34" s="83"/>
      <c r="P34" s="83"/>
      <c r="R34" s="86"/>
      <c r="S34" s="83"/>
      <c r="T34" s="83"/>
      <c r="U34" s="88"/>
      <c r="V34" s="83"/>
      <c r="W34" s="83"/>
      <c r="X34" s="83"/>
      <c r="Y34" s="83"/>
      <c r="AA34" s="86"/>
      <c r="AB34" s="84"/>
      <c r="AC34" s="84"/>
      <c r="AD34" s="88"/>
      <c r="AE34" s="84"/>
      <c r="AF34" s="84"/>
      <c r="AG34" s="84"/>
      <c r="AH34" s="84"/>
      <c r="AJ34" s="86"/>
      <c r="AK34" s="84"/>
      <c r="AL34" s="84"/>
      <c r="AM34" s="88"/>
      <c r="AN34" s="84"/>
      <c r="AO34" s="84"/>
      <c r="AP34" s="84"/>
      <c r="AQ34" s="84"/>
      <c r="AS34" s="83"/>
      <c r="AT34" s="83"/>
      <c r="AU34" s="83"/>
      <c r="AV34" s="83"/>
      <c r="AX34" s="83"/>
      <c r="AY34" s="83"/>
      <c r="AZ34" s="83"/>
      <c r="BA34" s="83"/>
    </row>
    <row r="35" spans="2:53">
      <c r="B35" s="96" t="s">
        <v>76</v>
      </c>
      <c r="C35" s="97" t="s">
        <v>77</v>
      </c>
      <c r="D35" s="98">
        <v>431.46000000000004</v>
      </c>
      <c r="E35" s="98">
        <v>3.0250000000000004</v>
      </c>
      <c r="F35" s="98">
        <v>1015.2</v>
      </c>
      <c r="G35" s="98">
        <v>24.200000000000003</v>
      </c>
      <c r="I35" s="101">
        <v>22469.48</v>
      </c>
      <c r="J35" s="96"/>
      <c r="K35" s="96"/>
      <c r="L35" s="99">
        <v>52.473199999999999</v>
      </c>
      <c r="M35" s="96"/>
      <c r="N35" s="96"/>
      <c r="O35" s="96">
        <v>0.93908400000000003</v>
      </c>
      <c r="P35" s="96"/>
      <c r="R35" s="101">
        <v>182422.08</v>
      </c>
      <c r="S35" s="96"/>
      <c r="T35" s="96"/>
      <c r="U35" s="102">
        <v>261.2056</v>
      </c>
      <c r="V35" s="96"/>
      <c r="W35" s="96"/>
      <c r="X35" s="96">
        <v>1.004977</v>
      </c>
      <c r="Y35" s="96"/>
      <c r="AA35" s="100">
        <v>-144470.51822299999</v>
      </c>
      <c r="AB35" s="97"/>
      <c r="AC35" s="97"/>
      <c r="AD35" s="135">
        <v>-498.00720000000001</v>
      </c>
      <c r="AE35" s="97"/>
      <c r="AF35" s="97"/>
      <c r="AG35" s="114">
        <v>0.93908211719771195</v>
      </c>
      <c r="AH35" s="97"/>
      <c r="AJ35" s="101">
        <v>15482.0815707402</v>
      </c>
      <c r="AK35" s="97"/>
      <c r="AL35" s="97"/>
      <c r="AM35" s="102">
        <v>-272.00005499999997</v>
      </c>
      <c r="AN35" s="97"/>
      <c r="AO35" s="97"/>
      <c r="AP35" s="114">
        <v>1.00498420321174</v>
      </c>
      <c r="AQ35" s="97"/>
      <c r="AS35" s="96"/>
      <c r="AT35" s="96"/>
      <c r="AU35" s="96"/>
      <c r="AV35" s="96"/>
      <c r="AX35" s="96"/>
      <c r="AY35" s="96"/>
      <c r="AZ35" s="96"/>
      <c r="BA35" s="96"/>
    </row>
    <row r="36" spans="2:53">
      <c r="B36" s="96"/>
      <c r="C36" s="97" t="s">
        <v>78</v>
      </c>
      <c r="D36" s="98">
        <v>317.50049999999999</v>
      </c>
      <c r="E36" s="98">
        <v>8.962909999999999</v>
      </c>
      <c r="F36" s="98">
        <v>747.06</v>
      </c>
      <c r="G36" s="98">
        <v>71.703279999999992</v>
      </c>
      <c r="I36" s="100"/>
      <c r="J36" s="96"/>
      <c r="K36" s="96"/>
      <c r="L36" s="99"/>
      <c r="M36" s="96"/>
      <c r="N36" s="96"/>
      <c r="O36" s="136">
        <v>0.94263081000000004</v>
      </c>
      <c r="P36" s="96"/>
      <c r="R36" s="100"/>
      <c r="S36" s="96"/>
      <c r="T36" s="96"/>
      <c r="U36" s="99"/>
      <c r="V36" s="96"/>
      <c r="W36" s="96"/>
      <c r="X36" s="136">
        <v>0.99053574</v>
      </c>
      <c r="Y36" s="96"/>
      <c r="AA36" s="206">
        <v>-19966.1745627161</v>
      </c>
      <c r="AB36" s="97"/>
      <c r="AC36" s="97"/>
      <c r="AD36" s="99"/>
      <c r="AE36" s="97"/>
      <c r="AF36" s="97"/>
      <c r="AG36" s="97"/>
      <c r="AH36" s="97"/>
      <c r="AJ36" s="100"/>
      <c r="AK36" s="97"/>
      <c r="AL36" s="97"/>
      <c r="AM36" s="99"/>
      <c r="AN36" s="97"/>
      <c r="AO36" s="97"/>
      <c r="AP36" s="97"/>
      <c r="AQ36" s="97"/>
      <c r="AS36" s="96"/>
      <c r="AT36" s="96"/>
      <c r="AU36" s="96"/>
      <c r="AV36" s="96"/>
      <c r="AX36" s="96"/>
      <c r="AY36" s="96"/>
      <c r="AZ36" s="96"/>
      <c r="BA36" s="96"/>
    </row>
    <row r="37" spans="2:53">
      <c r="B37" s="12" t="s">
        <v>79</v>
      </c>
      <c r="C37" s="20" t="s">
        <v>80</v>
      </c>
      <c r="D37" s="13">
        <v>354.57749999999999</v>
      </c>
      <c r="E37" s="13">
        <v>7.71</v>
      </c>
      <c r="F37" s="13">
        <v>834.3</v>
      </c>
      <c r="G37" s="13">
        <v>61.68</v>
      </c>
      <c r="I37" s="25">
        <v>1942.47</v>
      </c>
      <c r="J37" s="12"/>
      <c r="K37" s="12"/>
      <c r="L37" s="164">
        <v>-11.0168</v>
      </c>
      <c r="M37" s="12"/>
      <c r="N37" s="12"/>
      <c r="O37" s="12">
        <v>0.94303599999999999</v>
      </c>
      <c r="P37" s="12"/>
      <c r="R37" s="165">
        <v>19385.688999999998</v>
      </c>
      <c r="S37" s="12"/>
      <c r="T37" s="12"/>
      <c r="U37" s="33">
        <v>2.6640000000000001</v>
      </c>
      <c r="V37" s="12"/>
      <c r="W37" s="12"/>
      <c r="X37" s="12">
        <v>0.98849195314120997</v>
      </c>
      <c r="Y37" s="12"/>
      <c r="AA37" s="25">
        <v>1942.47</v>
      </c>
      <c r="AB37" s="20"/>
      <c r="AC37" s="20"/>
      <c r="AD37" s="30">
        <v>5.9647100000000002</v>
      </c>
      <c r="AE37" s="20"/>
      <c r="AF37" s="20"/>
      <c r="AG37" s="20"/>
      <c r="AH37" s="20"/>
      <c r="AJ37" s="58">
        <v>19385.7</v>
      </c>
      <c r="AK37" s="20"/>
      <c r="AL37" s="20"/>
      <c r="AM37" s="30">
        <v>36.9343</v>
      </c>
      <c r="AN37" s="20"/>
      <c r="AO37" s="20"/>
      <c r="AP37" s="20"/>
      <c r="AQ37" s="20"/>
      <c r="AS37" s="12"/>
      <c r="AT37" s="12"/>
      <c r="AU37" s="12"/>
      <c r="AV37" s="12"/>
      <c r="AX37" s="12"/>
      <c r="AY37" s="12"/>
      <c r="AZ37" s="12"/>
      <c r="BA37" s="12"/>
    </row>
    <row r="38" spans="2:53">
      <c r="B38" s="12"/>
      <c r="C38" s="20" t="s">
        <v>81</v>
      </c>
      <c r="D38" s="13">
        <v>107.27</v>
      </c>
      <c r="E38" s="13">
        <v>3.4000000000000004</v>
      </c>
      <c r="F38" s="13">
        <v>252.4</v>
      </c>
      <c r="G38" s="13">
        <v>27.200000000000003</v>
      </c>
      <c r="I38" s="25"/>
      <c r="J38" s="12"/>
      <c r="K38" s="12"/>
      <c r="L38" s="30"/>
      <c r="M38" s="12"/>
      <c r="N38" s="12"/>
      <c r="O38" s="12"/>
      <c r="P38" s="12"/>
      <c r="R38" s="25"/>
      <c r="S38" s="12"/>
      <c r="T38" s="12"/>
      <c r="U38" s="30"/>
      <c r="V38" s="12"/>
      <c r="W38" s="12"/>
      <c r="X38" s="12"/>
      <c r="Y38" s="12"/>
      <c r="AA38" s="25"/>
      <c r="AB38" s="20"/>
      <c r="AC38" s="20"/>
      <c r="AD38" s="30"/>
      <c r="AE38" s="20"/>
      <c r="AF38" s="20"/>
      <c r="AG38" s="20"/>
      <c r="AH38" s="20"/>
      <c r="AJ38" s="25"/>
      <c r="AK38" s="20"/>
      <c r="AL38" s="20"/>
      <c r="AM38" s="30"/>
      <c r="AN38" s="20"/>
      <c r="AO38" s="20"/>
      <c r="AP38" s="20"/>
      <c r="AQ38" s="20"/>
      <c r="AS38" s="12"/>
      <c r="AT38" s="12"/>
      <c r="AU38" s="12"/>
      <c r="AV38" s="12"/>
      <c r="AX38" s="12"/>
      <c r="AY38" s="12"/>
      <c r="AZ38" s="12"/>
      <c r="BA38" s="12"/>
    </row>
    <row r="40" spans="2:53">
      <c r="AC40" s="28"/>
    </row>
    <row r="41" spans="2:53">
      <c r="D41" s="4"/>
      <c r="E41" s="4"/>
      <c r="F41" s="190"/>
      <c r="G41" s="4"/>
      <c r="AA41" s="2"/>
      <c r="AB41" s="2"/>
      <c r="AC41" s="2"/>
      <c r="AD41" s="2"/>
      <c r="AE41" s="2"/>
      <c r="AF41" s="2"/>
      <c r="AG41" s="2"/>
      <c r="AH41" s="2"/>
      <c r="AJ41" s="2"/>
      <c r="AK41" s="2"/>
      <c r="AL41" s="2"/>
      <c r="AM41" s="2"/>
      <c r="AN41" s="2"/>
      <c r="AO41" s="2"/>
      <c r="AP41" s="2"/>
      <c r="AQ41" s="2"/>
    </row>
    <row r="42" spans="2:53">
      <c r="B42" s="35" t="s">
        <v>82</v>
      </c>
      <c r="D42" s="4"/>
      <c r="E42" s="4"/>
      <c r="F42" s="4"/>
      <c r="G42" s="4"/>
    </row>
    <row r="43" spans="2:53">
      <c r="B43" s="14" t="s">
        <v>37</v>
      </c>
      <c r="C43" s="15" t="s">
        <v>38</v>
      </c>
      <c r="D43" s="6">
        <v>435.625</v>
      </c>
      <c r="E43" s="6">
        <v>8.0840000000000014</v>
      </c>
      <c r="F43" s="6">
        <v>1025</v>
      </c>
      <c r="G43" s="6">
        <v>64.672000000000011</v>
      </c>
      <c r="I43" s="137">
        <v>6754.9412659999998</v>
      </c>
      <c r="J43" s="6">
        <v>-816.95182320000004</v>
      </c>
      <c r="K43" s="6">
        <v>-195002.01060000001</v>
      </c>
      <c r="L43" s="138">
        <v>1.1321847</v>
      </c>
      <c r="M43" s="168">
        <v>-1.3490068289999999</v>
      </c>
      <c r="N43" s="168">
        <v>-129.7489368</v>
      </c>
      <c r="O43" s="130">
        <v>0.93495512599999997</v>
      </c>
      <c r="P43" s="121">
        <v>0.93865605900000004</v>
      </c>
      <c r="Q43" s="3"/>
      <c r="R43" s="137">
        <v>50746.8534</v>
      </c>
      <c r="S43" s="6">
        <v>-585.19816879999996</v>
      </c>
      <c r="T43" s="6">
        <v>-150778.34479999999</v>
      </c>
      <c r="U43" s="138">
        <v>45.504530500000001</v>
      </c>
      <c r="V43" s="167">
        <v>-0.71768515499999996</v>
      </c>
      <c r="W43" s="167">
        <v>-84.745269350000001</v>
      </c>
      <c r="X43" s="130">
        <v>1.01837526</v>
      </c>
      <c r="Y43" s="109">
        <v>1.0178088869999999</v>
      </c>
      <c r="AA43" s="196">
        <v>-194185.058733824</v>
      </c>
      <c r="AB43" s="10">
        <v>-816.58492440294299</v>
      </c>
      <c r="AC43" s="10">
        <v>-195001.643658227</v>
      </c>
      <c r="AD43" s="197">
        <v>-111.028725982699</v>
      </c>
      <c r="AE43" s="167">
        <v>-18.610701207155898</v>
      </c>
      <c r="AF43" s="167">
        <v>-129.63942718985501</v>
      </c>
      <c r="AG43" s="109">
        <v>0.93496866243488796</v>
      </c>
      <c r="AH43" s="109">
        <v>0.938667956557799</v>
      </c>
      <c r="AJ43" s="196">
        <v>-150193.14663034899</v>
      </c>
      <c r="AK43" s="10">
        <v>-585.95958651665205</v>
      </c>
      <c r="AL43" s="10">
        <v>-150779.10621686501</v>
      </c>
      <c r="AM43" s="197">
        <v>-49.364045483673102</v>
      </c>
      <c r="AN43" s="167">
        <v>-35.273604644904601</v>
      </c>
      <c r="AO43" s="167">
        <v>-84.637650128577704</v>
      </c>
      <c r="AP43" s="109">
        <v>1.01834019850449</v>
      </c>
      <c r="AQ43" s="109">
        <v>1.01777187510968</v>
      </c>
      <c r="AS43" s="28"/>
      <c r="AT43" s="31"/>
      <c r="AU43" s="28"/>
      <c r="AV43" s="31"/>
      <c r="AX43" s="28"/>
      <c r="AY43" s="31"/>
      <c r="AZ43" s="28"/>
      <c r="BA43" s="31"/>
    </row>
    <row r="44" spans="2:53">
      <c r="B44" s="14"/>
      <c r="C44" s="15" t="s">
        <v>39</v>
      </c>
      <c r="D44" s="6">
        <v>366.64750000000004</v>
      </c>
      <c r="E44" s="6">
        <v>9.9760000000000009</v>
      </c>
      <c r="F44" s="6">
        <v>862.7</v>
      </c>
      <c r="G44" s="6">
        <v>79.808000000000007</v>
      </c>
      <c r="I44" s="137">
        <v>5779.8198259999999</v>
      </c>
      <c r="J44" s="6">
        <v>-796.69621429999995</v>
      </c>
      <c r="K44" s="6">
        <v>14062.123610000001</v>
      </c>
      <c r="L44" s="138">
        <v>-1.7018709599999999</v>
      </c>
      <c r="M44" s="168">
        <v>-1.6124659619999999</v>
      </c>
      <c r="N44" s="168">
        <v>-300.91956920000001</v>
      </c>
      <c r="O44" s="130">
        <v>0.93056267299999995</v>
      </c>
      <c r="P44" s="121">
        <v>0.934812533</v>
      </c>
      <c r="Q44" s="3"/>
      <c r="R44" s="137">
        <v>57306.557699999998</v>
      </c>
      <c r="S44" s="6">
        <v>-280.33752199999998</v>
      </c>
      <c r="T44" s="6">
        <v>66105.220180000004</v>
      </c>
      <c r="U44" s="138">
        <v>68.278486299999997</v>
      </c>
      <c r="V44" s="167">
        <v>-0.55068144200000002</v>
      </c>
      <c r="W44" s="167">
        <v>-229.87742750000001</v>
      </c>
      <c r="X44" s="130">
        <v>1.0274980300000001</v>
      </c>
      <c r="Y44" s="109">
        <v>1.0275222509999999</v>
      </c>
      <c r="AA44" s="196">
        <v>14858.819826228801</v>
      </c>
      <c r="AB44" s="10">
        <v>-796.85220443875596</v>
      </c>
      <c r="AC44" s="10">
        <v>14061.96762179</v>
      </c>
      <c r="AD44" s="197">
        <v>-280.18005541474099</v>
      </c>
      <c r="AE44" s="167">
        <v>-20.631196674666299</v>
      </c>
      <c r="AF44" s="167">
        <v>-300.81125208940699</v>
      </c>
      <c r="AG44" s="109">
        <v>0.93055775924185202</v>
      </c>
      <c r="AH44" s="109">
        <v>0.93480825153895497</v>
      </c>
      <c r="AJ44" s="196">
        <v>66385.557706431602</v>
      </c>
      <c r="AK44" s="10">
        <v>-280.09196080264599</v>
      </c>
      <c r="AL44" s="10">
        <v>66105.465745629001</v>
      </c>
      <c r="AM44" s="197">
        <v>-192.91434580313299</v>
      </c>
      <c r="AN44" s="167">
        <v>-36.8548810612265</v>
      </c>
      <c r="AO44" s="167">
        <v>-229.76922686435901</v>
      </c>
      <c r="AP44" s="109">
        <v>1.0275062340760599</v>
      </c>
      <c r="AQ44" s="109">
        <v>1.0275310535566999</v>
      </c>
      <c r="AS44" s="28"/>
      <c r="AT44" s="31"/>
      <c r="AU44" s="28"/>
      <c r="AV44" s="31"/>
      <c r="AX44" s="28"/>
      <c r="AY44" s="31"/>
      <c r="AZ44" s="28"/>
      <c r="BA44" s="31"/>
    </row>
    <row r="45" spans="2:53">
      <c r="B45" s="16" t="s">
        <v>41</v>
      </c>
      <c r="C45" s="17" t="s">
        <v>42</v>
      </c>
      <c r="D45" s="7">
        <v>436.9</v>
      </c>
      <c r="E45" s="7">
        <v>6.1370000000000005</v>
      </c>
      <c r="F45" s="7">
        <v>1028</v>
      </c>
      <c r="G45" s="7">
        <v>49.096000000000004</v>
      </c>
      <c r="I45" s="139">
        <v>10596.610280000001</v>
      </c>
      <c r="J45" s="7">
        <v>-856.75328709999997</v>
      </c>
      <c r="K45" s="7">
        <v>-225210.14300000001</v>
      </c>
      <c r="L45" s="140">
        <v>13.823530399999999</v>
      </c>
      <c r="M45" s="174">
        <v>-1.424526132</v>
      </c>
      <c r="N45" s="174">
        <v>-212.65549849999999</v>
      </c>
      <c r="O45" s="141">
        <v>0.93365380399999998</v>
      </c>
      <c r="P45" s="208">
        <v>0.93751317300000003</v>
      </c>
      <c r="Q45" s="3"/>
      <c r="R45" s="139">
        <v>81421.317599999995</v>
      </c>
      <c r="S45" s="7">
        <v>-518.31159219999995</v>
      </c>
      <c r="T45" s="7">
        <v>-154046.99400000001</v>
      </c>
      <c r="U45" s="140">
        <v>95.568087399999996</v>
      </c>
      <c r="V45" s="182">
        <v>-0.677025985</v>
      </c>
      <c r="W45" s="182">
        <v>-130.16344140000001</v>
      </c>
      <c r="X45" s="141">
        <v>1.02139552</v>
      </c>
      <c r="Y45" s="191">
        <v>1.0210056240000001</v>
      </c>
      <c r="AA45" s="54">
        <v>-224353.38971690001</v>
      </c>
      <c r="AB45" s="11">
        <v>-856.42747210783102</v>
      </c>
      <c r="AC45" s="11">
        <v>-225209.817189008</v>
      </c>
      <c r="AD45" s="199">
        <v>-196.142519444095</v>
      </c>
      <c r="AE45" s="182">
        <v>-16.403463609688501</v>
      </c>
      <c r="AF45" s="182">
        <v>-212.545983053784</v>
      </c>
      <c r="AG45" s="191">
        <v>0.93366591488012896</v>
      </c>
      <c r="AH45" s="191">
        <v>0.93752378697724803</v>
      </c>
      <c r="AJ45" s="207">
        <v>-153528.68241989199</v>
      </c>
      <c r="AK45" s="11">
        <v>-519.01931586057196</v>
      </c>
      <c r="AL45" s="11">
        <v>-154047.70173575199</v>
      </c>
      <c r="AM45" s="199">
        <v>-97.112871389395394</v>
      </c>
      <c r="AN45" s="182">
        <v>-32.942868094414202</v>
      </c>
      <c r="AO45" s="182">
        <v>-130.05573948380999</v>
      </c>
      <c r="AP45" s="191">
        <v>1.02136767410024</v>
      </c>
      <c r="AQ45" s="191">
        <v>1.02097605763749</v>
      </c>
      <c r="AS45" s="28"/>
      <c r="AT45" s="31"/>
      <c r="AU45" s="28"/>
      <c r="AV45" s="31"/>
      <c r="AX45" s="28"/>
      <c r="AY45" s="31"/>
      <c r="AZ45" s="28"/>
      <c r="BA45" s="31"/>
    </row>
    <row r="46" spans="2:53">
      <c r="B46" s="16"/>
      <c r="C46" s="17" t="s">
        <v>44</v>
      </c>
      <c r="D46" s="7">
        <v>357</v>
      </c>
      <c r="E46" s="7">
        <v>6.5900000000000007</v>
      </c>
      <c r="F46" s="7">
        <v>840</v>
      </c>
      <c r="G46" s="7">
        <v>52.720000000000006</v>
      </c>
      <c r="I46" s="139">
        <v>2142.9801430000002</v>
      </c>
      <c r="J46" s="7">
        <v>-515.30659409999998</v>
      </c>
      <c r="K46" s="7">
        <v>-106972.3265</v>
      </c>
      <c r="L46" s="140">
        <v>-9.1223883200000007</v>
      </c>
      <c r="M46" s="174">
        <v>-0.967374917</v>
      </c>
      <c r="N46" s="174">
        <v>-30.21386184</v>
      </c>
      <c r="O46" s="141">
        <v>0.94138656300000001</v>
      </c>
      <c r="P46" s="208">
        <v>0.94434836099999997</v>
      </c>
      <c r="Q46" s="3"/>
      <c r="R46" s="139">
        <v>25256.612000000001</v>
      </c>
      <c r="S46" s="7">
        <v>-738.07407460000002</v>
      </c>
      <c r="T46" s="7">
        <v>-84081.462079999998</v>
      </c>
      <c r="U46" s="140">
        <v>13.3056448</v>
      </c>
      <c r="V46" s="182">
        <v>-0.835501995</v>
      </c>
      <c r="W46" s="182">
        <v>-7.6539558469999998</v>
      </c>
      <c r="X46" s="141">
        <v>0.99612248000000003</v>
      </c>
      <c r="Y46" s="191">
        <v>0.99482249300000003</v>
      </c>
      <c r="AA46" s="54">
        <v>-106457.019857362</v>
      </c>
      <c r="AB46" s="11">
        <v>-515.81664617970205</v>
      </c>
      <c r="AC46" s="11">
        <v>-106972.836503542</v>
      </c>
      <c r="AD46" s="199">
        <v>-13.569996386268601</v>
      </c>
      <c r="AE46" s="182">
        <v>-16.536293269022899</v>
      </c>
      <c r="AF46" s="182">
        <v>-30.1062896552917</v>
      </c>
      <c r="AG46" s="191">
        <v>0.94136581358057703</v>
      </c>
      <c r="AH46" s="191">
        <v>0.94432986741552005</v>
      </c>
      <c r="AJ46" s="54">
        <v>-83343.388003649598</v>
      </c>
      <c r="AK46" s="11">
        <v>-737.37626741864506</v>
      </c>
      <c r="AL46" s="11">
        <v>-84080.764271068198</v>
      </c>
      <c r="AM46" s="199">
        <v>26.146513665326399</v>
      </c>
      <c r="AN46" s="182">
        <v>-33.692269833613203</v>
      </c>
      <c r="AO46" s="182">
        <v>-7.5457561682868102</v>
      </c>
      <c r="AP46" s="191">
        <v>0.99621313591129201</v>
      </c>
      <c r="AQ46" s="191">
        <v>0.99491411674646402</v>
      </c>
      <c r="AS46" s="28"/>
      <c r="AT46" s="31"/>
      <c r="AU46" s="28"/>
      <c r="AV46" s="31"/>
      <c r="AX46" s="28"/>
      <c r="AY46" s="31"/>
      <c r="AZ46" s="28"/>
      <c r="BA46" s="31"/>
    </row>
    <row r="47" spans="2:53">
      <c r="B47" s="60" t="s">
        <v>45</v>
      </c>
      <c r="C47" s="61" t="s">
        <v>46</v>
      </c>
      <c r="D47" s="62">
        <v>398.77749999999997</v>
      </c>
      <c r="E47" s="62">
        <v>7.1900000000000013</v>
      </c>
      <c r="F47" s="62">
        <v>938.3</v>
      </c>
      <c r="G47" s="62">
        <v>57.52000000000001</v>
      </c>
      <c r="I47" s="142">
        <v>5561.4465149999996</v>
      </c>
      <c r="J47" s="63">
        <v>-588.49843380000004</v>
      </c>
      <c r="K47" s="63">
        <v>-47657.051919999998</v>
      </c>
      <c r="L47" s="143">
        <v>-0.43233163000000002</v>
      </c>
      <c r="M47" s="175">
        <v>-0.995858888</v>
      </c>
      <c r="N47" s="175">
        <v>-133.576438</v>
      </c>
      <c r="O47" s="144">
        <v>0.94089862099999999</v>
      </c>
      <c r="P47" s="209">
        <v>0.94391373599999995</v>
      </c>
      <c r="Q47" s="3"/>
      <c r="R47" s="142">
        <v>54521.8266</v>
      </c>
      <c r="S47" s="63">
        <v>-805.12047189999998</v>
      </c>
      <c r="T47" s="63">
        <v>1086.706095</v>
      </c>
      <c r="U47" s="143">
        <v>56.931037799999999</v>
      </c>
      <c r="V47" s="183">
        <v>-0.83263864799999998</v>
      </c>
      <c r="W47" s="183">
        <v>-76.049848339999997</v>
      </c>
      <c r="X47" s="144">
        <v>0.99821987999999995</v>
      </c>
      <c r="Y47" s="192">
        <v>0.99694665900000001</v>
      </c>
      <c r="AA47" s="142">
        <v>-47068.553484959899</v>
      </c>
      <c r="AB47" s="64">
        <v>-588.94341975942302</v>
      </c>
      <c r="AC47" s="64">
        <v>-47657.496904719497</v>
      </c>
      <c r="AD47" s="143">
        <v>-116.17962475323</v>
      </c>
      <c r="AE47" s="183">
        <v>-17.288994517779301</v>
      </c>
      <c r="AF47" s="183">
        <v>-133.468619271009</v>
      </c>
      <c r="AG47" s="192">
        <v>0.940882661683896</v>
      </c>
      <c r="AH47" s="192">
        <v>0.94389952589582105</v>
      </c>
      <c r="AJ47" s="142">
        <v>1891.8265666780501</v>
      </c>
      <c r="AK47" s="64">
        <v>-804.51356589093302</v>
      </c>
      <c r="AL47" s="64">
        <v>1087.31300078711</v>
      </c>
      <c r="AM47" s="143">
        <v>-41.5277783096221</v>
      </c>
      <c r="AN47" s="183">
        <v>-34.413887994696601</v>
      </c>
      <c r="AO47" s="183">
        <v>-75.941666304318503</v>
      </c>
      <c r="AP47" s="192">
        <v>0.99828723480120596</v>
      </c>
      <c r="AQ47" s="192">
        <v>0.99701500883927996</v>
      </c>
      <c r="AS47" s="28"/>
      <c r="AT47" s="31"/>
      <c r="AU47" s="28"/>
      <c r="AV47" s="31"/>
      <c r="AX47" s="28"/>
      <c r="AY47" s="31"/>
      <c r="AZ47" s="28"/>
      <c r="BA47" s="31"/>
    </row>
    <row r="48" spans="2:53">
      <c r="B48" s="60"/>
      <c r="C48" s="61" t="s">
        <v>47</v>
      </c>
      <c r="D48" s="63">
        <v>524.57749999999999</v>
      </c>
      <c r="E48" s="63">
        <v>3.6090000000000004</v>
      </c>
      <c r="F48" s="63">
        <v>1357.73</v>
      </c>
      <c r="G48" s="63">
        <v>28.872000000000003</v>
      </c>
      <c r="I48" s="142">
        <v>39402.32531</v>
      </c>
      <c r="J48" s="63">
        <v>-835.16231029999994</v>
      </c>
      <c r="K48" s="63">
        <v>68487.163</v>
      </c>
      <c r="L48" s="143">
        <v>85.300688500000007</v>
      </c>
      <c r="M48" s="175">
        <v>-1.098368888</v>
      </c>
      <c r="N48" s="175">
        <v>-253.91607719999999</v>
      </c>
      <c r="O48" s="144">
        <v>0.93913685300000005</v>
      </c>
      <c r="P48" s="209">
        <v>0.94234806500000001</v>
      </c>
      <c r="Q48" s="3"/>
      <c r="R48" s="142">
        <v>287938.68900000001</v>
      </c>
      <c r="S48" s="63">
        <v>-685.59034159999999</v>
      </c>
      <c r="T48" s="63">
        <v>317173.09909999999</v>
      </c>
      <c r="U48" s="143">
        <v>341.42747800000001</v>
      </c>
      <c r="V48" s="183">
        <v>-0.59866387099999996</v>
      </c>
      <c r="W48" s="183">
        <v>2.710416876</v>
      </c>
      <c r="X48" s="144">
        <v>1.0120150299999999</v>
      </c>
      <c r="Y48" s="192">
        <v>1.011335171</v>
      </c>
      <c r="AA48" s="142">
        <v>69322.325313149704</v>
      </c>
      <c r="AB48" s="64">
        <v>-835.25255970523301</v>
      </c>
      <c r="AC48" s="64">
        <v>68487.072753444401</v>
      </c>
      <c r="AD48" s="143">
        <v>-242.144961854271</v>
      </c>
      <c r="AE48" s="183">
        <v>-11.6622372829809</v>
      </c>
      <c r="AF48" s="183">
        <v>-253.80719913725099</v>
      </c>
      <c r="AG48" s="192">
        <v>0.93913523523512699</v>
      </c>
      <c r="AH48" s="192">
        <v>0.94234662834784</v>
      </c>
      <c r="AJ48" s="142">
        <v>317858.68944979599</v>
      </c>
      <c r="AK48" s="64">
        <v>-685.51016100801701</v>
      </c>
      <c r="AL48" s="64">
        <v>317173.17928878701</v>
      </c>
      <c r="AM48" s="143">
        <v>31.267424836683698</v>
      </c>
      <c r="AN48" s="183">
        <v>-28.448665754506099</v>
      </c>
      <c r="AO48" s="183">
        <v>2.8187590821776101</v>
      </c>
      <c r="AP48" s="192">
        <v>1.01202027513444</v>
      </c>
      <c r="AQ48" s="192">
        <v>1.01134062282995</v>
      </c>
      <c r="AS48" s="28"/>
      <c r="AT48" s="31"/>
      <c r="AU48" s="28"/>
      <c r="AV48" s="31"/>
      <c r="AX48" s="28"/>
      <c r="AY48" s="31"/>
      <c r="AZ48" s="28"/>
      <c r="BA48" s="31"/>
    </row>
    <row r="49" spans="2:53">
      <c r="B49" s="71" t="s">
        <v>48</v>
      </c>
      <c r="C49" s="73" t="s">
        <v>49</v>
      </c>
      <c r="D49" s="77">
        <v>361.25</v>
      </c>
      <c r="E49" s="77">
        <v>4.32</v>
      </c>
      <c r="F49" s="77">
        <v>850</v>
      </c>
      <c r="G49" s="77">
        <v>34.56</v>
      </c>
      <c r="I49" s="154">
        <v>5507.2111649999997</v>
      </c>
      <c r="J49" s="77">
        <v>-532.16862660000004</v>
      </c>
      <c r="K49" s="77">
        <v>114215.0425</v>
      </c>
      <c r="L49" s="155">
        <v>4.5419945799999999</v>
      </c>
      <c r="M49" s="172">
        <v>-0.99354666300000005</v>
      </c>
      <c r="N49" s="172">
        <v>-132.22213740000001</v>
      </c>
      <c r="O49" s="156">
        <v>0.94093735899999997</v>
      </c>
      <c r="P49" s="127">
        <v>0.94394822099999998</v>
      </c>
      <c r="Q49" s="3"/>
      <c r="R49" s="154">
        <v>71326.517900000006</v>
      </c>
      <c r="S49" s="77">
        <v>-730.79669130000002</v>
      </c>
      <c r="T49" s="77">
        <v>179835.7212</v>
      </c>
      <c r="U49" s="155">
        <v>98.387932300000003</v>
      </c>
      <c r="V49" s="184">
        <v>-0.83291157599999999</v>
      </c>
      <c r="W49" s="184">
        <v>-38.21556451</v>
      </c>
      <c r="X49" s="156">
        <v>0.99805149999999998</v>
      </c>
      <c r="Y49" s="193">
        <v>0.99677580799999999</v>
      </c>
      <c r="AA49" s="154">
        <v>114747.21116546101</v>
      </c>
      <c r="AB49" s="104">
        <v>-532.58069149850996</v>
      </c>
      <c r="AC49" s="104">
        <v>114214.630473962</v>
      </c>
      <c r="AD49" s="155">
        <v>-119.063085283991</v>
      </c>
      <c r="AE49" s="184">
        <v>-13.0510870181075</v>
      </c>
      <c r="AF49" s="184">
        <v>-132.11417230209801</v>
      </c>
      <c r="AG49" s="193">
        <v>0.94092101996781297</v>
      </c>
      <c r="AH49" s="193">
        <v>0.94393367228214298</v>
      </c>
      <c r="AJ49" s="154">
        <v>180566.517853784</v>
      </c>
      <c r="AK49" s="104">
        <v>-730.23429693014805</v>
      </c>
      <c r="AL49" s="104">
        <v>179836.283556854</v>
      </c>
      <c r="AM49" s="155">
        <v>-7.9286705438479297</v>
      </c>
      <c r="AN49" s="184">
        <v>-30.178544026085302</v>
      </c>
      <c r="AO49" s="184">
        <v>-38.107214569933198</v>
      </c>
      <c r="AP49" s="193">
        <v>0.99812064900638597</v>
      </c>
      <c r="AQ49" s="193">
        <v>0.99684595484690197</v>
      </c>
      <c r="AS49" s="28"/>
      <c r="AT49" s="31"/>
      <c r="AU49" s="28"/>
      <c r="AV49" s="31"/>
      <c r="AX49" s="28"/>
      <c r="AY49" s="31"/>
      <c r="AZ49" s="28"/>
      <c r="BA49" s="31"/>
    </row>
    <row r="50" spans="2:53">
      <c r="B50" s="71"/>
      <c r="C50" s="73" t="s">
        <v>50</v>
      </c>
      <c r="D50" s="77">
        <v>366.47749999999996</v>
      </c>
      <c r="E50" s="77">
        <v>10.1325</v>
      </c>
      <c r="F50" s="77">
        <v>862.3</v>
      </c>
      <c r="G50" s="77">
        <v>81.06</v>
      </c>
      <c r="H50" s="3"/>
      <c r="I50" s="154">
        <v>2598.921343</v>
      </c>
      <c r="J50" s="77">
        <v>-798.90107799999998</v>
      </c>
      <c r="K50" s="77">
        <v>34980.020270000001</v>
      </c>
      <c r="L50" s="155">
        <v>-11.410246900000001</v>
      </c>
      <c r="M50" s="172">
        <v>-1.618904192</v>
      </c>
      <c r="N50" s="172">
        <v>-73.897841360000001</v>
      </c>
      <c r="O50" s="156">
        <v>0.93048656500000004</v>
      </c>
      <c r="P50" s="127">
        <v>0.93474664100000004</v>
      </c>
      <c r="Q50" s="3"/>
      <c r="R50" s="154">
        <v>25262.787199999999</v>
      </c>
      <c r="S50" s="77">
        <v>-273.73869969999998</v>
      </c>
      <c r="T50" s="77">
        <v>58169.048479999998</v>
      </c>
      <c r="U50" s="155">
        <v>9.6981962799999994</v>
      </c>
      <c r="V50" s="184">
        <v>-0.54492903699999995</v>
      </c>
      <c r="W50" s="184">
        <v>-51.715423010000002</v>
      </c>
      <c r="X50" s="156">
        <v>1.0276992599999999</v>
      </c>
      <c r="Y50" s="193">
        <v>1.0277384860000001</v>
      </c>
      <c r="AA50" s="154">
        <v>35778.921343416798</v>
      </c>
      <c r="AB50" s="104">
        <v>-799.08507156369501</v>
      </c>
      <c r="AC50" s="104">
        <v>34979.836271853099</v>
      </c>
      <c r="AD50" s="155">
        <v>-53.027859209771101</v>
      </c>
      <c r="AE50" s="184">
        <v>-20.761737996478601</v>
      </c>
      <c r="AF50" s="184">
        <v>-73.789597206249795</v>
      </c>
      <c r="AG50" s="193">
        <v>0.93048054447175699</v>
      </c>
      <c r="AH50" s="193">
        <v>0.93474139691781799</v>
      </c>
      <c r="AJ50" s="154">
        <v>58442.787182975502</v>
      </c>
      <c r="AK50" s="104">
        <v>-273.43417298505398</v>
      </c>
      <c r="AL50" s="104">
        <v>58169.353009990402</v>
      </c>
      <c r="AM50" s="155">
        <v>-14.6288874611125</v>
      </c>
      <c r="AN50" s="184">
        <v>-36.978286163201403</v>
      </c>
      <c r="AO50" s="184">
        <v>-51.607173624314001</v>
      </c>
      <c r="AP50" s="193">
        <v>1.0277091345138001</v>
      </c>
      <c r="AQ50" s="193">
        <v>1.02774908491497</v>
      </c>
      <c r="AS50" s="28"/>
      <c r="AT50" s="31"/>
      <c r="AU50" s="28"/>
      <c r="AV50" s="31"/>
      <c r="AX50" s="28"/>
      <c r="AY50" s="31"/>
      <c r="AZ50" s="28"/>
      <c r="BA50" s="31"/>
    </row>
    <row r="51" spans="2:53">
      <c r="B51" s="46" t="s">
        <v>51</v>
      </c>
      <c r="C51" s="78" t="s">
        <v>52</v>
      </c>
      <c r="D51" s="79">
        <v>239.98899999999998</v>
      </c>
      <c r="E51" s="79">
        <v>5.0410000000000004</v>
      </c>
      <c r="F51" s="79">
        <v>564.67999999999995</v>
      </c>
      <c r="G51" s="79">
        <v>40.328000000000003</v>
      </c>
      <c r="I51" s="133">
        <v>-2341.1892413087198</v>
      </c>
      <c r="J51" s="79">
        <v>-324.89596569999998</v>
      </c>
      <c r="K51" s="79">
        <v>49843.914790000003</v>
      </c>
      <c r="L51" s="145">
        <v>-22.1619061723691</v>
      </c>
      <c r="M51" s="176">
        <v>-0.88848448400000002</v>
      </c>
      <c r="N51" s="176">
        <v>-76.479872459999996</v>
      </c>
      <c r="O51" s="134">
        <v>0.94275618946284001</v>
      </c>
      <c r="P51" s="129">
        <v>0.94557085399999996</v>
      </c>
      <c r="Q51" s="3"/>
      <c r="R51" s="133">
        <v>14912.2925255957</v>
      </c>
      <c r="S51" s="79">
        <v>-527.08631660000003</v>
      </c>
      <c r="T51" s="79">
        <v>66895.206210000004</v>
      </c>
      <c r="U51" s="145">
        <v>4.1388576308113798</v>
      </c>
      <c r="V51" s="185">
        <v>-0.83789408099999996</v>
      </c>
      <c r="W51" s="185">
        <v>-50.128518249999999</v>
      </c>
      <c r="X51" s="134">
        <v>0.98990357558456799</v>
      </c>
      <c r="Y51" s="111">
        <v>0.98857541800000004</v>
      </c>
      <c r="AA51" s="133">
        <v>50168.810758691303</v>
      </c>
      <c r="AB51" s="203">
        <v>-325.47147470952501</v>
      </c>
      <c r="AC51" s="203">
        <v>49843.339283981702</v>
      </c>
      <c r="AD51" s="145">
        <v>-62.1442738103895</v>
      </c>
      <c r="AE51" s="185">
        <v>-14.2287900263295</v>
      </c>
      <c r="AF51" s="185">
        <v>-76.373063836718998</v>
      </c>
      <c r="AG51" s="111">
        <v>0.94272049473233599</v>
      </c>
      <c r="AH51" s="111">
        <v>0.945538949065172</v>
      </c>
      <c r="AJ51" s="133">
        <v>67422.292525595694</v>
      </c>
      <c r="AK51" s="203">
        <v>-526.31970009608006</v>
      </c>
      <c r="AL51" s="203">
        <v>66895.972825499499</v>
      </c>
      <c r="AM51" s="145">
        <v>-18.552971281377399</v>
      </c>
      <c r="AN51" s="185">
        <v>-31.467404614988599</v>
      </c>
      <c r="AO51" s="185">
        <v>-50.020375896365998</v>
      </c>
      <c r="AP51" s="111">
        <v>0.99007512034769896</v>
      </c>
      <c r="AQ51" s="111">
        <v>0.98874669870765697</v>
      </c>
      <c r="AS51" s="28"/>
      <c r="AT51" s="31"/>
      <c r="AU51" s="28"/>
      <c r="AV51" s="31"/>
      <c r="AX51" s="28"/>
      <c r="AY51" s="31"/>
      <c r="AZ51" s="28"/>
      <c r="BA51" s="31"/>
    </row>
    <row r="52" spans="2:53">
      <c r="B52" s="46"/>
      <c r="C52" s="46" t="s">
        <v>53</v>
      </c>
      <c r="D52" s="80">
        <v>310.1225</v>
      </c>
      <c r="E52" s="80">
        <v>4.6000000000000005</v>
      </c>
      <c r="F52" s="80">
        <v>729.7</v>
      </c>
      <c r="G52" s="80">
        <v>36.800000000000004</v>
      </c>
      <c r="I52" s="133">
        <v>786.91460240000004</v>
      </c>
      <c r="J52" s="79">
        <v>-437.36560379999997</v>
      </c>
      <c r="K52" s="79">
        <v>20579.548999999999</v>
      </c>
      <c r="L52" s="145">
        <v>-10.1001599</v>
      </c>
      <c r="M52" s="176">
        <v>-0.93818318700000003</v>
      </c>
      <c r="N52" s="176">
        <v>-153.28218000000001</v>
      </c>
      <c r="O52" s="134">
        <v>0.94188772099999996</v>
      </c>
      <c r="P52" s="129">
        <v>0.94479522599999999</v>
      </c>
      <c r="Q52" s="3"/>
      <c r="R52" s="133">
        <v>41111.679400000001</v>
      </c>
      <c r="S52" s="79">
        <v>-656.25222819999999</v>
      </c>
      <c r="T52" s="79">
        <v>60685.427129999996</v>
      </c>
      <c r="U52" s="145">
        <v>51.486270500000003</v>
      </c>
      <c r="V52" s="185">
        <v>-0.83734170100000005</v>
      </c>
      <c r="W52" s="185">
        <v>-91.594908239999995</v>
      </c>
      <c r="X52" s="134">
        <v>0.99388889000000002</v>
      </c>
      <c r="Y52" s="111">
        <v>0.99257001199999995</v>
      </c>
      <c r="AA52" s="133">
        <v>21016.9146023875</v>
      </c>
      <c r="AB52" s="203">
        <v>-437.914792724395</v>
      </c>
      <c r="AC52" s="203">
        <v>20578.999809663099</v>
      </c>
      <c r="AD52" s="145">
        <v>-139.65636474337401</v>
      </c>
      <c r="AE52" s="185">
        <v>-13.518425417503501</v>
      </c>
      <c r="AF52" s="185">
        <v>-153.174790160877</v>
      </c>
      <c r="AG52" s="111">
        <v>0.941861711548304</v>
      </c>
      <c r="AH52" s="111">
        <v>0.94477202087374801</v>
      </c>
      <c r="AJ52" s="133">
        <v>61341.679360210801</v>
      </c>
      <c r="AK52" s="203">
        <v>-655.50514235161802</v>
      </c>
      <c r="AL52" s="203">
        <v>60686.174217859298</v>
      </c>
      <c r="AM52" s="145">
        <v>-60.781457454428001</v>
      </c>
      <c r="AN52" s="185">
        <v>-30.705165153768998</v>
      </c>
      <c r="AO52" s="185">
        <v>-91.486622608196797</v>
      </c>
      <c r="AP52" s="111">
        <v>0.99400661175315097</v>
      </c>
      <c r="AQ52" s="111">
        <v>0.99268847520758596</v>
      </c>
      <c r="AS52" s="28"/>
      <c r="AT52" s="31"/>
      <c r="AU52" s="28"/>
      <c r="AV52" s="31"/>
      <c r="AX52" s="28"/>
      <c r="AY52" s="31"/>
      <c r="AZ52" s="28"/>
      <c r="BA52" s="31"/>
    </row>
    <row r="53" spans="2:53">
      <c r="B53" s="83" t="s">
        <v>54</v>
      </c>
      <c r="C53" s="84" t="s">
        <v>55</v>
      </c>
      <c r="D53" s="85">
        <v>161.9794</v>
      </c>
      <c r="E53" s="85">
        <v>4.5990000000000002</v>
      </c>
      <c r="F53" s="85">
        <v>381.12799999999999</v>
      </c>
      <c r="G53" s="85">
        <v>36.792000000000002</v>
      </c>
      <c r="I53" s="146">
        <v>-4640.2988439999999</v>
      </c>
      <c r="J53" s="85">
        <v>-206.13785129999999</v>
      </c>
      <c r="K53" s="85">
        <v>-79366.436700000006</v>
      </c>
      <c r="L53" s="147">
        <v>-33.411761499999997</v>
      </c>
      <c r="M53" s="177">
        <v>-0.81693463099999997</v>
      </c>
      <c r="N53" s="177">
        <v>-114.825711</v>
      </c>
      <c r="O53" s="148">
        <v>0.94398051800000005</v>
      </c>
      <c r="P53" s="123">
        <v>0.94666636199999998</v>
      </c>
      <c r="Q53" s="3"/>
      <c r="R53" s="146">
        <v>3112.8166200000001</v>
      </c>
      <c r="S53" s="85">
        <v>-373.67939730000001</v>
      </c>
      <c r="T53" s="85">
        <v>-71780.862779999996</v>
      </c>
      <c r="U53" s="147">
        <v>-20.7824396</v>
      </c>
      <c r="V53" s="186">
        <v>-0.83244686499999998</v>
      </c>
      <c r="W53" s="186">
        <v>-102.2119014</v>
      </c>
      <c r="X53" s="148">
        <v>0.98363451000000002</v>
      </c>
      <c r="Y53" s="112">
        <v>0.98235568600000001</v>
      </c>
      <c r="AA53" s="146">
        <v>-79160.298844046294</v>
      </c>
      <c r="AB53" s="86">
        <v>-206.69114338987299</v>
      </c>
      <c r="AC53" s="86">
        <v>-79366.9899874361</v>
      </c>
      <c r="AD53" s="147">
        <v>-101.321144295333</v>
      </c>
      <c r="AE53" s="186">
        <v>-13.398620958176201</v>
      </c>
      <c r="AF53" s="186">
        <v>-114.719765253509</v>
      </c>
      <c r="AG53" s="112">
        <v>0.94392897283024702</v>
      </c>
      <c r="AH53" s="112">
        <v>0.94662017221217798</v>
      </c>
      <c r="AJ53" s="146">
        <v>-71407.183383853393</v>
      </c>
      <c r="AK53" s="86">
        <v>-372.976439764742</v>
      </c>
      <c r="AL53" s="86">
        <v>-71780.159823618204</v>
      </c>
      <c r="AM53" s="147">
        <v>-71.405605031724804</v>
      </c>
      <c r="AN53" s="186">
        <v>-30.6984453974238</v>
      </c>
      <c r="AO53" s="186">
        <v>-102.104050429148</v>
      </c>
      <c r="AP53" s="112">
        <v>0.98390421344173795</v>
      </c>
      <c r="AQ53" s="112">
        <v>0.98262167798253497</v>
      </c>
      <c r="AS53" s="28"/>
      <c r="AT53" s="31"/>
      <c r="AU53" s="28"/>
      <c r="AV53" s="31"/>
      <c r="AX53" s="28"/>
      <c r="AY53" s="31"/>
      <c r="AZ53" s="28"/>
      <c r="BA53" s="31"/>
    </row>
    <row r="54" spans="2:53">
      <c r="B54" s="83"/>
      <c r="C54" s="84" t="s">
        <v>56</v>
      </c>
      <c r="D54" s="85">
        <v>131.393</v>
      </c>
      <c r="E54" s="85">
        <v>5.0430000000000001</v>
      </c>
      <c r="F54" s="85">
        <v>309.16000000000003</v>
      </c>
      <c r="G54" s="85">
        <v>40.344000000000001</v>
      </c>
      <c r="I54" s="146">
        <v>-4862.6096029999999</v>
      </c>
      <c r="J54" s="85">
        <v>-168.60470090000001</v>
      </c>
      <c r="K54" s="85">
        <v>-5031.2143040000001</v>
      </c>
      <c r="L54" s="147">
        <v>-37.330463999999999</v>
      </c>
      <c r="M54" s="177">
        <v>-0.82650299199999999</v>
      </c>
      <c r="N54" s="177">
        <v>-38.156967029999997</v>
      </c>
      <c r="O54" s="148">
        <v>0.94384573999999999</v>
      </c>
      <c r="P54" s="123">
        <v>0.94654600300000002</v>
      </c>
      <c r="Q54" s="3"/>
      <c r="R54" s="146">
        <v>323.40470900000003</v>
      </c>
      <c r="S54" s="85">
        <v>-301.08913280000002</v>
      </c>
      <c r="T54" s="85">
        <v>22.315576069999999</v>
      </c>
      <c r="U54" s="147">
        <v>-29.674563500000001</v>
      </c>
      <c r="V54" s="186">
        <v>-0.83363733299999998</v>
      </c>
      <c r="W54" s="186">
        <v>-30.508200810000002</v>
      </c>
      <c r="X54" s="148">
        <v>0.98456237999999996</v>
      </c>
      <c r="Y54" s="112">
        <v>0.983271538</v>
      </c>
      <c r="AA54" s="146">
        <v>-4862.6096030261597</v>
      </c>
      <c r="AB54" s="86">
        <v>-169.03321385993701</v>
      </c>
      <c r="AC54" s="86">
        <v>-5031.6428168861003</v>
      </c>
      <c r="AD54" s="147">
        <v>-23.883349873458499</v>
      </c>
      <c r="AE54" s="186">
        <v>-14.167566079876799</v>
      </c>
      <c r="AF54" s="186">
        <v>-38.050915953335199</v>
      </c>
      <c r="AG54" s="112">
        <v>0.94379660421520395</v>
      </c>
      <c r="AH54" s="112">
        <v>0.94650198404304398</v>
      </c>
      <c r="AJ54" s="146">
        <v>323.40470884773498</v>
      </c>
      <c r="AK54" s="86">
        <v>-300.54018421053001</v>
      </c>
      <c r="AL54" s="86">
        <v>22.864524637204902</v>
      </c>
      <c r="AM54" s="147">
        <v>1.06515064935313</v>
      </c>
      <c r="AN54" s="186">
        <v>-31.465472198533501</v>
      </c>
      <c r="AO54" s="186">
        <v>-30.400321549180301</v>
      </c>
      <c r="AP54" s="112">
        <v>0.98481654778977701</v>
      </c>
      <c r="AQ54" s="112">
        <v>0.98352266522548004</v>
      </c>
      <c r="AS54" s="28"/>
      <c r="AT54" s="31"/>
      <c r="AU54" s="28"/>
      <c r="AV54" s="31"/>
      <c r="AX54" s="28"/>
      <c r="AY54" s="31"/>
      <c r="AZ54" s="28"/>
      <c r="BA54" s="31"/>
    </row>
    <row r="55" spans="2:53">
      <c r="I55" s="3"/>
      <c r="J55" s="3"/>
      <c r="K55" s="3"/>
      <c r="L55" s="38"/>
      <c r="M55" s="3"/>
      <c r="N55" s="3"/>
      <c r="O55" s="3"/>
      <c r="P55" s="3"/>
      <c r="Q55" s="3"/>
      <c r="R55" s="39"/>
      <c r="S55" s="3"/>
      <c r="T55" s="3"/>
      <c r="U55" s="38"/>
      <c r="AA55" s="56"/>
      <c r="AD55" s="56"/>
      <c r="AJ55" s="56"/>
      <c r="AM55" s="56"/>
      <c r="AS55" s="28"/>
      <c r="AT55" s="31"/>
      <c r="AU55" s="28"/>
      <c r="AV55" s="31"/>
      <c r="AX55" s="28"/>
      <c r="AY55" s="31"/>
      <c r="AZ55" s="28"/>
      <c r="BA55" s="31"/>
    </row>
    <row r="56" spans="2:53">
      <c r="B56" s="5"/>
      <c r="I56" s="3"/>
      <c r="J56" s="3"/>
      <c r="K56" s="3"/>
      <c r="L56" s="38"/>
      <c r="M56" s="3"/>
      <c r="N56" s="3"/>
      <c r="O56" s="3"/>
      <c r="P56" s="3"/>
      <c r="Q56" s="3"/>
      <c r="R56" s="39"/>
      <c r="S56" s="3"/>
      <c r="T56" s="3"/>
      <c r="U56" s="38"/>
      <c r="AA56" s="56"/>
      <c r="AD56" s="56"/>
      <c r="AJ56" s="31"/>
      <c r="AM56" s="56"/>
      <c r="AS56" s="28"/>
      <c r="AT56" s="31"/>
      <c r="AU56" s="28"/>
      <c r="AV56" s="31"/>
      <c r="AX56" s="28"/>
      <c r="AY56" s="31"/>
      <c r="AZ56" s="28"/>
      <c r="BA56" s="31"/>
    </row>
    <row r="57" spans="2:53">
      <c r="I57" s="3"/>
      <c r="J57" s="3"/>
      <c r="K57" s="3"/>
      <c r="L57" s="38"/>
      <c r="M57" s="3"/>
      <c r="N57" s="3"/>
      <c r="O57" s="3"/>
      <c r="P57" s="3"/>
      <c r="Q57" s="3"/>
      <c r="R57" s="39"/>
      <c r="S57" s="3"/>
      <c r="T57" s="3"/>
      <c r="U57" s="38"/>
      <c r="AA57" s="2"/>
      <c r="AB57" s="2"/>
      <c r="AC57" s="2"/>
      <c r="AD57" s="2"/>
      <c r="AE57" s="2"/>
      <c r="AF57" s="2"/>
      <c r="AG57" s="2"/>
      <c r="AH57" s="2"/>
      <c r="AJ57" s="2"/>
      <c r="AK57" s="2"/>
      <c r="AL57" s="2"/>
      <c r="AM57" s="2"/>
      <c r="AN57" s="2"/>
      <c r="AO57" s="2"/>
      <c r="AP57" s="2"/>
      <c r="AQ57" s="2"/>
      <c r="AS57" s="28"/>
      <c r="AT57" s="31"/>
      <c r="AU57" s="28"/>
      <c r="AV57" s="31"/>
      <c r="AX57" s="28"/>
      <c r="AY57" s="31"/>
      <c r="AZ57" s="28"/>
      <c r="BA57" s="31"/>
    </row>
    <row r="58" spans="2:53">
      <c r="B58" s="1" t="s">
        <v>57</v>
      </c>
      <c r="C58" s="1" t="s">
        <v>13</v>
      </c>
      <c r="D58" s="2" t="s">
        <v>14</v>
      </c>
      <c r="E58" s="2" t="s">
        <v>15</v>
      </c>
      <c r="F58" s="2" t="s">
        <v>16</v>
      </c>
      <c r="G58" s="2" t="s">
        <v>17</v>
      </c>
      <c r="I58" s="3"/>
      <c r="J58" s="3"/>
      <c r="K58" s="3"/>
      <c r="L58" s="38"/>
      <c r="M58" s="3"/>
      <c r="N58" s="3"/>
      <c r="O58" s="3"/>
      <c r="P58" s="3"/>
      <c r="Q58" s="3"/>
      <c r="R58" s="39"/>
      <c r="S58" s="3"/>
      <c r="T58" s="3"/>
      <c r="U58" s="38"/>
      <c r="AA58" s="56"/>
      <c r="AD58" s="56"/>
      <c r="AJ58" s="56"/>
      <c r="AM58" s="56"/>
      <c r="AS58" s="28"/>
      <c r="AT58" s="31"/>
      <c r="AU58" s="28"/>
      <c r="AV58" s="31"/>
      <c r="AX58" s="28"/>
      <c r="AY58" s="31"/>
      <c r="AZ58" s="28"/>
      <c r="BA58" s="31"/>
    </row>
    <row r="59" spans="2:53">
      <c r="B59" s="14" t="s">
        <v>58</v>
      </c>
      <c r="C59" s="14" t="s">
        <v>59</v>
      </c>
      <c r="D59" s="10">
        <v>428.4</v>
      </c>
      <c r="E59" s="10">
        <v>3.2100000000000004</v>
      </c>
      <c r="F59" s="10">
        <v>1008</v>
      </c>
      <c r="G59" s="10">
        <v>25.680000000000003</v>
      </c>
      <c r="I59" s="137">
        <v>20195.687099999999</v>
      </c>
      <c r="J59" s="6">
        <v>-673.26729869999997</v>
      </c>
      <c r="K59" s="6">
        <v>-22147.58023</v>
      </c>
      <c r="L59" s="138">
        <v>46.020987499999997</v>
      </c>
      <c r="M59" s="168">
        <v>-1.080380643</v>
      </c>
      <c r="N59" s="168">
        <v>-386.62068770000002</v>
      </c>
      <c r="O59" s="130">
        <v>0.93945420599999996</v>
      </c>
      <c r="P59" s="121">
        <v>0.94262977947152204</v>
      </c>
      <c r="Q59" s="3"/>
      <c r="R59" s="137">
        <v>163598.568</v>
      </c>
      <c r="S59" s="6">
        <v>-801.01660939999999</v>
      </c>
      <c r="T59" s="6">
        <v>121127.5515</v>
      </c>
      <c r="U59" s="138">
        <v>232.929326</v>
      </c>
      <c r="V59" s="167">
        <v>-0.81817322599999998</v>
      </c>
      <c r="W59" s="167">
        <v>-199.4501415</v>
      </c>
      <c r="X59" s="130">
        <v>1.0039866399999999</v>
      </c>
      <c r="Y59" s="109">
        <v>1.002832232</v>
      </c>
      <c r="AA59" s="196">
        <v>-21474.312934909602</v>
      </c>
      <c r="AB59" s="24">
        <v>-673.40216007438198</v>
      </c>
      <c r="AC59" s="24">
        <v>-22147.715094984</v>
      </c>
      <c r="AD59" s="197">
        <v>-375.84393053529499</v>
      </c>
      <c r="AE59" s="167">
        <v>-10.6679663969299</v>
      </c>
      <c r="AF59" s="167">
        <v>-386.51189693222398</v>
      </c>
      <c r="AG59" s="109">
        <v>0.93945042964366399</v>
      </c>
      <c r="AH59" s="109">
        <v>0.94262642604658997</v>
      </c>
      <c r="AJ59" s="196">
        <v>121928.568158582</v>
      </c>
      <c r="AK59" s="24">
        <v>-800.87496851836795</v>
      </c>
      <c r="AL59" s="24">
        <v>121127.693190064</v>
      </c>
      <c r="AM59" s="197">
        <v>-171.647114703401</v>
      </c>
      <c r="AN59" s="167">
        <v>-27.694639692119399</v>
      </c>
      <c r="AO59" s="167">
        <v>-199.34175439552001</v>
      </c>
      <c r="AP59" s="109">
        <v>1.00400108302652</v>
      </c>
      <c r="AQ59" s="109">
        <v>1.00284704680681</v>
      </c>
      <c r="AS59" s="28"/>
      <c r="AT59" s="31"/>
      <c r="AU59" s="28"/>
      <c r="AV59" s="31"/>
      <c r="AX59" s="28"/>
      <c r="AY59" s="31"/>
      <c r="AZ59" s="28"/>
      <c r="BA59" s="31"/>
    </row>
    <row r="60" spans="2:53">
      <c r="B60" s="14"/>
      <c r="C60" s="14" t="s">
        <v>60</v>
      </c>
      <c r="D60" s="10">
        <v>112.58249999999998</v>
      </c>
      <c r="E60" s="10">
        <v>3.7740000000000005</v>
      </c>
      <c r="F60" s="10">
        <v>264.89999999999998</v>
      </c>
      <c r="G60" s="10">
        <v>30.192000000000004</v>
      </c>
      <c r="I60" s="137">
        <v>-5374.8047999999999</v>
      </c>
      <c r="J60" s="6">
        <v>-141.66687099999999</v>
      </c>
      <c r="K60" s="6">
        <v>-5516.4716680000001</v>
      </c>
      <c r="L60" s="138">
        <v>-39.240387499999997</v>
      </c>
      <c r="M60" s="168">
        <v>-0.80477279800000001</v>
      </c>
      <c r="N60" s="168">
        <v>-40.045160260000003</v>
      </c>
      <c r="O60" s="130">
        <v>0.94424468500000003</v>
      </c>
      <c r="P60" s="121">
        <v>0.94690378871686898</v>
      </c>
      <c r="Q60" s="3"/>
      <c r="R60" s="137">
        <v>-963.61589700000002</v>
      </c>
      <c r="S60" s="6">
        <v>-261.58377280000002</v>
      </c>
      <c r="T60" s="6">
        <v>-1225.19967</v>
      </c>
      <c r="U60" s="138">
        <v>-31.756848300000001</v>
      </c>
      <c r="V60" s="167">
        <v>-0.83095290099999997</v>
      </c>
      <c r="W60" s="167">
        <v>-32.587801210000002</v>
      </c>
      <c r="X60" s="130">
        <v>0.98261253000000004</v>
      </c>
      <c r="Y60" s="109">
        <v>0.98134904599999995</v>
      </c>
      <c r="AA60" s="196">
        <v>-5374.8047967678003</v>
      </c>
      <c r="AB60" s="24">
        <v>-142.069773681432</v>
      </c>
      <c r="AC60" s="24">
        <v>-5516.8745704492503</v>
      </c>
      <c r="AD60" s="197">
        <v>-28.207085898835999</v>
      </c>
      <c r="AE60" s="167">
        <v>-11.7322057341916</v>
      </c>
      <c r="AF60" s="167">
        <v>-39.939291633027402</v>
      </c>
      <c r="AG60" s="109">
        <v>0.94419058073041096</v>
      </c>
      <c r="AH60" s="109">
        <v>0.94685527874794095</v>
      </c>
      <c r="AJ60" s="196">
        <v>-963.61589702578601</v>
      </c>
      <c r="AK60" s="24">
        <v>-261.07555544210999</v>
      </c>
      <c r="AL60" s="24">
        <v>-1224.6914524679</v>
      </c>
      <c r="AM60" s="197">
        <v>-3.4268039884714501</v>
      </c>
      <c r="AN60" s="167">
        <v>-29.053150013585299</v>
      </c>
      <c r="AO60" s="167">
        <v>-32.479954002056601</v>
      </c>
      <c r="AP60" s="109">
        <v>0.98289971870714499</v>
      </c>
      <c r="AQ60" s="109">
        <v>0.98163170799633703</v>
      </c>
      <c r="AS60" s="28"/>
      <c r="AT60" s="31"/>
      <c r="AU60" s="28"/>
      <c r="AV60" s="31"/>
      <c r="AX60" s="28"/>
      <c r="AY60" s="31"/>
      <c r="AZ60" s="28"/>
      <c r="BA60" s="31"/>
    </row>
    <row r="61" spans="2:53">
      <c r="B61" s="16" t="s">
        <v>61</v>
      </c>
      <c r="C61" s="16" t="s">
        <v>62</v>
      </c>
      <c r="D61" s="11">
        <v>477.74249999999995</v>
      </c>
      <c r="E61" s="11">
        <v>4.8950000000000005</v>
      </c>
      <c r="F61" s="11">
        <v>1124.0999999999999</v>
      </c>
      <c r="G61" s="11">
        <v>39.160000000000004</v>
      </c>
      <c r="I61" s="139">
        <v>19618.2631</v>
      </c>
      <c r="J61" s="7">
        <v>-712.52973340000005</v>
      </c>
      <c r="K61" s="7">
        <v>101785.73330000001</v>
      </c>
      <c r="L61" s="140">
        <v>37.324333299999999</v>
      </c>
      <c r="M61" s="174">
        <v>-1.009385763</v>
      </c>
      <c r="N61" s="174">
        <v>-120.38470030000001</v>
      </c>
      <c r="O61" s="141">
        <v>0.94062051199999996</v>
      </c>
      <c r="P61" s="208">
        <v>0.94366567100474696</v>
      </c>
      <c r="Q61" s="3"/>
      <c r="R61" s="139">
        <v>140090.05900000001</v>
      </c>
      <c r="S61" s="7">
        <v>-954.3405606</v>
      </c>
      <c r="T61" s="7">
        <v>222015.71859999999</v>
      </c>
      <c r="U61" s="140">
        <v>174.28890699999999</v>
      </c>
      <c r="V61" s="182">
        <v>-0.83107063699999995</v>
      </c>
      <c r="W61" s="182">
        <v>16.75818847</v>
      </c>
      <c r="X61" s="141">
        <v>0.99910723000000001</v>
      </c>
      <c r="Y61" s="191">
        <v>0.99784796899999995</v>
      </c>
      <c r="AA61" s="54">
        <v>102498.263079948</v>
      </c>
      <c r="AB61" s="198">
        <v>-713.00153953909205</v>
      </c>
      <c r="AC61" s="198">
        <v>101785.261540408</v>
      </c>
      <c r="AD61" s="199">
        <v>-106.16241300130901</v>
      </c>
      <c r="AE61" s="182">
        <v>-14.114228968226</v>
      </c>
      <c r="AF61" s="182">
        <v>-120.27664196953501</v>
      </c>
      <c r="AG61" s="191">
        <v>0.94060651163601305</v>
      </c>
      <c r="AH61" s="191">
        <v>0.94365321251026202</v>
      </c>
      <c r="AJ61" s="54">
        <v>222970.05914524701</v>
      </c>
      <c r="AK61" s="198">
        <v>-953.70142428389795</v>
      </c>
      <c r="AL61" s="198">
        <v>222016.35772096299</v>
      </c>
      <c r="AM61" s="199">
        <v>48.082149570984299</v>
      </c>
      <c r="AN61" s="182">
        <v>-31.215653058579001</v>
      </c>
      <c r="AO61" s="182">
        <v>16.866496512405298</v>
      </c>
      <c r="AP61" s="191">
        <v>0.99916535866777201</v>
      </c>
      <c r="AQ61" s="191">
        <v>0.99790705725957796</v>
      </c>
      <c r="AS61" s="28"/>
      <c r="AT61" s="31"/>
      <c r="AU61" s="28"/>
      <c r="AV61" s="31"/>
      <c r="AX61" s="28"/>
      <c r="AY61" s="31"/>
      <c r="AZ61" s="28"/>
      <c r="BA61" s="31"/>
    </row>
    <row r="62" spans="2:53">
      <c r="B62" s="16"/>
      <c r="C62" s="17" t="s">
        <v>63</v>
      </c>
      <c r="D62" s="7">
        <v>502.98750000000001</v>
      </c>
      <c r="E62" s="7">
        <v>4.1079999999999997</v>
      </c>
      <c r="F62" s="7">
        <v>1183.5</v>
      </c>
      <c r="G62" s="7">
        <v>32.863999999999997</v>
      </c>
      <c r="I62" s="139">
        <v>28733.713400000001</v>
      </c>
      <c r="J62" s="7">
        <v>-779.28737079999996</v>
      </c>
      <c r="K62" s="7">
        <v>78124.426059999998</v>
      </c>
      <c r="L62" s="140">
        <v>60.081254700000002</v>
      </c>
      <c r="M62" s="174">
        <v>-1.060581335</v>
      </c>
      <c r="N62" s="174">
        <v>-182.56913040000001</v>
      </c>
      <c r="O62" s="141">
        <v>0.93977079200000002</v>
      </c>
      <c r="P62" s="208">
        <v>0.94291060206853705</v>
      </c>
      <c r="Q62" s="3"/>
      <c r="R62" s="139">
        <v>189257.755</v>
      </c>
      <c r="S62" s="7">
        <v>-958.79893489999995</v>
      </c>
      <c r="T62" s="7">
        <v>238468.95569999999</v>
      </c>
      <c r="U62" s="140">
        <v>238.031657</v>
      </c>
      <c r="V62" s="182">
        <v>-0.82235542399999995</v>
      </c>
      <c r="W62" s="182">
        <v>-4.3805019529999996</v>
      </c>
      <c r="X62" s="141">
        <v>1.0026578900000001</v>
      </c>
      <c r="Y62" s="191">
        <v>1.0014705180000001</v>
      </c>
      <c r="AA62" s="54">
        <v>78903.713432530494</v>
      </c>
      <c r="AB62" s="198">
        <v>-779.53391725562096</v>
      </c>
      <c r="AC62" s="198">
        <v>78124.179515274795</v>
      </c>
      <c r="AD62" s="199">
        <v>-169.75735000501399</v>
      </c>
      <c r="AE62" s="182">
        <v>-12.703225784350799</v>
      </c>
      <c r="AF62" s="182">
        <v>-182.46057578936501</v>
      </c>
      <c r="AG62" s="191">
        <v>0.93976436034892097</v>
      </c>
      <c r="AH62" s="191">
        <v>0.94290488763620195</v>
      </c>
      <c r="AJ62" s="54">
        <v>239427.75462688701</v>
      </c>
      <c r="AK62" s="198">
        <v>-958.496107165691</v>
      </c>
      <c r="AL62" s="198">
        <v>238469.25851972101</v>
      </c>
      <c r="AM62" s="199">
        <v>25.476470790985399</v>
      </c>
      <c r="AN62" s="182">
        <v>-29.748641796564002</v>
      </c>
      <c r="AO62" s="182">
        <v>-4.2721710055786204</v>
      </c>
      <c r="AP62" s="191">
        <v>1.00268301408201</v>
      </c>
      <c r="AQ62" s="191">
        <v>1.0014962240604699</v>
      </c>
      <c r="AS62" s="28"/>
      <c r="AT62" s="31"/>
      <c r="AU62" s="28"/>
      <c r="AV62" s="31"/>
      <c r="AX62" s="28"/>
      <c r="AY62" s="31"/>
      <c r="AZ62" s="28"/>
      <c r="BA62" s="31"/>
    </row>
    <row r="63" spans="2:53">
      <c r="B63" s="18" t="s">
        <v>64</v>
      </c>
      <c r="C63" s="19" t="s">
        <v>65</v>
      </c>
      <c r="D63" s="9">
        <v>259.52199999999999</v>
      </c>
      <c r="E63" s="9">
        <v>4.8719999999999999</v>
      </c>
      <c r="F63" s="9">
        <v>610.64</v>
      </c>
      <c r="G63" s="9">
        <v>38.975999999999999</v>
      </c>
      <c r="I63" s="142">
        <v>-1957.9214400000001</v>
      </c>
      <c r="J63" s="9">
        <v>-355.02865389999999</v>
      </c>
      <c r="K63" s="9">
        <v>-86132.950089999998</v>
      </c>
      <c r="L63" s="143">
        <v>-20.1888431</v>
      </c>
      <c r="M63" s="178">
        <v>-0.90106628499999997</v>
      </c>
      <c r="N63" s="178">
        <v>-195.16336229999999</v>
      </c>
      <c r="O63" s="144">
        <v>0.94254621800000005</v>
      </c>
      <c r="P63" s="210">
        <v>0.94538332765753796</v>
      </c>
      <c r="Q63" s="3"/>
      <c r="R63" s="142">
        <v>22527.2199</v>
      </c>
      <c r="S63" s="9">
        <v>-564.72960599999999</v>
      </c>
      <c r="T63" s="9">
        <v>-61857.509660000003</v>
      </c>
      <c r="U63" s="143">
        <v>19.577479199999999</v>
      </c>
      <c r="V63" s="187">
        <v>-0.83812459299999997</v>
      </c>
      <c r="W63" s="187">
        <v>-155.33409829999999</v>
      </c>
      <c r="X63" s="144">
        <v>0.99095595999999997</v>
      </c>
      <c r="Y63" s="113">
        <v>0.98962702199999997</v>
      </c>
      <c r="AA63" s="200">
        <v>-85777.921435077107</v>
      </c>
      <c r="AB63" s="110">
        <v>-355.60739863644102</v>
      </c>
      <c r="AC63" s="110">
        <v>-86133.528833713499</v>
      </c>
      <c r="AD63" s="201">
        <v>-181.10045303022801</v>
      </c>
      <c r="AE63" s="202">
        <v>-13.9559417599048</v>
      </c>
      <c r="AF63" s="187">
        <v>-195.056394790132</v>
      </c>
      <c r="AG63" s="113">
        <v>0.94251312259221798</v>
      </c>
      <c r="AH63" s="113">
        <v>0.94535375915990005</v>
      </c>
      <c r="AJ63" s="200">
        <v>-61292.780050847097</v>
      </c>
      <c r="AK63" s="110">
        <v>-563.953414476543</v>
      </c>
      <c r="AL63" s="110">
        <v>-61856.733465323603</v>
      </c>
      <c r="AM63" s="201">
        <v>-124.04138687334201</v>
      </c>
      <c r="AN63" s="187">
        <v>-31.184521092463999</v>
      </c>
      <c r="AO63" s="187">
        <v>-155.22590796580599</v>
      </c>
      <c r="AP63" s="113">
        <v>0.99111262591638705</v>
      </c>
      <c r="AQ63" s="113">
        <v>0.98978377034727405</v>
      </c>
      <c r="AS63" s="28"/>
      <c r="AT63" s="31"/>
      <c r="AU63" s="28"/>
      <c r="AV63" s="31"/>
      <c r="AX63" s="28"/>
      <c r="AY63" s="31"/>
      <c r="AZ63" s="28"/>
      <c r="BA63" s="31"/>
    </row>
    <row r="64" spans="2:53">
      <c r="B64" s="18"/>
      <c r="C64" s="18" t="s">
        <v>66</v>
      </c>
      <c r="D64" s="8">
        <v>550.03160000000003</v>
      </c>
      <c r="E64" s="8">
        <v>22.064</v>
      </c>
      <c r="F64" s="8">
        <v>1294.192</v>
      </c>
      <c r="G64" s="8">
        <v>176.512</v>
      </c>
      <c r="I64" s="142">
        <v>8698.1623899999995</v>
      </c>
      <c r="J64" s="9">
        <v>-900.09664659999999</v>
      </c>
      <c r="K64" s="9">
        <v>-234019.93429999999</v>
      </c>
      <c r="L64" s="143">
        <v>-4.6432127799999998</v>
      </c>
      <c r="M64" s="178">
        <v>-1.137692296</v>
      </c>
      <c r="N64" s="178">
        <v>-50.208206769999997</v>
      </c>
      <c r="O64" s="144">
        <v>0.93848871599999995</v>
      </c>
      <c r="P64" s="210">
        <v>0.94177384472762504</v>
      </c>
      <c r="Q64" s="3"/>
      <c r="R64" s="142">
        <v>38676.876499999998</v>
      </c>
      <c r="S64" s="9">
        <v>-970.08664290000002</v>
      </c>
      <c r="T64" s="9">
        <v>-204111.2101</v>
      </c>
      <c r="U64" s="143">
        <v>11.9814113</v>
      </c>
      <c r="V64" s="187">
        <v>-0.80342690400000005</v>
      </c>
      <c r="W64" s="187">
        <v>-33.24931729</v>
      </c>
      <c r="X64" s="144">
        <v>1.0075466200000001</v>
      </c>
      <c r="Y64" s="113">
        <v>1.0064988239999999</v>
      </c>
      <c r="AA64" s="200">
        <v>-233119.83761248301</v>
      </c>
      <c r="AB64" s="110">
        <v>-900.03209124940395</v>
      </c>
      <c r="AC64" s="110">
        <v>-234019.869703731</v>
      </c>
      <c r="AD64" s="201">
        <v>-23.348943834230798</v>
      </c>
      <c r="AE64" s="187">
        <v>-26.750726718081498</v>
      </c>
      <c r="AF64" s="187">
        <v>-50.099670552312297</v>
      </c>
      <c r="AG64" s="113">
        <v>0.93849145798990197</v>
      </c>
      <c r="AH64" s="113">
        <v>0.94177627076069403</v>
      </c>
      <c r="AJ64" s="200">
        <v>-203141.123468028</v>
      </c>
      <c r="AK64" s="110">
        <v>-970.290699868758</v>
      </c>
      <c r="AL64" s="110">
        <v>-204111.414167896</v>
      </c>
      <c r="AM64" s="201">
        <v>10.5655704166345</v>
      </c>
      <c r="AN64" s="187">
        <v>-43.707232413398899</v>
      </c>
      <c r="AO64" s="187">
        <v>-33.141661996764498</v>
      </c>
      <c r="AP64" s="113">
        <v>1.00753714893507</v>
      </c>
      <c r="AQ64" s="113">
        <v>1.0064890299307201</v>
      </c>
      <c r="AS64" s="28"/>
      <c r="AT64" s="31"/>
      <c r="AU64" s="28"/>
      <c r="AV64" s="31"/>
      <c r="AX64" s="28"/>
      <c r="AY64" s="31"/>
      <c r="AZ64" s="28"/>
      <c r="BA64" s="31"/>
    </row>
    <row r="65" spans="2:53">
      <c r="B65" s="71" t="s">
        <v>67</v>
      </c>
      <c r="C65" s="71" t="s">
        <v>68</v>
      </c>
      <c r="D65" s="157">
        <v>314.35550000000001</v>
      </c>
      <c r="E65" s="157">
        <v>4.2480000000000002</v>
      </c>
      <c r="F65" s="157">
        <v>739.66</v>
      </c>
      <c r="G65" s="157">
        <v>33.984000000000002</v>
      </c>
      <c r="I65" s="154">
        <v>1217.7656099999999</v>
      </c>
      <c r="J65" s="77">
        <v>-448.5993871</v>
      </c>
      <c r="K65" s="77">
        <v>-103910.83379999999</v>
      </c>
      <c r="L65" s="155">
        <v>-8.0531311999999993</v>
      </c>
      <c r="M65" s="172">
        <v>-0.95278439599999998</v>
      </c>
      <c r="N65" s="172">
        <v>-278.29989510000001</v>
      </c>
      <c r="O65" s="156">
        <v>0.94161888000000005</v>
      </c>
      <c r="P65" s="127">
        <v>0.94455521458341696</v>
      </c>
      <c r="Q65" s="3"/>
      <c r="R65" s="154">
        <v>50312.275500000003</v>
      </c>
      <c r="S65" s="77">
        <v>-657.75094339999998</v>
      </c>
      <c r="T65" s="77">
        <v>-55025.475480000001</v>
      </c>
      <c r="U65" s="155">
        <v>69.037510600000005</v>
      </c>
      <c r="V65" s="184">
        <v>-0.83649337599999996</v>
      </c>
      <c r="W65" s="184">
        <v>-201.09296230000001</v>
      </c>
      <c r="X65" s="156">
        <v>0.99498377999999998</v>
      </c>
      <c r="Y65" s="193">
        <v>0.99367323500000004</v>
      </c>
      <c r="AA65" s="154">
        <v>-103462.234386111</v>
      </c>
      <c r="AB65" s="104">
        <v>-449.10326405867602</v>
      </c>
      <c r="AC65" s="104">
        <v>-103911.33765016901</v>
      </c>
      <c r="AD65" s="155">
        <v>-265.31742631655499</v>
      </c>
      <c r="AE65" s="184">
        <v>-12.874905087690101</v>
      </c>
      <c r="AF65" s="184">
        <v>-278.19233140424501</v>
      </c>
      <c r="AG65" s="193">
        <v>0.94159545770390296</v>
      </c>
      <c r="AH65" s="193">
        <v>0.94453432907415802</v>
      </c>
      <c r="AJ65" s="154">
        <v>-54367.724532272499</v>
      </c>
      <c r="AK65" s="104">
        <v>-657.06341911767004</v>
      </c>
      <c r="AL65" s="104">
        <v>-55024.787951390099</v>
      </c>
      <c r="AM65" s="155">
        <v>-170.943199520674</v>
      </c>
      <c r="AN65" s="184">
        <v>-30.041432085724399</v>
      </c>
      <c r="AO65" s="184">
        <v>-200.98463160639801</v>
      </c>
      <c r="AP65" s="193">
        <v>0.99508794114398902</v>
      </c>
      <c r="AQ65" s="193">
        <v>0.99377827466608204</v>
      </c>
      <c r="AS65" s="28"/>
      <c r="AT65" s="31"/>
      <c r="AU65" s="28"/>
      <c r="AV65" s="31"/>
      <c r="AX65" s="28"/>
      <c r="AY65" s="31"/>
      <c r="AZ65" s="28"/>
      <c r="BA65" s="31"/>
    </row>
    <row r="66" spans="2:53">
      <c r="B66" s="71"/>
      <c r="C66" s="71" t="s">
        <v>69</v>
      </c>
      <c r="D66" s="157">
        <v>396.09999999999997</v>
      </c>
      <c r="E66" s="157">
        <v>5.57</v>
      </c>
      <c r="F66" s="157">
        <v>932</v>
      </c>
      <c r="G66" s="157">
        <v>44.56</v>
      </c>
      <c r="I66" s="154">
        <v>4607.8522999999996</v>
      </c>
      <c r="J66" s="77">
        <v>-166.43683559999999</v>
      </c>
      <c r="K66" s="77">
        <v>232641.4155</v>
      </c>
      <c r="L66" s="155">
        <v>-0.95457723999999999</v>
      </c>
      <c r="M66" s="172">
        <v>-0.31395345400000002</v>
      </c>
      <c r="N66" s="172">
        <v>57.493837239999998</v>
      </c>
      <c r="O66" s="156">
        <v>0.98721790300000001</v>
      </c>
      <c r="P66" s="127">
        <v>0.987303388830161</v>
      </c>
      <c r="Q66" s="3"/>
      <c r="R66" s="154">
        <v>36366.996800000001</v>
      </c>
      <c r="S66" s="77">
        <v>-79.207689189999996</v>
      </c>
      <c r="T66" s="77">
        <v>264487.78909999999</v>
      </c>
      <c r="U66" s="155">
        <v>31.532742200000001</v>
      </c>
      <c r="V66" s="184">
        <v>-0.207696874</v>
      </c>
      <c r="W66" s="184">
        <v>90.087413280000007</v>
      </c>
      <c r="X66" s="156">
        <v>1.0149262800000001</v>
      </c>
      <c r="Y66" s="193">
        <v>1.014868911</v>
      </c>
      <c r="AA66" s="154">
        <v>232807.85229998099</v>
      </c>
      <c r="AB66" s="104">
        <v>-166.492796601111</v>
      </c>
      <c r="AC66" s="104">
        <v>232641.35950337999</v>
      </c>
      <c r="AD66" s="155">
        <v>72.0862131698171</v>
      </c>
      <c r="AE66" s="184">
        <v>-14.483711392684</v>
      </c>
      <c r="AF66" s="184">
        <v>57.602501777133298</v>
      </c>
      <c r="AG66" s="193">
        <v>0.98722677834553596</v>
      </c>
      <c r="AH66" s="193">
        <v>0.98731206573544905</v>
      </c>
      <c r="AJ66" s="154">
        <v>264566.99677618098</v>
      </c>
      <c r="AK66" s="104">
        <v>-78.609776816712397</v>
      </c>
      <c r="AL66" s="104">
        <v>264488.38699936401</v>
      </c>
      <c r="AM66" s="155">
        <v>121.86200960838499</v>
      </c>
      <c r="AN66" s="184">
        <v>-31.6660404356657</v>
      </c>
      <c r="AO66" s="184">
        <v>90.195969172719003</v>
      </c>
      <c r="AP66" s="193">
        <v>1.01495785285036</v>
      </c>
      <c r="AQ66" s="193">
        <v>1.0149017738619299</v>
      </c>
      <c r="AS66" s="28"/>
      <c r="AT66" s="31"/>
      <c r="AU66" s="28"/>
      <c r="AV66" s="31"/>
      <c r="AX66" s="28"/>
      <c r="AY66" s="31"/>
      <c r="AZ66" s="28"/>
      <c r="BA66" s="31"/>
    </row>
    <row r="67" spans="2:53">
      <c r="B67" s="46" t="s">
        <v>70</v>
      </c>
      <c r="C67" s="46" t="s">
        <v>71</v>
      </c>
      <c r="D67" s="80">
        <v>496.52749999999997</v>
      </c>
      <c r="E67" s="80">
        <v>10.3</v>
      </c>
      <c r="F67" s="80">
        <v>1168.3</v>
      </c>
      <c r="G67" s="80">
        <v>82.4</v>
      </c>
      <c r="I67" s="133">
        <v>7265.90272</v>
      </c>
      <c r="J67" s="79">
        <v>-695.56853699999999</v>
      </c>
      <c r="K67" s="79">
        <v>37480.334179999998</v>
      </c>
      <c r="L67" s="145">
        <v>-0.72809586000000004</v>
      </c>
      <c r="M67" s="176">
        <v>-0.92987044100000005</v>
      </c>
      <c r="N67" s="176">
        <v>91.483070089999998</v>
      </c>
      <c r="O67" s="134">
        <v>0.94203279299999998</v>
      </c>
      <c r="P67" s="129">
        <v>0.94492467895162702</v>
      </c>
      <c r="Q67" s="3"/>
      <c r="R67" s="133">
        <v>32485.7389</v>
      </c>
      <c r="S67" s="79">
        <v>-1057.4639400000001</v>
      </c>
      <c r="T67" s="79">
        <v>62338.275000000001</v>
      </c>
      <c r="U67" s="145">
        <v>14.0582026</v>
      </c>
      <c r="V67" s="185">
        <v>-0.83765795300000001</v>
      </c>
      <c r="W67" s="185">
        <v>106.3615811</v>
      </c>
      <c r="X67" s="134">
        <v>0.99323982</v>
      </c>
      <c r="Y67" s="111">
        <v>0.99191731100000002</v>
      </c>
      <c r="AA67" s="133">
        <v>38175.902721294202</v>
      </c>
      <c r="AB67" s="203">
        <v>-696.49788444211595</v>
      </c>
      <c r="AC67" s="203">
        <v>37479.404836852198</v>
      </c>
      <c r="AD67" s="145">
        <v>111.802384879803</v>
      </c>
      <c r="AE67" s="185">
        <v>-20.2122795426219</v>
      </c>
      <c r="AF67" s="185">
        <v>91.590105337181399</v>
      </c>
      <c r="AG67" s="111">
        <v>0.94200523254278001</v>
      </c>
      <c r="AH67" s="111">
        <v>0.94490008229837796</v>
      </c>
      <c r="AJ67" s="133">
        <v>63395.738937793001</v>
      </c>
      <c r="AK67" s="203">
        <v>-1056.2030819607701</v>
      </c>
      <c r="AL67" s="203">
        <v>62339.535855832299</v>
      </c>
      <c r="AM67" s="145">
        <v>143.87716035671701</v>
      </c>
      <c r="AN67" s="185">
        <v>-37.407573252903298</v>
      </c>
      <c r="AO67" s="185">
        <v>106.46958710381401</v>
      </c>
      <c r="AP67" s="111">
        <v>0.99336583278194202</v>
      </c>
      <c r="AQ67" s="111">
        <v>0.94490008229837796</v>
      </c>
      <c r="AS67" s="28"/>
      <c r="AT67" s="31"/>
      <c r="AU67" s="28"/>
      <c r="AV67" s="31"/>
      <c r="AX67" s="28"/>
      <c r="AY67" s="31"/>
      <c r="AZ67" s="28"/>
      <c r="BA67" s="31"/>
    </row>
    <row r="68" spans="2:53">
      <c r="B68" s="46"/>
      <c r="C68" s="46" t="s">
        <v>72</v>
      </c>
      <c r="D68" s="80">
        <v>28.211499999999997</v>
      </c>
      <c r="E68" s="80">
        <v>1.3130000000000002</v>
      </c>
      <c r="F68" s="80">
        <v>66.38</v>
      </c>
      <c r="G68" s="80">
        <v>10.504000000000001</v>
      </c>
      <c r="I68" s="133">
        <v>-7547.6522000000004</v>
      </c>
      <c r="J68" s="79">
        <v>-28.820732249999999</v>
      </c>
      <c r="K68" s="79">
        <v>-7576.4729289999996</v>
      </c>
      <c r="L68" s="145">
        <v>-67.757243900000006</v>
      </c>
      <c r="M68" s="176">
        <v>-0.59730910199999998</v>
      </c>
      <c r="N68" s="176">
        <v>-68.354552960000007</v>
      </c>
      <c r="O68" s="134">
        <v>0.94795188600000002</v>
      </c>
      <c r="P68" s="129">
        <v>0.95024136500010803</v>
      </c>
      <c r="Q68" s="3"/>
      <c r="R68" s="133">
        <v>-6493.5111500000003</v>
      </c>
      <c r="S68" s="79">
        <v>-73.318314180000002</v>
      </c>
      <c r="T68" s="79">
        <v>-6566.8294610000003</v>
      </c>
      <c r="U68" s="145">
        <v>-61.429170200000002</v>
      </c>
      <c r="V68" s="185">
        <v>-0.76704993399999999</v>
      </c>
      <c r="W68" s="185">
        <v>-62.19622013</v>
      </c>
      <c r="X68" s="134">
        <v>0.96066459999999998</v>
      </c>
      <c r="Y68" s="111">
        <v>0.96022170399999995</v>
      </c>
      <c r="AA68" s="133">
        <v>-7547.65219710772</v>
      </c>
      <c r="AB68" s="203">
        <v>-28.832553247140101</v>
      </c>
      <c r="AC68" s="203">
        <v>-7576.4847503548599</v>
      </c>
      <c r="AD68" s="145">
        <v>-65.512238244014796</v>
      </c>
      <c r="AE68" s="185">
        <v>-2.7425685616470301</v>
      </c>
      <c r="AF68" s="185">
        <v>-68.254806805661801</v>
      </c>
      <c r="AG68" s="111">
        <v>0.94900634395026495</v>
      </c>
      <c r="AH68" s="111">
        <v>0.95129386346691802</v>
      </c>
      <c r="AJ68" s="133">
        <v>-6493.5111474620298</v>
      </c>
      <c r="AK68" s="203">
        <v>-70.874395741806296</v>
      </c>
      <c r="AL68" s="203">
        <v>-6564.3855432038299</v>
      </c>
      <c r="AM68" s="145">
        <v>-41.879836307303101</v>
      </c>
      <c r="AN68" s="185">
        <v>-20.220246503337702</v>
      </c>
      <c r="AO68" s="185">
        <v>-62.100082810640899</v>
      </c>
      <c r="AP68" s="111">
        <v>0.96604144695077399</v>
      </c>
      <c r="AQ68" s="111">
        <v>0.96593908448468002</v>
      </c>
      <c r="AS68" s="28"/>
      <c r="AT68" s="31"/>
      <c r="AU68" s="28"/>
      <c r="AV68" s="31"/>
      <c r="AX68" s="28"/>
      <c r="AY68" s="31"/>
      <c r="AZ68" s="28"/>
      <c r="BA68" s="31"/>
    </row>
    <row r="69" spans="2:53">
      <c r="B69" s="83" t="s">
        <v>73</v>
      </c>
      <c r="C69" s="84" t="s">
        <v>74</v>
      </c>
      <c r="D69" s="85">
        <v>153.1275</v>
      </c>
      <c r="E69" s="85">
        <v>6.48</v>
      </c>
      <c r="F69" s="85">
        <v>360.3</v>
      </c>
      <c r="G69" s="85">
        <v>51.84</v>
      </c>
      <c r="I69" s="146">
        <v>-4408.5342199999996</v>
      </c>
      <c r="J69" s="85">
        <v>-290.14026200000001</v>
      </c>
      <c r="K69" s="85">
        <v>85551.325519999999</v>
      </c>
      <c r="L69" s="147">
        <v>-35.839677700000003</v>
      </c>
      <c r="M69" s="177">
        <v>-1.3660296670000001</v>
      </c>
      <c r="N69" s="177">
        <v>-24.862926869999999</v>
      </c>
      <c r="O69" s="148">
        <v>0.93465038899999997</v>
      </c>
      <c r="P69" s="123">
        <v>0.93838799536537199</v>
      </c>
      <c r="Q69" s="3"/>
      <c r="R69" s="146">
        <v>1855.9703999999999</v>
      </c>
      <c r="S69" s="85">
        <v>-200.4708684</v>
      </c>
      <c r="T69" s="85">
        <v>91905.499530000001</v>
      </c>
      <c r="U69" s="147">
        <v>-27.1706006</v>
      </c>
      <c r="V69" s="186">
        <v>-0.70917956599999998</v>
      </c>
      <c r="W69" s="186">
        <v>-15.536999700000001</v>
      </c>
      <c r="X69" s="148">
        <v>1.0190733300000001</v>
      </c>
      <c r="Y69" s="112">
        <v>1.018546079</v>
      </c>
      <c r="AA69" s="146">
        <v>85841.465781961393</v>
      </c>
      <c r="AB69" s="86">
        <v>-290.01198165688999</v>
      </c>
      <c r="AC69" s="86">
        <v>85551.4538003044</v>
      </c>
      <c r="AD69" s="147">
        <v>-7.9603548786741101</v>
      </c>
      <c r="AE69" s="186">
        <v>-16.792993355623199</v>
      </c>
      <c r="AF69" s="186">
        <v>-24.753348234297299</v>
      </c>
      <c r="AG69" s="112">
        <v>0.934663856647721</v>
      </c>
      <c r="AH69" s="112">
        <v>0.93839982457950699</v>
      </c>
      <c r="AJ69" s="146">
        <v>92105.970399839804</v>
      </c>
      <c r="AK69" s="86">
        <v>-200.73909216157799</v>
      </c>
      <c r="AL69" s="86">
        <v>91905.231307678303</v>
      </c>
      <c r="AM69" s="147">
        <v>17.9971991688308</v>
      </c>
      <c r="AN69" s="186">
        <v>-33.426517501403303</v>
      </c>
      <c r="AO69" s="186">
        <v>-15.4293183325725</v>
      </c>
      <c r="AP69" s="112">
        <v>1.0190393302434</v>
      </c>
      <c r="AQ69" s="112">
        <v>1.0185101424434699</v>
      </c>
      <c r="AS69" s="28"/>
      <c r="AT69" s="31"/>
      <c r="AU69" s="28"/>
      <c r="AV69" s="31"/>
      <c r="AX69" s="28"/>
      <c r="AY69" s="31"/>
      <c r="AZ69" s="28"/>
      <c r="BA69" s="31"/>
    </row>
    <row r="70" spans="2:53">
      <c r="B70" s="83"/>
      <c r="C70" s="83" t="s">
        <v>75</v>
      </c>
      <c r="D70" s="95">
        <v>344.80249999999995</v>
      </c>
      <c r="E70" s="95">
        <v>11.280000000000001</v>
      </c>
      <c r="F70" s="95">
        <v>811.3</v>
      </c>
      <c r="G70" s="95">
        <v>90.240000000000009</v>
      </c>
      <c r="I70" s="146">
        <v>1691.0181</v>
      </c>
      <c r="J70" s="85">
        <v>-529.64936220000004</v>
      </c>
      <c r="K70" s="85">
        <v>-44736.631260000002</v>
      </c>
      <c r="L70" s="147">
        <v>-14.8781468</v>
      </c>
      <c r="M70" s="177">
        <v>-1.0490704099999999</v>
      </c>
      <c r="N70" s="177">
        <v>-114.86399400000001</v>
      </c>
      <c r="O70" s="148">
        <v>0.93998665800000003</v>
      </c>
      <c r="P70" s="123">
        <v>0.94310261798359296</v>
      </c>
      <c r="Q70" s="3"/>
      <c r="R70" s="146">
        <v>22435.577000000001</v>
      </c>
      <c r="S70" s="85">
        <v>-664.10257430000001</v>
      </c>
      <c r="T70" s="85">
        <v>-24126.525590000001</v>
      </c>
      <c r="U70" s="147">
        <v>5.0053392299999997</v>
      </c>
      <c r="V70" s="186">
        <v>-0.824556764</v>
      </c>
      <c r="W70" s="186">
        <v>-94.755994319999999</v>
      </c>
      <c r="X70" s="148">
        <v>1.0019253400000001</v>
      </c>
      <c r="Y70" s="112">
        <v>1.000720826</v>
      </c>
      <c r="AA70" s="146">
        <v>-44206.981897331898</v>
      </c>
      <c r="AB70" s="86">
        <v>-529.85254796693403</v>
      </c>
      <c r="AC70" s="86">
        <v>-44736.834445298802</v>
      </c>
      <c r="AD70" s="147">
        <v>-93.669841781916801</v>
      </c>
      <c r="AE70" s="186">
        <v>-21.086018139560299</v>
      </c>
      <c r="AF70" s="186">
        <v>-114.755859921477</v>
      </c>
      <c r="AG70" s="112">
        <v>0.93997872149446704</v>
      </c>
      <c r="AH70" s="112">
        <v>0.94309556361531799</v>
      </c>
      <c r="AJ70" s="146">
        <v>-23462.423012808002</v>
      </c>
      <c r="AK70" s="86">
        <v>-663.84284710633995</v>
      </c>
      <c r="AL70" s="86">
        <v>-24126.265859914402</v>
      </c>
      <c r="AM70" s="147">
        <v>-56.497878800788499</v>
      </c>
      <c r="AN70" s="186">
        <v>-38.1501067381285</v>
      </c>
      <c r="AO70" s="186">
        <v>-94.647985538916998</v>
      </c>
      <c r="AP70" s="112">
        <v>1.0019567481209699</v>
      </c>
      <c r="AQ70" s="112">
        <v>1.00075292869062</v>
      </c>
      <c r="AS70" s="28"/>
      <c r="AT70" s="31"/>
      <c r="AU70" s="28"/>
      <c r="AV70" s="31"/>
      <c r="AX70" s="28"/>
      <c r="AY70" s="31"/>
      <c r="AZ70" s="28"/>
      <c r="BA70" s="31"/>
    </row>
    <row r="71" spans="2:53">
      <c r="B71" s="96" t="s">
        <v>76</v>
      </c>
      <c r="C71" s="97" t="s">
        <v>77</v>
      </c>
      <c r="D71" s="98">
        <v>431.46000000000004</v>
      </c>
      <c r="E71" s="98">
        <v>3.0250000000000004</v>
      </c>
      <c r="F71" s="98">
        <v>1015.2</v>
      </c>
      <c r="G71" s="98">
        <v>24.200000000000003</v>
      </c>
      <c r="I71" s="149">
        <v>22469.481800000001</v>
      </c>
      <c r="J71" s="98">
        <v>-686.87808319999999</v>
      </c>
      <c r="K71" s="98">
        <v>-145157.39629999999</v>
      </c>
      <c r="L71" s="150">
        <v>52.473231400000003</v>
      </c>
      <c r="M71" s="179">
        <v>-1.0978752679999999</v>
      </c>
      <c r="N71" s="179">
        <v>-508.321642</v>
      </c>
      <c r="O71" s="136">
        <v>0.93908399099999995</v>
      </c>
      <c r="P71" s="211">
        <v>0.94230044324958195</v>
      </c>
      <c r="Q71" s="3"/>
      <c r="R71" s="149">
        <v>182422.08199999999</v>
      </c>
      <c r="S71" s="98">
        <v>-794.5202147</v>
      </c>
      <c r="T71" s="98">
        <v>14687.56136</v>
      </c>
      <c r="U71" s="150">
        <v>261.20560699999999</v>
      </c>
      <c r="V71" s="188">
        <v>-0.81457015700000002</v>
      </c>
      <c r="W71" s="188">
        <v>-299.30596100000002</v>
      </c>
      <c r="X71" s="136">
        <v>1.00497711</v>
      </c>
      <c r="Y71" s="114">
        <v>1.0038498060000001</v>
      </c>
      <c r="AA71" s="149">
        <v>-144470.518223169</v>
      </c>
      <c r="AB71" s="100">
        <v>-686.95965288413902</v>
      </c>
      <c r="AC71" s="100">
        <v>-145157.47787605299</v>
      </c>
      <c r="AD71" s="150">
        <v>-498.00717714898002</v>
      </c>
      <c r="AE71" s="188">
        <v>-10.205544062310601</v>
      </c>
      <c r="AF71" s="188">
        <v>-508.21272121129101</v>
      </c>
      <c r="AG71" s="114">
        <v>0.93908211719771195</v>
      </c>
      <c r="AH71" s="114">
        <v>0.94229877957769004</v>
      </c>
      <c r="AJ71" s="149">
        <v>15482.0815707402</v>
      </c>
      <c r="AK71" s="100">
        <v>-794.46376769937899</v>
      </c>
      <c r="AL71" s="100">
        <v>14687.617803040799</v>
      </c>
      <c r="AM71" s="150">
        <v>-272.00005500724001</v>
      </c>
      <c r="AN71" s="188">
        <v>-27.197522021681301</v>
      </c>
      <c r="AO71" s="188">
        <v>-299.19757702892201</v>
      </c>
      <c r="AP71" s="114">
        <v>1.00498420321174</v>
      </c>
      <c r="AQ71" s="114">
        <v>1.0038570891453</v>
      </c>
      <c r="AS71" s="28"/>
      <c r="AT71" s="31"/>
      <c r="AU71" s="28"/>
      <c r="AV71" s="31"/>
      <c r="AX71" s="28"/>
      <c r="AY71" s="31"/>
      <c r="AZ71" s="28"/>
      <c r="BA71" s="31"/>
    </row>
    <row r="72" spans="2:53">
      <c r="B72" s="96"/>
      <c r="C72" s="97" t="s">
        <v>78</v>
      </c>
      <c r="D72" s="98">
        <v>317.50049999999999</v>
      </c>
      <c r="E72" s="98">
        <v>8.962909999999999</v>
      </c>
      <c r="F72" s="98">
        <v>747.06</v>
      </c>
      <c r="G72" s="98">
        <v>71.703279999999992</v>
      </c>
      <c r="I72" s="149">
        <v>663.82543699999997</v>
      </c>
      <c r="J72" s="98">
        <v>-432.5286974</v>
      </c>
      <c r="K72" s="98">
        <v>-20398.703259999998</v>
      </c>
      <c r="L72" s="150">
        <v>-16.073556799999999</v>
      </c>
      <c r="M72" s="179">
        <v>-0.89600528700000004</v>
      </c>
      <c r="N72" s="179">
        <v>25.995388479999999</v>
      </c>
      <c r="O72" s="136">
        <v>0.94263081000000004</v>
      </c>
      <c r="P72" s="211">
        <v>0.94545886705247495</v>
      </c>
      <c r="Q72" s="3"/>
      <c r="R72" s="149">
        <v>16929.574799999999</v>
      </c>
      <c r="S72" s="98">
        <v>-693.40178900000001</v>
      </c>
      <c r="T72" s="98">
        <v>-4393.8270190000003</v>
      </c>
      <c r="U72" s="150">
        <v>-1.4014709999999999</v>
      </c>
      <c r="V72" s="188">
        <v>-0.837955071</v>
      </c>
      <c r="W72" s="188">
        <v>40.725524450000002</v>
      </c>
      <c r="X72" s="136">
        <v>0.99053574</v>
      </c>
      <c r="Y72" s="114">
        <v>0.98920719899999998</v>
      </c>
      <c r="AA72" s="149">
        <v>-19966.1745627161</v>
      </c>
      <c r="AB72" s="100">
        <v>-433.25803279580998</v>
      </c>
      <c r="AC72" s="100">
        <v>-20399.432595511898</v>
      </c>
      <c r="AD72" s="150">
        <v>45.1220854304498</v>
      </c>
      <c r="AE72" s="188">
        <v>-19.019989543653601</v>
      </c>
      <c r="AF72" s="188">
        <v>26.102095886796299</v>
      </c>
      <c r="AG72" s="114">
        <v>0.94259667733835695</v>
      </c>
      <c r="AH72" s="114">
        <v>0.94542836684646303</v>
      </c>
      <c r="AJ72" s="149">
        <v>-3700.4252304288798</v>
      </c>
      <c r="AK72" s="100">
        <v>-692.42635974790903</v>
      </c>
      <c r="AL72" s="100">
        <v>-4392.8515901767896</v>
      </c>
      <c r="AM72" s="150">
        <v>77.084967601112098</v>
      </c>
      <c r="AN72" s="188">
        <v>-36.2514680347523</v>
      </c>
      <c r="AO72" s="188">
        <v>40.833499566359997</v>
      </c>
      <c r="AP72" s="114">
        <v>0.99069828444318997</v>
      </c>
      <c r="AQ72" s="114">
        <v>0.98936969187316903</v>
      </c>
      <c r="AS72" s="28"/>
      <c r="AT72" s="31"/>
      <c r="AU72" s="28"/>
      <c r="AV72" s="31"/>
      <c r="AX72" s="28"/>
      <c r="AY72" s="31"/>
      <c r="AZ72" s="28"/>
      <c r="BA72" s="31"/>
    </row>
    <row r="73" spans="2:53">
      <c r="B73" s="12" t="s">
        <v>79</v>
      </c>
      <c r="C73" s="20" t="s">
        <v>80</v>
      </c>
      <c r="D73" s="13">
        <v>354.57749999999999</v>
      </c>
      <c r="E73" s="13">
        <v>7.71</v>
      </c>
      <c r="F73" s="13">
        <v>834.3</v>
      </c>
      <c r="G73" s="13">
        <v>61.68</v>
      </c>
      <c r="I73" s="151">
        <v>1942.4715699999999</v>
      </c>
      <c r="J73" s="181">
        <v>-473.35884809999999</v>
      </c>
      <c r="K73" s="181">
        <v>1469.112719</v>
      </c>
      <c r="L73" s="152">
        <v>-11.016789899999999</v>
      </c>
      <c r="M73" s="180">
        <v>-0.87187488800000001</v>
      </c>
      <c r="N73" s="180">
        <v>-11.88866479</v>
      </c>
      <c r="O73" s="153">
        <v>0.94303561000000002</v>
      </c>
      <c r="P73" s="212">
        <v>0.94582057211528003</v>
      </c>
      <c r="Q73" s="3"/>
      <c r="R73" s="151">
        <v>19385.689900000001</v>
      </c>
      <c r="S73" s="181">
        <v>-788.11030819999996</v>
      </c>
      <c r="T73" s="181">
        <v>18597.579590000001</v>
      </c>
      <c r="U73" s="152">
        <v>2.66434317</v>
      </c>
      <c r="V73" s="189">
        <v>-0.83726278099999996</v>
      </c>
      <c r="W73" s="189">
        <v>1.827080389</v>
      </c>
      <c r="X73" s="153">
        <v>0.98849195000000001</v>
      </c>
      <c r="Y73" s="194">
        <v>0.98716821899999996</v>
      </c>
      <c r="AA73" s="204">
        <v>1942.4715669946499</v>
      </c>
      <c r="AB73" s="25">
        <v>-474.28962680288902</v>
      </c>
      <c r="AC73" s="25">
        <v>1468.1819401917501</v>
      </c>
      <c r="AD73" s="205">
        <v>5.9647063105373501</v>
      </c>
      <c r="AE73" s="189">
        <v>-17.746902044902601</v>
      </c>
      <c r="AF73" s="189">
        <v>-11.7821957343652</v>
      </c>
      <c r="AG73" s="194">
        <v>0.94299639507245403</v>
      </c>
      <c r="AH73" s="194">
        <v>0.94578550041342702</v>
      </c>
      <c r="AJ73" s="204">
        <v>19385.689896886699</v>
      </c>
      <c r="AK73" s="25">
        <v>-786.88251956071599</v>
      </c>
      <c r="AL73" s="25">
        <v>18598.807377326</v>
      </c>
      <c r="AM73" s="205">
        <v>36.934316358762899</v>
      </c>
      <c r="AN73" s="189">
        <v>-34.999290901336103</v>
      </c>
      <c r="AO73" s="189">
        <v>1.93502545742677</v>
      </c>
      <c r="AP73" s="194">
        <v>0.98868419223564996</v>
      </c>
      <c r="AQ73" s="194">
        <v>0.98735963156828599</v>
      </c>
      <c r="AS73" s="28"/>
      <c r="AT73" s="31"/>
      <c r="AU73" s="28"/>
      <c r="AV73" s="31"/>
      <c r="AX73" s="28"/>
      <c r="AY73" s="31"/>
      <c r="AZ73" s="28"/>
      <c r="BA73" s="31"/>
    </row>
    <row r="74" spans="2:53">
      <c r="B74" s="12"/>
      <c r="C74" s="20" t="s">
        <v>81</v>
      </c>
      <c r="D74" s="13">
        <v>107.27</v>
      </c>
      <c r="E74" s="13">
        <v>3.4000000000000004</v>
      </c>
      <c r="F74" s="13">
        <v>252.4</v>
      </c>
      <c r="G74" s="13">
        <v>27.200000000000003</v>
      </c>
      <c r="I74" s="151">
        <v>-5556.3060400000004</v>
      </c>
      <c r="J74" s="181">
        <v>-139.5555521</v>
      </c>
      <c r="K74" s="181">
        <v>-5695.8615970000001</v>
      </c>
      <c r="L74" s="152">
        <v>-39.9298085</v>
      </c>
      <c r="M74" s="180">
        <v>-0.841943259</v>
      </c>
      <c r="N74" s="180">
        <v>-40.771751709999997</v>
      </c>
      <c r="O74" s="153">
        <v>0.94355423900000002</v>
      </c>
      <c r="P74" s="212">
        <v>0.946284646906281</v>
      </c>
      <c r="Q74" s="3"/>
      <c r="R74" s="151">
        <v>-1332.11735</v>
      </c>
      <c r="S74" s="181">
        <v>-243.3976183</v>
      </c>
      <c r="T74" s="181">
        <v>-1575.5149690000001</v>
      </c>
      <c r="U74" s="152">
        <v>-32.313321500000001</v>
      </c>
      <c r="V74" s="189">
        <v>-0.83522112400000004</v>
      </c>
      <c r="W74" s="189">
        <v>-33.14854261</v>
      </c>
      <c r="X74" s="153">
        <v>0.98589612000000004</v>
      </c>
      <c r="Y74" s="194">
        <v>0.984590521</v>
      </c>
      <c r="AA74" s="204">
        <v>-5556.3060444570401</v>
      </c>
      <c r="AB74" s="25">
        <v>-139.88223672730001</v>
      </c>
      <c r="AC74" s="25">
        <v>-5696.1882811843498</v>
      </c>
      <c r="AD74" s="205">
        <v>-29.755339514326899</v>
      </c>
      <c r="AE74" s="189">
        <v>-10.910041879330601</v>
      </c>
      <c r="AF74" s="189">
        <v>-40.665381393657498</v>
      </c>
      <c r="AG74" s="194">
        <v>0.94350847955353601</v>
      </c>
      <c r="AH74" s="194">
        <v>0.94624367788453201</v>
      </c>
      <c r="AJ74" s="204">
        <v>-1332.11735082264</v>
      </c>
      <c r="AK74" s="25">
        <v>-242.97488727832899</v>
      </c>
      <c r="AL74" s="25">
        <v>-1575.09223810097</v>
      </c>
      <c r="AM74" s="205">
        <v>-4.8503755732608598</v>
      </c>
      <c r="AN74" s="189">
        <v>-28.190080039404499</v>
      </c>
      <c r="AO74" s="189">
        <v>-33.040455612665298</v>
      </c>
      <c r="AP74" s="194">
        <v>0.98612857032155499</v>
      </c>
      <c r="AQ74" s="194">
        <v>0.98482079651620602</v>
      </c>
      <c r="AS74" s="28"/>
      <c r="AT74" s="31"/>
      <c r="AU74" s="28"/>
      <c r="AV74" s="31"/>
      <c r="AX74" s="28"/>
      <c r="AY74" s="31"/>
      <c r="AZ74" s="28"/>
      <c r="BA74" s="31"/>
    </row>
  </sheetData>
  <mergeCells count="6">
    <mergeCell ref="AX4:BA4"/>
    <mergeCell ref="I4:P4"/>
    <mergeCell ref="R4:Y4"/>
    <mergeCell ref="AA4:AH4"/>
    <mergeCell ref="AJ4:AQ4"/>
    <mergeCell ref="AS4:AV4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7CC7B1912A344BD640C16120EBEF2" ma:contentTypeVersion="15" ma:contentTypeDescription="Create a new document." ma:contentTypeScope="" ma:versionID="a3ea7b9a576c7da63f97dbf59ef9a6f0">
  <xsd:schema xmlns:xsd="http://www.w3.org/2001/XMLSchema" xmlns:xs="http://www.w3.org/2001/XMLSchema" xmlns:p="http://schemas.microsoft.com/office/2006/metadata/properties" xmlns:ns2="f15c7eff-4358-4ff8-89bf-b7ea7b395d0e" xmlns:ns3="528337f5-ae6c-4a3c-b76c-1670203283fb" targetNamespace="http://schemas.microsoft.com/office/2006/metadata/properties" ma:root="true" ma:fieldsID="3e0756fcffa2126ac198a0be8d2dc133" ns2:_="" ns3:_="">
    <xsd:import namespace="f15c7eff-4358-4ff8-89bf-b7ea7b395d0e"/>
    <xsd:import namespace="528337f5-ae6c-4a3c-b76c-1670203283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c7eff-4358-4ff8-89bf-b7ea7b395d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337f5-ae6c-4a3c-b76c-1670203283f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e221804-23d1-4b61-bf06-b45b0545845b}" ma:internalName="TaxCatchAll" ma:showField="CatchAllData" ma:web="528337f5-ae6c-4a3c-b76c-1670203283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8337f5-ae6c-4a3c-b76c-1670203283fb" xsi:nil="true"/>
    <lcf76f155ced4ddcb4097134ff3c332f xmlns="f15c7eff-4358-4ff8-89bf-b7ea7b395d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0CDCA2-84DA-430F-B640-16D6C6B1811E}"/>
</file>

<file path=customXml/itemProps2.xml><?xml version="1.0" encoding="utf-8"?>
<ds:datastoreItem xmlns:ds="http://schemas.openxmlformats.org/officeDocument/2006/customXml" ds:itemID="{8EC697CA-2286-486F-B535-C5266D784A77}"/>
</file>

<file path=customXml/itemProps3.xml><?xml version="1.0" encoding="utf-8"?>
<ds:datastoreItem xmlns:ds="http://schemas.openxmlformats.org/officeDocument/2006/customXml" ds:itemID="{34DC78C6-1734-4CE1-AA44-7C28FCCAB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Physics and Nuclear Engineering, USMA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Biaglow, Andrew I CIV USA USMA</dc:creator>
  <cp:keywords/>
  <dc:description/>
  <cp:lastModifiedBy>Dawson, Patrick B CDT 2023</cp:lastModifiedBy>
  <cp:revision/>
  <dcterms:created xsi:type="dcterms:W3CDTF">2017-07-11T11:18:01Z</dcterms:created>
  <dcterms:modified xsi:type="dcterms:W3CDTF">2022-11-15T13:46:10Z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0x0101007C97CC7B1912A344BD640C16120EBEF2</vt:lpwstr>
  </property>
  <property fmtid="{D5CDD505-2E9C-101B-9397-08002B2CF9AE}" pid="3" name="MediaServiceImageTags">
    <vt:lpwstr/>
  </property>
</Properties>
</file>