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ockmtnins-my.sharepoint.com/personal/abigail_weeks_rmi_org/Documents/Documents/GitHub/Thesis/Thesis/"/>
    </mc:Choice>
  </mc:AlternateContent>
  <xr:revisionPtr revIDLastSave="39" documentId="8_{83E99665-E4BE-4A0D-B555-338841E4151E}" xr6:coauthVersionLast="47" xr6:coauthVersionMax="47" xr10:uidLastSave="{9510B385-6192-4B91-BBDE-06B4356D3812}"/>
  <bookViews>
    <workbookView xWindow="-28920" yWindow="-120" windowWidth="29040" windowHeight="15720" xr2:uid="{3ADA18EB-F48E-4EB7-BDCA-514FF055EF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G14" i="1" s="1"/>
  <c r="AK14" i="1"/>
  <c r="AJ14" i="1"/>
  <c r="AI14" i="1"/>
  <c r="AH14" i="1"/>
  <c r="AF14" i="1"/>
  <c r="AF15" i="1" s="1"/>
  <c r="F3" i="1"/>
  <c r="G3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2" i="1"/>
  <c r="AO3" i="1"/>
  <c r="AO5" i="1"/>
  <c r="AO6" i="1"/>
  <c r="AO7" i="1"/>
  <c r="AO8" i="1"/>
  <c r="AO9" i="1"/>
  <c r="AO10" i="1"/>
  <c r="AO11" i="1"/>
  <c r="AO12" i="1"/>
  <c r="AO13" i="1"/>
  <c r="AO2" i="1"/>
  <c r="AS3" i="1"/>
  <c r="AS5" i="1"/>
  <c r="AS6" i="1"/>
  <c r="AS7" i="1"/>
  <c r="AS8" i="1"/>
  <c r="AS9" i="1"/>
  <c r="AS10" i="1"/>
  <c r="AS11" i="1"/>
  <c r="AS12" i="1"/>
  <c r="AS13" i="1"/>
  <c r="AS2" i="1"/>
  <c r="AR3" i="1"/>
  <c r="AR5" i="1"/>
  <c r="AR6" i="1"/>
  <c r="AR7" i="1"/>
  <c r="AR8" i="1"/>
  <c r="AR9" i="1"/>
  <c r="AR10" i="1"/>
  <c r="AR11" i="1"/>
  <c r="AR12" i="1"/>
  <c r="AR13" i="1"/>
  <c r="AR2" i="1"/>
  <c r="AP2" i="1"/>
  <c r="AP3" i="1"/>
  <c r="AQ3" i="1" s="1"/>
  <c r="AP5" i="1"/>
  <c r="AQ5" i="1" s="1"/>
  <c r="AP6" i="1"/>
  <c r="AQ6" i="1" s="1"/>
  <c r="AP7" i="1"/>
  <c r="AQ7" i="1" s="1"/>
  <c r="AP8" i="1"/>
  <c r="AQ8" i="1" s="1"/>
  <c r="AP9" i="1"/>
  <c r="AQ9" i="1" s="1"/>
  <c r="AP10" i="1"/>
  <c r="AQ10" i="1" s="1"/>
  <c r="AP11" i="1"/>
  <c r="AQ11" i="1" s="1"/>
  <c r="AP12" i="1"/>
  <c r="AQ12" i="1" s="1"/>
  <c r="AP13" i="1"/>
  <c r="AQ13" i="1" s="1"/>
  <c r="AG15" i="1"/>
  <c r="AH15" i="1"/>
  <c r="AI15" i="1"/>
  <c r="AJ15" i="1"/>
  <c r="AK15" i="1"/>
  <c r="Y15" i="1"/>
  <c r="Z15" i="1"/>
  <c r="AA15" i="1"/>
  <c r="AB15" i="1"/>
  <c r="AC15" i="1"/>
  <c r="AD15" i="1"/>
  <c r="AE15" i="1"/>
  <c r="X15" i="1"/>
  <c r="AQ2" i="1" l="1"/>
  <c r="G2" i="1"/>
</calcChain>
</file>

<file path=xl/sharedStrings.xml><?xml version="1.0" encoding="utf-8"?>
<sst xmlns="http://schemas.openxmlformats.org/spreadsheetml/2006/main" count="72" uniqueCount="70">
  <si>
    <t>unique_id</t>
  </si>
  <si>
    <t>nu_tier_0</t>
  </si>
  <si>
    <t>nu_tier_1</t>
  </si>
  <si>
    <t>nu_tier_2</t>
  </si>
  <si>
    <t>queued_mw_round_0</t>
  </si>
  <si>
    <t>bid_price_round_0</t>
  </si>
  <si>
    <t>mw_threshold_adder_1</t>
  </si>
  <si>
    <t>construction_delay_factor</t>
  </si>
  <si>
    <t>congestion_adder</t>
  </si>
  <si>
    <t>base_bid_price</t>
  </si>
  <si>
    <t>lmp_round_0</t>
  </si>
  <si>
    <t>Name</t>
  </si>
  <si>
    <t>ACEC</t>
  </si>
  <si>
    <t>AEP</t>
  </si>
  <si>
    <t>APS</t>
  </si>
  <si>
    <t>ATSI</t>
  </si>
  <si>
    <t>COMED</t>
  </si>
  <si>
    <t>DAY</t>
  </si>
  <si>
    <t>DOM</t>
  </si>
  <si>
    <t>DPL</t>
  </si>
  <si>
    <t>EKPC</t>
  </si>
  <si>
    <t xml:space="preserve">PE </t>
  </si>
  <si>
    <t>PEPCO</t>
  </si>
  <si>
    <t>Generation(GWh)</t>
  </si>
  <si>
    <t>Day Ahead Congestion Hours</t>
  </si>
  <si>
    <t>Battery</t>
  </si>
  <si>
    <t>fuel cell</t>
  </si>
  <si>
    <t>nuclear</t>
  </si>
  <si>
    <t>solar</t>
  </si>
  <si>
    <t>solar+storage</t>
  </si>
  <si>
    <t>solar+wind</t>
  </si>
  <si>
    <t>wind</t>
  </si>
  <si>
    <t>wind+storage</t>
  </si>
  <si>
    <t>NG</t>
  </si>
  <si>
    <t>Coal</t>
  </si>
  <si>
    <t>Oil</t>
  </si>
  <si>
    <t>Hydro</t>
  </si>
  <si>
    <t>Other</t>
  </si>
  <si>
    <t>total</t>
  </si>
  <si>
    <t xml:space="preserve">annual growth rate 20 year </t>
  </si>
  <si>
    <t>LDA</t>
  </si>
  <si>
    <t>s</t>
  </si>
  <si>
    <t>MW of projects in queue</t>
  </si>
  <si>
    <t>EMAAC</t>
  </si>
  <si>
    <t>Non-MAAC</t>
  </si>
  <si>
    <t>lmp</t>
  </si>
  <si>
    <t>congestion_cost</t>
  </si>
  <si>
    <t>nu_cost</t>
  </si>
  <si>
    <t>percent_solar</t>
  </si>
  <si>
    <t>percent_wind</t>
  </si>
  <si>
    <t>available_capacity_round_0</t>
  </si>
  <si>
    <t>nu_cost_round_0</t>
  </si>
  <si>
    <t>annual_growth_rate_ten_ year</t>
  </si>
  <si>
    <t>existing_capacity_round_0</t>
  </si>
  <si>
    <t>Generation Normalized</t>
  </si>
  <si>
    <t>queue_size_normalized</t>
  </si>
  <si>
    <t>Full name</t>
  </si>
  <si>
    <t>(AE) Atlantic city electric</t>
  </si>
  <si>
    <t>American electric power</t>
  </si>
  <si>
    <t>alleghny power systems (AP)</t>
  </si>
  <si>
    <t xml:space="preserve">american transmission systems </t>
  </si>
  <si>
    <t>commonwealth edicon</t>
  </si>
  <si>
    <t>dayton power and light</t>
  </si>
  <si>
    <t>delmarva power and light co</t>
  </si>
  <si>
    <t>east kentucky</t>
  </si>
  <si>
    <t>?</t>
  </si>
  <si>
    <t>potomac electric co</t>
  </si>
  <si>
    <t>PPL</t>
  </si>
  <si>
    <t>dominion/mid-atlantic reserve zone</t>
  </si>
  <si>
    <t>AMPT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</si>
</sst>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E+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6"/>
      <color rgb="FF231F20"/>
      <name val="Tahoma"/>
      <family val="2"/>
    </font>
    <font>
      <b/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rgb="FF026333"/>
      </top>
      <bottom style="thin">
        <color rgb="FF006227"/>
      </bottom>
      <diagonal/>
    </border>
    <border>
      <left/>
      <right/>
      <top style="thin">
        <color rgb="FF006227"/>
      </top>
      <bottom style="thin">
        <color rgb="FF006227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indexed="64"/>
      </top>
      <bottom/>
      <diagonal/>
    </border>
    <border>
      <left style="dotted">
        <color theme="0" tint="-0.34998626667073579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64" fontId="2" fillId="0" borderId="1" xfId="0" applyNumberFormat="1" applyFont="1" applyBorder="1" applyAlignment="1">
      <alignment horizontal="right" vertical="top" shrinkToFit="1"/>
    </xf>
    <xf numFmtId="164" fontId="2" fillId="0" borderId="2" xfId="0" applyNumberFormat="1" applyFont="1" applyBorder="1" applyAlignment="1">
      <alignment horizontal="right" vertical="top" shrinkToFit="1"/>
    </xf>
    <xf numFmtId="0" fontId="0" fillId="0" borderId="0" xfId="0" applyAlignment="1">
      <alignment horizontal="left" vertical="top" wrapText="1"/>
    </xf>
    <xf numFmtId="165" fontId="2" fillId="0" borderId="1" xfId="0" applyNumberFormat="1" applyFont="1" applyBorder="1" applyAlignment="1">
      <alignment horizontal="center" vertical="top" wrapText="1" shrinkToFit="1"/>
    </xf>
    <xf numFmtId="165" fontId="2" fillId="0" borderId="1" xfId="0" applyNumberFormat="1" applyFont="1" applyBorder="1" applyAlignment="1">
      <alignment horizontal="right" vertical="top" wrapText="1" shrinkToFit="1"/>
    </xf>
    <xf numFmtId="0" fontId="0" fillId="0" borderId="0" xfId="0" applyAlignment="1">
      <alignment horizontal="left" vertical="top"/>
    </xf>
    <xf numFmtId="164" fontId="2" fillId="0" borderId="1" xfId="0" applyNumberFormat="1" applyFont="1" applyBorder="1" applyAlignment="1">
      <alignment horizontal="right" vertical="top" wrapText="1" shrinkToFit="1"/>
    </xf>
    <xf numFmtId="165" fontId="2" fillId="0" borderId="2" xfId="0" applyNumberFormat="1" applyFont="1" applyBorder="1" applyAlignment="1">
      <alignment horizontal="center" vertical="top" wrapText="1" shrinkToFit="1"/>
    </xf>
    <xf numFmtId="164" fontId="2" fillId="0" borderId="2" xfId="0" applyNumberFormat="1" applyFont="1" applyBorder="1" applyAlignment="1">
      <alignment horizontal="right" vertical="top" wrapText="1" shrinkToFit="1"/>
    </xf>
    <xf numFmtId="165" fontId="2" fillId="0" borderId="2" xfId="0" applyNumberFormat="1" applyFont="1" applyBorder="1" applyAlignment="1">
      <alignment horizontal="right" vertical="top" wrapText="1" shrinkToFit="1"/>
    </xf>
    <xf numFmtId="165" fontId="0" fillId="0" borderId="0" xfId="0" applyNumberFormat="1"/>
    <xf numFmtId="166" fontId="0" fillId="0" borderId="0" xfId="0" applyNumberFormat="1"/>
    <xf numFmtId="4" fontId="0" fillId="0" borderId="0" xfId="0" applyNumberFormat="1"/>
    <xf numFmtId="165" fontId="0" fillId="0" borderId="0" xfId="0" applyNumberFormat="1" applyAlignment="1">
      <alignment horizontal="left" vertical="top"/>
    </xf>
    <xf numFmtId="2" fontId="0" fillId="0" borderId="0" xfId="1" applyNumberFormat="1" applyFont="1" applyAlignment="1">
      <alignment horizontal="left" vertical="top" wrapText="1"/>
    </xf>
    <xf numFmtId="2" fontId="0" fillId="0" borderId="0" xfId="1" applyNumberFormat="1" applyFont="1" applyAlignment="1">
      <alignment horizontal="left" vertical="top"/>
    </xf>
    <xf numFmtId="2" fontId="3" fillId="2" borderId="3" xfId="1" applyNumberFormat="1" applyFont="1" applyFill="1" applyBorder="1" applyAlignment="1">
      <alignment horizontal="center" vertical="center"/>
    </xf>
    <xf numFmtId="2" fontId="0" fillId="0" borderId="0" xfId="1" applyNumberFormat="1" applyFont="1"/>
    <xf numFmtId="2" fontId="3" fillId="2" borderId="4" xfId="1" applyNumberFormat="1" applyFont="1" applyFill="1" applyBorder="1" applyAlignment="1">
      <alignment horizontal="center" vertical="center"/>
    </xf>
    <xf numFmtId="1" fontId="0" fillId="0" borderId="0" xfId="0" applyNumberFormat="1"/>
    <xf numFmtId="9" fontId="0" fillId="0" borderId="0" xfId="1" applyFont="1"/>
    <xf numFmtId="2" fontId="3" fillId="2" borderId="0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C1B0C-57D5-4B9A-9755-18F0AFD5BC57}">
  <dimension ref="A1:AU15"/>
  <sheetViews>
    <sheetView tabSelected="1" workbookViewId="0">
      <selection activeCell="H4" sqref="H4"/>
    </sheetView>
  </sheetViews>
  <sheetFormatPr defaultRowHeight="15" x14ac:dyDescent="0.25"/>
  <cols>
    <col min="3" max="3" width="34.7109375" customWidth="1"/>
    <col min="5" max="7" width="15" customWidth="1"/>
    <col min="8" max="9" width="8.7109375" customWidth="1"/>
    <col min="10" max="10" width="18.140625" customWidth="1"/>
    <col min="11" max="11" width="8.7109375" customWidth="1"/>
    <col min="12" max="12" width="24.85546875" customWidth="1"/>
    <col min="13" max="13" width="13.5703125" customWidth="1"/>
    <col min="14" max="37" width="8.7109375" customWidth="1"/>
    <col min="38" max="39" width="8.7109375" style="18" customWidth="1"/>
    <col min="40" max="40" width="8.85546875" customWidth="1"/>
    <col min="41" max="41" width="12.140625" customWidth="1"/>
    <col min="42" max="46" width="9.140625" customWidth="1"/>
  </cols>
  <sheetData>
    <row r="1" spans="1:47" ht="60" x14ac:dyDescent="0.25">
      <c r="A1" t="s">
        <v>0</v>
      </c>
      <c r="B1" t="s">
        <v>40</v>
      </c>
      <c r="C1" t="s">
        <v>56</v>
      </c>
      <c r="D1" t="s">
        <v>11</v>
      </c>
      <c r="E1" t="s">
        <v>23</v>
      </c>
      <c r="F1" t="s">
        <v>54</v>
      </c>
      <c r="H1" t="s">
        <v>24</v>
      </c>
      <c r="I1" t="s">
        <v>46</v>
      </c>
      <c r="J1" t="s">
        <v>53</v>
      </c>
      <c r="K1" t="s">
        <v>8</v>
      </c>
      <c r="L1" t="s">
        <v>41</v>
      </c>
      <c r="M1" t="s">
        <v>6</v>
      </c>
      <c r="N1" t="s">
        <v>1</v>
      </c>
      <c r="O1" t="s">
        <v>2</v>
      </c>
      <c r="P1" t="s">
        <v>3</v>
      </c>
      <c r="Q1" t="s">
        <v>47</v>
      </c>
      <c r="R1" t="s">
        <v>4</v>
      </c>
      <c r="S1" t="s">
        <v>5</v>
      </c>
      <c r="T1" t="s">
        <v>10</v>
      </c>
      <c r="U1" t="s">
        <v>7</v>
      </c>
      <c r="V1" t="s">
        <v>9</v>
      </c>
      <c r="W1" t="s">
        <v>45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  <c r="AL1" s="15" t="s">
        <v>52</v>
      </c>
      <c r="AM1" s="15" t="s">
        <v>39</v>
      </c>
      <c r="AN1" s="3" t="s">
        <v>42</v>
      </c>
      <c r="AO1" s="3" t="s">
        <v>55</v>
      </c>
      <c r="AR1" s="3" t="s">
        <v>48</v>
      </c>
      <c r="AS1" s="3" t="s">
        <v>49</v>
      </c>
      <c r="AT1" s="3" t="s">
        <v>50</v>
      </c>
      <c r="AU1" s="3" t="s">
        <v>51</v>
      </c>
    </row>
    <row r="2" spans="1:47" x14ac:dyDescent="0.25">
      <c r="A2">
        <v>1</v>
      </c>
      <c r="B2" t="s">
        <v>43</v>
      </c>
      <c r="C2" t="s">
        <v>57</v>
      </c>
      <c r="D2" t="s">
        <v>12</v>
      </c>
      <c r="E2">
        <v>1575</v>
      </c>
      <c r="F2" s="20">
        <f>E2/AK2</f>
        <v>1.2448624723363895</v>
      </c>
      <c r="G2" s="20">
        <f>F2*W2</f>
        <v>34.258615238697438</v>
      </c>
      <c r="H2">
        <v>1772</v>
      </c>
      <c r="I2">
        <v>16.3</v>
      </c>
      <c r="J2" s="1">
        <v>1265.2</v>
      </c>
      <c r="K2">
        <v>1</v>
      </c>
      <c r="L2">
        <v>10</v>
      </c>
      <c r="M2">
        <v>5</v>
      </c>
      <c r="N2">
        <v>100</v>
      </c>
      <c r="O2">
        <v>1000</v>
      </c>
      <c r="P2">
        <v>5000</v>
      </c>
      <c r="Q2">
        <v>600</v>
      </c>
      <c r="R2">
        <v>1</v>
      </c>
      <c r="S2">
        <v>12</v>
      </c>
      <c r="U2">
        <v>1</v>
      </c>
      <c r="V2">
        <v>1</v>
      </c>
      <c r="W2">
        <v>27.52</v>
      </c>
      <c r="X2" s="4">
        <v>0</v>
      </c>
      <c r="Y2" s="4">
        <v>1.6</v>
      </c>
      <c r="Z2" s="5">
        <v>0</v>
      </c>
      <c r="AA2" s="5">
        <v>69.7</v>
      </c>
      <c r="AB2" s="4">
        <v>0</v>
      </c>
      <c r="AC2" s="4">
        <v>0</v>
      </c>
      <c r="AD2" s="5">
        <v>7.5</v>
      </c>
      <c r="AE2" s="4">
        <v>0</v>
      </c>
      <c r="AF2" s="6">
        <v>1177.0999999999999</v>
      </c>
      <c r="AG2" s="6">
        <v>0</v>
      </c>
      <c r="AH2" s="6">
        <v>4</v>
      </c>
      <c r="AI2" s="6">
        <v>0</v>
      </c>
      <c r="AJ2" s="6">
        <v>5.4</v>
      </c>
      <c r="AK2" s="7">
        <v>1265.2</v>
      </c>
      <c r="AL2" s="16">
        <v>4.8</v>
      </c>
      <c r="AM2" s="16">
        <v>2.9</v>
      </c>
      <c r="AN2" s="6">
        <v>4309.3</v>
      </c>
      <c r="AO2" s="14">
        <f>AN2/AK2</f>
        <v>3.4060227631994944</v>
      </c>
      <c r="AP2" s="12">
        <f t="shared" ref="AP2:AP13" si="0">(E2*1000)/AK2</f>
        <v>1244.8624723363894</v>
      </c>
      <c r="AQ2" s="12">
        <f t="shared" ref="AQ2:AQ13" si="1">AP2*W2</f>
        <v>34258.615238697435</v>
      </c>
      <c r="AR2" s="21">
        <f>AA2/AK2</f>
        <v>5.5090104331331012E-2</v>
      </c>
      <c r="AS2" s="21">
        <f>AD2/AK2</f>
        <v>5.9279165349351882E-3</v>
      </c>
      <c r="AT2">
        <v>100</v>
      </c>
      <c r="AU2">
        <v>325.81470000000002</v>
      </c>
    </row>
    <row r="3" spans="1:47" ht="17.25" customHeight="1" x14ac:dyDescent="0.25">
      <c r="A3">
        <v>2</v>
      </c>
      <c r="B3" t="s">
        <v>44</v>
      </c>
      <c r="C3" t="s">
        <v>58</v>
      </c>
      <c r="D3" t="s">
        <v>13</v>
      </c>
      <c r="E3">
        <v>153289</v>
      </c>
      <c r="F3" s="20">
        <f t="shared" ref="F3:F13" si="2">E3/AK3</f>
        <v>4.1480693721704913</v>
      </c>
      <c r="G3" s="20">
        <f t="shared" ref="G3:G13" si="3">F3*W3</f>
        <v>130.04197481754491</v>
      </c>
      <c r="H3">
        <v>850</v>
      </c>
      <c r="I3">
        <v>286.60000000000002</v>
      </c>
      <c r="J3" s="2">
        <v>36954.300000000003</v>
      </c>
      <c r="K3">
        <v>-1</v>
      </c>
      <c r="L3">
        <v>5</v>
      </c>
      <c r="M3">
        <v>6</v>
      </c>
      <c r="N3">
        <v>120</v>
      </c>
      <c r="O3">
        <v>1000</v>
      </c>
      <c r="P3">
        <v>5000</v>
      </c>
      <c r="Q3">
        <v>600</v>
      </c>
      <c r="R3">
        <v>5</v>
      </c>
      <c r="S3">
        <v>10</v>
      </c>
      <c r="U3">
        <v>2</v>
      </c>
      <c r="V3">
        <v>2</v>
      </c>
      <c r="W3">
        <v>31.35</v>
      </c>
      <c r="X3" s="8">
        <v>0</v>
      </c>
      <c r="Y3" s="8">
        <v>0</v>
      </c>
      <c r="Z3" s="9">
        <v>2071</v>
      </c>
      <c r="AA3" s="9">
        <v>3250.9</v>
      </c>
      <c r="AB3" s="8">
        <v>0</v>
      </c>
      <c r="AC3" s="8">
        <v>0</v>
      </c>
      <c r="AD3" s="9">
        <v>3500.9</v>
      </c>
      <c r="AE3" s="8">
        <v>0</v>
      </c>
      <c r="AF3" s="6">
        <v>14140.2</v>
      </c>
      <c r="AG3" s="6">
        <v>13463</v>
      </c>
      <c r="AH3" s="6">
        <v>16.2</v>
      </c>
      <c r="AI3" s="6">
        <v>486.9</v>
      </c>
      <c r="AJ3" s="6">
        <v>25.2</v>
      </c>
      <c r="AK3" s="9">
        <v>36954.300000000003</v>
      </c>
      <c r="AL3" s="17">
        <v>7.4</v>
      </c>
      <c r="AM3" s="19">
        <v>3.78</v>
      </c>
      <c r="AN3">
        <v>66170.899999999994</v>
      </c>
      <c r="AO3" s="14">
        <f t="shared" ref="AO3:AO13" si="4">AN3/AK3</f>
        <v>1.790614353404069</v>
      </c>
      <c r="AP3" s="12">
        <f t="shared" si="0"/>
        <v>4148.0693721704911</v>
      </c>
      <c r="AQ3" s="12">
        <f t="shared" si="1"/>
        <v>130041.97481754491</v>
      </c>
      <c r="AR3" s="21">
        <f t="shared" ref="AR3:AR13" si="5">AA3/AK3</f>
        <v>8.7970818010353322E-2</v>
      </c>
      <c r="AS3" s="21">
        <f t="shared" ref="AS3:AS13" si="6">AD3/AK3</f>
        <v>9.4735930595356968E-2</v>
      </c>
      <c r="AT3">
        <v>100</v>
      </c>
      <c r="AU3">
        <v>128.0873</v>
      </c>
    </row>
    <row r="4" spans="1:47" ht="17.25" customHeight="1" x14ac:dyDescent="0.25">
      <c r="D4" t="s">
        <v>69</v>
      </c>
      <c r="F4" s="20"/>
      <c r="G4" s="20"/>
      <c r="J4" s="2"/>
      <c r="X4" s="8"/>
      <c r="Y4" s="8"/>
      <c r="Z4" s="9"/>
      <c r="AA4" s="9"/>
      <c r="AB4" s="8"/>
      <c r="AC4" s="8"/>
      <c r="AD4" s="9"/>
      <c r="AE4" s="8"/>
      <c r="AF4" s="6"/>
      <c r="AG4" s="6"/>
      <c r="AH4" s="6"/>
      <c r="AI4" s="6"/>
      <c r="AJ4" s="6"/>
      <c r="AK4" s="9"/>
      <c r="AL4" s="22"/>
      <c r="AM4" s="22"/>
      <c r="AO4" s="14"/>
      <c r="AP4" s="12"/>
      <c r="AQ4" s="12"/>
      <c r="AR4" s="21"/>
      <c r="AS4" s="21"/>
      <c r="AU4">
        <v>412.39620000000002</v>
      </c>
    </row>
    <row r="5" spans="1:47" x14ac:dyDescent="0.25">
      <c r="A5">
        <v>3</v>
      </c>
      <c r="B5" t="s">
        <v>44</v>
      </c>
      <c r="C5" t="s">
        <v>59</v>
      </c>
      <c r="D5" t="s">
        <v>14</v>
      </c>
      <c r="E5">
        <v>49815</v>
      </c>
      <c r="F5" s="20">
        <f t="shared" si="2"/>
        <v>4.619172137531991</v>
      </c>
      <c r="G5" s="20">
        <f t="shared" si="3"/>
        <v>148.64495938577946</v>
      </c>
      <c r="H5">
        <v>7035</v>
      </c>
      <c r="I5">
        <v>123.1</v>
      </c>
      <c r="J5" s="2">
        <v>10784.4</v>
      </c>
      <c r="K5">
        <v>2</v>
      </c>
      <c r="L5">
        <v>10</v>
      </c>
      <c r="M5">
        <v>11</v>
      </c>
      <c r="N5">
        <v>150</v>
      </c>
      <c r="O5">
        <v>2000</v>
      </c>
      <c r="P5">
        <v>5000</v>
      </c>
      <c r="Q5">
        <v>600</v>
      </c>
      <c r="R5">
        <v>10</v>
      </c>
      <c r="S5">
        <v>9</v>
      </c>
      <c r="U5">
        <v>3</v>
      </c>
      <c r="V5">
        <v>3</v>
      </c>
      <c r="W5">
        <v>32.18</v>
      </c>
      <c r="X5" s="8">
        <v>60.4</v>
      </c>
      <c r="Y5" s="8">
        <v>0</v>
      </c>
      <c r="Z5" s="10">
        <v>0</v>
      </c>
      <c r="AA5" s="10">
        <v>381</v>
      </c>
      <c r="AB5" s="8">
        <v>0</v>
      </c>
      <c r="AC5" s="8">
        <v>0</v>
      </c>
      <c r="AD5" s="10">
        <v>985.1</v>
      </c>
      <c r="AE5" s="8">
        <v>0</v>
      </c>
      <c r="AF5" s="6">
        <v>4089.3999999999996</v>
      </c>
      <c r="AG5" s="6">
        <v>5119</v>
      </c>
      <c r="AH5" s="6">
        <v>0</v>
      </c>
      <c r="AI5" s="6">
        <v>129.19999999999999</v>
      </c>
      <c r="AJ5" s="6">
        <v>20.3</v>
      </c>
      <c r="AK5" s="9">
        <v>10784.4</v>
      </c>
      <c r="AL5" s="16">
        <v>3.7</v>
      </c>
      <c r="AM5" s="16">
        <v>2.1</v>
      </c>
      <c r="AN5" s="6">
        <v>105</v>
      </c>
      <c r="AO5" s="14">
        <f t="shared" si="4"/>
        <v>9.7362857460776674E-3</v>
      </c>
      <c r="AP5" s="12">
        <f t="shared" si="0"/>
        <v>4619.1721375319912</v>
      </c>
      <c r="AQ5" s="12">
        <f t="shared" si="1"/>
        <v>148644.95938577948</v>
      </c>
      <c r="AR5" s="21">
        <f t="shared" si="5"/>
        <v>3.5328808278624682E-2</v>
      </c>
      <c r="AS5" s="21">
        <f t="shared" si="6"/>
        <v>9.1344905604391527E-2</v>
      </c>
      <c r="AT5">
        <v>100</v>
      </c>
      <c r="AU5">
        <v>819.90480000000002</v>
      </c>
    </row>
    <row r="6" spans="1:47" x14ac:dyDescent="0.25">
      <c r="A6">
        <v>4</v>
      </c>
      <c r="B6" t="s">
        <v>44</v>
      </c>
      <c r="C6" t="s">
        <v>60</v>
      </c>
      <c r="D6" t="s">
        <v>15</v>
      </c>
      <c r="E6">
        <v>54539</v>
      </c>
      <c r="F6" s="20">
        <f t="shared" si="2"/>
        <v>5.8587388548716293</v>
      </c>
      <c r="G6" s="20">
        <f t="shared" si="3"/>
        <v>183.49570093457942</v>
      </c>
      <c r="H6">
        <v>2262</v>
      </c>
      <c r="I6">
        <v>150</v>
      </c>
      <c r="J6" s="2">
        <v>9309</v>
      </c>
      <c r="K6">
        <v>-3</v>
      </c>
      <c r="L6">
        <v>1</v>
      </c>
      <c r="M6">
        <v>12</v>
      </c>
      <c r="N6">
        <v>170</v>
      </c>
      <c r="O6">
        <v>11000</v>
      </c>
      <c r="P6">
        <v>5000</v>
      </c>
      <c r="Q6">
        <v>600</v>
      </c>
      <c r="R6">
        <v>20</v>
      </c>
      <c r="S6">
        <v>8</v>
      </c>
      <c r="U6">
        <v>5</v>
      </c>
      <c r="V6">
        <v>0.5</v>
      </c>
      <c r="W6">
        <v>31.32</v>
      </c>
      <c r="X6" s="8">
        <v>0</v>
      </c>
      <c r="Y6" s="8">
        <v>0</v>
      </c>
      <c r="Z6" s="9">
        <v>2134</v>
      </c>
      <c r="AA6" s="10">
        <v>483</v>
      </c>
      <c r="AB6" s="8">
        <v>0</v>
      </c>
      <c r="AC6" s="8">
        <v>0</v>
      </c>
      <c r="AD6" s="10">
        <v>0</v>
      </c>
      <c r="AE6" s="8">
        <v>0</v>
      </c>
      <c r="AF6" s="6">
        <v>6355.5</v>
      </c>
      <c r="AG6" s="6">
        <v>0</v>
      </c>
      <c r="AH6" s="6">
        <v>188.5</v>
      </c>
      <c r="AI6" s="6">
        <v>0</v>
      </c>
      <c r="AJ6" s="6">
        <v>148</v>
      </c>
      <c r="AK6" s="9">
        <v>9309</v>
      </c>
      <c r="AL6" s="16">
        <v>3.6</v>
      </c>
      <c r="AM6" s="16">
        <v>2.2000000000000002</v>
      </c>
      <c r="AN6" s="6">
        <v>7515.7</v>
      </c>
      <c r="AO6" s="14">
        <f t="shared" si="4"/>
        <v>0.80735847029756147</v>
      </c>
      <c r="AP6" s="12">
        <f t="shared" si="0"/>
        <v>5858.7388548716299</v>
      </c>
      <c r="AQ6" s="12">
        <f t="shared" si="1"/>
        <v>183495.70093457945</v>
      </c>
      <c r="AR6" s="21">
        <f t="shared" si="5"/>
        <v>5.1885272317112471E-2</v>
      </c>
      <c r="AS6" s="21">
        <f t="shared" si="6"/>
        <v>0</v>
      </c>
      <c r="AT6">
        <v>100</v>
      </c>
      <c r="AU6">
        <v>571.09780000000001</v>
      </c>
    </row>
    <row r="7" spans="1:47" x14ac:dyDescent="0.25">
      <c r="A7">
        <v>6</v>
      </c>
      <c r="C7" t="s">
        <v>61</v>
      </c>
      <c r="D7" t="s">
        <v>16</v>
      </c>
      <c r="E7">
        <v>138165</v>
      </c>
      <c r="F7" s="20">
        <f t="shared" si="2"/>
        <v>4.5173661857166678</v>
      </c>
      <c r="G7" s="20">
        <f t="shared" si="3"/>
        <v>113.92797520377435</v>
      </c>
      <c r="H7">
        <v>2021</v>
      </c>
      <c r="I7">
        <v>250</v>
      </c>
      <c r="J7" s="2">
        <v>30585.3</v>
      </c>
      <c r="K7">
        <v>-4</v>
      </c>
      <c r="L7">
        <v>1</v>
      </c>
      <c r="M7">
        <v>2</v>
      </c>
      <c r="N7">
        <v>90</v>
      </c>
      <c r="O7">
        <v>900</v>
      </c>
      <c r="P7">
        <v>5000</v>
      </c>
      <c r="Q7">
        <v>600</v>
      </c>
      <c r="R7">
        <v>1</v>
      </c>
      <c r="S7">
        <v>7</v>
      </c>
      <c r="U7">
        <v>1</v>
      </c>
      <c r="V7">
        <v>1</v>
      </c>
      <c r="W7">
        <v>25.22</v>
      </c>
      <c r="X7" s="8">
        <v>104.5</v>
      </c>
      <c r="Y7" s="8">
        <v>0</v>
      </c>
      <c r="Z7" s="9">
        <v>10473.5</v>
      </c>
      <c r="AA7" s="10">
        <v>59</v>
      </c>
      <c r="AB7" s="8">
        <v>0</v>
      </c>
      <c r="AC7" s="8">
        <v>0</v>
      </c>
      <c r="AD7" s="9">
        <v>5376.7</v>
      </c>
      <c r="AE7" s="8">
        <v>0</v>
      </c>
      <c r="AF7" s="6">
        <v>11684.400000000001</v>
      </c>
      <c r="AG7" s="6">
        <v>2646</v>
      </c>
      <c r="AH7" s="6">
        <v>226.2</v>
      </c>
      <c r="AI7" s="6">
        <v>0</v>
      </c>
      <c r="AJ7" s="6">
        <v>15</v>
      </c>
      <c r="AK7" s="9">
        <v>30585.3</v>
      </c>
      <c r="AL7" s="16">
        <v>3.5</v>
      </c>
      <c r="AM7" s="16">
        <v>2.1</v>
      </c>
      <c r="AN7" s="13">
        <v>30386.9</v>
      </c>
      <c r="AO7" s="14">
        <f t="shared" si="4"/>
        <v>0.99351322367281025</v>
      </c>
      <c r="AP7" s="12">
        <f t="shared" si="0"/>
        <v>4517.366185716668</v>
      </c>
      <c r="AQ7" s="12">
        <f t="shared" si="1"/>
        <v>113927.97520377436</v>
      </c>
      <c r="AR7" s="21">
        <f t="shared" si="5"/>
        <v>1.9290312666542424E-3</v>
      </c>
      <c r="AS7" s="21">
        <f t="shared" si="6"/>
        <v>0.17579360019355703</v>
      </c>
      <c r="AT7">
        <v>100</v>
      </c>
      <c r="AU7">
        <v>173.27549999999999</v>
      </c>
    </row>
    <row r="8" spans="1:47" x14ac:dyDescent="0.25">
      <c r="A8">
        <v>7</v>
      </c>
      <c r="C8" t="s">
        <v>62</v>
      </c>
      <c r="D8" t="s">
        <v>17</v>
      </c>
      <c r="E8">
        <v>2051</v>
      </c>
      <c r="F8" s="20">
        <f t="shared" si="2"/>
        <v>1.2626200443240581</v>
      </c>
      <c r="G8" s="20">
        <f t="shared" si="3"/>
        <v>41.350806451612904</v>
      </c>
      <c r="H8">
        <v>8728</v>
      </c>
      <c r="I8">
        <v>34.299999999999997</v>
      </c>
      <c r="J8" s="2">
        <v>1624.4</v>
      </c>
      <c r="K8">
        <v>1</v>
      </c>
      <c r="L8">
        <v>2</v>
      </c>
      <c r="M8">
        <v>6</v>
      </c>
      <c r="N8">
        <v>80</v>
      </c>
      <c r="O8">
        <v>800</v>
      </c>
      <c r="P8">
        <v>5000</v>
      </c>
      <c r="Q8">
        <v>600</v>
      </c>
      <c r="R8">
        <v>2</v>
      </c>
      <c r="S8">
        <v>1</v>
      </c>
      <c r="U8">
        <v>2</v>
      </c>
      <c r="V8">
        <v>2</v>
      </c>
      <c r="W8">
        <v>32.75</v>
      </c>
      <c r="X8" s="8">
        <v>0</v>
      </c>
      <c r="Y8" s="8">
        <v>0</v>
      </c>
      <c r="Z8" s="10">
        <v>0</v>
      </c>
      <c r="AA8" s="10">
        <v>692.9</v>
      </c>
      <c r="AB8" s="8">
        <v>0</v>
      </c>
      <c r="AC8" s="8">
        <v>0</v>
      </c>
      <c r="AD8" s="10">
        <v>0</v>
      </c>
      <c r="AE8" s="8">
        <v>0</v>
      </c>
      <c r="AF8" s="6">
        <v>897.5</v>
      </c>
      <c r="AG8" s="6">
        <v>0</v>
      </c>
      <c r="AH8" s="6">
        <v>34</v>
      </c>
      <c r="AI8" s="6">
        <v>0</v>
      </c>
      <c r="AJ8" s="6">
        <v>0</v>
      </c>
      <c r="AK8" s="9">
        <v>1624.4</v>
      </c>
      <c r="AL8" s="16">
        <v>1.9</v>
      </c>
      <c r="AM8" s="16">
        <v>1.3</v>
      </c>
      <c r="AN8" s="13">
        <v>3569</v>
      </c>
      <c r="AO8" s="14">
        <f t="shared" si="4"/>
        <v>2.1971189362226053</v>
      </c>
      <c r="AP8" s="12">
        <f t="shared" si="0"/>
        <v>1262.620044324058</v>
      </c>
      <c r="AQ8" s="12">
        <f t="shared" si="1"/>
        <v>41350.806451612902</v>
      </c>
      <c r="AR8" s="21">
        <f t="shared" si="5"/>
        <v>0.42655749815316418</v>
      </c>
      <c r="AS8" s="21">
        <f t="shared" si="6"/>
        <v>0</v>
      </c>
      <c r="AT8">
        <v>100</v>
      </c>
      <c r="AU8">
        <v>104.01390000000001</v>
      </c>
    </row>
    <row r="9" spans="1:47" x14ac:dyDescent="0.25">
      <c r="A9">
        <v>9</v>
      </c>
      <c r="C9" t="s">
        <v>68</v>
      </c>
      <c r="D9" t="s">
        <v>18</v>
      </c>
      <c r="E9">
        <v>105303</v>
      </c>
      <c r="F9" s="20">
        <f t="shared" si="2"/>
        <v>3.6320772613606969</v>
      </c>
      <c r="G9" s="20">
        <f t="shared" si="3"/>
        <v>131.29959299818918</v>
      </c>
      <c r="H9">
        <v>4249</v>
      </c>
      <c r="I9">
        <v>246.4</v>
      </c>
      <c r="J9" s="2">
        <v>2172.9</v>
      </c>
      <c r="K9">
        <v>1</v>
      </c>
      <c r="L9">
        <v>6</v>
      </c>
      <c r="M9">
        <v>8</v>
      </c>
      <c r="N9">
        <v>60</v>
      </c>
      <c r="O9">
        <v>650</v>
      </c>
      <c r="P9">
        <v>5000</v>
      </c>
      <c r="Q9">
        <v>600</v>
      </c>
      <c r="R9">
        <v>6</v>
      </c>
      <c r="S9">
        <v>1</v>
      </c>
      <c r="U9">
        <v>6</v>
      </c>
      <c r="V9">
        <v>3.5</v>
      </c>
      <c r="W9">
        <v>36.15</v>
      </c>
      <c r="X9" s="8">
        <v>20</v>
      </c>
      <c r="Y9" s="8">
        <v>0</v>
      </c>
      <c r="Z9" s="9">
        <v>3581.3</v>
      </c>
      <c r="AA9" s="9">
        <v>4826.8999999999996</v>
      </c>
      <c r="AB9" s="8">
        <v>0</v>
      </c>
      <c r="AC9" s="8">
        <v>0</v>
      </c>
      <c r="AD9" s="10">
        <v>776</v>
      </c>
      <c r="AE9" s="8">
        <v>0</v>
      </c>
      <c r="AF9" s="6">
        <v>13028.3</v>
      </c>
      <c r="AG9" s="6">
        <v>2473.1999999999998</v>
      </c>
      <c r="AH9" s="6">
        <v>274.39999999999998</v>
      </c>
      <c r="AI9" s="6">
        <v>3589.3</v>
      </c>
      <c r="AJ9" s="6">
        <v>423.09999999999997</v>
      </c>
      <c r="AK9" s="9">
        <v>28992.5</v>
      </c>
      <c r="AL9" s="16">
        <v>8.4</v>
      </c>
      <c r="AM9" s="16">
        <v>5.2</v>
      </c>
      <c r="AN9" s="13">
        <v>44067.6</v>
      </c>
      <c r="AO9" s="14">
        <f t="shared" si="4"/>
        <v>1.5199655083211174</v>
      </c>
      <c r="AP9" s="12">
        <f t="shared" si="0"/>
        <v>3632.0772613606969</v>
      </c>
      <c r="AQ9" s="12">
        <f t="shared" si="1"/>
        <v>131299.59299818918</v>
      </c>
      <c r="AR9" s="21">
        <f t="shared" si="5"/>
        <v>0.16648788479779253</v>
      </c>
      <c r="AS9" s="21">
        <f t="shared" si="6"/>
        <v>2.6765542812796413E-2</v>
      </c>
      <c r="AT9">
        <v>100</v>
      </c>
      <c r="AU9">
        <v>329.541</v>
      </c>
    </row>
    <row r="10" spans="1:47" x14ac:dyDescent="0.25">
      <c r="A10">
        <v>10</v>
      </c>
      <c r="C10" t="s">
        <v>63</v>
      </c>
      <c r="D10" t="s">
        <v>19</v>
      </c>
      <c r="E10">
        <v>5076</v>
      </c>
      <c r="F10" s="20">
        <f t="shared" si="2"/>
        <v>0.99942901021874819</v>
      </c>
      <c r="G10" s="20">
        <f t="shared" si="3"/>
        <v>30.922333576168072</v>
      </c>
      <c r="H10">
        <v>6017</v>
      </c>
      <c r="I10">
        <v>64.2</v>
      </c>
      <c r="J10" s="2">
        <v>28992.5</v>
      </c>
      <c r="K10">
        <v>-1</v>
      </c>
      <c r="L10">
        <v>7</v>
      </c>
      <c r="M10">
        <v>9</v>
      </c>
      <c r="N10">
        <v>160</v>
      </c>
      <c r="O10">
        <v>4000</v>
      </c>
      <c r="P10">
        <v>5000</v>
      </c>
      <c r="Q10">
        <v>600</v>
      </c>
      <c r="R10">
        <v>1</v>
      </c>
      <c r="S10">
        <v>3</v>
      </c>
      <c r="U10">
        <v>1</v>
      </c>
      <c r="V10">
        <v>1.2</v>
      </c>
      <c r="W10">
        <v>30.94</v>
      </c>
      <c r="X10" s="8">
        <v>0</v>
      </c>
      <c r="Y10" s="8">
        <v>30</v>
      </c>
      <c r="Z10" s="10">
        <v>0</v>
      </c>
      <c r="AA10" s="10">
        <v>470.9</v>
      </c>
      <c r="AB10" s="8">
        <v>0</v>
      </c>
      <c r="AC10" s="8">
        <v>0</v>
      </c>
      <c r="AD10" s="10">
        <v>0</v>
      </c>
      <c r="AE10" s="8">
        <v>0</v>
      </c>
      <c r="AF10" s="6">
        <v>3430.7</v>
      </c>
      <c r="AG10" s="6">
        <v>410</v>
      </c>
      <c r="AH10" s="6">
        <v>653.20000000000005</v>
      </c>
      <c r="AI10" s="6">
        <v>0</v>
      </c>
      <c r="AJ10" s="6">
        <v>84.1</v>
      </c>
      <c r="AK10" s="9">
        <v>5078.8999999999996</v>
      </c>
      <c r="AL10" s="16">
        <v>0.2</v>
      </c>
      <c r="AM10" s="16">
        <v>0.4</v>
      </c>
      <c r="AN10" s="13">
        <v>8885.9</v>
      </c>
      <c r="AO10" s="14">
        <f t="shared" si="4"/>
        <v>1.7495717576640613</v>
      </c>
      <c r="AP10" s="12">
        <f t="shared" si="0"/>
        <v>999.4290102187482</v>
      </c>
      <c r="AQ10" s="12">
        <f t="shared" si="1"/>
        <v>30922.333576168072</v>
      </c>
      <c r="AR10" s="21">
        <f t="shared" si="5"/>
        <v>9.2716926893618698E-2</v>
      </c>
      <c r="AS10" s="21">
        <f t="shared" si="6"/>
        <v>0</v>
      </c>
      <c r="AT10">
        <v>100</v>
      </c>
      <c r="AU10">
        <v>268.78199999999998</v>
      </c>
    </row>
    <row r="11" spans="1:47" x14ac:dyDescent="0.25">
      <c r="A11">
        <v>12</v>
      </c>
      <c r="C11" t="s">
        <v>64</v>
      </c>
      <c r="D11" t="s">
        <v>20</v>
      </c>
      <c r="E11">
        <v>9300</v>
      </c>
      <c r="F11" s="20">
        <f t="shared" si="2"/>
        <v>3.4418948926720949</v>
      </c>
      <c r="G11" s="20">
        <f t="shared" si="3"/>
        <v>95.237231680236874</v>
      </c>
      <c r="H11">
        <v>104</v>
      </c>
      <c r="I11">
        <v>28.1</v>
      </c>
      <c r="J11" s="2">
        <v>2702</v>
      </c>
      <c r="K11">
        <v>2</v>
      </c>
      <c r="L11">
        <v>9</v>
      </c>
      <c r="M11">
        <v>11</v>
      </c>
      <c r="N11">
        <v>100</v>
      </c>
      <c r="O11">
        <v>1000</v>
      </c>
      <c r="P11">
        <v>5000</v>
      </c>
      <c r="Q11">
        <v>600</v>
      </c>
      <c r="R11">
        <v>3</v>
      </c>
      <c r="S11">
        <v>7</v>
      </c>
      <c r="U11">
        <v>4</v>
      </c>
      <c r="V11">
        <v>1.3</v>
      </c>
      <c r="W11">
        <v>27.67</v>
      </c>
      <c r="X11" s="8">
        <v>0</v>
      </c>
      <c r="Y11" s="8">
        <v>0</v>
      </c>
      <c r="Z11" s="10">
        <v>0</v>
      </c>
      <c r="AA11" s="10">
        <v>105</v>
      </c>
      <c r="AB11" s="8">
        <v>0</v>
      </c>
      <c r="AC11" s="8">
        <v>0</v>
      </c>
      <c r="AD11" s="10">
        <v>0</v>
      </c>
      <c r="AE11" s="8">
        <v>0</v>
      </c>
      <c r="AF11" s="6">
        <v>774</v>
      </c>
      <c r="AG11" s="6">
        <v>1687</v>
      </c>
      <c r="AH11" s="6">
        <v>0</v>
      </c>
      <c r="AI11" s="6">
        <v>136</v>
      </c>
      <c r="AJ11" s="6">
        <v>0</v>
      </c>
      <c r="AK11" s="9">
        <v>2702</v>
      </c>
      <c r="AL11" s="16">
        <v>0.8</v>
      </c>
      <c r="AM11" s="16">
        <v>0.9</v>
      </c>
      <c r="AN11" s="13">
        <v>7954.7</v>
      </c>
      <c r="AO11" s="14">
        <f t="shared" si="4"/>
        <v>2.9440044411546999</v>
      </c>
      <c r="AP11" s="12">
        <f t="shared" si="0"/>
        <v>3441.8948926720946</v>
      </c>
      <c r="AQ11" s="12">
        <f t="shared" si="1"/>
        <v>95237.231680236859</v>
      </c>
      <c r="AR11" s="21">
        <f t="shared" si="5"/>
        <v>3.8860103626943004E-2</v>
      </c>
      <c r="AS11" s="21">
        <f t="shared" si="6"/>
        <v>0</v>
      </c>
      <c r="AT11">
        <v>100</v>
      </c>
      <c r="AU11">
        <v>177.1003</v>
      </c>
    </row>
    <row r="12" spans="1:47" x14ac:dyDescent="0.25">
      <c r="A12">
        <v>17</v>
      </c>
      <c r="C12" t="s">
        <v>65</v>
      </c>
      <c r="D12" t="s">
        <v>21</v>
      </c>
      <c r="E12">
        <v>57976</v>
      </c>
      <c r="F12" s="20">
        <f t="shared" si="2"/>
        <v>6.1772540328595484</v>
      </c>
      <c r="G12" s="20">
        <f t="shared" si="3"/>
        <v>195.26299997869032</v>
      </c>
      <c r="H12">
        <v>9795</v>
      </c>
      <c r="I12">
        <v>38.200000000000003</v>
      </c>
      <c r="J12" s="2">
        <v>9385.4</v>
      </c>
      <c r="K12">
        <v>1</v>
      </c>
      <c r="L12">
        <v>10</v>
      </c>
      <c r="M12">
        <v>12</v>
      </c>
      <c r="N12">
        <v>100</v>
      </c>
      <c r="O12">
        <v>1000</v>
      </c>
      <c r="P12">
        <v>5000</v>
      </c>
      <c r="Q12">
        <v>600</v>
      </c>
      <c r="R12">
        <v>1</v>
      </c>
      <c r="S12">
        <v>8</v>
      </c>
      <c r="U12">
        <v>6</v>
      </c>
      <c r="V12">
        <v>1.4</v>
      </c>
      <c r="W12">
        <v>31.61</v>
      </c>
      <c r="X12" s="8">
        <v>28.4</v>
      </c>
      <c r="Y12" s="8">
        <v>0</v>
      </c>
      <c r="Z12" s="10">
        <v>0</v>
      </c>
      <c r="AA12" s="10">
        <v>168.5</v>
      </c>
      <c r="AB12" s="8">
        <v>0</v>
      </c>
      <c r="AC12" s="8">
        <v>0</v>
      </c>
      <c r="AD12" s="9">
        <v>1238</v>
      </c>
      <c r="AE12" s="8">
        <v>0</v>
      </c>
      <c r="AF12" s="6">
        <v>3052.2</v>
      </c>
      <c r="AG12" s="6">
        <v>4169.5</v>
      </c>
      <c r="AH12" s="6">
        <v>85</v>
      </c>
      <c r="AI12" s="6">
        <v>590.79999999999995</v>
      </c>
      <c r="AJ12" s="6">
        <v>53</v>
      </c>
      <c r="AK12" s="9">
        <v>9385.4</v>
      </c>
      <c r="AL12" s="16">
        <v>1.6</v>
      </c>
      <c r="AM12" s="16">
        <v>1.3</v>
      </c>
      <c r="AN12" s="13">
        <v>7073.9</v>
      </c>
      <c r="AO12" s="14">
        <f t="shared" si="4"/>
        <v>0.75371321414111281</v>
      </c>
      <c r="AP12" s="12">
        <f t="shared" si="0"/>
        <v>6177.2540328595478</v>
      </c>
      <c r="AQ12" s="12">
        <f t="shared" si="1"/>
        <v>195262.99997869029</v>
      </c>
      <c r="AR12" s="21">
        <f t="shared" si="5"/>
        <v>1.7953417009397576E-2</v>
      </c>
      <c r="AS12" s="21">
        <f t="shared" si="6"/>
        <v>0.1319070044963454</v>
      </c>
      <c r="AT12">
        <v>100</v>
      </c>
      <c r="AU12">
        <v>417.80309999999997</v>
      </c>
    </row>
    <row r="13" spans="1:47" x14ac:dyDescent="0.25">
      <c r="A13">
        <v>18</v>
      </c>
      <c r="C13" t="s">
        <v>66</v>
      </c>
      <c r="D13" t="s">
        <v>22</v>
      </c>
      <c r="E13">
        <v>10580</v>
      </c>
      <c r="F13" s="20">
        <f t="shared" si="2"/>
        <v>2.7009777641622628</v>
      </c>
      <c r="G13" s="20">
        <f t="shared" si="3"/>
        <v>101.58377371014269</v>
      </c>
      <c r="H13">
        <v>265</v>
      </c>
      <c r="I13">
        <v>55.7</v>
      </c>
      <c r="J13" s="2">
        <v>3917.1</v>
      </c>
      <c r="K13">
        <v>1</v>
      </c>
      <c r="L13">
        <v>10</v>
      </c>
      <c r="M13">
        <v>12</v>
      </c>
      <c r="N13">
        <v>100</v>
      </c>
      <c r="O13">
        <v>1000</v>
      </c>
      <c r="P13">
        <v>5000</v>
      </c>
      <c r="Q13">
        <v>600</v>
      </c>
      <c r="R13">
        <v>1</v>
      </c>
      <c r="S13">
        <v>8</v>
      </c>
      <c r="U13">
        <v>6</v>
      </c>
      <c r="V13">
        <v>1.4</v>
      </c>
      <c r="W13">
        <v>37.61</v>
      </c>
      <c r="X13" s="8">
        <v>0</v>
      </c>
      <c r="Y13" s="8">
        <v>0</v>
      </c>
      <c r="Z13" s="10">
        <v>0</v>
      </c>
      <c r="AA13" s="10">
        <v>35.6</v>
      </c>
      <c r="AB13" s="8">
        <v>0</v>
      </c>
      <c r="AC13" s="8">
        <v>0</v>
      </c>
      <c r="AD13" s="10">
        <v>0</v>
      </c>
      <c r="AE13" s="8">
        <v>0</v>
      </c>
      <c r="AF13" s="6">
        <v>3670.8</v>
      </c>
      <c r="AG13" s="6">
        <v>0</v>
      </c>
      <c r="AH13" s="6">
        <v>150</v>
      </c>
      <c r="AI13" s="6">
        <v>0</v>
      </c>
      <c r="AJ13" s="6">
        <v>60.7</v>
      </c>
      <c r="AK13" s="9">
        <v>3917.1</v>
      </c>
      <c r="AL13" s="16">
        <v>0.6</v>
      </c>
      <c r="AM13" s="16">
        <v>0.8</v>
      </c>
      <c r="AN13" s="13">
        <v>3155.7</v>
      </c>
      <c r="AO13" s="14">
        <f t="shared" si="4"/>
        <v>0.80562150570575164</v>
      </c>
      <c r="AP13" s="12">
        <f t="shared" si="0"/>
        <v>2700.9777641622632</v>
      </c>
      <c r="AQ13" s="12">
        <f t="shared" si="1"/>
        <v>101583.77371014272</v>
      </c>
      <c r="AR13" s="21">
        <f t="shared" si="5"/>
        <v>9.0883561818692407E-3</v>
      </c>
      <c r="AS13" s="21">
        <f t="shared" si="6"/>
        <v>0</v>
      </c>
      <c r="AT13">
        <v>100</v>
      </c>
      <c r="AU13">
        <v>8.5723490000000009</v>
      </c>
    </row>
    <row r="14" spans="1:47" x14ac:dyDescent="0.25">
      <c r="D14" t="s">
        <v>67</v>
      </c>
      <c r="E14">
        <v>74792</v>
      </c>
      <c r="F14" s="20">
        <f t="shared" ref="F14" si="7">E14/AK14</f>
        <v>5.1777802392556493</v>
      </c>
      <c r="G14" s="20">
        <f t="shared" ref="G14" si="8">F14*W14</f>
        <v>137.62539875941516</v>
      </c>
      <c r="J14" s="2">
        <v>14444.8</v>
      </c>
      <c r="W14">
        <v>26.58</v>
      </c>
      <c r="X14" s="8">
        <v>30</v>
      </c>
      <c r="Y14" s="8">
        <v>0</v>
      </c>
      <c r="Z14" s="10">
        <v>2520</v>
      </c>
      <c r="AA14" s="10">
        <v>75</v>
      </c>
      <c r="AB14" s="8">
        <v>0</v>
      </c>
      <c r="AC14" s="8">
        <v>0</v>
      </c>
      <c r="AD14" s="10">
        <v>216.5</v>
      </c>
      <c r="AE14" s="8">
        <v>0</v>
      </c>
      <c r="AF14" s="6">
        <f>5558.5+234</f>
        <v>5792.5</v>
      </c>
      <c r="AG14" s="6">
        <v>1859.9</v>
      </c>
      <c r="AH14" s="6">
        <f>36+5</f>
        <v>41</v>
      </c>
      <c r="AI14" s="6">
        <f>706</f>
        <v>706</v>
      </c>
      <c r="AJ14" s="6">
        <f>20.6+14.7+29</f>
        <v>64.3</v>
      </c>
      <c r="AK14" s="9">
        <f>14444.8</f>
        <v>14444.8</v>
      </c>
      <c r="AL14" s="16"/>
      <c r="AM14" s="16"/>
      <c r="AN14" s="13"/>
      <c r="AO14" s="14"/>
      <c r="AP14" s="12"/>
      <c r="AQ14" s="12"/>
      <c r="AR14" s="21"/>
      <c r="AS14" s="21"/>
      <c r="AU14">
        <v>857.04359999999997</v>
      </c>
    </row>
    <row r="15" spans="1:47" x14ac:dyDescent="0.25">
      <c r="X15" s="11">
        <f>SUM(X2:X14)</f>
        <v>243.3</v>
      </c>
      <c r="Y15" s="11">
        <f>SUM(Y2:Y14)</f>
        <v>31.6</v>
      </c>
      <c r="Z15" s="11">
        <f>SUM(Z2:Z14)</f>
        <v>20779.8</v>
      </c>
      <c r="AA15" s="11">
        <f>SUM(AA2:AA14)</f>
        <v>10618.4</v>
      </c>
      <c r="AB15" s="11">
        <f>SUM(AB2:AB14)</f>
        <v>0</v>
      </c>
      <c r="AC15" s="11">
        <f>SUM(AC2:AC14)</f>
        <v>0</v>
      </c>
      <c r="AD15" s="11">
        <f>SUM(AD2:AD14)</f>
        <v>12100.7</v>
      </c>
      <c r="AE15" s="11">
        <f>SUM(AE2:AE14)</f>
        <v>0</v>
      </c>
      <c r="AF15" s="11">
        <f>SUM(AF2:AF14)</f>
        <v>68092.600000000006</v>
      </c>
      <c r="AG15" s="11">
        <f>SUM(AG2:AG14)</f>
        <v>31827.600000000002</v>
      </c>
      <c r="AH15" s="11">
        <f>SUM(AH2:AH14)</f>
        <v>1672.5</v>
      </c>
      <c r="AI15" s="11">
        <f>SUM(AI2:AI14)</f>
        <v>5638.2</v>
      </c>
      <c r="AJ15" s="11">
        <f>SUM(AJ2:AJ14)</f>
        <v>899.1</v>
      </c>
      <c r="AK15" s="11">
        <f>SUM(AK2:AK14)</f>
        <v>155043.29999999999</v>
      </c>
    </row>
  </sheetData>
  <conditionalFormatting sqref="E2:E1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4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4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14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:AM1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:AN14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:AO14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:AO1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Abigail Weeks</dc:creator>
  <cp:lastModifiedBy>Abigail Weeks</cp:lastModifiedBy>
  <dcterms:created xsi:type="dcterms:W3CDTF">2025-07-12T22:13:12Z</dcterms:created>
  <dcterms:modified xsi:type="dcterms:W3CDTF">2025-08-11T20:01:45Z</dcterms:modified>
</cp:coreProperties>
</file>