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ockmtnins-my.sharepoint.com/personal/abigail_weeks_rmi_org/Documents/Desktop/Thesis/"/>
    </mc:Choice>
  </mc:AlternateContent>
  <xr:revisionPtr revIDLastSave="472" documentId="8_{E1539945-0EF5-4E4F-B3B7-0AEE353AB7B1}" xr6:coauthVersionLast="47" xr6:coauthVersionMax="47" xr10:uidLastSave="{D56B0412-3D1C-48A1-A621-05FA607A5F82}"/>
  <bookViews>
    <workbookView xWindow="-14505" yWindow="0" windowWidth="14610" windowHeight="15585" xr2:uid="{3ADA18EB-F48E-4EB7-BDCA-514FF055EF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F21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" i="1"/>
  <c r="F2" i="1" s="1"/>
  <c r="AL26" i="1"/>
  <c r="AL24" i="1"/>
  <c r="AL25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" i="1"/>
  <c r="AO2" i="1"/>
  <c r="AP2" i="1" s="1"/>
  <c r="AO3" i="1"/>
  <c r="AP3" i="1" s="1"/>
  <c r="AO4" i="1"/>
  <c r="AP4" i="1" s="1"/>
  <c r="AO5" i="1"/>
  <c r="AP5" i="1" s="1"/>
  <c r="AO6" i="1"/>
  <c r="AP6" i="1" s="1"/>
  <c r="AO7" i="1"/>
  <c r="AP7" i="1" s="1"/>
  <c r="AO8" i="1"/>
  <c r="AP8" i="1" s="1"/>
  <c r="AO9" i="1"/>
  <c r="AP9" i="1" s="1"/>
  <c r="AO10" i="1"/>
  <c r="AP10" i="1" s="1"/>
  <c r="AO11" i="1"/>
  <c r="AP11" i="1" s="1"/>
  <c r="AO12" i="1"/>
  <c r="AP12" i="1" s="1"/>
  <c r="AO13" i="1"/>
  <c r="AP13" i="1" s="1"/>
  <c r="AO14" i="1"/>
  <c r="AP14" i="1" s="1"/>
  <c r="AO15" i="1"/>
  <c r="AP15" i="1" s="1"/>
  <c r="AO16" i="1"/>
  <c r="AP16" i="1" s="1"/>
  <c r="AO17" i="1"/>
  <c r="AP17" i="1" s="1"/>
  <c r="AO18" i="1"/>
  <c r="AP18" i="1" s="1"/>
  <c r="AO19" i="1"/>
  <c r="AP19" i="1" s="1"/>
  <c r="AO20" i="1"/>
  <c r="AP20" i="1" s="1"/>
  <c r="AO21" i="1"/>
  <c r="AP21" i="1" s="1"/>
  <c r="AE22" i="1"/>
  <c r="AF22" i="1"/>
  <c r="AG22" i="1"/>
  <c r="AH22" i="1"/>
  <c r="AI22" i="1"/>
  <c r="AJ22" i="1"/>
  <c r="X22" i="1"/>
  <c r="Y22" i="1"/>
  <c r="Z22" i="1"/>
  <c r="AA22" i="1"/>
  <c r="AB22" i="1"/>
  <c r="AC22" i="1"/>
  <c r="AD22" i="1"/>
  <c r="W22" i="1"/>
</calcChain>
</file>

<file path=xl/sharedStrings.xml><?xml version="1.0" encoding="utf-8"?>
<sst xmlns="http://schemas.openxmlformats.org/spreadsheetml/2006/main" count="67" uniqueCount="65">
  <si>
    <t>unique_id</t>
  </si>
  <si>
    <t>nu_tier_0</t>
  </si>
  <si>
    <t>nu_tier_1</t>
  </si>
  <si>
    <t>nu_tier_2</t>
  </si>
  <si>
    <t>queued_mw_round_0</t>
  </si>
  <si>
    <t>bid_price_round_0</t>
  </si>
  <si>
    <t>mw_threshold_adder_1</t>
  </si>
  <si>
    <t>construction_delay_factor</t>
  </si>
  <si>
    <t>congestion_adder</t>
  </si>
  <si>
    <t>base_bid_price</t>
  </si>
  <si>
    <t>lmp_round_0</t>
  </si>
  <si>
    <t>Name</t>
  </si>
  <si>
    <t>ACEC</t>
  </si>
  <si>
    <t>AEP</t>
  </si>
  <si>
    <t>APS</t>
  </si>
  <si>
    <t>ATSI</t>
  </si>
  <si>
    <t>BGE</t>
  </si>
  <si>
    <t>COMED</t>
  </si>
  <si>
    <t>DAY</t>
  </si>
  <si>
    <t>DUKE</t>
  </si>
  <si>
    <t>DOM</t>
  </si>
  <si>
    <t>DPL</t>
  </si>
  <si>
    <t>DUQ</t>
  </si>
  <si>
    <t>EKPC</t>
  </si>
  <si>
    <t>JCPLC</t>
  </si>
  <si>
    <t>MEC</t>
  </si>
  <si>
    <t>OVEC</t>
  </si>
  <si>
    <t>PECO</t>
  </si>
  <si>
    <t xml:space="preserve">PE </t>
  </si>
  <si>
    <t>PEPCO</t>
  </si>
  <si>
    <t>PSEG</t>
  </si>
  <si>
    <t>REC</t>
  </si>
  <si>
    <t>Generation(GWh)</t>
  </si>
  <si>
    <t>Day Ahead Congestion Hours</t>
  </si>
  <si>
    <t>Battery</t>
  </si>
  <si>
    <t>fuel cell</t>
  </si>
  <si>
    <t>nuclear</t>
  </si>
  <si>
    <t>solar</t>
  </si>
  <si>
    <t>solar+storage</t>
  </si>
  <si>
    <t>solar+wind</t>
  </si>
  <si>
    <t>wind</t>
  </si>
  <si>
    <t>wind+storage</t>
  </si>
  <si>
    <t>NG</t>
  </si>
  <si>
    <t>Coal</t>
  </si>
  <si>
    <t>Oil</t>
  </si>
  <si>
    <t>Hydro</t>
  </si>
  <si>
    <t>Other</t>
  </si>
  <si>
    <t>total</t>
  </si>
  <si>
    <t xml:space="preserve">annual growth rate 20 year </t>
  </si>
  <si>
    <t>LDA</t>
  </si>
  <si>
    <t>s</t>
  </si>
  <si>
    <t>MW of projects in queue</t>
  </si>
  <si>
    <t>EMAAC</t>
  </si>
  <si>
    <t>Non-MAAC</t>
  </si>
  <si>
    <t>lmp</t>
  </si>
  <si>
    <t>congestion_cost</t>
  </si>
  <si>
    <t>nu_cost</t>
  </si>
  <si>
    <t>percent_solar</t>
  </si>
  <si>
    <t>percent_wind</t>
  </si>
  <si>
    <t>available_capacity_round_0</t>
  </si>
  <si>
    <t>nu_cost_round_0</t>
  </si>
  <si>
    <t>annual_growth_rate_ten_ year</t>
  </si>
  <si>
    <t>existing_capacity_round_0</t>
  </si>
  <si>
    <t>Generation Normalized</t>
  </si>
  <si>
    <t>queue_size_normalized by 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</si>
</sst>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E+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6"/>
      <color rgb="FF231F20"/>
      <name val="Tahoma"/>
      <family val="2"/>
    </font>
    <font>
      <b/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rgb="FF026333"/>
      </top>
      <bottom style="thin">
        <color rgb="FF006227"/>
      </bottom>
      <diagonal/>
    </border>
    <border>
      <left/>
      <right/>
      <top style="thin">
        <color rgb="FF006227"/>
      </top>
      <bottom style="thin">
        <color rgb="FF006227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indexed="64"/>
      </top>
      <bottom/>
      <diagonal/>
    </border>
    <border>
      <left style="dotted">
        <color theme="0" tint="-0.34998626667073579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2" fillId="0" borderId="1" xfId="0" applyNumberFormat="1" applyFont="1" applyBorder="1" applyAlignment="1">
      <alignment horizontal="right" vertical="top" shrinkToFit="1"/>
    </xf>
    <xf numFmtId="164" fontId="2" fillId="0" borderId="2" xfId="0" applyNumberFormat="1" applyFont="1" applyBorder="1" applyAlignment="1">
      <alignment horizontal="right" vertical="top" shrinkToFit="1"/>
    </xf>
    <xf numFmtId="0" fontId="0" fillId="0" borderId="0" xfId="0" applyAlignment="1">
      <alignment horizontal="left" vertical="top" wrapText="1"/>
    </xf>
    <xf numFmtId="165" fontId="2" fillId="0" borderId="1" xfId="0" applyNumberFormat="1" applyFont="1" applyBorder="1" applyAlignment="1">
      <alignment horizontal="center" vertical="top" wrapText="1" shrinkToFit="1"/>
    </xf>
    <xf numFmtId="165" fontId="2" fillId="0" borderId="1" xfId="0" applyNumberFormat="1" applyFont="1" applyBorder="1" applyAlignment="1">
      <alignment horizontal="right" vertical="top" wrapText="1" shrinkToFit="1"/>
    </xf>
    <xf numFmtId="0" fontId="0" fillId="0" borderId="0" xfId="0" applyAlignment="1">
      <alignment horizontal="left" vertical="top"/>
    </xf>
    <xf numFmtId="164" fontId="2" fillId="0" borderId="1" xfId="0" applyNumberFormat="1" applyFont="1" applyBorder="1" applyAlignment="1">
      <alignment horizontal="right" vertical="top" wrapText="1" shrinkToFit="1"/>
    </xf>
    <xf numFmtId="165" fontId="2" fillId="0" borderId="2" xfId="0" applyNumberFormat="1" applyFont="1" applyBorder="1" applyAlignment="1">
      <alignment horizontal="center" vertical="top" wrapText="1" shrinkToFit="1"/>
    </xf>
    <xf numFmtId="164" fontId="2" fillId="0" borderId="2" xfId="0" applyNumberFormat="1" applyFont="1" applyBorder="1" applyAlignment="1">
      <alignment horizontal="right" vertical="top" wrapText="1" shrinkToFit="1"/>
    </xf>
    <xf numFmtId="165" fontId="2" fillId="0" borderId="2" xfId="0" applyNumberFormat="1" applyFont="1" applyBorder="1" applyAlignment="1">
      <alignment horizontal="right" vertical="top" wrapText="1" shrinkToFit="1"/>
    </xf>
    <xf numFmtId="165" fontId="0" fillId="0" borderId="0" xfId="0" applyNumberFormat="1"/>
    <xf numFmtId="166" fontId="0" fillId="0" borderId="0" xfId="0" applyNumberFormat="1"/>
    <xf numFmtId="4" fontId="0" fillId="0" borderId="0" xfId="0" applyNumberFormat="1"/>
    <xf numFmtId="165" fontId="0" fillId="0" borderId="0" xfId="0" applyNumberFormat="1" applyAlignment="1">
      <alignment horizontal="left" vertical="top"/>
    </xf>
    <xf numFmtId="2" fontId="0" fillId="0" borderId="0" xfId="1" applyNumberFormat="1" applyFont="1" applyAlignment="1">
      <alignment horizontal="left" vertical="top" wrapText="1"/>
    </xf>
    <xf numFmtId="2" fontId="0" fillId="0" borderId="0" xfId="1" applyNumberFormat="1" applyFont="1" applyAlignment="1">
      <alignment horizontal="left" vertical="top"/>
    </xf>
    <xf numFmtId="2" fontId="3" fillId="2" borderId="3" xfId="1" applyNumberFormat="1" applyFont="1" applyFill="1" applyBorder="1" applyAlignment="1">
      <alignment horizontal="center" vertical="center"/>
    </xf>
    <xf numFmtId="2" fontId="0" fillId="0" borderId="0" xfId="1" applyNumberFormat="1" applyFont="1"/>
    <xf numFmtId="2" fontId="3" fillId="2" borderId="4" xfId="1" applyNumberFormat="1" applyFont="1" applyFill="1" applyBorder="1" applyAlignment="1">
      <alignment horizontal="center" vertical="center"/>
    </xf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1B0C-57D5-4B9A-9755-18F0AFD5BC57}">
  <dimension ref="A1:AT26"/>
  <sheetViews>
    <sheetView tabSelected="1" topLeftCell="AC1" workbookViewId="0">
      <selection activeCell="AM3" sqref="AM3"/>
    </sheetView>
  </sheetViews>
  <sheetFormatPr defaultRowHeight="14.5" x14ac:dyDescent="0.35"/>
  <cols>
    <col min="4" max="6" width="15" customWidth="1"/>
    <col min="7" max="8" width="8.7265625" customWidth="1"/>
    <col min="9" max="9" width="18.1796875" customWidth="1"/>
    <col min="10" max="10" width="8.7265625" customWidth="1"/>
    <col min="11" max="11" width="24.81640625" customWidth="1"/>
    <col min="12" max="12" width="13.54296875" customWidth="1"/>
    <col min="13" max="36" width="8.7265625" customWidth="1"/>
    <col min="37" max="38" width="8.7265625" style="18" customWidth="1"/>
    <col min="39" max="39" width="8.90625" bestFit="1" customWidth="1"/>
    <col min="40" max="40" width="12.08984375" customWidth="1"/>
  </cols>
  <sheetData>
    <row r="1" spans="1:46" ht="58" x14ac:dyDescent="0.35">
      <c r="A1" t="s">
        <v>0</v>
      </c>
      <c r="B1" t="s">
        <v>49</v>
      </c>
      <c r="C1" t="s">
        <v>11</v>
      </c>
      <c r="D1" t="s">
        <v>32</v>
      </c>
      <c r="E1" t="s">
        <v>63</v>
      </c>
      <c r="G1" t="s">
        <v>33</v>
      </c>
      <c r="H1" t="s">
        <v>55</v>
      </c>
      <c r="I1" t="s">
        <v>62</v>
      </c>
      <c r="J1" t="s">
        <v>8</v>
      </c>
      <c r="K1" t="s">
        <v>50</v>
      </c>
      <c r="L1" t="s">
        <v>6</v>
      </c>
      <c r="M1" t="s">
        <v>1</v>
      </c>
      <c r="N1" t="s">
        <v>2</v>
      </c>
      <c r="O1" t="s">
        <v>3</v>
      </c>
      <c r="P1" t="s">
        <v>56</v>
      </c>
      <c r="Q1" t="s">
        <v>4</v>
      </c>
      <c r="R1" t="s">
        <v>5</v>
      </c>
      <c r="S1" t="s">
        <v>10</v>
      </c>
      <c r="T1" t="s">
        <v>7</v>
      </c>
      <c r="U1" t="s">
        <v>9</v>
      </c>
      <c r="V1" t="s">
        <v>54</v>
      </c>
      <c r="W1" s="3" t="s">
        <v>34</v>
      </c>
      <c r="X1" s="3" t="s">
        <v>35</v>
      </c>
      <c r="Y1" s="3" t="s">
        <v>36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44</v>
      </c>
      <c r="AH1" s="3" t="s">
        <v>45</v>
      </c>
      <c r="AI1" s="3" t="s">
        <v>46</v>
      </c>
      <c r="AJ1" s="3" t="s">
        <v>47</v>
      </c>
      <c r="AK1" s="15" t="s">
        <v>61</v>
      </c>
      <c r="AL1" s="15" t="s">
        <v>48</v>
      </c>
      <c r="AM1" s="3" t="s">
        <v>51</v>
      </c>
      <c r="AN1" s="3" t="s">
        <v>64</v>
      </c>
      <c r="AQ1" s="3" t="s">
        <v>57</v>
      </c>
      <c r="AR1" s="3" t="s">
        <v>58</v>
      </c>
      <c r="AS1" s="3" t="s">
        <v>59</v>
      </c>
      <c r="AT1" s="3" t="s">
        <v>60</v>
      </c>
    </row>
    <row r="2" spans="1:46" x14ac:dyDescent="0.35">
      <c r="A2">
        <v>1</v>
      </c>
      <c r="B2" t="s">
        <v>52</v>
      </c>
      <c r="C2" t="s">
        <v>12</v>
      </c>
      <c r="D2">
        <v>2577</v>
      </c>
      <c r="E2" s="20">
        <f>D2/AJ2</f>
        <v>2.0368321214037306</v>
      </c>
      <c r="F2" s="20">
        <f>E2*V2</f>
        <v>56.053619981030664</v>
      </c>
      <c r="G2">
        <v>1772</v>
      </c>
      <c r="H2">
        <v>16.3</v>
      </c>
      <c r="I2" s="1">
        <v>1265.2</v>
      </c>
      <c r="J2">
        <v>1</v>
      </c>
      <c r="K2">
        <v>10</v>
      </c>
      <c r="L2">
        <v>5</v>
      </c>
      <c r="M2">
        <v>100</v>
      </c>
      <c r="N2">
        <v>1000</v>
      </c>
      <c r="O2">
        <v>5000</v>
      </c>
      <c r="P2">
        <v>600</v>
      </c>
      <c r="Q2">
        <v>1</v>
      </c>
      <c r="R2">
        <v>12</v>
      </c>
      <c r="T2">
        <v>1</v>
      </c>
      <c r="U2">
        <v>1</v>
      </c>
      <c r="V2">
        <v>27.52</v>
      </c>
      <c r="W2" s="4">
        <v>0</v>
      </c>
      <c r="X2" s="4">
        <v>1.6</v>
      </c>
      <c r="Y2" s="5">
        <v>0</v>
      </c>
      <c r="Z2" s="5">
        <v>69.7</v>
      </c>
      <c r="AA2" s="4">
        <v>0</v>
      </c>
      <c r="AB2" s="4">
        <v>0</v>
      </c>
      <c r="AC2" s="5">
        <v>7.5</v>
      </c>
      <c r="AD2" s="4">
        <v>0</v>
      </c>
      <c r="AE2" s="6">
        <v>1177.0999999999999</v>
      </c>
      <c r="AF2" s="6">
        <v>0</v>
      </c>
      <c r="AG2" s="6">
        <v>4</v>
      </c>
      <c r="AH2" s="6">
        <v>0</v>
      </c>
      <c r="AI2" s="6">
        <v>5.4</v>
      </c>
      <c r="AJ2" s="7">
        <v>1265.2</v>
      </c>
      <c r="AK2" s="16">
        <v>4.8</v>
      </c>
      <c r="AL2" s="16">
        <v>2.9</v>
      </c>
      <c r="AM2" s="6">
        <v>4309.3</v>
      </c>
      <c r="AN2" s="14">
        <f>AM2/AJ2</f>
        <v>3.4060227631994944</v>
      </c>
      <c r="AO2" s="12">
        <f>(D2*1000)/AJ2</f>
        <v>2036.8321214037305</v>
      </c>
      <c r="AP2" s="12">
        <f>AO2*V2</f>
        <v>56053.619981030664</v>
      </c>
      <c r="AQ2" s="21">
        <f>Z2/AJ2</f>
        <v>5.5090104331331012E-2</v>
      </c>
      <c r="AR2" s="21">
        <f>AC2/AJ2</f>
        <v>5.9279165349351882E-3</v>
      </c>
      <c r="AS2">
        <v>100</v>
      </c>
      <c r="AT2">
        <v>0</v>
      </c>
    </row>
    <row r="3" spans="1:46" x14ac:dyDescent="0.35">
      <c r="A3">
        <v>2</v>
      </c>
      <c r="B3" t="s">
        <v>53</v>
      </c>
      <c r="C3" t="s">
        <v>13</v>
      </c>
      <c r="D3">
        <v>151688</v>
      </c>
      <c r="E3" s="20">
        <f t="shared" ref="E3:E20" si="0">D3/AJ3</f>
        <v>4.1047455911761279</v>
      </c>
      <c r="F3" s="20">
        <f t="shared" ref="F3:F21" si="1">E3*V3</f>
        <v>128.6837742833716</v>
      </c>
      <c r="G3">
        <v>850</v>
      </c>
      <c r="H3">
        <v>286.60000000000002</v>
      </c>
      <c r="I3" s="2">
        <v>36954.300000000003</v>
      </c>
      <c r="J3">
        <v>-1</v>
      </c>
      <c r="K3">
        <v>5</v>
      </c>
      <c r="L3">
        <v>6</v>
      </c>
      <c r="M3">
        <v>120</v>
      </c>
      <c r="N3">
        <v>1000</v>
      </c>
      <c r="O3">
        <v>5000</v>
      </c>
      <c r="P3">
        <v>600</v>
      </c>
      <c r="Q3">
        <v>5</v>
      </c>
      <c r="R3">
        <v>10</v>
      </c>
      <c r="T3">
        <v>2</v>
      </c>
      <c r="U3">
        <v>2</v>
      </c>
      <c r="V3">
        <v>31.35</v>
      </c>
      <c r="W3" s="8">
        <v>0</v>
      </c>
      <c r="X3" s="8">
        <v>0</v>
      </c>
      <c r="Y3" s="9">
        <v>2071</v>
      </c>
      <c r="Z3" s="9">
        <v>3250.9</v>
      </c>
      <c r="AA3" s="8">
        <v>0</v>
      </c>
      <c r="AB3" s="8">
        <v>0</v>
      </c>
      <c r="AC3" s="9">
        <v>3500.9</v>
      </c>
      <c r="AD3" s="8">
        <v>0</v>
      </c>
      <c r="AE3" s="6">
        <v>14140.2</v>
      </c>
      <c r="AF3" s="6">
        <v>13463</v>
      </c>
      <c r="AG3" s="6">
        <v>16.2</v>
      </c>
      <c r="AH3" s="6">
        <v>486.9</v>
      </c>
      <c r="AI3" s="6">
        <v>25.2</v>
      </c>
      <c r="AJ3" s="9">
        <v>36954.300000000003</v>
      </c>
      <c r="AK3" s="17">
        <v>7.4</v>
      </c>
      <c r="AL3" s="19">
        <v>3.78</v>
      </c>
      <c r="AM3">
        <v>66170.899999999994</v>
      </c>
      <c r="AN3" s="14">
        <f t="shared" ref="AN3:AN21" si="2">AM3/AJ3</f>
        <v>1.790614353404069</v>
      </c>
      <c r="AO3" s="12">
        <f>(D3*1000)/AJ3</f>
        <v>4104.7455911761281</v>
      </c>
      <c r="AP3" s="12">
        <f>AO3*V3</f>
        <v>128683.77428337162</v>
      </c>
      <c r="AQ3" s="21">
        <f t="shared" ref="AQ3:AQ21" si="3">Z3/AJ3</f>
        <v>8.7970818010353322E-2</v>
      </c>
      <c r="AR3" s="21">
        <f t="shared" ref="AR3:AR21" si="4">AC3/AJ3</f>
        <v>9.4735930595356968E-2</v>
      </c>
      <c r="AS3">
        <v>100</v>
      </c>
      <c r="AT3">
        <v>0</v>
      </c>
    </row>
    <row r="4" spans="1:46" x14ac:dyDescent="0.35">
      <c r="A4">
        <v>3</v>
      </c>
      <c r="B4" t="s">
        <v>53</v>
      </c>
      <c r="C4" t="s">
        <v>14</v>
      </c>
      <c r="D4">
        <v>52690</v>
      </c>
      <c r="E4" s="20">
        <f t="shared" si="0"/>
        <v>4.885760913912689</v>
      </c>
      <c r="F4" s="20">
        <f t="shared" si="1"/>
        <v>157.22378620971034</v>
      </c>
      <c r="G4">
        <v>7035</v>
      </c>
      <c r="H4">
        <v>123.1</v>
      </c>
      <c r="I4" s="2">
        <v>10784.4</v>
      </c>
      <c r="J4">
        <v>2</v>
      </c>
      <c r="K4">
        <v>10</v>
      </c>
      <c r="L4">
        <v>11</v>
      </c>
      <c r="M4">
        <v>150</v>
      </c>
      <c r="N4">
        <v>2000</v>
      </c>
      <c r="O4">
        <v>5000</v>
      </c>
      <c r="P4">
        <v>600</v>
      </c>
      <c r="Q4">
        <v>10</v>
      </c>
      <c r="R4">
        <v>9</v>
      </c>
      <c r="T4">
        <v>3</v>
      </c>
      <c r="U4">
        <v>3</v>
      </c>
      <c r="V4">
        <v>32.18</v>
      </c>
      <c r="W4" s="8">
        <v>60.4</v>
      </c>
      <c r="X4" s="8">
        <v>0</v>
      </c>
      <c r="Y4" s="10">
        <v>0</v>
      </c>
      <c r="Z4" s="10">
        <v>381</v>
      </c>
      <c r="AA4" s="8">
        <v>0</v>
      </c>
      <c r="AB4" s="8">
        <v>0</v>
      </c>
      <c r="AC4" s="10">
        <v>985.1</v>
      </c>
      <c r="AD4" s="8">
        <v>0</v>
      </c>
      <c r="AE4" s="6">
        <v>4089.3999999999996</v>
      </c>
      <c r="AF4" s="6">
        <v>5119</v>
      </c>
      <c r="AG4" s="6">
        <v>0</v>
      </c>
      <c r="AH4" s="6">
        <v>129.19999999999999</v>
      </c>
      <c r="AI4" s="6">
        <v>20.3</v>
      </c>
      <c r="AJ4" s="9">
        <v>10784.4</v>
      </c>
      <c r="AK4" s="16">
        <v>3.7</v>
      </c>
      <c r="AL4" s="16">
        <v>2.1</v>
      </c>
      <c r="AM4" s="6">
        <v>105</v>
      </c>
      <c r="AN4" s="14">
        <f t="shared" si="2"/>
        <v>9.7362857460776674E-3</v>
      </c>
      <c r="AO4" s="12">
        <f>(D4*1000)/AJ4</f>
        <v>4885.7609139126889</v>
      </c>
      <c r="AP4" s="12">
        <f>AO4*V4</f>
        <v>157223.78620971032</v>
      </c>
      <c r="AQ4" s="21">
        <f t="shared" si="3"/>
        <v>3.5328808278624682E-2</v>
      </c>
      <c r="AR4" s="21">
        <f t="shared" si="4"/>
        <v>9.1344905604391527E-2</v>
      </c>
      <c r="AS4">
        <v>100</v>
      </c>
      <c r="AT4">
        <v>0</v>
      </c>
    </row>
    <row r="5" spans="1:46" x14ac:dyDescent="0.35">
      <c r="A5">
        <v>4</v>
      </c>
      <c r="B5" t="s">
        <v>53</v>
      </c>
      <c r="C5" t="s">
        <v>15</v>
      </c>
      <c r="D5">
        <v>52450</v>
      </c>
      <c r="E5" s="20">
        <f t="shared" si="0"/>
        <v>5.6343323665270173</v>
      </c>
      <c r="F5" s="20">
        <f t="shared" si="1"/>
        <v>176.46728971962619</v>
      </c>
      <c r="G5">
        <v>2262</v>
      </c>
      <c r="H5">
        <v>150</v>
      </c>
      <c r="I5" s="2">
        <v>9309</v>
      </c>
      <c r="J5">
        <v>-3</v>
      </c>
      <c r="K5">
        <v>1</v>
      </c>
      <c r="L5">
        <v>12</v>
      </c>
      <c r="M5">
        <v>170</v>
      </c>
      <c r="N5">
        <v>11000</v>
      </c>
      <c r="O5">
        <v>5000</v>
      </c>
      <c r="P5">
        <v>600</v>
      </c>
      <c r="Q5">
        <v>20</v>
      </c>
      <c r="R5">
        <v>8</v>
      </c>
      <c r="T5">
        <v>5</v>
      </c>
      <c r="U5">
        <v>0.5</v>
      </c>
      <c r="V5">
        <v>31.32</v>
      </c>
      <c r="W5" s="8">
        <v>0</v>
      </c>
      <c r="X5" s="8">
        <v>0</v>
      </c>
      <c r="Y5" s="9">
        <v>2134</v>
      </c>
      <c r="Z5" s="10">
        <v>483</v>
      </c>
      <c r="AA5" s="8">
        <v>0</v>
      </c>
      <c r="AB5" s="8">
        <v>0</v>
      </c>
      <c r="AC5" s="10">
        <v>0</v>
      </c>
      <c r="AD5" s="8">
        <v>0</v>
      </c>
      <c r="AE5" s="6">
        <v>6355.5</v>
      </c>
      <c r="AF5" s="6">
        <v>0</v>
      </c>
      <c r="AG5" s="6">
        <v>188.5</v>
      </c>
      <c r="AH5" s="6">
        <v>0</v>
      </c>
      <c r="AI5" s="6">
        <v>148</v>
      </c>
      <c r="AJ5" s="9">
        <v>9309</v>
      </c>
      <c r="AK5" s="16">
        <v>3.6</v>
      </c>
      <c r="AL5" s="16">
        <v>2.2000000000000002</v>
      </c>
      <c r="AM5" s="6">
        <v>7515.7</v>
      </c>
      <c r="AN5" s="14">
        <f t="shared" si="2"/>
        <v>0.80735847029756147</v>
      </c>
      <c r="AO5" s="12">
        <f>(D5*1000)/AJ5</f>
        <v>5634.3323665270173</v>
      </c>
      <c r="AP5" s="12">
        <f>AO5*V5</f>
        <v>176467.28971962619</v>
      </c>
      <c r="AQ5" s="21">
        <f t="shared" si="3"/>
        <v>5.1885272317112471E-2</v>
      </c>
      <c r="AR5" s="21">
        <f t="shared" si="4"/>
        <v>0</v>
      </c>
      <c r="AS5">
        <v>100</v>
      </c>
      <c r="AT5">
        <v>0</v>
      </c>
    </row>
    <row r="6" spans="1:46" x14ac:dyDescent="0.35">
      <c r="A6">
        <v>5</v>
      </c>
      <c r="C6" t="s">
        <v>16</v>
      </c>
      <c r="D6">
        <v>16602</v>
      </c>
      <c r="E6" s="20">
        <f t="shared" si="0"/>
        <v>3.7760138285532334</v>
      </c>
      <c r="F6" s="20">
        <f t="shared" si="1"/>
        <v>149.26582664270933</v>
      </c>
      <c r="G6">
        <v>1689</v>
      </c>
      <c r="H6">
        <v>67.2</v>
      </c>
      <c r="I6" s="2">
        <v>4396.7</v>
      </c>
      <c r="J6">
        <v>4</v>
      </c>
      <c r="K6">
        <v>0</v>
      </c>
      <c r="L6">
        <v>1</v>
      </c>
      <c r="M6">
        <v>100</v>
      </c>
      <c r="N6">
        <v>3000</v>
      </c>
      <c r="O6">
        <v>5000</v>
      </c>
      <c r="P6">
        <v>600</v>
      </c>
      <c r="Q6">
        <v>50</v>
      </c>
      <c r="R6">
        <v>4</v>
      </c>
      <c r="T6">
        <v>1</v>
      </c>
      <c r="U6">
        <v>1</v>
      </c>
      <c r="V6">
        <v>39.53</v>
      </c>
      <c r="W6" s="8">
        <v>3.5</v>
      </c>
      <c r="X6" s="8">
        <v>0</v>
      </c>
      <c r="Y6" s="9">
        <v>1716</v>
      </c>
      <c r="Z6" s="10">
        <v>1.1000000000000001</v>
      </c>
      <c r="AA6" s="8">
        <v>0</v>
      </c>
      <c r="AB6" s="8">
        <v>0</v>
      </c>
      <c r="AC6" s="10">
        <v>0</v>
      </c>
      <c r="AD6" s="8">
        <v>0</v>
      </c>
      <c r="AE6" s="6">
        <v>411.1</v>
      </c>
      <c r="AF6" s="6">
        <v>1273</v>
      </c>
      <c r="AG6" s="6">
        <v>930.8</v>
      </c>
      <c r="AH6" s="6">
        <v>0</v>
      </c>
      <c r="AI6" s="6">
        <v>61.2</v>
      </c>
      <c r="AJ6" s="9">
        <v>4396.7</v>
      </c>
      <c r="AK6" s="16">
        <v>1.4</v>
      </c>
      <c r="AL6" s="16">
        <v>1.3</v>
      </c>
      <c r="AM6" s="6">
        <v>1349.9</v>
      </c>
      <c r="AN6" s="14">
        <f t="shared" si="2"/>
        <v>0.30702572383833332</v>
      </c>
      <c r="AO6" s="12">
        <f>(D6*1000)/AJ6</f>
        <v>3776.0138285532335</v>
      </c>
      <c r="AP6" s="12">
        <f>AO6*V6</f>
        <v>149265.82664270932</v>
      </c>
      <c r="AQ6" s="21">
        <f t="shared" si="3"/>
        <v>2.5018764073054796E-4</v>
      </c>
      <c r="AR6" s="21">
        <f t="shared" si="4"/>
        <v>0</v>
      </c>
      <c r="AS6">
        <v>100</v>
      </c>
      <c r="AT6">
        <v>0</v>
      </c>
    </row>
    <row r="7" spans="1:46" x14ac:dyDescent="0.35">
      <c r="A7">
        <v>6</v>
      </c>
      <c r="C7" t="s">
        <v>17</v>
      </c>
      <c r="D7">
        <v>134459</v>
      </c>
      <c r="E7" s="20">
        <f t="shared" si="0"/>
        <v>4.3961968658146233</v>
      </c>
      <c r="F7" s="20">
        <f t="shared" si="1"/>
        <v>110.8720849558448</v>
      </c>
      <c r="G7">
        <v>2021</v>
      </c>
      <c r="H7">
        <v>250</v>
      </c>
      <c r="I7" s="2">
        <v>30585.3</v>
      </c>
      <c r="J7">
        <v>-4</v>
      </c>
      <c r="K7">
        <v>1</v>
      </c>
      <c r="L7">
        <v>2</v>
      </c>
      <c r="M7">
        <v>90</v>
      </c>
      <c r="N7">
        <v>900</v>
      </c>
      <c r="O7">
        <v>5000</v>
      </c>
      <c r="P7">
        <v>600</v>
      </c>
      <c r="Q7">
        <v>1</v>
      </c>
      <c r="R7">
        <v>7</v>
      </c>
      <c r="T7">
        <v>1</v>
      </c>
      <c r="U7">
        <v>1</v>
      </c>
      <c r="V7">
        <v>25.22</v>
      </c>
      <c r="W7" s="8">
        <v>104.5</v>
      </c>
      <c r="X7" s="8">
        <v>0</v>
      </c>
      <c r="Y7" s="9">
        <v>10473.5</v>
      </c>
      <c r="Z7" s="10">
        <v>59</v>
      </c>
      <c r="AA7" s="8">
        <v>0</v>
      </c>
      <c r="AB7" s="8">
        <v>0</v>
      </c>
      <c r="AC7" s="9">
        <v>5376.7</v>
      </c>
      <c r="AD7" s="8">
        <v>0</v>
      </c>
      <c r="AE7" s="6">
        <v>11684.400000000001</v>
      </c>
      <c r="AF7" s="6">
        <v>2646</v>
      </c>
      <c r="AG7" s="6">
        <v>226.2</v>
      </c>
      <c r="AH7" s="6">
        <v>0</v>
      </c>
      <c r="AI7" s="6">
        <v>15</v>
      </c>
      <c r="AJ7" s="9">
        <v>30585.3</v>
      </c>
      <c r="AK7" s="16">
        <v>3.5</v>
      </c>
      <c r="AL7" s="16">
        <v>2.1</v>
      </c>
      <c r="AM7" s="13">
        <v>30386.9</v>
      </c>
      <c r="AN7" s="14">
        <f t="shared" si="2"/>
        <v>0.99351322367281025</v>
      </c>
      <c r="AO7" s="12">
        <f>(D7*1000)/AJ7</f>
        <v>4396.1968658146234</v>
      </c>
      <c r="AP7" s="12">
        <f>AO7*V7</f>
        <v>110872.0849558448</v>
      </c>
      <c r="AQ7" s="21">
        <f t="shared" si="3"/>
        <v>1.9290312666542424E-3</v>
      </c>
      <c r="AR7" s="21">
        <f t="shared" si="4"/>
        <v>0.17579360019355703</v>
      </c>
      <c r="AS7">
        <v>100</v>
      </c>
      <c r="AT7">
        <v>0</v>
      </c>
    </row>
    <row r="8" spans="1:46" x14ac:dyDescent="0.35">
      <c r="A8">
        <v>7</v>
      </c>
      <c r="C8" t="s">
        <v>18</v>
      </c>
      <c r="D8">
        <v>1427</v>
      </c>
      <c r="E8" s="20">
        <f t="shared" si="0"/>
        <v>0.87847820733809401</v>
      </c>
      <c r="F8" s="20">
        <f t="shared" si="1"/>
        <v>28.77016129032258</v>
      </c>
      <c r="G8">
        <v>8728</v>
      </c>
      <c r="H8">
        <v>34.299999999999997</v>
      </c>
      <c r="I8" s="2">
        <v>1624.4</v>
      </c>
      <c r="J8">
        <v>1</v>
      </c>
      <c r="K8">
        <v>2</v>
      </c>
      <c r="L8">
        <v>6</v>
      </c>
      <c r="M8">
        <v>80</v>
      </c>
      <c r="N8">
        <v>800</v>
      </c>
      <c r="O8">
        <v>5000</v>
      </c>
      <c r="P8">
        <v>600</v>
      </c>
      <c r="Q8">
        <v>2</v>
      </c>
      <c r="R8">
        <v>1</v>
      </c>
      <c r="T8">
        <v>2</v>
      </c>
      <c r="U8">
        <v>2</v>
      </c>
      <c r="V8">
        <v>32.75</v>
      </c>
      <c r="W8" s="8">
        <v>0</v>
      </c>
      <c r="X8" s="8">
        <v>0</v>
      </c>
      <c r="Y8" s="10">
        <v>0</v>
      </c>
      <c r="Z8" s="10">
        <v>692.9</v>
      </c>
      <c r="AA8" s="8">
        <v>0</v>
      </c>
      <c r="AB8" s="8">
        <v>0</v>
      </c>
      <c r="AC8" s="10">
        <v>0</v>
      </c>
      <c r="AD8" s="8">
        <v>0</v>
      </c>
      <c r="AE8" s="6">
        <v>897.5</v>
      </c>
      <c r="AF8" s="6">
        <v>0</v>
      </c>
      <c r="AG8" s="6">
        <v>34</v>
      </c>
      <c r="AH8" s="6">
        <v>0</v>
      </c>
      <c r="AI8" s="6">
        <v>0</v>
      </c>
      <c r="AJ8" s="9">
        <v>1624.4</v>
      </c>
      <c r="AK8" s="16">
        <v>1.9</v>
      </c>
      <c r="AL8" s="16">
        <v>1.3</v>
      </c>
      <c r="AM8" s="13">
        <v>3569</v>
      </c>
      <c r="AN8" s="14">
        <f t="shared" si="2"/>
        <v>2.1971189362226053</v>
      </c>
      <c r="AO8" s="12">
        <f>(D8*1000)/AJ8</f>
        <v>878.47820733809397</v>
      </c>
      <c r="AP8" s="12">
        <f>AO8*V8</f>
        <v>28770.161290322576</v>
      </c>
      <c r="AQ8" s="21">
        <f t="shared" si="3"/>
        <v>0.42655749815316418</v>
      </c>
      <c r="AR8" s="21">
        <f t="shared" si="4"/>
        <v>0</v>
      </c>
      <c r="AS8">
        <v>100</v>
      </c>
      <c r="AT8">
        <v>0</v>
      </c>
    </row>
    <row r="9" spans="1:46" x14ac:dyDescent="0.35">
      <c r="A9">
        <v>8</v>
      </c>
      <c r="C9" t="s">
        <v>19</v>
      </c>
      <c r="D9">
        <v>9840</v>
      </c>
      <c r="E9" s="20">
        <f t="shared" si="0"/>
        <v>3.3932204558777888</v>
      </c>
      <c r="F9" s="20">
        <f t="shared" si="1"/>
        <v>105.9024104279458</v>
      </c>
      <c r="G9">
        <v>0</v>
      </c>
      <c r="H9">
        <v>48.8</v>
      </c>
      <c r="I9" s="2">
        <v>2899.9</v>
      </c>
      <c r="J9">
        <v>2</v>
      </c>
      <c r="K9">
        <v>5</v>
      </c>
      <c r="L9">
        <v>7</v>
      </c>
      <c r="M9">
        <v>70</v>
      </c>
      <c r="N9">
        <v>700</v>
      </c>
      <c r="O9">
        <v>5000</v>
      </c>
      <c r="P9">
        <v>600</v>
      </c>
      <c r="Q9">
        <v>5</v>
      </c>
      <c r="R9">
        <v>1</v>
      </c>
      <c r="T9">
        <v>1</v>
      </c>
      <c r="U9">
        <v>3</v>
      </c>
      <c r="V9">
        <v>31.21</v>
      </c>
      <c r="W9" s="8">
        <v>18</v>
      </c>
      <c r="X9" s="8">
        <v>0</v>
      </c>
      <c r="Y9" s="10">
        <v>0</v>
      </c>
      <c r="Z9" s="10">
        <v>289.89999999999998</v>
      </c>
      <c r="AA9" s="8">
        <v>0</v>
      </c>
      <c r="AB9" s="8">
        <v>0</v>
      </c>
      <c r="AC9" s="10">
        <v>0</v>
      </c>
      <c r="AD9" s="8">
        <v>0</v>
      </c>
      <c r="AE9" s="6">
        <v>1167.2</v>
      </c>
      <c r="AF9" s="6">
        <v>1252</v>
      </c>
      <c r="AG9" s="6">
        <v>56</v>
      </c>
      <c r="AH9" s="6">
        <v>112</v>
      </c>
      <c r="AI9" s="6">
        <v>4.8</v>
      </c>
      <c r="AJ9" s="9">
        <v>2899.9</v>
      </c>
      <c r="AK9" s="16">
        <v>1.3</v>
      </c>
      <c r="AL9" s="16">
        <v>1.1000000000000001</v>
      </c>
      <c r="AM9" s="13">
        <v>1289.2</v>
      </c>
      <c r="AN9" s="14">
        <f t="shared" si="2"/>
        <v>0.44456705403634611</v>
      </c>
      <c r="AO9" s="12">
        <f>(D9*1000)/AJ9</f>
        <v>3393.2204558777889</v>
      </c>
      <c r="AP9" s="12">
        <f>AO9*V9</f>
        <v>105902.4104279458</v>
      </c>
      <c r="AQ9" s="21">
        <f t="shared" si="3"/>
        <v>9.9968964447049891E-2</v>
      </c>
      <c r="AR9" s="21">
        <f t="shared" si="4"/>
        <v>0</v>
      </c>
      <c r="AS9">
        <v>100</v>
      </c>
      <c r="AT9">
        <v>0</v>
      </c>
    </row>
    <row r="10" spans="1:46" x14ac:dyDescent="0.35">
      <c r="A10">
        <v>11</v>
      </c>
      <c r="C10" t="s">
        <v>22</v>
      </c>
      <c r="D10">
        <v>16229</v>
      </c>
      <c r="E10" s="20">
        <f t="shared" si="0"/>
        <v>7.4688204703391774</v>
      </c>
      <c r="F10" s="20">
        <f t="shared" si="1"/>
        <v>230.33842330526022</v>
      </c>
      <c r="G10">
        <v>0</v>
      </c>
      <c r="H10">
        <v>21.4</v>
      </c>
      <c r="I10" s="2">
        <v>5078.8999999999996</v>
      </c>
      <c r="J10">
        <v>-1</v>
      </c>
      <c r="K10">
        <v>8</v>
      </c>
      <c r="L10">
        <v>10</v>
      </c>
      <c r="M10">
        <v>50</v>
      </c>
      <c r="N10">
        <v>1000</v>
      </c>
      <c r="O10">
        <v>5000</v>
      </c>
      <c r="P10">
        <v>600</v>
      </c>
      <c r="Q10">
        <v>2</v>
      </c>
      <c r="R10">
        <v>15</v>
      </c>
      <c r="T10">
        <v>8</v>
      </c>
      <c r="U10">
        <v>1.1000000000000001</v>
      </c>
      <c r="V10">
        <v>30.84</v>
      </c>
      <c r="W10" s="8">
        <v>0</v>
      </c>
      <c r="X10" s="8">
        <v>0</v>
      </c>
      <c r="Y10" s="9">
        <v>1777</v>
      </c>
      <c r="Z10" s="10">
        <v>54.2</v>
      </c>
      <c r="AA10" s="8">
        <v>0</v>
      </c>
      <c r="AB10" s="8">
        <v>0</v>
      </c>
      <c r="AC10" s="10">
        <v>0</v>
      </c>
      <c r="AD10" s="8">
        <v>0</v>
      </c>
      <c r="AE10" s="6">
        <v>320.39999999999998</v>
      </c>
      <c r="AF10" s="6">
        <v>0</v>
      </c>
      <c r="AG10" s="6">
        <v>15</v>
      </c>
      <c r="AH10" s="6">
        <v>6.3</v>
      </c>
      <c r="AI10" s="6">
        <v>0</v>
      </c>
      <c r="AJ10" s="9">
        <v>2172.9</v>
      </c>
      <c r="AK10" s="16">
        <v>0.6</v>
      </c>
      <c r="AL10" s="16">
        <v>0.9</v>
      </c>
      <c r="AM10">
        <v>285.5</v>
      </c>
      <c r="AN10" s="14">
        <f t="shared" si="2"/>
        <v>0.13139122831239358</v>
      </c>
      <c r="AO10" s="12">
        <f>(D10*1000)/AJ10</f>
        <v>7468.8204703391775</v>
      </c>
      <c r="AP10" s="12">
        <f>AO10*V10</f>
        <v>230338.42330526022</v>
      </c>
      <c r="AQ10" s="21">
        <f t="shared" si="3"/>
        <v>2.4943623728657556E-2</v>
      </c>
      <c r="AR10" s="21">
        <f t="shared" si="4"/>
        <v>0</v>
      </c>
      <c r="AS10">
        <v>100</v>
      </c>
      <c r="AT10">
        <v>0</v>
      </c>
    </row>
    <row r="11" spans="1:46" x14ac:dyDescent="0.35">
      <c r="A11">
        <v>9</v>
      </c>
      <c r="C11" t="s">
        <v>20</v>
      </c>
      <c r="D11">
        <v>92891</v>
      </c>
      <c r="E11" s="20">
        <f t="shared" si="0"/>
        <v>3.2039665430714841</v>
      </c>
      <c r="F11" s="20">
        <f t="shared" si="1"/>
        <v>115.82339053203414</v>
      </c>
      <c r="G11">
        <v>4249</v>
      </c>
      <c r="H11">
        <v>246.4</v>
      </c>
      <c r="I11" s="2">
        <v>2172.9</v>
      </c>
      <c r="J11">
        <v>1</v>
      </c>
      <c r="K11">
        <v>6</v>
      </c>
      <c r="L11">
        <v>8</v>
      </c>
      <c r="M11">
        <v>60</v>
      </c>
      <c r="N11">
        <v>650</v>
      </c>
      <c r="O11">
        <v>5000</v>
      </c>
      <c r="P11">
        <v>600</v>
      </c>
      <c r="Q11">
        <v>6</v>
      </c>
      <c r="R11">
        <v>1</v>
      </c>
      <c r="T11">
        <v>6</v>
      </c>
      <c r="U11">
        <v>3.5</v>
      </c>
      <c r="V11">
        <v>36.15</v>
      </c>
      <c r="W11" s="8">
        <v>20</v>
      </c>
      <c r="X11" s="8">
        <v>0</v>
      </c>
      <c r="Y11" s="9">
        <v>3581.3</v>
      </c>
      <c r="Z11" s="9">
        <v>4826.8999999999996</v>
      </c>
      <c r="AA11" s="8">
        <v>0</v>
      </c>
      <c r="AB11" s="8">
        <v>0</v>
      </c>
      <c r="AC11" s="10">
        <v>776</v>
      </c>
      <c r="AD11" s="8">
        <v>0</v>
      </c>
      <c r="AE11" s="6">
        <v>13028.3</v>
      </c>
      <c r="AF11" s="6">
        <v>2473.1999999999998</v>
      </c>
      <c r="AG11" s="6">
        <v>274.39999999999998</v>
      </c>
      <c r="AH11" s="6">
        <v>3589.3</v>
      </c>
      <c r="AI11" s="6">
        <v>423.09999999999997</v>
      </c>
      <c r="AJ11" s="9">
        <v>28992.5</v>
      </c>
      <c r="AK11" s="16">
        <v>8.4</v>
      </c>
      <c r="AL11" s="16">
        <v>5.2</v>
      </c>
      <c r="AM11" s="13">
        <v>44067.6</v>
      </c>
      <c r="AN11" s="14">
        <f t="shared" si="2"/>
        <v>1.5199655083211174</v>
      </c>
      <c r="AO11" s="12">
        <f>(D11*1000)/AJ11</f>
        <v>3203.966543071484</v>
      </c>
      <c r="AP11" s="12">
        <f>AO11*V11</f>
        <v>115823.39053203414</v>
      </c>
      <c r="AQ11" s="21">
        <f t="shared" si="3"/>
        <v>0.16648788479779253</v>
      </c>
      <c r="AR11" s="21">
        <f t="shared" si="4"/>
        <v>2.6765542812796413E-2</v>
      </c>
      <c r="AS11">
        <v>100</v>
      </c>
      <c r="AT11">
        <v>0</v>
      </c>
    </row>
    <row r="12" spans="1:46" x14ac:dyDescent="0.35">
      <c r="A12">
        <v>10</v>
      </c>
      <c r="C12" t="s">
        <v>21</v>
      </c>
      <c r="D12">
        <v>4955</v>
      </c>
      <c r="E12" s="20">
        <f t="shared" si="0"/>
        <v>0.97560495382858503</v>
      </c>
      <c r="F12" s="20">
        <f t="shared" si="1"/>
        <v>30.185217271456423</v>
      </c>
      <c r="G12">
        <v>6017</v>
      </c>
      <c r="H12">
        <v>64.2</v>
      </c>
      <c r="I12" s="2">
        <v>28992.5</v>
      </c>
      <c r="J12">
        <v>-1</v>
      </c>
      <c r="K12">
        <v>7</v>
      </c>
      <c r="L12">
        <v>9</v>
      </c>
      <c r="M12">
        <v>160</v>
      </c>
      <c r="N12">
        <v>4000</v>
      </c>
      <c r="O12">
        <v>5000</v>
      </c>
      <c r="P12">
        <v>600</v>
      </c>
      <c r="Q12">
        <v>1</v>
      </c>
      <c r="R12">
        <v>3</v>
      </c>
      <c r="T12">
        <v>1</v>
      </c>
      <c r="U12">
        <v>1.2</v>
      </c>
      <c r="V12">
        <v>30.94</v>
      </c>
      <c r="W12" s="8">
        <v>0</v>
      </c>
      <c r="X12" s="8">
        <v>30</v>
      </c>
      <c r="Y12" s="10">
        <v>0</v>
      </c>
      <c r="Z12" s="10">
        <v>470.9</v>
      </c>
      <c r="AA12" s="8">
        <v>0</v>
      </c>
      <c r="AB12" s="8">
        <v>0</v>
      </c>
      <c r="AC12" s="10">
        <v>0</v>
      </c>
      <c r="AD12" s="8">
        <v>0</v>
      </c>
      <c r="AE12" s="6">
        <v>3430.7</v>
      </c>
      <c r="AF12" s="6">
        <v>410</v>
      </c>
      <c r="AG12" s="6">
        <v>653.20000000000005</v>
      </c>
      <c r="AH12" s="6">
        <v>0</v>
      </c>
      <c r="AI12" s="6">
        <v>84.1</v>
      </c>
      <c r="AJ12" s="9">
        <v>5078.8999999999996</v>
      </c>
      <c r="AK12" s="16">
        <v>0.2</v>
      </c>
      <c r="AL12" s="16">
        <v>0.4</v>
      </c>
      <c r="AM12" s="13">
        <v>8885.9</v>
      </c>
      <c r="AN12" s="14">
        <f t="shared" si="2"/>
        <v>1.7495717576640613</v>
      </c>
      <c r="AO12" s="12">
        <f>(D12*1000)/AJ12</f>
        <v>975.60495382858505</v>
      </c>
      <c r="AP12" s="12">
        <f>AO12*V12</f>
        <v>30185.217271456422</v>
      </c>
      <c r="AQ12" s="21">
        <f t="shared" si="3"/>
        <v>9.2716926893618698E-2</v>
      </c>
      <c r="AR12" s="21">
        <f t="shared" si="4"/>
        <v>0</v>
      </c>
      <c r="AS12">
        <v>100</v>
      </c>
      <c r="AT12">
        <v>0</v>
      </c>
    </row>
    <row r="13" spans="1:46" x14ac:dyDescent="0.35">
      <c r="A13">
        <v>12</v>
      </c>
      <c r="C13" t="s">
        <v>23</v>
      </c>
      <c r="D13">
        <v>8824</v>
      </c>
      <c r="E13" s="20">
        <f t="shared" si="0"/>
        <v>3.2657290895632864</v>
      </c>
      <c r="F13" s="20">
        <f t="shared" si="1"/>
        <v>90.36272390821614</v>
      </c>
      <c r="G13">
        <v>104</v>
      </c>
      <c r="H13">
        <v>28.1</v>
      </c>
      <c r="I13" s="2">
        <v>2702</v>
      </c>
      <c r="J13">
        <v>2</v>
      </c>
      <c r="K13">
        <v>9</v>
      </c>
      <c r="L13">
        <v>11</v>
      </c>
      <c r="M13">
        <v>100</v>
      </c>
      <c r="N13">
        <v>1000</v>
      </c>
      <c r="O13">
        <v>5000</v>
      </c>
      <c r="P13">
        <v>600</v>
      </c>
      <c r="Q13">
        <v>3</v>
      </c>
      <c r="R13">
        <v>7</v>
      </c>
      <c r="T13">
        <v>4</v>
      </c>
      <c r="U13">
        <v>1.3</v>
      </c>
      <c r="V13">
        <v>27.67</v>
      </c>
      <c r="W13" s="8">
        <v>0</v>
      </c>
      <c r="X13" s="8">
        <v>0</v>
      </c>
      <c r="Y13" s="10">
        <v>0</v>
      </c>
      <c r="Z13" s="10">
        <v>105</v>
      </c>
      <c r="AA13" s="8">
        <v>0</v>
      </c>
      <c r="AB13" s="8">
        <v>0</v>
      </c>
      <c r="AC13" s="10">
        <v>0</v>
      </c>
      <c r="AD13" s="8">
        <v>0</v>
      </c>
      <c r="AE13" s="6">
        <v>774</v>
      </c>
      <c r="AF13" s="6">
        <v>1687</v>
      </c>
      <c r="AG13" s="6">
        <v>0</v>
      </c>
      <c r="AH13" s="6">
        <v>136</v>
      </c>
      <c r="AI13" s="6">
        <v>0</v>
      </c>
      <c r="AJ13" s="9">
        <v>2702</v>
      </c>
      <c r="AK13" s="16">
        <v>0.8</v>
      </c>
      <c r="AL13" s="16">
        <v>0.9</v>
      </c>
      <c r="AM13" s="13">
        <v>7954.7</v>
      </c>
      <c r="AN13" s="14">
        <f t="shared" si="2"/>
        <v>2.9440044411546999</v>
      </c>
      <c r="AO13" s="12">
        <f>(D13*1000)/AJ13</f>
        <v>3265.7290895632864</v>
      </c>
      <c r="AP13" s="12">
        <f>AO13*V13</f>
        <v>90362.72390821614</v>
      </c>
      <c r="AQ13" s="21">
        <f t="shared" si="3"/>
        <v>3.8860103626943004E-2</v>
      </c>
      <c r="AR13" s="21">
        <f t="shared" si="4"/>
        <v>0</v>
      </c>
      <c r="AS13">
        <v>100</v>
      </c>
      <c r="AT13">
        <v>0</v>
      </c>
    </row>
    <row r="14" spans="1:46" x14ac:dyDescent="0.35">
      <c r="A14">
        <v>13</v>
      </c>
      <c r="C14" t="s">
        <v>24</v>
      </c>
      <c r="D14">
        <v>9056</v>
      </c>
      <c r="E14" s="20">
        <f t="shared" si="0"/>
        <v>2.7194378547190774</v>
      </c>
      <c r="F14" s="20">
        <f t="shared" si="1"/>
        <v>76.552175610342019</v>
      </c>
      <c r="G14">
        <v>1746</v>
      </c>
      <c r="H14">
        <v>45.9</v>
      </c>
      <c r="I14" s="2">
        <v>3330.1</v>
      </c>
      <c r="J14">
        <v>1</v>
      </c>
      <c r="K14">
        <v>10</v>
      </c>
      <c r="L14">
        <v>12</v>
      </c>
      <c r="M14">
        <v>100</v>
      </c>
      <c r="N14">
        <v>1000</v>
      </c>
      <c r="O14">
        <v>5000</v>
      </c>
      <c r="P14">
        <v>600</v>
      </c>
      <c r="Q14">
        <v>1</v>
      </c>
      <c r="R14">
        <v>8</v>
      </c>
      <c r="T14">
        <v>6</v>
      </c>
      <c r="U14">
        <v>1.4</v>
      </c>
      <c r="V14">
        <v>28.15</v>
      </c>
      <c r="W14" s="8">
        <v>112.8</v>
      </c>
      <c r="X14" s="8">
        <v>0.4</v>
      </c>
      <c r="Y14" s="10">
        <v>0</v>
      </c>
      <c r="Z14" s="10">
        <v>416.1</v>
      </c>
      <c r="AA14" s="8">
        <v>0</v>
      </c>
      <c r="AB14" s="8">
        <v>0</v>
      </c>
      <c r="AC14" s="10">
        <v>0</v>
      </c>
      <c r="AD14" s="8">
        <v>0</v>
      </c>
      <c r="AE14" s="6">
        <v>2646.6</v>
      </c>
      <c r="AF14" s="6">
        <v>0</v>
      </c>
      <c r="AG14" s="6">
        <v>0</v>
      </c>
      <c r="AH14" s="6">
        <v>140</v>
      </c>
      <c r="AI14" s="6">
        <v>14.1</v>
      </c>
      <c r="AJ14" s="9">
        <v>3330.1</v>
      </c>
      <c r="AK14" s="16">
        <v>1.9</v>
      </c>
      <c r="AL14" s="16">
        <v>2.1</v>
      </c>
      <c r="AM14" s="13">
        <v>14032.1</v>
      </c>
      <c r="AN14" s="14">
        <f t="shared" si="2"/>
        <v>4.2137173057866129</v>
      </c>
      <c r="AO14" s="12">
        <f>(D14*1000)/AJ14</f>
        <v>2719.4378547190777</v>
      </c>
      <c r="AP14" s="12">
        <f>AO14*V14</f>
        <v>76552.175610342034</v>
      </c>
      <c r="AQ14" s="21">
        <f t="shared" si="3"/>
        <v>0.1249512026665866</v>
      </c>
      <c r="AR14" s="21">
        <f t="shared" si="4"/>
        <v>0</v>
      </c>
      <c r="AS14">
        <v>100</v>
      </c>
      <c r="AT14">
        <v>0</v>
      </c>
    </row>
    <row r="15" spans="1:46" x14ac:dyDescent="0.35">
      <c r="A15">
        <v>14</v>
      </c>
      <c r="C15" t="s">
        <v>25</v>
      </c>
      <c r="D15">
        <v>17516</v>
      </c>
      <c r="E15" s="20">
        <f t="shared" si="0"/>
        <v>4.7983782599167215</v>
      </c>
      <c r="F15" s="20">
        <f t="shared" si="1"/>
        <v>143.66344510190666</v>
      </c>
      <c r="G15">
        <v>3416</v>
      </c>
      <c r="H15">
        <v>28.2</v>
      </c>
      <c r="I15" s="2">
        <v>3650.4</v>
      </c>
      <c r="J15">
        <v>1</v>
      </c>
      <c r="K15">
        <v>10</v>
      </c>
      <c r="L15">
        <v>12</v>
      </c>
      <c r="M15">
        <v>100</v>
      </c>
      <c r="N15">
        <v>1000</v>
      </c>
      <c r="O15">
        <v>5000</v>
      </c>
      <c r="P15">
        <v>600</v>
      </c>
      <c r="Q15">
        <v>1</v>
      </c>
      <c r="R15">
        <v>8</v>
      </c>
      <c r="T15">
        <v>6</v>
      </c>
      <c r="U15">
        <v>1.4</v>
      </c>
      <c r="V15">
        <v>29.94</v>
      </c>
      <c r="W15" s="8">
        <v>0</v>
      </c>
      <c r="X15" s="8">
        <v>0</v>
      </c>
      <c r="Y15" s="10">
        <v>0</v>
      </c>
      <c r="Z15" s="10">
        <v>430</v>
      </c>
      <c r="AA15" s="8">
        <v>0</v>
      </c>
      <c r="AB15" s="8">
        <v>0</v>
      </c>
      <c r="AC15" s="10">
        <v>0</v>
      </c>
      <c r="AD15" s="8">
        <v>0</v>
      </c>
      <c r="AE15" s="6">
        <v>2632</v>
      </c>
      <c r="AF15" s="6">
        <v>80</v>
      </c>
      <c r="AG15" s="6">
        <v>398.5</v>
      </c>
      <c r="AH15" s="6">
        <v>19</v>
      </c>
      <c r="AI15" s="6">
        <v>90.9</v>
      </c>
      <c r="AJ15" s="9">
        <v>3650.4</v>
      </c>
      <c r="AK15" s="16">
        <v>2</v>
      </c>
      <c r="AL15" s="16">
        <v>2.4</v>
      </c>
      <c r="AM15" s="13">
        <v>1130.9000000000001</v>
      </c>
      <c r="AN15" s="14">
        <f t="shared" si="2"/>
        <v>0.30980166557089633</v>
      </c>
      <c r="AO15" s="12">
        <f>(D15*1000)/AJ15</f>
        <v>4798.3782599167216</v>
      </c>
      <c r="AP15" s="12">
        <f>AO15*V15</f>
        <v>143663.44510190666</v>
      </c>
      <c r="AQ15" s="21">
        <f t="shared" si="3"/>
        <v>0.11779531010300241</v>
      </c>
      <c r="AR15" s="21">
        <f t="shared" si="4"/>
        <v>0</v>
      </c>
      <c r="AS15">
        <v>100</v>
      </c>
      <c r="AT15">
        <v>0</v>
      </c>
    </row>
    <row r="16" spans="1:46" x14ac:dyDescent="0.35">
      <c r="A16">
        <v>15</v>
      </c>
      <c r="C16" t="s">
        <v>26</v>
      </c>
      <c r="D16">
        <v>9582</v>
      </c>
      <c r="E16" s="20">
        <f t="shared" si="0"/>
        <v>4.0112190221031474</v>
      </c>
      <c r="F16" s="20">
        <f t="shared" si="1"/>
        <v>108.78425987943736</v>
      </c>
      <c r="G16">
        <v>630</v>
      </c>
      <c r="H16">
        <v>2.6</v>
      </c>
      <c r="I16" s="2">
        <v>2388.8000000000002</v>
      </c>
      <c r="J16">
        <v>1</v>
      </c>
      <c r="K16">
        <v>10</v>
      </c>
      <c r="L16">
        <v>12</v>
      </c>
      <c r="M16">
        <v>100</v>
      </c>
      <c r="N16">
        <v>1000</v>
      </c>
      <c r="O16">
        <v>5000</v>
      </c>
      <c r="P16">
        <v>600</v>
      </c>
      <c r="Q16">
        <v>1</v>
      </c>
      <c r="R16">
        <v>8</v>
      </c>
      <c r="T16">
        <v>6</v>
      </c>
      <c r="U16">
        <v>1.4</v>
      </c>
      <c r="V16">
        <v>27.12</v>
      </c>
      <c r="W16" s="8">
        <v>0</v>
      </c>
      <c r="X16" s="8">
        <v>0</v>
      </c>
      <c r="Y16" s="10">
        <v>0</v>
      </c>
      <c r="Z16" s="10">
        <v>0</v>
      </c>
      <c r="AA16" s="8">
        <v>0</v>
      </c>
      <c r="AB16" s="8">
        <v>0</v>
      </c>
      <c r="AC16" s="10">
        <v>0</v>
      </c>
      <c r="AD16" s="8">
        <v>0</v>
      </c>
      <c r="AE16" s="6">
        <v>0</v>
      </c>
      <c r="AF16" s="6">
        <v>2388.8000000000002</v>
      </c>
      <c r="AG16" s="6">
        <v>0</v>
      </c>
      <c r="AH16" s="6">
        <v>0</v>
      </c>
      <c r="AI16" s="6">
        <v>0</v>
      </c>
      <c r="AJ16" s="9">
        <v>2388.8000000000002</v>
      </c>
      <c r="AK16" s="16">
        <v>0</v>
      </c>
      <c r="AL16" s="16">
        <v>0</v>
      </c>
      <c r="AM16">
        <v>398.5</v>
      </c>
      <c r="AN16" s="14">
        <f t="shared" si="2"/>
        <v>0.16682016075016742</v>
      </c>
      <c r="AO16" s="12">
        <f>(D16*1000)/AJ16</f>
        <v>4011.2190221031478</v>
      </c>
      <c r="AP16" s="12">
        <f>AO16*V16</f>
        <v>108784.25987943738</v>
      </c>
      <c r="AQ16" s="21">
        <f t="shared" si="3"/>
        <v>0</v>
      </c>
      <c r="AR16" s="21">
        <f t="shared" si="4"/>
        <v>0</v>
      </c>
      <c r="AS16">
        <v>100</v>
      </c>
      <c r="AT16">
        <v>0</v>
      </c>
    </row>
    <row r="17" spans="1:46" x14ac:dyDescent="0.35">
      <c r="A17">
        <v>16</v>
      </c>
      <c r="C17" t="s">
        <v>27</v>
      </c>
      <c r="D17">
        <v>75805</v>
      </c>
      <c r="E17" s="20">
        <f t="shared" si="0"/>
        <v>6.3276293823038401</v>
      </c>
      <c r="F17" s="20">
        <f t="shared" si="1"/>
        <v>200.01636477462438</v>
      </c>
      <c r="G17">
        <v>4094</v>
      </c>
      <c r="H17">
        <v>62.8</v>
      </c>
      <c r="I17" s="2">
        <v>11980</v>
      </c>
      <c r="J17">
        <v>1</v>
      </c>
      <c r="K17">
        <v>10</v>
      </c>
      <c r="L17">
        <v>12</v>
      </c>
      <c r="M17">
        <v>100</v>
      </c>
      <c r="N17">
        <v>1000</v>
      </c>
      <c r="O17">
        <v>5000</v>
      </c>
      <c r="P17">
        <v>600</v>
      </c>
      <c r="Q17">
        <v>1</v>
      </c>
      <c r="R17">
        <v>8</v>
      </c>
      <c r="T17">
        <v>6</v>
      </c>
      <c r="U17">
        <v>1.4</v>
      </c>
      <c r="V17">
        <v>31.61</v>
      </c>
      <c r="W17" s="8">
        <v>0</v>
      </c>
      <c r="X17" s="8">
        <v>0</v>
      </c>
      <c r="Y17" s="9">
        <v>4546.8</v>
      </c>
      <c r="Z17" s="10">
        <v>3</v>
      </c>
      <c r="AA17" s="8">
        <v>0</v>
      </c>
      <c r="AB17" s="8">
        <v>0</v>
      </c>
      <c r="AC17" s="10">
        <v>0</v>
      </c>
      <c r="AD17" s="8">
        <v>0</v>
      </c>
      <c r="AE17" s="6">
        <v>4854.3</v>
      </c>
      <c r="AF17" s="6">
        <v>0</v>
      </c>
      <c r="AG17" s="6">
        <v>830</v>
      </c>
      <c r="AH17" s="6">
        <v>1642</v>
      </c>
      <c r="AI17" s="6">
        <v>103.9</v>
      </c>
      <c r="AJ17" s="9">
        <v>11980</v>
      </c>
      <c r="AK17" s="16">
        <v>0.6</v>
      </c>
      <c r="AL17" s="16">
        <v>0.8</v>
      </c>
      <c r="AM17">
        <v>126.8</v>
      </c>
      <c r="AN17" s="14">
        <f t="shared" si="2"/>
        <v>1.0584307178631052E-2</v>
      </c>
      <c r="AO17" s="12">
        <f>(D17*1000)/AJ17</f>
        <v>6327.6293823038395</v>
      </c>
      <c r="AP17" s="12">
        <f>AO17*V17</f>
        <v>200016.36477462435</v>
      </c>
      <c r="AQ17" s="21">
        <f t="shared" si="3"/>
        <v>2.5041736227045074E-4</v>
      </c>
      <c r="AR17" s="21">
        <f t="shared" si="4"/>
        <v>0</v>
      </c>
      <c r="AS17">
        <v>100</v>
      </c>
      <c r="AT17">
        <v>0</v>
      </c>
    </row>
    <row r="18" spans="1:46" x14ac:dyDescent="0.35">
      <c r="A18">
        <v>17</v>
      </c>
      <c r="C18" t="s">
        <v>28</v>
      </c>
      <c r="D18">
        <v>27629</v>
      </c>
      <c r="E18" s="20">
        <f t="shared" si="0"/>
        <v>2.9438276471967098</v>
      </c>
      <c r="F18" s="20">
        <f t="shared" si="1"/>
        <v>110.71735781106825</v>
      </c>
      <c r="G18">
        <v>9795</v>
      </c>
      <c r="H18">
        <v>38.200000000000003</v>
      </c>
      <c r="I18" s="2">
        <v>9385.4</v>
      </c>
      <c r="J18">
        <v>1</v>
      </c>
      <c r="K18">
        <v>10</v>
      </c>
      <c r="L18">
        <v>12</v>
      </c>
      <c r="M18">
        <v>100</v>
      </c>
      <c r="N18">
        <v>1000</v>
      </c>
      <c r="O18">
        <v>5000</v>
      </c>
      <c r="P18">
        <v>600</v>
      </c>
      <c r="Q18">
        <v>1</v>
      </c>
      <c r="R18">
        <v>8</v>
      </c>
      <c r="T18">
        <v>6</v>
      </c>
      <c r="U18">
        <v>1.4</v>
      </c>
      <c r="V18">
        <v>37.61</v>
      </c>
      <c r="W18" s="8">
        <v>28.4</v>
      </c>
      <c r="X18" s="8">
        <v>0</v>
      </c>
      <c r="Y18" s="10">
        <v>0</v>
      </c>
      <c r="Z18" s="10">
        <v>168.5</v>
      </c>
      <c r="AA18" s="8">
        <v>0</v>
      </c>
      <c r="AB18" s="8">
        <v>0</v>
      </c>
      <c r="AC18" s="9">
        <v>1238</v>
      </c>
      <c r="AD18" s="8">
        <v>0</v>
      </c>
      <c r="AE18" s="6">
        <v>3052.2</v>
      </c>
      <c r="AF18" s="6">
        <v>4169.5</v>
      </c>
      <c r="AG18" s="6">
        <v>85</v>
      </c>
      <c r="AH18" s="6">
        <v>590.79999999999995</v>
      </c>
      <c r="AI18" s="6">
        <v>53</v>
      </c>
      <c r="AJ18" s="9">
        <v>9385.4</v>
      </c>
      <c r="AK18" s="16">
        <v>1.6</v>
      </c>
      <c r="AL18" s="16">
        <v>1.3</v>
      </c>
      <c r="AM18" s="13">
        <v>7073.9</v>
      </c>
      <c r="AN18" s="14">
        <f t="shared" si="2"/>
        <v>0.75371321414111281</v>
      </c>
      <c r="AO18" s="12">
        <f>(D18*1000)/AJ18</f>
        <v>2943.8276471967097</v>
      </c>
      <c r="AP18" s="12">
        <f>AO18*V18</f>
        <v>110717.35781106824</v>
      </c>
      <c r="AQ18" s="21">
        <f t="shared" si="3"/>
        <v>1.7953417009397576E-2</v>
      </c>
      <c r="AR18" s="21">
        <f t="shared" si="4"/>
        <v>0.1319070044963454</v>
      </c>
      <c r="AS18">
        <v>100</v>
      </c>
      <c r="AT18">
        <v>0</v>
      </c>
    </row>
    <row r="19" spans="1:46" x14ac:dyDescent="0.35">
      <c r="A19">
        <v>18</v>
      </c>
      <c r="C19" t="s">
        <v>29</v>
      </c>
      <c r="D19">
        <v>10340</v>
      </c>
      <c r="E19" s="20">
        <f t="shared" si="0"/>
        <v>2.6397079472058409</v>
      </c>
      <c r="F19" s="20">
        <f t="shared" si="1"/>
        <v>70.163437236731241</v>
      </c>
      <c r="G19">
        <v>265</v>
      </c>
      <c r="H19">
        <v>55.7</v>
      </c>
      <c r="I19" s="2">
        <v>3917.1</v>
      </c>
      <c r="J19">
        <v>1</v>
      </c>
      <c r="K19">
        <v>10</v>
      </c>
      <c r="L19">
        <v>12</v>
      </c>
      <c r="M19">
        <v>100</v>
      </c>
      <c r="N19">
        <v>1000</v>
      </c>
      <c r="O19">
        <v>5000</v>
      </c>
      <c r="P19">
        <v>600</v>
      </c>
      <c r="Q19">
        <v>1</v>
      </c>
      <c r="R19">
        <v>8</v>
      </c>
      <c r="T19">
        <v>6</v>
      </c>
      <c r="U19">
        <v>1.4</v>
      </c>
      <c r="V19">
        <v>26.58</v>
      </c>
      <c r="W19" s="8">
        <v>0</v>
      </c>
      <c r="X19" s="8">
        <v>0</v>
      </c>
      <c r="Y19" s="10">
        <v>0</v>
      </c>
      <c r="Z19" s="10">
        <v>35.6</v>
      </c>
      <c r="AA19" s="8">
        <v>0</v>
      </c>
      <c r="AB19" s="8">
        <v>0</v>
      </c>
      <c r="AC19" s="10">
        <v>0</v>
      </c>
      <c r="AD19" s="8">
        <v>0</v>
      </c>
      <c r="AE19" s="6">
        <v>3670.8</v>
      </c>
      <c r="AF19" s="6">
        <v>0</v>
      </c>
      <c r="AG19" s="6">
        <v>150</v>
      </c>
      <c r="AH19" s="6">
        <v>0</v>
      </c>
      <c r="AI19" s="6">
        <v>60.7</v>
      </c>
      <c r="AJ19" s="9">
        <v>3917.1</v>
      </c>
      <c r="AK19" s="16">
        <v>0.6</v>
      </c>
      <c r="AL19" s="16">
        <v>0.8</v>
      </c>
      <c r="AM19" s="13">
        <v>3155.7</v>
      </c>
      <c r="AN19" s="14">
        <f t="shared" si="2"/>
        <v>0.80562150570575164</v>
      </c>
      <c r="AO19" s="12">
        <f>(D19*1000)/AJ19</f>
        <v>2639.7079472058413</v>
      </c>
      <c r="AP19" s="12">
        <f>AO19*V19</f>
        <v>70163.437236731261</v>
      </c>
      <c r="AQ19" s="21">
        <f t="shared" si="3"/>
        <v>9.0883561818692407E-3</v>
      </c>
      <c r="AR19" s="21">
        <f t="shared" si="4"/>
        <v>0</v>
      </c>
      <c r="AS19">
        <v>100</v>
      </c>
      <c r="AT19">
        <v>0</v>
      </c>
    </row>
    <row r="20" spans="1:46" x14ac:dyDescent="0.35">
      <c r="A20">
        <v>19</v>
      </c>
      <c r="C20" t="s">
        <v>30</v>
      </c>
      <c r="D20">
        <v>70288</v>
      </c>
      <c r="E20" s="20">
        <f t="shared" si="0"/>
        <v>7.7126836601450632</v>
      </c>
      <c r="F20" s="20">
        <f t="shared" si="1"/>
        <v>216.10939615726465</v>
      </c>
      <c r="G20">
        <v>1137</v>
      </c>
      <c r="H20">
        <v>72.099999999999994</v>
      </c>
      <c r="I20" s="2">
        <v>9113.2999999999993</v>
      </c>
      <c r="J20">
        <v>1</v>
      </c>
      <c r="K20">
        <v>10</v>
      </c>
      <c r="L20">
        <v>12</v>
      </c>
      <c r="M20">
        <v>100</v>
      </c>
      <c r="N20">
        <v>1000</v>
      </c>
      <c r="O20">
        <v>5000</v>
      </c>
      <c r="P20">
        <v>600</v>
      </c>
      <c r="Q20">
        <v>1</v>
      </c>
      <c r="R20">
        <v>8</v>
      </c>
      <c r="T20">
        <v>6</v>
      </c>
      <c r="U20">
        <v>1.4</v>
      </c>
      <c r="V20">
        <v>28.02</v>
      </c>
      <c r="W20" s="8">
        <v>7.7</v>
      </c>
      <c r="X20" s="8">
        <v>0</v>
      </c>
      <c r="Y20" s="9">
        <v>3493</v>
      </c>
      <c r="Z20" s="10">
        <v>230.3</v>
      </c>
      <c r="AA20" s="8">
        <v>0</v>
      </c>
      <c r="AB20" s="8">
        <v>0</v>
      </c>
      <c r="AC20" s="10">
        <v>0</v>
      </c>
      <c r="AD20" s="8">
        <v>0</v>
      </c>
      <c r="AE20" s="6">
        <v>5189.3</v>
      </c>
      <c r="AF20" s="6">
        <v>0</v>
      </c>
      <c r="AG20" s="6">
        <v>0</v>
      </c>
      <c r="AH20" s="6">
        <v>5</v>
      </c>
      <c r="AI20" s="6">
        <v>188.1</v>
      </c>
      <c r="AJ20" s="9">
        <v>9113.2999999999993</v>
      </c>
      <c r="AK20" s="16">
        <v>2.6</v>
      </c>
      <c r="AL20" s="16">
        <v>2</v>
      </c>
      <c r="AM20" s="13">
        <v>2587.1</v>
      </c>
      <c r="AN20" s="14">
        <f t="shared" si="2"/>
        <v>0.28388179912874589</v>
      </c>
      <c r="AO20" s="12">
        <f>(D20*1000)/AJ20</f>
        <v>7712.6836601450632</v>
      </c>
      <c r="AP20" s="12">
        <f>AO20*V20</f>
        <v>216109.39615726468</v>
      </c>
      <c r="AQ20" s="21">
        <f t="shared" si="3"/>
        <v>2.5270758122743684E-2</v>
      </c>
      <c r="AR20" s="21">
        <f t="shared" si="4"/>
        <v>0</v>
      </c>
      <c r="AS20">
        <v>100</v>
      </c>
      <c r="AT20">
        <v>0</v>
      </c>
    </row>
    <row r="21" spans="1:46" x14ac:dyDescent="0.35">
      <c r="A21">
        <v>20</v>
      </c>
      <c r="C21" t="s">
        <v>31</v>
      </c>
      <c r="D21">
        <v>45075</v>
      </c>
      <c r="E21" s="20">
        <f>D21/AJ21</f>
        <v>0.22668854678434186</v>
      </c>
      <c r="F21" s="20">
        <f t="shared" si="1"/>
        <v>6.7847882052553521</v>
      </c>
      <c r="G21">
        <v>287</v>
      </c>
      <c r="H21">
        <v>3.3</v>
      </c>
      <c r="I21" s="2">
        <v>0</v>
      </c>
      <c r="J21">
        <v>1</v>
      </c>
      <c r="K21">
        <v>10</v>
      </c>
      <c r="L21">
        <v>12</v>
      </c>
      <c r="M21">
        <v>100</v>
      </c>
      <c r="N21">
        <v>1000</v>
      </c>
      <c r="O21">
        <v>5000</v>
      </c>
      <c r="P21">
        <v>600</v>
      </c>
      <c r="Q21">
        <v>1</v>
      </c>
      <c r="R21">
        <v>8</v>
      </c>
      <c r="T21">
        <v>6</v>
      </c>
      <c r="U21">
        <v>1.4</v>
      </c>
      <c r="V21">
        <v>29.93</v>
      </c>
      <c r="W21" s="8">
        <v>375.3</v>
      </c>
      <c r="X21" s="8">
        <v>32</v>
      </c>
      <c r="Y21" s="9">
        <v>33452.6</v>
      </c>
      <c r="Z21" s="9">
        <v>12043</v>
      </c>
      <c r="AA21" s="8">
        <v>0</v>
      </c>
      <c r="AB21" s="8">
        <v>0</v>
      </c>
      <c r="AC21" s="9">
        <v>12200.7</v>
      </c>
      <c r="AD21" s="8">
        <v>0</v>
      </c>
      <c r="AE21" s="6">
        <v>89133.1</v>
      </c>
      <c r="AF21" s="6">
        <v>38776.400000000001</v>
      </c>
      <c r="AG21" s="6">
        <v>3902.8</v>
      </c>
      <c r="AH21" s="6">
        <v>7563.1</v>
      </c>
      <c r="AI21" s="6">
        <v>1362.1</v>
      </c>
      <c r="AJ21" s="9">
        <v>198841.1</v>
      </c>
      <c r="AK21" s="16">
        <v>1</v>
      </c>
      <c r="AL21" s="16">
        <v>1.3</v>
      </c>
      <c r="AM21" s="13">
        <v>0</v>
      </c>
      <c r="AN21" s="14">
        <f t="shared" si="2"/>
        <v>0</v>
      </c>
      <c r="AO21" s="12">
        <f>(D21*1000)/AJ21</f>
        <v>226.68854678434187</v>
      </c>
      <c r="AP21" s="12">
        <f>AO21*V21</f>
        <v>6784.7882052553523</v>
      </c>
      <c r="AQ21" s="21">
        <f t="shared" si="3"/>
        <v>6.0565949393762156E-2</v>
      </c>
      <c r="AR21" s="21">
        <f t="shared" si="4"/>
        <v>6.1359044986172374E-2</v>
      </c>
      <c r="AS21">
        <v>100</v>
      </c>
      <c r="AT21">
        <v>0</v>
      </c>
    </row>
    <row r="22" spans="1:46" x14ac:dyDescent="0.35">
      <c r="W22" s="11">
        <f>SUM(W2:W21)</f>
        <v>730.59999999999991</v>
      </c>
      <c r="X22" s="11">
        <f t="shared" ref="X22:AD22" si="5">SUM(X2:X21)</f>
        <v>64</v>
      </c>
      <c r="Y22" s="11">
        <f t="shared" si="5"/>
        <v>63245.2</v>
      </c>
      <c r="Z22" s="11">
        <f t="shared" si="5"/>
        <v>24011</v>
      </c>
      <c r="AA22" s="11">
        <f t="shared" si="5"/>
        <v>0</v>
      </c>
      <c r="AB22" s="11">
        <f t="shared" si="5"/>
        <v>0</v>
      </c>
      <c r="AC22" s="11">
        <f t="shared" si="5"/>
        <v>24084.9</v>
      </c>
      <c r="AD22" s="11">
        <f t="shared" si="5"/>
        <v>0</v>
      </c>
      <c r="AE22" s="11">
        <f>SUM(AE2:AE21)</f>
        <v>168654.09999999998</v>
      </c>
      <c r="AF22" s="11">
        <f t="shared" ref="AF22" si="6">SUM(AF2:AF21)</f>
        <v>73737.899999999994</v>
      </c>
      <c r="AG22" s="11">
        <f t="shared" ref="AG22" si="7">SUM(AG2:AG21)</f>
        <v>7764.6</v>
      </c>
      <c r="AH22" s="11">
        <f t="shared" ref="AH22" si="8">SUM(AH2:AH21)</f>
        <v>14419.6</v>
      </c>
      <c r="AI22" s="11">
        <f t="shared" ref="AI22" si="9">SUM(AI2:AI21)</f>
        <v>2659.8999999999996</v>
      </c>
      <c r="AJ22" s="11">
        <f t="shared" ref="AJ22" si="10">SUM(AJ2:AJ21)</f>
        <v>379371.69999999995</v>
      </c>
    </row>
    <row r="24" spans="1:46" x14ac:dyDescent="0.35">
      <c r="AL24" s="18">
        <f>(AM3+AM7+AM11+AM14+AM12)/SUM(AM2:AM21)</f>
        <v>0.80013562002127259</v>
      </c>
    </row>
    <row r="25" spans="1:46" x14ac:dyDescent="0.35">
      <c r="AL25" s="18">
        <f>(AJ3+AJ7+AJ11+AJ14+AJ12)/SUM(AJ2:AJ21)</f>
        <v>0.27661815575595128</v>
      </c>
    </row>
    <row r="26" spans="1:46" x14ac:dyDescent="0.35">
      <c r="AL26" s="18">
        <f>(D3+D7+D11+D14+D12)/SUM(D2:D21)</f>
        <v>0.48529181169074098</v>
      </c>
    </row>
  </sheetData>
  <conditionalFormatting sqref="AM1:AN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N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:AM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Weeks</dc:creator>
  <cp:lastModifiedBy>Abigail Weeks</cp:lastModifiedBy>
  <dcterms:created xsi:type="dcterms:W3CDTF">2025-07-12T22:13:12Z</dcterms:created>
  <dcterms:modified xsi:type="dcterms:W3CDTF">2025-08-06T22:23:46Z</dcterms:modified>
</cp:coreProperties>
</file>